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7818195034.sharepoint.com/sites/AbuDhabiCustomerApplications/Shared Documents/AD24002 - Micron (OPAL Biological System Testing)/"/>
    </mc:Choice>
  </mc:AlternateContent>
  <xr:revisionPtr revIDLastSave="1515" documentId="14_{0769E2D6-F47F-4977-8F3F-A61BF8601BA2}" xr6:coauthVersionLast="47" xr6:coauthVersionMax="47" xr10:uidLastSave="{FF10FACE-B48D-4587-AB7A-7E881A84AC7F}"/>
  <bookViews>
    <workbookView xWindow="-108" yWindow="-108" windowWidth="23256" windowHeight="13896" tabRatio="713" firstSheet="1" activeTab="7" xr2:uid="{00000000-000D-0000-FFFF-FFFF00000000}"/>
  </bookViews>
  <sheets>
    <sheet name="Analysis data" sheetId="1" r:id="rId1"/>
    <sheet name="Mother culture 3 food data " sheetId="2" r:id="rId2"/>
    <sheet name="graph" sheetId="3" r:id="rId3"/>
    <sheet name="Batch study 1" sheetId="7" r:id="rId4"/>
    <sheet name="Batch study 2 " sheetId="9" r:id="rId5"/>
    <sheet name="Test setup" sheetId="5" r:id="rId6"/>
    <sheet name="STP sludge " sheetId="8" r:id="rId7"/>
    <sheet name="Result sheet "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 l="1"/>
  <c r="W169" i="9"/>
  <c r="W170" i="9"/>
  <c r="W171" i="9"/>
  <c r="W172" i="9"/>
  <c r="W173" i="9"/>
  <c r="W174" i="9"/>
  <c r="W175" i="9"/>
  <c r="W176"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X116" i="7"/>
  <c r="X117" i="7"/>
  <c r="X118" i="7"/>
  <c r="X119" i="7"/>
  <c r="X120" i="7"/>
  <c r="X121" i="7"/>
  <c r="X122" i="7"/>
  <c r="X123" i="7"/>
  <c r="X124" i="7"/>
  <c r="X125" i="7"/>
  <c r="X126" i="7"/>
  <c r="X127" i="7"/>
  <c r="X128" i="7"/>
  <c r="X129" i="7"/>
  <c r="X130" i="7"/>
  <c r="X131" i="7"/>
  <c r="X132" i="7"/>
  <c r="X133" i="7"/>
  <c r="X134" i="7"/>
  <c r="X135" i="7"/>
  <c r="X136" i="7"/>
  <c r="X137" i="7"/>
  <c r="X138"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115" i="7"/>
  <c r="O230" i="7" l="1"/>
  <c r="O176" i="7"/>
  <c r="O178" i="7"/>
  <c r="O179" i="7"/>
  <c r="O181" i="7"/>
  <c r="O183" i="7"/>
  <c r="O184" i="7"/>
  <c r="O186" i="7"/>
  <c r="O191" i="7"/>
  <c r="O192" i="7"/>
  <c r="O193" i="7"/>
  <c r="O194" i="7"/>
  <c r="O195" i="7"/>
  <c r="O196" i="7"/>
  <c r="O198" i="7"/>
  <c r="O201" i="7"/>
  <c r="O203" i="7"/>
  <c r="O204" i="7"/>
  <c r="O206" i="7"/>
  <c r="O207" i="7"/>
  <c r="O208" i="7"/>
  <c r="O209" i="7"/>
  <c r="O211" i="7"/>
  <c r="O214" i="7"/>
  <c r="O215" i="7"/>
  <c r="O216" i="7"/>
  <c r="O217" i="7"/>
  <c r="O218" i="7"/>
  <c r="O219" i="7"/>
  <c r="O220" i="7"/>
  <c r="O223" i="7"/>
  <c r="O224" i="7"/>
  <c r="O225" i="7"/>
  <c r="O226" i="7"/>
  <c r="O222" i="7"/>
  <c r="O174" i="7"/>
  <c r="H105" i="9"/>
  <c r="H100" i="9"/>
  <c r="N51" i="5"/>
  <c r="N52" i="5"/>
  <c r="N53" i="5"/>
  <c r="N50" i="5"/>
  <c r="H146" i="7"/>
  <c r="O142" i="7"/>
  <c r="O143" i="7"/>
  <c r="O145" i="7"/>
  <c r="O146"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4" i="7"/>
  <c r="O115" i="7"/>
  <c r="O116" i="7"/>
  <c r="O117" i="7"/>
  <c r="O118" i="7"/>
  <c r="O119" i="7"/>
  <c r="O120" i="7"/>
  <c r="O121" i="7"/>
  <c r="O122" i="7"/>
  <c r="O123" i="7"/>
  <c r="O124" i="7"/>
  <c r="O125" i="7"/>
  <c r="O126" i="7"/>
  <c r="O127" i="7"/>
  <c r="O128" i="7"/>
  <c r="O129" i="7"/>
  <c r="O130" i="7"/>
  <c r="O131" i="7"/>
  <c r="O132" i="7"/>
  <c r="O133" i="7"/>
  <c r="O136" i="7"/>
  <c r="O137" i="7"/>
  <c r="O138" i="7"/>
  <c r="O140" i="7"/>
  <c r="O141" i="7"/>
  <c r="O135" i="7"/>
  <c r="E29" i="5"/>
  <c r="E30" i="5" s="1"/>
  <c r="H140" i="7"/>
  <c r="H86" i="9"/>
  <c r="H131" i="7"/>
  <c r="H132" i="7"/>
  <c r="H130" i="7"/>
  <c r="H78" i="9"/>
  <c r="H72" i="9"/>
  <c r="O79" i="3"/>
  <c r="N79" i="3"/>
  <c r="M79" i="3"/>
  <c r="O78" i="3"/>
  <c r="M78" i="3"/>
  <c r="N78" i="3" s="1"/>
  <c r="O77" i="3"/>
  <c r="M77" i="3"/>
  <c r="N77" i="3" s="1"/>
  <c r="O76" i="3"/>
  <c r="M76" i="3"/>
  <c r="N76" i="3" s="1"/>
  <c r="O75" i="3"/>
  <c r="M75" i="3"/>
  <c r="N75" i="3" s="1"/>
  <c r="O74" i="3"/>
  <c r="M74" i="3"/>
  <c r="N74" i="3" s="1"/>
  <c r="O73" i="3"/>
  <c r="N73" i="3"/>
  <c r="M73" i="3"/>
  <c r="O72" i="3"/>
  <c r="M72" i="3"/>
  <c r="N72" i="3" s="1"/>
  <c r="O71" i="3"/>
  <c r="M71" i="3"/>
  <c r="N71" i="3" s="1"/>
  <c r="M70" i="3"/>
  <c r="N70" i="3" s="1"/>
  <c r="H125" i="7"/>
  <c r="H122" i="7"/>
  <c r="U29" i="5"/>
  <c r="T29" i="5"/>
  <c r="S27" i="5"/>
  <c r="H119" i="7"/>
  <c r="H118" i="7"/>
  <c r="H115" i="7"/>
  <c r="H108" i="7"/>
  <c r="H47" i="9"/>
  <c r="H102" i="7"/>
  <c r="H39" i="9"/>
  <c r="H38" i="9"/>
  <c r="H94" i="7"/>
  <c r="H93" i="7"/>
  <c r="H92" i="7"/>
  <c r="H91" i="7"/>
  <c r="H35" i="9"/>
  <c r="H32" i="9"/>
  <c r="H27" i="9"/>
  <c r="H26" i="9"/>
  <c r="H88" i="7"/>
  <c r="H87" i="7"/>
  <c r="H86" i="7"/>
  <c r="H83" i="7"/>
  <c r="M31" i="5"/>
  <c r="H22" i="9"/>
  <c r="H19" i="9"/>
  <c r="H82" i="7"/>
  <c r="H79" i="7"/>
  <c r="X73" i="7"/>
  <c r="X71" i="7"/>
  <c r="H16" i="9"/>
  <c r="H73" i="7"/>
  <c r="M37" i="5"/>
  <c r="H15" i="9"/>
  <c r="H14" i="9"/>
  <c r="H13" i="9"/>
  <c r="H11" i="9"/>
  <c r="H10" i="9"/>
  <c r="L43" i="5"/>
  <c r="L44" i="5" s="1"/>
  <c r="L45" i="5" s="1"/>
  <c r="L46" i="5" s="1"/>
  <c r="L47" i="5" s="1"/>
  <c r="H71" i="7"/>
  <c r="H67" i="7"/>
  <c r="H66" i="7"/>
  <c r="W12" i="9"/>
  <c r="W11" i="9"/>
  <c r="W13" i="9"/>
  <c r="W10" i="9"/>
  <c r="X62" i="7"/>
  <c r="X66" i="7"/>
  <c r="W28" i="5"/>
  <c r="W27" i="5"/>
  <c r="W26" i="5"/>
  <c r="T26" i="5"/>
  <c r="Q25" i="5"/>
  <c r="Q43" i="7"/>
  <c r="Q41" i="7"/>
  <c r="Q40" i="7"/>
  <c r="Q48" i="7"/>
  <c r="Q51" i="7"/>
  <c r="Q56" i="7"/>
  <c r="Q61" i="7"/>
  <c r="Q62" i="7"/>
  <c r="H61" i="7"/>
  <c r="X51" i="7"/>
  <c r="X56" i="7"/>
  <c r="X61" i="7"/>
  <c r="H56" i="7"/>
  <c r="H51" i="7"/>
  <c r="H48" i="7"/>
  <c r="X43" i="7"/>
  <c r="X48" i="7"/>
  <c r="H43" i="7"/>
  <c r="H41" i="7"/>
  <c r="H40" i="7"/>
  <c r="X39" i="7"/>
  <c r="X40" i="7"/>
  <c r="X36" i="7"/>
  <c r="H35" i="7"/>
  <c r="H36" i="7"/>
  <c r="X34" i="7"/>
  <c r="Q31" i="7"/>
  <c r="Q34" i="7"/>
  <c r="H34" i="7"/>
  <c r="X30" i="7"/>
  <c r="X27" i="7"/>
  <c r="H31" i="7"/>
  <c r="H30" i="7"/>
  <c r="H24" i="7"/>
  <c r="H22" i="7"/>
  <c r="Q20" i="7"/>
  <c r="H20" i="7"/>
  <c r="Q22" i="7"/>
  <c r="Q24" i="7"/>
  <c r="Q27" i="7"/>
  <c r="Q29" i="7"/>
  <c r="Q30" i="7"/>
  <c r="Q18" i="7"/>
  <c r="H18" i="7"/>
  <c r="Q16" i="7"/>
  <c r="H16" i="7"/>
  <c r="O25" i="5"/>
  <c r="T29" i="3"/>
  <c r="T30" i="3"/>
  <c r="T31" i="3"/>
  <c r="T32" i="3"/>
  <c r="T33" i="3"/>
  <c r="T34" i="3"/>
  <c r="T35" i="3"/>
  <c r="T36" i="3"/>
  <c r="T37" i="3"/>
  <c r="T38" i="3"/>
  <c r="T39" i="3"/>
  <c r="T28" i="3"/>
  <c r="R7" i="5"/>
  <c r="R8" i="5"/>
  <c r="R9" i="5"/>
  <c r="R10" i="5"/>
  <c r="R12" i="5"/>
  <c r="R13" i="5"/>
  <c r="R6" i="5"/>
  <c r="Q7" i="5"/>
  <c r="Q8" i="5"/>
  <c r="Q9" i="5"/>
  <c r="Q10" i="5"/>
  <c r="Q11" i="5"/>
  <c r="R11" i="5" s="1"/>
  <c r="Q12" i="5"/>
  <c r="Q13" i="5"/>
  <c r="Q6" i="5"/>
  <c r="M25" i="5"/>
  <c r="H15" i="5"/>
  <c r="N15" i="5"/>
  <c r="N14" i="5"/>
  <c r="N13" i="5"/>
  <c r="N12" i="5"/>
  <c r="N11" i="5"/>
  <c r="N10" i="5"/>
  <c r="N9" i="5"/>
  <c r="N8" i="5"/>
  <c r="N7" i="5"/>
  <c r="N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Birgit Fabritius</author>
    <author>Lenovo</author>
    <author>tc={FDE721F8-38AC-4627-BC13-C1FCD0435A2C}</author>
  </authors>
  <commentList>
    <comment ref="I2" authorId="0" shapeId="0" xr:uid="{C9E892DD-34F4-4C8C-897C-435B8F3BE4F5}">
      <text>
        <r>
          <rPr>
            <sz val="11"/>
            <color theme="1"/>
            <rFont val="Calibri"/>
            <family val="2"/>
            <scheme val="minor"/>
          </rPr>
          <t>Birgit Fabritius:
Always before and after brine exchange, later when we see nitrification start this needs to be measured more often</t>
        </r>
      </text>
    </comment>
    <comment ref="J2" authorId="0" shapeId="0" xr:uid="{38B90B76-75E0-481A-BEF8-F3F88DA270BC}">
      <text>
        <r>
          <rPr>
            <sz val="11"/>
            <color theme="1"/>
            <rFont val="Calibri"/>
            <family val="2"/>
            <scheme val="minor"/>
          </rPr>
          <t>Birgit Fabritius:
Always before and after brine exchange, later when we see nitrification start this needs to be measured more often</t>
        </r>
      </text>
    </comment>
    <comment ref="K2" authorId="0" shapeId="0" xr:uid="{124DB4A2-C2E6-4DA6-AD0F-5FB29EF303B3}">
      <text>
        <r>
          <rPr>
            <sz val="11"/>
            <color theme="1"/>
            <rFont val="Calibri"/>
            <family val="2"/>
            <scheme val="minor"/>
          </rPr>
          <t>Birgit Fabritius:
Always before and after brine exchange, later when we see nitrification start this needs to be measured more often</t>
        </r>
      </text>
    </comment>
    <comment ref="M2" authorId="0" shapeId="0" xr:uid="{D279E733-625B-4BFD-A4B3-8B559275123A}">
      <text>
        <r>
          <rPr>
            <sz val="11"/>
            <color theme="1"/>
            <rFont val="Calibri"/>
            <family val="2"/>
            <scheme val="minor"/>
          </rPr>
          <t>Birgit Fabritius:
Always before and after brine exchange - I suggest to measure at 9 AM, then we know the value by 2 PM and can decide if we need to add IPA in the brine exchange at 3 PM</t>
        </r>
      </text>
    </comment>
    <comment ref="Z19" authorId="0" shapeId="0" xr:uid="{05738004-6E35-4FF0-8B1E-BB6DE8A07CAA}">
      <text>
        <r>
          <rPr>
            <sz val="11"/>
            <color theme="1"/>
            <rFont val="Calibri"/>
            <family val="2"/>
            <scheme val="minor"/>
          </rPr>
          <t>Birgit Fabritius:
DI water</t>
        </r>
      </text>
    </comment>
    <comment ref="AA25" authorId="0" shapeId="0" xr:uid="{E204A320-2D76-4FA7-BC00-2DE952DFB685}">
      <text>
        <r>
          <rPr>
            <sz val="11"/>
            <color theme="1"/>
            <rFont val="Calibri"/>
            <family val="2"/>
            <scheme val="minor"/>
          </rPr>
          <t>Birgit Fabritius:
0.7 ml IPA = 0.5 g IPA</t>
        </r>
      </text>
    </comment>
    <comment ref="AA28" authorId="0" shapeId="0" xr:uid="{A26BF614-85A1-4814-8AF9-0CCCC7236E15}">
      <text>
        <r>
          <rPr>
            <sz val="11"/>
            <color theme="1"/>
            <rFont val="Calibri"/>
            <family val="2"/>
            <scheme val="minor"/>
          </rPr>
          <t>Birgit Fabritius:
0.7 ml IPA = 0.5 g IPA</t>
        </r>
      </text>
    </comment>
    <comment ref="I51" authorId="1" shapeId="0" xr:uid="{6A50292F-29AD-4BF7-96CC-51CEA508AB45}">
      <text>
        <r>
          <rPr>
            <b/>
            <sz val="9"/>
            <color indexed="81"/>
            <rFont val="Tahoma"/>
            <family val="2"/>
          </rPr>
          <t>Lenovo:</t>
        </r>
        <r>
          <rPr>
            <sz val="9"/>
            <color indexed="81"/>
            <rFont val="Tahoma"/>
            <family val="2"/>
          </rPr>
          <t xml:space="preserve">
Measured using reagent </t>
        </r>
      </text>
    </comment>
    <comment ref="J54" authorId="1" shapeId="0" xr:uid="{3D4BE204-6392-4808-A004-56CF0089625B}">
      <text>
        <r>
          <rPr>
            <b/>
            <sz val="9"/>
            <color indexed="81"/>
            <rFont val="Tahoma"/>
            <family val="2"/>
          </rPr>
          <t>Lenovo:</t>
        </r>
        <r>
          <rPr>
            <sz val="9"/>
            <color indexed="81"/>
            <rFont val="Tahoma"/>
            <family val="2"/>
          </rPr>
          <t xml:space="preserve">
measured using reagent 
</t>
        </r>
      </text>
    </comment>
    <comment ref="E55" authorId="1" shapeId="0" xr:uid="{AE1564A4-9182-432C-BAC9-6BD2009B2B32}">
      <text>
        <r>
          <rPr>
            <b/>
            <sz val="9"/>
            <color indexed="81"/>
            <rFont val="Tahoma"/>
            <family val="2"/>
          </rPr>
          <t>Lenovo:</t>
        </r>
        <r>
          <rPr>
            <sz val="9"/>
            <color indexed="81"/>
            <rFont val="Tahoma"/>
            <family val="2"/>
          </rPr>
          <t xml:space="preserve">
Calibration error, pH wrongly reading 8.25</t>
        </r>
      </text>
    </comment>
    <comment ref="M59" authorId="1" shapeId="0" xr:uid="{29531915-52E0-4CB1-A52F-7D5EBF2BBB44}">
      <text>
        <r>
          <rPr>
            <sz val="11"/>
            <color theme="1"/>
            <rFont val="Calibri"/>
            <family val="2"/>
            <scheme val="minor"/>
          </rPr>
          <t>Lenovo:
Measured 1100, as per the calculation and TOC value it should have been 550 to 600ppm</t>
        </r>
      </text>
    </comment>
    <comment ref="M61" authorId="1" shapeId="0" xr:uid="{8F03B715-2CA2-4B01-8962-1361E4A2DD1A}">
      <text>
        <r>
          <rPr>
            <b/>
            <sz val="9"/>
            <color indexed="81"/>
            <rFont val="Tahoma"/>
            <family val="2"/>
          </rPr>
          <t>Lenovo:</t>
        </r>
        <r>
          <rPr>
            <sz val="9"/>
            <color indexed="81"/>
            <rFont val="Tahoma"/>
            <family val="2"/>
          </rPr>
          <t xml:space="preserve">
I am repeating it, since the value are too low, repeating 1100 and 1050 values too </t>
        </r>
      </text>
    </comment>
    <comment ref="E82" authorId="1" shapeId="0" xr:uid="{48E2D991-161C-4E8C-A4B4-0229FA5AC0F2}">
      <text>
        <r>
          <rPr>
            <b/>
            <sz val="9"/>
            <color indexed="81"/>
            <rFont val="Tahoma"/>
            <family val="2"/>
          </rPr>
          <t>Lenovo:</t>
        </r>
        <r>
          <rPr>
            <sz val="9"/>
            <color indexed="81"/>
            <rFont val="Tahoma"/>
            <family val="2"/>
          </rPr>
          <t xml:space="preserve">
adjusted to 7.5</t>
        </r>
      </text>
    </comment>
    <comment ref="N109" authorId="2" shapeId="0" xr:uid="{FDE721F8-38AC-4627-BC13-C1FCD0435A2C}">
      <text>
        <t>[Threaded comment]
Your version of Excel allows you to read this threaded comment; however, any edits to it will get removed if the file is opened in a newer version of Excel. Learn more: https://go.microsoft.com/fwlink/?linkid=870924
Comment:
    After adding 0.7ml IPA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Birgit Fabritius</author>
    <author>Lenovo</author>
    <author>tc={DCE95E97-6D5D-49B3-93B1-EDCDEBB078E7}</author>
    <author>tc={BA3914D0-50F1-46F1-9A58-9972A335B059}</author>
  </authors>
  <commentList>
    <comment ref="I6" authorId="0" shapeId="0" xr:uid="{6117ECB5-9183-4FAF-B492-622AB9A8D35A}">
      <text>
        <r>
          <rPr>
            <sz val="11"/>
            <color theme="1"/>
            <rFont val="Calibri"/>
            <family val="2"/>
            <scheme val="minor"/>
          </rPr>
          <t>Birgit Fabritius:
Always before and after brine exchange, later when we see nitrification start this needs to be measured more often</t>
        </r>
      </text>
    </comment>
    <comment ref="J6" authorId="0" shapeId="0" xr:uid="{9863543C-A96D-4738-B52D-885E12943807}">
      <text>
        <r>
          <rPr>
            <sz val="11"/>
            <color theme="1"/>
            <rFont val="Calibri"/>
            <family val="2"/>
            <scheme val="minor"/>
          </rPr>
          <t>Birgit Fabritius:
Always before and after brine exchange, later when we see nitrification start this needs to be measured more often</t>
        </r>
      </text>
    </comment>
    <comment ref="K6" authorId="0" shapeId="0" xr:uid="{F6AAEC69-7D12-4DF3-BBF3-835DAD094521}">
      <text>
        <r>
          <rPr>
            <sz val="11"/>
            <color theme="1"/>
            <rFont val="Calibri"/>
            <family val="2"/>
            <scheme val="minor"/>
          </rPr>
          <t>Birgit Fabritius:
Always before and after brine exchange, later when we see nitrification start this needs to be measured more often</t>
        </r>
      </text>
    </comment>
    <comment ref="M6" authorId="0" shapeId="0" xr:uid="{695E0157-5DED-4486-B046-D086DC99A062}">
      <text>
        <r>
          <rPr>
            <sz val="11"/>
            <color theme="1"/>
            <rFont val="Calibri"/>
            <family val="2"/>
            <scheme val="minor"/>
          </rPr>
          <t>Birgit Fabritius:
Always before and after brine exchange - I suggest to measure at 9 AM, then we know the value by 2 PM and can decide if we need to add IPA in the brine exchange at 3 PM</t>
        </r>
      </text>
    </comment>
    <comment ref="E12" authorId="1" shapeId="0" xr:uid="{BCAB3A74-56E3-4545-AECB-A6AC00399968}">
      <text>
        <r>
          <rPr>
            <b/>
            <sz val="9"/>
            <color indexed="81"/>
            <rFont val="Tahoma"/>
            <family val="2"/>
          </rPr>
          <t>Lenovo:</t>
        </r>
        <r>
          <rPr>
            <sz val="9"/>
            <color indexed="81"/>
            <rFont val="Tahoma"/>
            <family val="2"/>
          </rPr>
          <t xml:space="preserve">
pH adjusted from 8.2 to 7.5 using HCl acid </t>
        </r>
      </text>
    </comment>
    <comment ref="M12" authorId="1" shapeId="0" xr:uid="{8C83CAD7-7DFB-4799-88B4-1FFAC9CA8A32}">
      <text>
        <r>
          <rPr>
            <b/>
            <sz val="9"/>
            <color indexed="81"/>
            <rFont val="Tahoma"/>
            <family val="2"/>
          </rPr>
          <t>Lenovo:</t>
        </r>
        <r>
          <rPr>
            <sz val="9"/>
            <color indexed="81"/>
            <rFont val="Tahoma"/>
            <family val="2"/>
          </rPr>
          <t xml:space="preserve">
IPA of 0.7ml added at 3pm</t>
        </r>
      </text>
    </comment>
    <comment ref="O12" authorId="1" shapeId="0" xr:uid="{14473002-94D0-4612-A0C6-9E63E646D9BA}">
      <text>
        <r>
          <rPr>
            <b/>
            <sz val="9"/>
            <color indexed="81"/>
            <rFont val="Tahoma"/>
            <family val="2"/>
          </rPr>
          <t>Lenovo:</t>
        </r>
        <r>
          <rPr>
            <sz val="9"/>
            <color indexed="81"/>
            <rFont val="Tahoma"/>
            <family val="2"/>
          </rPr>
          <t xml:space="preserve">
got 13ppm after 2 times filteration using 0.2 micron filter)</t>
        </r>
      </text>
    </comment>
    <comment ref="O13" authorId="1" shapeId="0" xr:uid="{F3ACBCDB-38D3-4930-A896-27688ADA911B}">
      <text>
        <r>
          <rPr>
            <b/>
            <sz val="9"/>
            <color indexed="81"/>
            <rFont val="Tahoma"/>
            <family val="2"/>
          </rPr>
          <t>Lenovo:</t>
        </r>
        <r>
          <rPr>
            <sz val="9"/>
            <color indexed="81"/>
            <rFont val="Tahoma"/>
            <family val="2"/>
          </rPr>
          <t xml:space="preserve">
PO4 is measured after filtering through 0.22 micron filter by 2 times </t>
        </r>
      </text>
    </comment>
    <comment ref="E16" authorId="1" shapeId="0" xr:uid="{2492DFC8-ECF1-444A-A2E5-4C9AC42E613F}">
      <text>
        <r>
          <rPr>
            <b/>
            <sz val="9"/>
            <color indexed="81"/>
            <rFont val="Tahoma"/>
            <family val="2"/>
          </rPr>
          <t>Lenovo:</t>
        </r>
        <r>
          <rPr>
            <sz val="9"/>
            <color indexed="81"/>
            <rFont val="Tahoma"/>
            <family val="2"/>
          </rPr>
          <t xml:space="preserve">
pH adjusted to 7.9</t>
        </r>
      </text>
    </comment>
    <comment ref="E54" authorId="2" shapeId="0" xr:uid="{DCE95E97-6D5D-49B3-93B1-EDCDEBB078E7}">
      <text>
        <t xml:space="preserve">[Threaded comment]
Your version of Excel allows you to read this threaded comment; however, any edits to it will get removed if the file is opened in a newer version of Excel. Learn more: https://go.microsoft.com/fwlink/?linkid=870924
Comment:
    Adjusted to 7.8 by adding 1.2ml HCl
</t>
      </text>
    </comment>
    <comment ref="M57" authorId="3" shapeId="0" xr:uid="{BA3914D0-50F1-46F1-9A58-9972A335B059}">
      <text>
        <t>[Threaded comment]
Your version of Excel allows you to read this threaded comment; however, any edits to it will get removed if the file is opened in a newer version of Excel. Learn more: https://go.microsoft.com/fwlink/?linkid=870924
Comment:
    After adding
 1ml glycerin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Birgit Fabritius</author>
  </authors>
  <commentList>
    <comment ref="K11" authorId="0" shapeId="0" xr:uid="{1E8A08E6-8E8A-4AA6-BB8F-5D4C6804544A}">
      <text>
        <r>
          <rPr>
            <sz val="11"/>
            <color theme="1"/>
            <rFont val="Calibri"/>
            <family val="2"/>
            <scheme val="minor"/>
          </rPr>
          <t>Birgit Fabritius:
Was reduced from 3.8 to 1.2 since silica precipitates out no matter which protocol is followed.</t>
        </r>
      </text>
    </comment>
    <comment ref="H14" authorId="0" shapeId="0" xr:uid="{4E665131-34A6-414F-9932-80EE9A7C5120}">
      <text>
        <r>
          <rPr>
            <sz val="11"/>
            <color theme="1"/>
            <rFont val="Calibri"/>
            <family val="2"/>
            <scheme val="minor"/>
          </rPr>
          <t>Birgit Fabritius:
Should be approx. 20 mg/l if precipitation was carried out before</t>
        </r>
      </text>
    </comment>
  </commentList>
</comments>
</file>

<file path=xl/sharedStrings.xml><?xml version="1.0" encoding="utf-8"?>
<sst xmlns="http://schemas.openxmlformats.org/spreadsheetml/2006/main" count="1658" uniqueCount="719">
  <si>
    <t>Sl nl</t>
  </si>
  <si>
    <t xml:space="preserve">Date </t>
  </si>
  <si>
    <t xml:space="preserve">Time </t>
  </si>
  <si>
    <t>Stage (before / After food )</t>
  </si>
  <si>
    <t>MLSS in mg</t>
  </si>
  <si>
    <t>MLVSS in mg</t>
  </si>
  <si>
    <t xml:space="preserve">TOC in mg </t>
  </si>
  <si>
    <t xml:space="preserve">pH </t>
  </si>
  <si>
    <t>TDS in mg</t>
  </si>
  <si>
    <t xml:space="preserve">Chlorides </t>
  </si>
  <si>
    <r>
      <rPr>
        <sz val="11"/>
        <color rgb="FF000000"/>
        <rFont val="Calibri"/>
        <family val="2"/>
        <scheme val="minor"/>
      </rPr>
      <t>Conductivity in m</t>
    </r>
    <r>
      <rPr>
        <sz val="11"/>
        <color rgb="FF000000"/>
        <rFont val="Aptos Narrow"/>
        <family val="2"/>
      </rPr>
      <t>S/cm</t>
    </r>
  </si>
  <si>
    <t>29/10/2024</t>
  </si>
  <si>
    <t>9.00am</t>
  </si>
  <si>
    <t>before food</t>
  </si>
  <si>
    <t>9:00am</t>
  </si>
  <si>
    <t xml:space="preserve">After food </t>
  </si>
  <si>
    <t>30/10/2024</t>
  </si>
  <si>
    <t xml:space="preserve">Before food </t>
  </si>
  <si>
    <t xml:space="preserve">10: 00am </t>
  </si>
  <si>
    <t>5.00pm</t>
  </si>
  <si>
    <t>31/10/2024</t>
  </si>
  <si>
    <t>9.00AM</t>
  </si>
  <si>
    <t>Before food</t>
  </si>
  <si>
    <t>3.50PM</t>
  </si>
  <si>
    <t>5.00PM</t>
  </si>
  <si>
    <t>9AM</t>
  </si>
  <si>
    <t>10AM</t>
  </si>
  <si>
    <t>After food</t>
  </si>
  <si>
    <t>1.5pm</t>
  </si>
  <si>
    <t>4.15pm</t>
  </si>
  <si>
    <t>5pm</t>
  </si>
  <si>
    <t xml:space="preserve">pH Reduced drastically by addition of phosphoric acid </t>
  </si>
  <si>
    <t>10.3am</t>
  </si>
  <si>
    <t>10.00am</t>
  </si>
  <si>
    <t>3.15pm</t>
  </si>
  <si>
    <t>9.30am</t>
  </si>
  <si>
    <t>9.15am</t>
  </si>
  <si>
    <t>10.15 am</t>
  </si>
  <si>
    <t>after ood</t>
  </si>
  <si>
    <t>9.15 am</t>
  </si>
  <si>
    <t xml:space="preserve">after food </t>
  </si>
  <si>
    <t>After food - 9ml IPA</t>
  </si>
  <si>
    <t>11.30 am</t>
  </si>
  <si>
    <t>After 100min of nitrification</t>
  </si>
  <si>
    <t xml:space="preserve">before food </t>
  </si>
  <si>
    <t xml:space="preserve">added 600ppm IPA in the afternoon </t>
  </si>
  <si>
    <t>13/11/2024</t>
  </si>
  <si>
    <t>added 600ppm IPA and diluted the sample by 10% in the evening,  taken the supernatant and repalced with DI water, tank had a volume of of 13Lt, replaced 1300 ml of water.</t>
  </si>
  <si>
    <t>14/11/2024</t>
  </si>
  <si>
    <t xml:space="preserve">after food 8ml IPA </t>
  </si>
  <si>
    <t xml:space="preserve">PO4 700ppm </t>
  </si>
  <si>
    <t>15/11/2024</t>
  </si>
  <si>
    <t>before dilution / after dilution</t>
  </si>
  <si>
    <t>1860 / 1050</t>
  </si>
  <si>
    <t>16/11/2024</t>
  </si>
  <si>
    <t xml:space="preserve">before dilution </t>
  </si>
  <si>
    <t>Micron Opal - Bio reactor lab Study</t>
  </si>
  <si>
    <t>Date</t>
  </si>
  <si>
    <t>Tank Volume</t>
  </si>
  <si>
    <t>pH</t>
  </si>
  <si>
    <t>Conductivity</t>
  </si>
  <si>
    <t>TDS</t>
  </si>
  <si>
    <t>DO</t>
  </si>
  <si>
    <t xml:space="preserve">COD before food </t>
  </si>
  <si>
    <t xml:space="preserve">COD after food </t>
  </si>
  <si>
    <t>SV30</t>
  </si>
  <si>
    <t xml:space="preserve">Alakalinity </t>
  </si>
  <si>
    <t>NH3</t>
  </si>
  <si>
    <t>NO3</t>
  </si>
  <si>
    <t>NO2</t>
  </si>
  <si>
    <t>TN</t>
  </si>
  <si>
    <t>TOC</t>
  </si>
  <si>
    <t>MLSS</t>
  </si>
  <si>
    <t>MLVSS</t>
  </si>
  <si>
    <t xml:space="preserve">Ammonium sulfate </t>
  </si>
  <si>
    <t xml:space="preserve">IPA </t>
  </si>
  <si>
    <t xml:space="preserve">TMAH </t>
  </si>
  <si>
    <t>Nutrient added</t>
  </si>
  <si>
    <t xml:space="preserve">PO4 </t>
  </si>
  <si>
    <t>DO Consumption time</t>
  </si>
  <si>
    <t>Deanting the supernatatnt</t>
  </si>
  <si>
    <t>Sludge wastage</t>
  </si>
  <si>
    <t>Remarks</t>
  </si>
  <si>
    <t>In Litres</t>
  </si>
  <si>
    <r>
      <t>µ</t>
    </r>
    <r>
      <rPr>
        <b/>
        <sz val="11"/>
        <color rgb="FF000000"/>
        <rFont val="Calibri"/>
        <family val="2"/>
      </rPr>
      <t>S/cm</t>
    </r>
  </si>
  <si>
    <t>ppm</t>
  </si>
  <si>
    <t>mg / L</t>
  </si>
  <si>
    <t>mg/l</t>
  </si>
  <si>
    <t>Millilitre</t>
  </si>
  <si>
    <t>in Gram</t>
  </si>
  <si>
    <t>in ml</t>
  </si>
  <si>
    <t>Seconds</t>
  </si>
  <si>
    <t xml:space="preserve">Started the study </t>
  </si>
  <si>
    <t xml:space="preserve">Could see increase in the microbe growth and change in the color of water - turning to ligth brown from clear water </t>
  </si>
  <si>
    <t xml:space="preserve">Added 100ml of settled sludge to bio reactor </t>
  </si>
  <si>
    <t xml:space="preserve">added ammonia and IPA in the evening </t>
  </si>
  <si>
    <t>Food morning 50% and evening 50%</t>
  </si>
  <si>
    <t xml:space="preserve"> 1gm of Na3PO4</t>
  </si>
  <si>
    <t xml:space="preserve">food given in 2 times </t>
  </si>
  <si>
    <t xml:space="preserve">1ml PO4 acid </t>
  </si>
  <si>
    <t xml:space="preserve">food given in 4 times </t>
  </si>
  <si>
    <t xml:space="preserve">3 ml phosporic acid </t>
  </si>
  <si>
    <t xml:space="preserve">food given in 1 times </t>
  </si>
  <si>
    <t>Did not give any food , adjusted the pH to 7.9 using NaOH</t>
  </si>
  <si>
    <t>given food after observing COD resuction</t>
  </si>
  <si>
    <t>1gm of Na3PO4</t>
  </si>
  <si>
    <t>2gm of Na3PO4</t>
  </si>
  <si>
    <t>Added food in the afternoon</t>
  </si>
  <si>
    <t xml:space="preserve">52300 TDS by gravimetry </t>
  </si>
  <si>
    <t xml:space="preserve">44000 TDS by gravimetric </t>
  </si>
  <si>
    <t xml:space="preserve">Brine diluted by 10% using DI water </t>
  </si>
  <si>
    <t xml:space="preserve">Brine soluted diluted by 50% using new brine composition </t>
  </si>
  <si>
    <t>TDS 25.2gm/L before and  18gm/L after dilution</t>
  </si>
  <si>
    <t>0.7 (at 5pm)</t>
  </si>
  <si>
    <t xml:space="preserve">Brine soluted diluted by 50% using new brine composition , added 3ml of IPA </t>
  </si>
  <si>
    <t>TDS17.8 / 27 ms/cm</t>
  </si>
  <si>
    <t>1600 (calculated after adding IPA)</t>
  </si>
  <si>
    <t>analysed in water =155</t>
  </si>
  <si>
    <t>Brine solution diluted by 50% usi</t>
  </si>
  <si>
    <t xml:space="preserve">Replaced 2Lt volume old brine with new fresh brine , pH 7.7, TDS 27300ppm, Cond 16.83mS/cm </t>
  </si>
  <si>
    <t>200-400</t>
  </si>
  <si>
    <t>02-04</t>
  </si>
  <si>
    <t xml:space="preserve">3 ml at 4pm </t>
  </si>
  <si>
    <t>3pm exchanged the 1Lt of old brine with fres brine, Cond 26.7mS/cm, TDS of 16gm/l, pH 7.62</t>
  </si>
  <si>
    <t xml:space="preserve">3 at 3pm </t>
  </si>
  <si>
    <t xml:space="preserve">28th we stopped the experiment due to degraditon of sludge, observed some different kind of growth  microbial growth, it was increasing with day, will be concentrating on STP sludge </t>
  </si>
  <si>
    <t>Birgit:</t>
  </si>
  <si>
    <t>The total amount of IPA dosed in the timeframe shown in the graph is approximately 200 ml, which corresponds to 155 mg (density 0.786 mg/ml).</t>
  </si>
  <si>
    <t>COD (IPA) = 2.4 g/g</t>
  </si>
  <si>
    <t>MLSS in mg/l</t>
  </si>
  <si>
    <t>COD dosed in timeframe = 2.4 * 155 = 372 mg COD</t>
  </si>
  <si>
    <t>MLSS increase in timeframe = (2200 mg/l – 750 mg/l) * 16 l = 23,200 mg MLSS</t>
  </si>
  <si>
    <t>-&gt; double-check with Pradeep, this is way too much biomass growth -&gt; unrealistic</t>
  </si>
  <si>
    <t>Precipitation?</t>
  </si>
  <si>
    <r>
      <t xml:space="preserve">Cond increase in </t>
    </r>
    <r>
      <rPr>
        <sz val="11"/>
        <color theme="1"/>
        <rFont val="Aptos Narrow"/>
        <family val="2"/>
      </rPr>
      <t>µ</t>
    </r>
    <r>
      <rPr>
        <sz val="11"/>
        <color theme="1"/>
        <rFont val="Calibri"/>
        <family val="2"/>
      </rPr>
      <t>S/cm</t>
    </r>
  </si>
  <si>
    <t>COD reduction in mg/l</t>
  </si>
  <si>
    <t>COD Removal (kg COD/kg MLSS per Day)</t>
  </si>
  <si>
    <t>29th Oct</t>
  </si>
  <si>
    <t>30th Oct</t>
  </si>
  <si>
    <t>31st Oct</t>
  </si>
  <si>
    <t>1st Nov</t>
  </si>
  <si>
    <t>2nd Nov</t>
  </si>
  <si>
    <t>4th Nov</t>
  </si>
  <si>
    <t>5th Nov</t>
  </si>
  <si>
    <t>6th Nov</t>
  </si>
  <si>
    <t>7th Nov</t>
  </si>
  <si>
    <t>8th Nov</t>
  </si>
  <si>
    <t>11th Nov</t>
  </si>
  <si>
    <t>12th Nov</t>
  </si>
  <si>
    <t xml:space="preserve">Batch 1 </t>
  </si>
  <si>
    <t xml:space="preserve">MC -3 </t>
  </si>
  <si>
    <t>18th Nov</t>
  </si>
  <si>
    <t xml:space="preserve">19th Nov </t>
  </si>
  <si>
    <t>MLVSS mg/l</t>
  </si>
  <si>
    <t xml:space="preserve">NH3-N in ppm </t>
  </si>
  <si>
    <t>TOC in PPM</t>
  </si>
  <si>
    <t xml:space="preserve">Day 1 </t>
  </si>
  <si>
    <t xml:space="preserve">Batch 1 MLS S growth </t>
  </si>
  <si>
    <t>Day 1</t>
  </si>
  <si>
    <t>Initial TOC</t>
  </si>
  <si>
    <t xml:space="preserve">Day 3 </t>
  </si>
  <si>
    <t xml:space="preserve">Days </t>
  </si>
  <si>
    <t>sl no</t>
  </si>
  <si>
    <t>After 100ppm of TMAH</t>
  </si>
  <si>
    <t xml:space="preserve">Day 4 </t>
  </si>
  <si>
    <t>28/11/2024</t>
  </si>
  <si>
    <t xml:space="preserve">Day 2 </t>
  </si>
  <si>
    <t>Day 7</t>
  </si>
  <si>
    <t xml:space="preserve">Day 5 </t>
  </si>
  <si>
    <t>29/11/2024</t>
  </si>
  <si>
    <t>Day 6</t>
  </si>
  <si>
    <t>Days</t>
  </si>
  <si>
    <t>NH3 N</t>
  </si>
  <si>
    <t xml:space="preserve"> TOC</t>
  </si>
  <si>
    <t>TMAH</t>
  </si>
  <si>
    <t xml:space="preserve">28th Dec </t>
  </si>
  <si>
    <t>13/12/2024</t>
  </si>
  <si>
    <t>17/12/2024</t>
  </si>
  <si>
    <t xml:space="preserve">30th Dec </t>
  </si>
  <si>
    <t>18/12/2024</t>
  </si>
  <si>
    <t xml:space="preserve">31st Dec </t>
  </si>
  <si>
    <t>19/12/2024</t>
  </si>
  <si>
    <t xml:space="preserve">Day 6 </t>
  </si>
  <si>
    <t>2nd Jan</t>
  </si>
  <si>
    <t>20/12/2024</t>
  </si>
  <si>
    <t>3rd Jan</t>
  </si>
  <si>
    <t>24/12/2024</t>
  </si>
  <si>
    <t>Day 8</t>
  </si>
  <si>
    <t>4th Jan</t>
  </si>
  <si>
    <t>25/12/2024</t>
  </si>
  <si>
    <t>Day 9</t>
  </si>
  <si>
    <t>6th Jan</t>
  </si>
  <si>
    <t>26/12/2024</t>
  </si>
  <si>
    <t>Day 10</t>
  </si>
  <si>
    <t>7th Jan</t>
  </si>
  <si>
    <t>27/12/2024</t>
  </si>
  <si>
    <t>Day 11</t>
  </si>
  <si>
    <t xml:space="preserve">8th Jan </t>
  </si>
  <si>
    <t>28/12/2024</t>
  </si>
  <si>
    <t>30/12/2024</t>
  </si>
  <si>
    <t>31/12/2024</t>
  </si>
  <si>
    <t>Batch Test 1 - Nitrification / Denitrification</t>
  </si>
  <si>
    <t>Volume</t>
  </si>
  <si>
    <t>liters</t>
  </si>
  <si>
    <t>1/d</t>
  </si>
  <si>
    <t>2/day</t>
  </si>
  <si>
    <t>b/a change</t>
  </si>
  <si>
    <t>A.N.</t>
  </si>
  <si>
    <t>2/w</t>
  </si>
  <si>
    <t>2/d</t>
  </si>
  <si>
    <t>b/a c</t>
  </si>
  <si>
    <t>Removal</t>
  </si>
  <si>
    <t>Addition</t>
  </si>
  <si>
    <t>Date / Time</t>
  </si>
  <si>
    <t>Aeration</t>
  </si>
  <si>
    <t>Temp</t>
  </si>
  <si>
    <t>O2</t>
  </si>
  <si>
    <t>Alkalinity</t>
  </si>
  <si>
    <t>NH3-N</t>
  </si>
  <si>
    <t>NO3-N</t>
  </si>
  <si>
    <t>NO2-N</t>
  </si>
  <si>
    <t>Total N</t>
  </si>
  <si>
    <t>COD</t>
  </si>
  <si>
    <t xml:space="preserve">TOC </t>
  </si>
  <si>
    <t>PO4</t>
  </si>
  <si>
    <t>PO4-P</t>
  </si>
  <si>
    <t>EC</t>
  </si>
  <si>
    <t>Cl</t>
  </si>
  <si>
    <t>SO4</t>
  </si>
  <si>
    <t>supernatant</t>
  </si>
  <si>
    <t>brine</t>
  </si>
  <si>
    <t>IPA</t>
  </si>
  <si>
    <t>Urea</t>
  </si>
  <si>
    <t>NaOH</t>
  </si>
  <si>
    <t>HCl</t>
  </si>
  <si>
    <t>NaHCO3</t>
  </si>
  <si>
    <t xml:space="preserve">DI water </t>
  </si>
  <si>
    <t xml:space="preserve">PO4 addition </t>
  </si>
  <si>
    <t xml:space="preserve">Nutrient additon </t>
  </si>
  <si>
    <t>°C</t>
  </si>
  <si>
    <t>-</t>
  </si>
  <si>
    <t>mg/l CaCO3</t>
  </si>
  <si>
    <t>mmol/l</t>
  </si>
  <si>
    <t>mS/cm</t>
  </si>
  <si>
    <t>g/l</t>
  </si>
  <si>
    <t>%</t>
  </si>
  <si>
    <t>ml</t>
  </si>
  <si>
    <t>gm</t>
  </si>
  <si>
    <t>Target values</t>
  </si>
  <si>
    <t>20-25</t>
  </si>
  <si>
    <t>7,5</t>
  </si>
  <si>
    <t>&gt;2</t>
  </si>
  <si>
    <t>&gt;4</t>
  </si>
  <si>
    <t>1 - 100</t>
  </si>
  <si>
    <t>&lt;1</t>
  </si>
  <si>
    <t>&lt;100</t>
  </si>
  <si>
    <t>75-400</t>
  </si>
  <si>
    <t>25-150</t>
  </si>
  <si>
    <t>&gt;30</t>
  </si>
  <si>
    <t>16-17</t>
  </si>
  <si>
    <t>700 (2000 - 2500)</t>
  </si>
  <si>
    <t>YES</t>
  </si>
  <si>
    <t>~1000</t>
  </si>
  <si>
    <t>600 ppm</t>
  </si>
  <si>
    <t>NO</t>
  </si>
  <si>
    <t>Aeration was continued over night and switched off at 9 AM the following morning</t>
  </si>
  <si>
    <t xml:space="preserve">Completely carried out denitirification for 7 hours, observed reduction in O2 up to 2ppm in the batch reactor , but NH3-N remained the same </t>
  </si>
  <si>
    <t>Replacement of 10 % of brine with DI water to reduce conductivity</t>
  </si>
  <si>
    <t>~600 - 700</t>
  </si>
  <si>
    <t>~500</t>
  </si>
  <si>
    <t>Replacement of 50% of supernatant in the reactor with new brine, some sludge lost because sludge did not settle well</t>
  </si>
  <si>
    <t>Added MLSS/sludge of around 50ml from the mother culture 3, and another 50ml from mother culture 2, which led to increase in the COD in the water (NH3 might increased from MC 3 sludge, COD by MC 2 sludge)</t>
  </si>
  <si>
    <t>Exchange of 20% of supernatant with new fresh brine - pH 7.3 - From here on measurement of NO2/NO3 with new test strips, that give lower values than old test strips (probably more realistic)</t>
  </si>
  <si>
    <t>0.30 to 1</t>
  </si>
  <si>
    <t>400 to 600</t>
  </si>
  <si>
    <t xml:space="preserve">2 to 4 </t>
  </si>
  <si>
    <t>0.4 to 0.6</t>
  </si>
  <si>
    <t>yes</t>
  </si>
  <si>
    <t>Exchange of 20% of supernatant with new fresh brine - pH 7.8 -cond 21.67ms/cm, 12.6 gm/l of TDS</t>
  </si>
  <si>
    <t>After dilution</t>
  </si>
  <si>
    <t>2 to 4</t>
  </si>
  <si>
    <t>Yes</t>
  </si>
  <si>
    <t>11/24/24 12:00pm</t>
  </si>
  <si>
    <t>100-200</t>
  </si>
  <si>
    <t>0.3 to 0.5</t>
  </si>
  <si>
    <t>Exchanged of 10% of supernatant with new fresh brine - pH 7.85 and cond  21.7ms/cm, 12.6gm/l of TDS</t>
  </si>
  <si>
    <t xml:space="preserve">Taken 150ml of sludge from Batch 2 reactor, where the sludge was mantained with opal brine water with food source as sugar, sludge seems to be active. </t>
  </si>
  <si>
    <t>Added 0.3gm of Urea</t>
  </si>
  <si>
    <t xml:space="preserve">yes </t>
  </si>
  <si>
    <t xml:space="preserve">Added 0.7ml IPA and took for denitirification mode, placed on the magnetic stirrer (80 rpm), it took 3 hours to reach 0.1ppm DO from 6.5 </t>
  </si>
  <si>
    <t xml:space="preserve">Stopped the denitirification, DO was 0 and started ariation and took sample for the NO3 and NO2 value  </t>
  </si>
  <si>
    <t xml:space="preserve">started anoxic study, added 0.7ml IPA to the water </t>
  </si>
  <si>
    <t>No</t>
  </si>
  <si>
    <t xml:space="preserve">started aeriation </t>
  </si>
  <si>
    <t xml:space="preserve">started anoxic study, added 0.7ml IPA to the water, DO reached to 1 ppm in 2 hour and 0 at 3 hours  </t>
  </si>
  <si>
    <t xml:space="preserve">Yes </t>
  </si>
  <si>
    <t xml:space="preserve">Ca is 480ppm </t>
  </si>
  <si>
    <t xml:space="preserve">Started anaoxic study, added 0.7ml of IPA to the water, DO reached to 0 ppm in 2 hours </t>
  </si>
  <si>
    <t xml:space="preserve">12/7/24 4:30pm </t>
  </si>
  <si>
    <t xml:space="preserve">3ml Nutrient added </t>
  </si>
  <si>
    <t xml:space="preserve">3ml nutrient is added </t>
  </si>
  <si>
    <t>Ca is 560ppm</t>
  </si>
  <si>
    <t xml:space="preserve">added urea and PO4 in the evening </t>
  </si>
  <si>
    <t>added 20ppm of PO4</t>
  </si>
  <si>
    <t>pH adjusted to 7.7</t>
  </si>
  <si>
    <t>8.3 (7.7)</t>
  </si>
  <si>
    <t xml:space="preserve">Started the anoxic study by adding 0.34gm urea + 0.7ml IPA and 20ppm PO4, then taken for the sample for routine analysis </t>
  </si>
  <si>
    <t xml:space="preserve">added 20ppm PO4 - 60ml from 100ppm PO4 stock </t>
  </si>
  <si>
    <t xml:space="preserve">pH adjusted to 7.3  and added 0.3ml IPA in the evening </t>
  </si>
  <si>
    <t>3ml</t>
  </si>
  <si>
    <t>3ml nutrient</t>
  </si>
  <si>
    <t xml:space="preserve">Started the anoxic study by adding 0.34gm urea + 0.7ml IPA , sample was taken for analysis  before the additon </t>
  </si>
  <si>
    <t xml:space="preserve">Started the anoxic study by adding 0.2ml of Glycerin + 0.2ml IPA , </t>
  </si>
  <si>
    <t xml:space="preserve">continued anoxic study by adding 0.2ml of Glycerin  </t>
  </si>
  <si>
    <t xml:space="preserve">added urea, NaHCO3 and PO4 in the evening </t>
  </si>
  <si>
    <t xml:space="preserve">Some where in the night, compressor was stopped, stirring was going on, it went to dentirification mode till 9:30 AM </t>
  </si>
  <si>
    <t>0.7+0.7</t>
  </si>
  <si>
    <t>Ca 380</t>
  </si>
  <si>
    <t>Started the anoxic study by adding 0.34gm urea + 0.7ml IPA + 1.0gm NaHCO3 + 20ppm PO4</t>
  </si>
  <si>
    <t>Started the anoxic study by adding 0.34gm urea + 0.7ml IPA + 1.8gm NaHCO3 + 20ppm PO4</t>
  </si>
  <si>
    <t>increased volume to 5L</t>
  </si>
  <si>
    <t>2100 (3400)</t>
  </si>
  <si>
    <t>Continued anoxic study till Jan 2nd morning 9 AM</t>
  </si>
  <si>
    <t xml:space="preserve">system was left over with anoxic phase for 48 hours </t>
  </si>
  <si>
    <t>Added 2+2ml IPA in morning and 3 ml in the evening</t>
  </si>
  <si>
    <t>Added 2 ml IPA after sampling and started anoxic study</t>
  </si>
  <si>
    <t xml:space="preserve">Started anoxic </t>
  </si>
  <si>
    <t>Added 3 ml IPA after sampling</t>
  </si>
  <si>
    <t>Added 3 ml IPA after sampling and 0.5 gm urea at 4 PM and 5 ml IPA at 4.40 PM</t>
  </si>
  <si>
    <t>Added 3 ml IPA, 2.5g NaHCO3, 50ml PO4 and 0.5g urea after sampling.</t>
  </si>
  <si>
    <t>Added 5 ml IPA after sampling</t>
  </si>
  <si>
    <t>Added 0.25gm urea and 3ml IPA</t>
  </si>
  <si>
    <t>started anoxic</t>
  </si>
  <si>
    <t>Added 5 ml IPA after sampling and started aeration</t>
  </si>
  <si>
    <t>Added 15 ml IPA after sampling</t>
  </si>
  <si>
    <t>13/1/25  9:00 AM</t>
  </si>
  <si>
    <t>Added 3ml IPA after sampling</t>
  </si>
  <si>
    <t>Tes</t>
  </si>
  <si>
    <t>14/1/25 9:00 AM</t>
  </si>
  <si>
    <t>Added 3ml IPA, 5ml nutrient mix, 0.5g urea and 40 ppm PO4.</t>
  </si>
  <si>
    <t>14/1/25 9:10 AM</t>
  </si>
  <si>
    <t>Started anoxic</t>
  </si>
  <si>
    <t xml:space="preserve">No </t>
  </si>
  <si>
    <t>14/1/25 5:00 PM</t>
  </si>
  <si>
    <t>Aeration started after sampling</t>
  </si>
  <si>
    <t xml:space="preserve">no </t>
  </si>
  <si>
    <t xml:space="preserve">15/1/25 9:00 AM </t>
  </si>
  <si>
    <t>Added 3ml IPA after sampling and 5ml IPA in Evening</t>
  </si>
  <si>
    <t xml:space="preserve">16/1/25 9:00 AM  </t>
  </si>
  <si>
    <t>Added 3ml IPA, 0.5g Urea, 40 ppm P04. and 1g NaHCO3 after sampling and 5ml in the evening</t>
  </si>
  <si>
    <t xml:space="preserve">17/1/25 9:00 AM  </t>
  </si>
  <si>
    <t>Added 3ml IPA after sampling and 8ml ipa + 1gm urea in the evening</t>
  </si>
  <si>
    <t>20/01/2025 9:00 AM</t>
  </si>
  <si>
    <t>The electricity was cut off on weekend and both the compressor and stirrer went off, due to this all the sludge was settled on monday morning, to improve the condition and to reduce the MLVSS,  2.5L volume of sample was removed and replaced with brine, added 40 ppm Phosphate, 10 ml nutrient mix and 1.5 ml IPA were added.</t>
  </si>
  <si>
    <t>21/01/2025 9:00 AM</t>
  </si>
  <si>
    <t>Added 2 ml IPA after sampling</t>
  </si>
  <si>
    <t>22/01/2025 9:00 AM</t>
  </si>
  <si>
    <t>200ml brine was added before sampling to make up the volume upto 5L. Added 40 ppm PO4, 2g Urea and 1g NaHCO3 after sampling. 2 ml IPA added in the evening.</t>
  </si>
  <si>
    <t>23/01/2025 9:00 AM</t>
  </si>
  <si>
    <t>150ml brine was added before sampling, and 2ml IPA + 1g Urea was added after sampling.</t>
  </si>
  <si>
    <t>24/01/2025 9:00 AM</t>
  </si>
  <si>
    <t>Added 1g urea, 2ml IPA after sampling.</t>
  </si>
  <si>
    <t>24/01/2025 9:10 AM</t>
  </si>
  <si>
    <t>no</t>
  </si>
  <si>
    <t>24/01/2025 5:00 PM</t>
  </si>
  <si>
    <t>Added 2ml IPA in the evening after sampling and 2ml on saturday morning(next day)</t>
  </si>
  <si>
    <t>27/01/2025 9:00 AM</t>
  </si>
  <si>
    <t>Added 2 ml IPA and 1g urea after sampling, and added 40ppm PO4 and 10ml nutrient mix in the afternoon.</t>
  </si>
  <si>
    <t>28/01/2025 9:00 AM</t>
  </si>
  <si>
    <t>Added 2ml IPA and 1g NaHCO3 after sampling.</t>
  </si>
  <si>
    <t>29/01/2025 9:00 AM</t>
  </si>
  <si>
    <t>Added 0.5ml IPA after sampling and turned off air supply.</t>
  </si>
  <si>
    <t>29/01/2025 9:10 AM</t>
  </si>
  <si>
    <t>29/01/2025 5:00 PM</t>
  </si>
  <si>
    <t>Air supply turned on and added 1ml IPA and 0.5g urea after sampling.</t>
  </si>
  <si>
    <t>30/01/2025 9:00 AM</t>
  </si>
  <si>
    <t>Added 2ml IPA and 1g urea after sampling.</t>
  </si>
  <si>
    <t xml:space="preserve">Started the Batch 2 studies on 3rd Dec 2024 at 2pm, added 400ppm of IPA (0.7 ml for 3 lt brine volume) </t>
  </si>
  <si>
    <t xml:space="preserve">on </t>
  </si>
  <si>
    <t>Batch Test 2 - Nitrification / Denitrification</t>
  </si>
  <si>
    <t>Glycerin</t>
  </si>
  <si>
    <t xml:space="preserve">Tap water </t>
  </si>
  <si>
    <t xml:space="preserve">PO4 additon </t>
  </si>
  <si>
    <t xml:space="preserve">Nutrient added </t>
  </si>
  <si>
    <t xml:space="preserve">ml </t>
  </si>
  <si>
    <t>ml/lt</t>
  </si>
  <si>
    <t>7-8</t>
  </si>
  <si>
    <t>3+</t>
  </si>
  <si>
    <t>&gt;5</t>
  </si>
  <si>
    <t xml:space="preserve"> </t>
  </si>
  <si>
    <t>90  (13 )</t>
  </si>
  <si>
    <t xml:space="preserve">Ca is 360 ppm </t>
  </si>
  <si>
    <t xml:space="preserve">3ml nutrient added </t>
  </si>
  <si>
    <t xml:space="preserve">50mg urea and 20ppm of PO4 added in the evening , </t>
  </si>
  <si>
    <t xml:space="preserve">20ppm of PO4 added </t>
  </si>
  <si>
    <t>started anoxic study after adding 0.7ml IPA and 20 ppm PO4</t>
  </si>
  <si>
    <t xml:space="preserve">20ppm of PO4 from 1000ppm PO4 stock </t>
  </si>
  <si>
    <t>pH adjusted to 7.6</t>
  </si>
  <si>
    <t xml:space="preserve">Started the anoxic study by adding 0.7ml IPA </t>
  </si>
  <si>
    <t>Started the anoxic study by adding 0.8ml Glycerol  (400ppm of COD)</t>
  </si>
  <si>
    <t>Started the anoxic study by adding 0.8ml Glycerol  (400ppm of COD) + 1.8gm NaHCO3</t>
  </si>
  <si>
    <t>Started the anoxic study</t>
  </si>
  <si>
    <t xml:space="preserve">Started the anoxic study by adding 0.2ml of Glycerin </t>
  </si>
  <si>
    <t>started</t>
  </si>
  <si>
    <t>0.8+0.8</t>
  </si>
  <si>
    <t>started anoxic study after adding 0.8ml Glycerin + 0.35gm of urea + 1.8gm of NaHCO3</t>
  </si>
  <si>
    <t>Before TMAH</t>
  </si>
  <si>
    <t>After TMAH</t>
  </si>
  <si>
    <t>after adding TMAH, pH got increased to 9.3</t>
  </si>
  <si>
    <t>Batch 2 pilot setup got a crack in the bottom of the unit, entire fluid came out of the container (some how collected 200ml of sludge and 300ml of fluid) , built a new 5Lt setup by afternoon and started the studies with fresh sludge and brine , sludge was washed using opal brine for 4 times to remove the COD carry over from the mother culture 2 (new sludge)</t>
  </si>
  <si>
    <t xml:space="preserve">startd 5Lt volume </t>
  </si>
  <si>
    <t>Before TMAH addition</t>
  </si>
  <si>
    <t>After TMAH addition</t>
  </si>
  <si>
    <t>after adding TMAH pH increased to 9.3</t>
  </si>
  <si>
    <t>started anoxic study after adding 250ppm TMAH + 2.5 gm of NaHCO3</t>
  </si>
  <si>
    <t>Added 2.5g of NaHCO3 and 25ml of 10% TMAH after sampling</t>
  </si>
  <si>
    <t xml:space="preserve">Added 5ml Nutrient mix after sampling </t>
  </si>
  <si>
    <t>added 25ml TMAH after sampling and started aeration.</t>
  </si>
  <si>
    <t>13/1/2025 9:00</t>
  </si>
  <si>
    <t>added 25ml TMAH after sampling.</t>
  </si>
  <si>
    <t xml:space="preserve">14/1/2025 9:00 </t>
  </si>
  <si>
    <t>added 5ml nutrient mix</t>
  </si>
  <si>
    <t xml:space="preserve">14/1/2025 9:10 </t>
  </si>
  <si>
    <t>started anoxic study</t>
  </si>
  <si>
    <t xml:space="preserve">14/1/2025 17:00 </t>
  </si>
  <si>
    <t xml:space="preserve">15/1/2025 9:00  </t>
  </si>
  <si>
    <t>Added 500ppm TMAH in the evening</t>
  </si>
  <si>
    <t xml:space="preserve">16/1/2025 9:00  </t>
  </si>
  <si>
    <t>Added 1.5g NaHCO3 after sampling</t>
  </si>
  <si>
    <t>17/1/2025 9:00</t>
  </si>
  <si>
    <t>20/1/2025 9:00</t>
  </si>
  <si>
    <t>The electricity was cut off on weekend and both the compressor and stirrer went off, due to this all the sludge was settled on monday morning, to improve the condition 2.5L volume of sample was removed and replaced with brine, added 10ml nutrient mix, 0.625ml IPA, 1.5ml TMAH, 0.793ml glycerin and 0.65g Urea were added.</t>
  </si>
  <si>
    <t>21/1/2025 9:00</t>
  </si>
  <si>
    <t>22/1/2025 9:00</t>
  </si>
  <si>
    <t>250ml brine was added before sampling to make up the volume upto 5L. Added 40 ppm PO4,1g NaHCO3, along with prescribed dose (all 5 nutrients) after sampling.</t>
  </si>
  <si>
    <t>23/1/2025 9:00</t>
  </si>
  <si>
    <t>150 ml brine added before sampling.</t>
  </si>
  <si>
    <t>24/1/2025 9:00</t>
  </si>
  <si>
    <t>Added all 4 prescribed food source in the morning after taking sample.</t>
  </si>
  <si>
    <t>24/1/2025 9:10</t>
  </si>
  <si>
    <t>24/01/2025 17:00</t>
  </si>
  <si>
    <t>Added prescribed dose after sampling and 2ml glycerin on next day</t>
  </si>
  <si>
    <t>27/01/2025 9:00</t>
  </si>
  <si>
    <t>Added prescribed dose after sampling. also added 40ppm PO4 in the afternoon.</t>
  </si>
  <si>
    <t xml:space="preserve">28/01/2025 9:00 </t>
  </si>
  <si>
    <t>Added 1gm NaHCO3 after sampling.</t>
  </si>
  <si>
    <t xml:space="preserve">29/01/2025 9:00 </t>
  </si>
  <si>
    <t>Added prescribed dose in the morning after sampling and switched off air supply.</t>
  </si>
  <si>
    <t xml:space="preserve">29/01/2025 9:10  </t>
  </si>
  <si>
    <t>29/01/2025 17:00</t>
  </si>
  <si>
    <t>Air supply turned on after sampling.</t>
  </si>
  <si>
    <t>30/01/2025 9:00</t>
  </si>
  <si>
    <t>Added prescribed dose after sampling.</t>
  </si>
  <si>
    <t>Batch test 1</t>
  </si>
  <si>
    <t>Friday 15.11. - Monday 18.11.</t>
  </si>
  <si>
    <t>Return concentrations in brine to spec from Micron (maintain continuous aeration)</t>
  </si>
  <si>
    <t>New brine specification</t>
  </si>
  <si>
    <t>Friday morning</t>
  </si>
  <si>
    <t>Set up at least 5 l of new brine solution</t>
  </si>
  <si>
    <t>Parameter</t>
  </si>
  <si>
    <t>Target mg/l</t>
  </si>
  <si>
    <t> </t>
  </si>
  <si>
    <t>Chemical</t>
  </si>
  <si>
    <t>Mass (g) for 5 l</t>
  </si>
  <si>
    <t>Resulting conc.</t>
  </si>
  <si>
    <t>15L</t>
  </si>
  <si>
    <t>1L</t>
  </si>
  <si>
    <t>Measure TDS, COD, NH4-N, NO3-N, NO2-N, PO4-P, chlorides, alkalinity, pH, DO in batch 1</t>
  </si>
  <si>
    <t>K</t>
  </si>
  <si>
    <t>KNO3 (101.1)</t>
  </si>
  <si>
    <t>(1)</t>
  </si>
  <si>
    <t>K (39)</t>
  </si>
  <si>
    <t>Friday midday</t>
  </si>
  <si>
    <t>Let biomass settle, remove 1,5 l (50 %) of supernatant and replace with new brine</t>
  </si>
  <si>
    <t>Ca</t>
  </si>
  <si>
    <t>CaCl2 (147 dihyd)</t>
  </si>
  <si>
    <t>(2)</t>
  </si>
  <si>
    <t>Ca (40)</t>
  </si>
  <si>
    <t>Mg</t>
  </si>
  <si>
    <t>MgCl2 (95.2 anhyd)</t>
  </si>
  <si>
    <t>(3)</t>
  </si>
  <si>
    <t>Mg (24.3)</t>
  </si>
  <si>
    <t>Saturday morning</t>
  </si>
  <si>
    <t>Na</t>
  </si>
  <si>
    <t>NaHCO3 (84)</t>
  </si>
  <si>
    <t>Na (23)</t>
  </si>
  <si>
    <t>Saturday midday</t>
  </si>
  <si>
    <t>HCO3</t>
  </si>
  <si>
    <t>NaF (42)</t>
  </si>
  <si>
    <t>HCO3 (61)</t>
  </si>
  <si>
    <r>
      <rPr>
        <sz val="8"/>
        <color rgb="FF000000"/>
        <rFont val="Arial"/>
        <family val="2"/>
      </rPr>
      <t xml:space="preserve">Na2SiO3 </t>
    </r>
    <r>
      <rPr>
        <sz val="8"/>
        <color rgb="FF000000"/>
        <rFont val="Calibri"/>
        <family val="2"/>
      </rPr>
      <t>·</t>
    </r>
    <r>
      <rPr>
        <sz val="8"/>
        <color rgb="FF000000"/>
        <rFont val="Arial"/>
        <family val="2"/>
      </rPr>
      <t xml:space="preserve"> 9 H2O (284.2)</t>
    </r>
  </si>
  <si>
    <t>(4)</t>
  </si>
  <si>
    <t>SO4 (96)</t>
  </si>
  <si>
    <t>Monday morning</t>
  </si>
  <si>
    <t>Na2SO4 (142 anhyd)</t>
  </si>
  <si>
    <t>Cl (35.5)</t>
  </si>
  <si>
    <t>SiO2</t>
  </si>
  <si>
    <t>NaCl (58.5)</t>
  </si>
  <si>
    <t>SiO2 (60.1)</t>
  </si>
  <si>
    <t>From Monday 18.11. on</t>
  </si>
  <si>
    <t>Start batch testing with replacement of supernatant</t>
  </si>
  <si>
    <t>F</t>
  </si>
  <si>
    <t>F (19)</t>
  </si>
  <si>
    <t>Sum</t>
  </si>
  <si>
    <t xml:space="preserve">(1) Mix all together into 50 % of volume </t>
  </si>
  <si>
    <t>Approx TDS measured using conductivity probe = 13.6gm/l</t>
  </si>
  <si>
    <t>General procedure Monday, Wednesday, Friday morning:</t>
  </si>
  <si>
    <t>(2) Mix separately into 20 % of volume</t>
  </si>
  <si>
    <t xml:space="preserve">pH is 9.5 and adjusted to 7.5 using HCl acid </t>
  </si>
  <si>
    <t>- Measure all parameters</t>
  </si>
  <si>
    <t>(3) Mix separately into 10 % of volume</t>
  </si>
  <si>
    <t>- Let sludge settle</t>
  </si>
  <si>
    <t>(4) Mix separately into the remaining volume</t>
  </si>
  <si>
    <t>- Remove supernatant 10 - 20 %</t>
  </si>
  <si>
    <t>Probably you have to increase pH to make it soluble and then decrease again.</t>
  </si>
  <si>
    <t>- Replace with fresh brine and add IPA + urea as needed</t>
  </si>
  <si>
    <t xml:space="preserve">That will add some additional salt, but it is okay if it is not too much. </t>
  </si>
  <si>
    <t>- Measure all parameters again</t>
  </si>
  <si>
    <t>If you manage to dissolve without pH changes, that is fine (just a suggestion).</t>
  </si>
  <si>
    <t>- If IPA has been added, put batch in anoxic mode for 3 h (until you go home)</t>
  </si>
  <si>
    <t>Afterwards, you can combine all solutions.</t>
  </si>
  <si>
    <t>(measure NO3-N every 30 min)</t>
  </si>
  <si>
    <t>- Keep batch in aerated mode until next replacement of supernatant</t>
  </si>
  <si>
    <t>Target concentration of IPA</t>
  </si>
  <si>
    <t>- Maximum COD</t>
  </si>
  <si>
    <t xml:space="preserve">mg/l for 3 Lt </t>
  </si>
  <si>
    <t>Density of IPA</t>
  </si>
  <si>
    <t>- Minimum COD</t>
  </si>
  <si>
    <t xml:space="preserve">Total micro L to be doesd </t>
  </si>
  <si>
    <t>For 3 l 0,5 g of IPA are needed to achieve a COD of 400 mg/l.</t>
  </si>
  <si>
    <t>Target concentration of glycerol</t>
  </si>
  <si>
    <t>Glycerol</t>
  </si>
  <si>
    <t xml:space="preserve">20ppm NH4 is required </t>
  </si>
  <si>
    <t>For 3 l 0,8 ml of glycerol are needed to achieve a COD of 400 mg/l.</t>
  </si>
  <si>
    <t xml:space="preserve">COD </t>
  </si>
  <si>
    <t>Target concentration of urea</t>
  </si>
  <si>
    <t>- Maximum NH4-N</t>
  </si>
  <si>
    <t>- Minimum NH4-N</t>
  </si>
  <si>
    <t>For 3 l 0,65 g of urea are needed to achieve NH4-N of 100 mg/l.</t>
  </si>
  <si>
    <t>For 3 l 0,325 g of urea are needed to achieve NH4-N of 50 mg/l.</t>
  </si>
  <si>
    <t>mg/l N</t>
  </si>
  <si>
    <t>mmol/l N</t>
  </si>
  <si>
    <t>mmol/l H+</t>
  </si>
  <si>
    <t>g NaHCO3 for 3 l batch volume</t>
  </si>
  <si>
    <t>PPM</t>
  </si>
  <si>
    <t>TOC in ppm</t>
  </si>
  <si>
    <t>TN in ppm</t>
  </si>
  <si>
    <t>Urea - NH4-N</t>
  </si>
  <si>
    <t xml:space="preserve">Glycerol - COD </t>
  </si>
  <si>
    <t>in ppm</t>
  </si>
  <si>
    <t>26/11/2024</t>
  </si>
  <si>
    <t xml:space="preserve">Sludge from STP </t>
  </si>
  <si>
    <t>25/11/24</t>
  </si>
  <si>
    <t xml:space="preserve">Recived 3Lts of STP sludge on 25th evening, kept it under aeration till morning  </t>
  </si>
  <si>
    <t>Added 3Lts of tap water + 10gm of sugar + 2gm of urea, TDS after adding water was 4.6gm/l , pH was 7.9</t>
  </si>
  <si>
    <t>Added 2Lt of water + 20gm of NaCl+ 10gm of sugar + 2gm of urea, TDS after adding 6.3gm/l and pH 7.8</t>
  </si>
  <si>
    <t>28/11/24</t>
  </si>
  <si>
    <t xml:space="preserve">Checked for the COD in the evening 5pm, COD was 450ppm </t>
  </si>
  <si>
    <t>29/11/24</t>
  </si>
  <si>
    <t>added 1Lt micron brine water + 20gm of sugar + 2.3 gm of urea + 13gm of salt, TDS reached to 7.5 gm/l, pH 7.1 , cond 13.5ms/lt</t>
  </si>
  <si>
    <t>30/11/24</t>
  </si>
  <si>
    <t>Added2Lt of micron brine water + 20gm sugar + 2.3gm urea</t>
  </si>
  <si>
    <t xml:space="preserve">Taken out 2.5Lt of sludge for B2 studies, added 2.5Lt of micron opal brine water + 20gm sugar + 2gm urea + 10ml of micro nutrients </t>
  </si>
  <si>
    <t xml:space="preserve">Added 20gm sugar + 500ml opal brine water </t>
  </si>
  <si>
    <t xml:space="preserve">added 20gm sugar + 3gm urea + 300ml brine </t>
  </si>
  <si>
    <t>Cl-</t>
  </si>
  <si>
    <t>2000 (claculated based on food )</t>
  </si>
  <si>
    <t xml:space="preserve">added  20gm of sugar + 2.3gm of urea + 2 lt of opal brine water </t>
  </si>
  <si>
    <t>Added food</t>
  </si>
  <si>
    <t xml:space="preserve">Added food </t>
  </si>
  <si>
    <t xml:space="preserve">Added Food </t>
  </si>
  <si>
    <t>Started aeration</t>
  </si>
  <si>
    <t>Started Anaoxic - 1ml IPA added</t>
  </si>
  <si>
    <t xml:space="preserve">Started Anoxic </t>
  </si>
  <si>
    <t>Added IPA only</t>
  </si>
  <si>
    <t>Added food only</t>
  </si>
  <si>
    <t xml:space="preserve">Started Anaoxic </t>
  </si>
  <si>
    <t>added food</t>
  </si>
  <si>
    <t>Started anoxic study</t>
  </si>
  <si>
    <t>13/2/25 9:30 AM</t>
  </si>
  <si>
    <t xml:space="preserve">added food </t>
  </si>
  <si>
    <t>14/2/2025 9:00 AM</t>
  </si>
  <si>
    <t xml:space="preserve">started anoxic study </t>
  </si>
  <si>
    <t>14/2/2025 4:30 PM</t>
  </si>
  <si>
    <t xml:space="preserve">14/2/2025 4:30 PM </t>
  </si>
  <si>
    <t>13/2/2025 9:00 AM</t>
  </si>
  <si>
    <t>15/2/2025 9:00 AM</t>
  </si>
  <si>
    <t>17/2/2025 9:00 AM</t>
  </si>
  <si>
    <t>18/2/2025 9:00 AM</t>
  </si>
  <si>
    <t>19/2/2025 9:00 AM</t>
  </si>
  <si>
    <t>20/2/2025 9:00 AM</t>
  </si>
  <si>
    <t>20/2/2025 4:30 PM</t>
  </si>
  <si>
    <t>21/2/2025 9:00 AM</t>
  </si>
  <si>
    <t>24/2/2025 9:00 AM</t>
  </si>
  <si>
    <t>25/02/2025 9:00 AM</t>
  </si>
  <si>
    <t>25/2/2025 9:00 AM</t>
  </si>
  <si>
    <t>25/2/2025 4:30 PM</t>
  </si>
  <si>
    <t>26/2/2025 9:00 AM</t>
  </si>
  <si>
    <t>26/02/2025 9:00 AM</t>
  </si>
  <si>
    <t>27/02/2025 9:00 AM</t>
  </si>
  <si>
    <t>27/02/2025 4:30 PM</t>
  </si>
  <si>
    <t xml:space="preserve">Not analysed </t>
  </si>
  <si>
    <t>27/2/2025 9:00 AM</t>
  </si>
  <si>
    <t>28/02/2025 9:00 AM</t>
  </si>
  <si>
    <t>27/2/2025 4:30 PM</t>
  </si>
  <si>
    <t>1/03/2025 9:00AM</t>
  </si>
  <si>
    <t>13/3/2025  9:00:00 AM</t>
  </si>
  <si>
    <t>13/3/2025 3:00 PM</t>
  </si>
  <si>
    <t>14/3/2025 9:00 AM</t>
  </si>
  <si>
    <t>17/3/2025 9:00 AM</t>
  </si>
  <si>
    <t>18/3/2025 9:00 AM</t>
  </si>
  <si>
    <t xml:space="preserve">No food added </t>
  </si>
  <si>
    <t>19/3/2025 9:00 AM</t>
  </si>
  <si>
    <t>19/3/2025 3:00 PM</t>
  </si>
  <si>
    <t>20/3/2025 9:00 AM</t>
  </si>
  <si>
    <t>13/3/2025 9:00AM</t>
  </si>
  <si>
    <t xml:space="preserve">Stopped anoxic </t>
  </si>
  <si>
    <t>18/3/2025 3:00 PM</t>
  </si>
  <si>
    <t xml:space="preserve">545 (0.6 IC) </t>
  </si>
  <si>
    <t>668 (13.18 IC)</t>
  </si>
  <si>
    <t>21/3/2025 9:00 AM</t>
  </si>
  <si>
    <t>464 (15 IC)</t>
  </si>
  <si>
    <t>21/3/2025 3:00 PM</t>
  </si>
  <si>
    <t>404 (0.47)</t>
  </si>
  <si>
    <t>24/3/2025 9:00 AM</t>
  </si>
  <si>
    <t>25/3/2025 9:00 AM</t>
  </si>
  <si>
    <t>26/3/2025 9:00 AM</t>
  </si>
  <si>
    <t>27/3/2025 9:00 AM</t>
  </si>
  <si>
    <t>28/3/2025 9:00 AM</t>
  </si>
  <si>
    <t>27/3/2025 3:00 PM</t>
  </si>
  <si>
    <t>29/3/2025 9:00 AM</t>
  </si>
  <si>
    <t>31/3/2025 11:00 AM</t>
  </si>
  <si>
    <t>271 (IC 7.5)</t>
  </si>
  <si>
    <t>80 (IC 103)</t>
  </si>
  <si>
    <t>238 (IC - 9.2)</t>
  </si>
  <si>
    <t>290 (IC - 292)</t>
  </si>
  <si>
    <t>20/3/2025 3:00 PM</t>
  </si>
  <si>
    <t>168 (IC 1.59)</t>
  </si>
  <si>
    <t>317 (ic-8.94)</t>
  </si>
  <si>
    <t>354 (5.5)</t>
  </si>
  <si>
    <t>333(IC 5.5)</t>
  </si>
  <si>
    <t>473 (IC 4.5)</t>
  </si>
  <si>
    <t>361(1.94 IC)</t>
  </si>
  <si>
    <t xml:space="preserve">Fluride </t>
  </si>
  <si>
    <t>12ppm</t>
  </si>
  <si>
    <t>375 (IC 2.57)</t>
  </si>
  <si>
    <t>2/4/2025  9:00:00 AM</t>
  </si>
  <si>
    <t>kind of larve growth was observed in B2</t>
  </si>
  <si>
    <t xml:space="preserve">574 (already 1ml IPA was added) </t>
  </si>
  <si>
    <t xml:space="preserve">added few ml of Hypo to disinfect the larvae , after 2 days we saw that larvae was died but few emerged after few days, later died. </t>
  </si>
  <si>
    <t>3/4/2025  9:00:00 AM</t>
  </si>
  <si>
    <t>4/4/2025  9:00:00 AM</t>
  </si>
  <si>
    <t>7/4/2025  9:00:00 AM</t>
  </si>
  <si>
    <t>8/4/2025  9:00:00 AM</t>
  </si>
  <si>
    <t>8/4/2025  5:00:00 PM</t>
  </si>
  <si>
    <t>9/4/2025  5:00:00 PM</t>
  </si>
  <si>
    <t>10/4/2025  9:00:00 AM</t>
  </si>
  <si>
    <t>10/4/2025  5:00:00PM</t>
  </si>
  <si>
    <t xml:space="preserve">11/4/2025 9:00 AM </t>
  </si>
  <si>
    <t>14/4/2025 9:00 AM</t>
  </si>
  <si>
    <t>17th and 18th Denitrification was going on, added 3ml ipa on 18th, closed the 21st of april, carried out detail studies.</t>
  </si>
  <si>
    <t xml:space="preserve">on 18th added nutrients and PO4 to the sample </t>
  </si>
  <si>
    <t xml:space="preserve">After addingfood </t>
  </si>
  <si>
    <t>observed the reduction</t>
  </si>
  <si>
    <t xml:space="preserve">observed the reduction </t>
  </si>
  <si>
    <t>14/4/2025 1:00 PM</t>
  </si>
  <si>
    <t>14/4/2025 1:30 PM</t>
  </si>
  <si>
    <t>15/4/2025 1:00 PM</t>
  </si>
  <si>
    <t>16/4/2025 1:00 PM</t>
  </si>
  <si>
    <t xml:space="preserve">21/4/2025 9:00 AM </t>
  </si>
  <si>
    <t xml:space="preserve">Stopped the study </t>
  </si>
  <si>
    <t>Flouride 5.9, Br 39</t>
  </si>
  <si>
    <t>Br 32, F 5</t>
  </si>
  <si>
    <t>18/4/2025 9:00 AM</t>
  </si>
  <si>
    <t xml:space="preserve">Denitrification, started aeriation in the evening after adding 3ml IPA </t>
  </si>
  <si>
    <t>F 5.6, Br 28.35</t>
  </si>
  <si>
    <t>Br - 80ppm, F 11ppm</t>
  </si>
  <si>
    <t>21/4/2025 9:00 AM</t>
  </si>
  <si>
    <t>Stopped the study</t>
  </si>
  <si>
    <t>Br 72ppm, F 11ppm</t>
  </si>
  <si>
    <t>Bach 1</t>
  </si>
  <si>
    <t>Total Days (5Lt volume)</t>
  </si>
  <si>
    <t>Total Urea added in gms (100% urea)</t>
  </si>
  <si>
    <t>Starting MLSS in mg/l</t>
  </si>
  <si>
    <t xml:space="preserve">Ending MLVSS in mg/l </t>
  </si>
  <si>
    <t>Startinng MLVSS in mg/l</t>
  </si>
  <si>
    <t xml:space="preserve">Ending MLSS in mg/l </t>
  </si>
  <si>
    <t>25/02/2025 5:00 PM</t>
  </si>
  <si>
    <t>TN at the ending in mg/l</t>
  </si>
  <si>
    <t>Total NaHCO3 added in gm</t>
  </si>
  <si>
    <t>PO4 at the end of in mg/l</t>
  </si>
  <si>
    <t>Total PO4 added in mg/l</t>
  </si>
  <si>
    <t>Total Nutrient added in ml</t>
  </si>
  <si>
    <t xml:space="preserve">Total Days (5 Lt volume) </t>
  </si>
  <si>
    <t>Total IPA added in ml</t>
  </si>
  <si>
    <t>Total IPA Added in ml</t>
  </si>
  <si>
    <t>Total TMAH added in mg/l</t>
  </si>
  <si>
    <t>Batch 2 (overall )</t>
  </si>
  <si>
    <t>Totl Glycerine added in ml</t>
  </si>
  <si>
    <t xml:space="preserve">Total Urea added in gm </t>
  </si>
  <si>
    <t xml:space="preserve">Total denitrifcation hour </t>
  </si>
  <si>
    <t xml:space="preserve">Total denitrification hour </t>
  </si>
  <si>
    <t>Ending MLVSS in mg/l</t>
  </si>
  <si>
    <t>Starting MLVSS in mg/l</t>
  </si>
  <si>
    <t>Ending MLSS in mg/l</t>
  </si>
  <si>
    <t>NH3-N at the ending in mg/l</t>
  </si>
  <si>
    <t>NO3-N at the ending in mg/l</t>
  </si>
  <si>
    <t xml:space="preserve">NO2-N at the ending in mg/l </t>
  </si>
  <si>
    <t>Alkalinity (CaCO3) at the ending mg/l</t>
  </si>
  <si>
    <t>Only TMAH as food source</t>
  </si>
  <si>
    <t>COD at the end mg/l</t>
  </si>
  <si>
    <t>COD at the end in mg/l</t>
  </si>
  <si>
    <t>Total volume of brine added includeing evaporation lossin  ml approx</t>
  </si>
  <si>
    <t>total volume of sludge / sample taken for analyis in ml approx</t>
  </si>
  <si>
    <t>Total volume of brine added includeing evaporation loss in ml approx</t>
  </si>
  <si>
    <t>UOM</t>
  </si>
  <si>
    <t>hour</t>
  </si>
  <si>
    <t xml:space="preserve">hours </t>
  </si>
  <si>
    <t xml:space="preserve">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</si>
</sst>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m/d/yy\ h:mm\ AM/PM;@"/>
    <numFmt numFmtId="166" formatCode="d/m/yyyy\ h:mm"/>
  </numFmts>
  <fonts count="24" x14ac:knownFonts="1">
    <font>
      <sz val="11"/>
      <color theme="1"/>
      <name val="Calibri"/>
      <family val="2"/>
      <scheme val="minor"/>
    </font>
    <font>
      <sz val="11"/>
      <color rgb="FF000000"/>
      <name val="Calibri"/>
      <family val="2"/>
      <scheme val="minor"/>
    </font>
    <font>
      <sz val="11"/>
      <color rgb="FF000000"/>
      <name val="Aptos Narrow"/>
      <family val="2"/>
    </font>
    <font>
      <sz val="11"/>
      <color rgb="FF000000"/>
      <name val="Calibri"/>
      <family val="2"/>
      <scheme val="minor"/>
    </font>
    <font>
      <b/>
      <sz val="11"/>
      <color rgb="FF000000"/>
      <name val="Calibri"/>
      <family val="2"/>
    </font>
    <font>
      <b/>
      <sz val="11"/>
      <color rgb="FF000000"/>
      <name val="Aptos Narrow"/>
      <family val="2"/>
    </font>
    <font>
      <sz val="11"/>
      <color rgb="FF000000"/>
      <name val="Calibri"/>
      <family val="2"/>
    </font>
    <font>
      <sz val="12"/>
      <color theme="1"/>
      <name val="Calibri"/>
      <family val="2"/>
      <scheme val="minor"/>
    </font>
    <font>
      <b/>
      <sz val="11"/>
      <color theme="1"/>
      <name val="Calibri"/>
      <family val="2"/>
      <scheme val="minor"/>
    </font>
    <font>
      <sz val="8"/>
      <color rgb="FF000000"/>
      <name val="Arial"/>
      <family val="2"/>
    </font>
    <font>
      <b/>
      <sz val="16"/>
      <color theme="1"/>
      <name val="Calibri"/>
      <family val="2"/>
      <scheme val="minor"/>
    </font>
    <font>
      <sz val="8"/>
      <color rgb="FF000000"/>
      <name val="Calibri"/>
      <family val="2"/>
    </font>
    <font>
      <sz val="11"/>
      <color rgb="FFFF0000"/>
      <name val="Calibri"/>
      <family val="2"/>
      <scheme val="minor"/>
    </font>
    <font>
      <sz val="11"/>
      <color theme="1"/>
      <name val="Calibri"/>
      <family val="2"/>
    </font>
    <font>
      <sz val="11"/>
      <color rgb="FF000000"/>
      <name val="Calibri"/>
      <family val="2"/>
    </font>
    <font>
      <sz val="11"/>
      <color theme="1"/>
      <name val="Aptos Narrow"/>
      <family val="2"/>
    </font>
    <font>
      <b/>
      <sz val="12"/>
      <color theme="1"/>
      <name val="Calibri"/>
      <family val="2"/>
      <scheme val="minor"/>
    </font>
    <font>
      <sz val="14"/>
      <color theme="1"/>
      <name val="Calibri"/>
      <family val="2"/>
    </font>
    <font>
      <sz val="11"/>
      <color rgb="FF242424"/>
      <name val="Aptos Narrow"/>
      <family val="2"/>
    </font>
    <font>
      <b/>
      <sz val="14"/>
      <color theme="1"/>
      <name val="Calibri"/>
      <family val="2"/>
    </font>
    <font>
      <sz val="11"/>
      <color theme="1"/>
      <name val="Aptos"/>
      <family val="2"/>
    </font>
    <font>
      <sz val="9"/>
      <color indexed="81"/>
      <name val="Tahoma"/>
      <family val="2"/>
    </font>
    <font>
      <b/>
      <sz val="9"/>
      <color indexed="81"/>
      <name val="Tahoma"/>
      <family val="2"/>
    </font>
    <font>
      <sz val="11"/>
      <color rgb="FF000000"/>
      <name val="Calibri"/>
      <family val="2"/>
    </font>
  </fonts>
  <fills count="13">
    <fill>
      <patternFill patternType="none"/>
    </fill>
    <fill>
      <patternFill patternType="gray125"/>
    </fill>
    <fill>
      <patternFill patternType="solid">
        <fgColor theme="7" tint="0.79998168889431442"/>
        <bgColor indexed="64"/>
      </patternFill>
    </fill>
    <fill>
      <patternFill patternType="solid">
        <fgColor rgb="FFFFFFFF"/>
        <bgColor rgb="FF000000"/>
      </patternFill>
    </fill>
    <fill>
      <patternFill patternType="solid">
        <fgColor rgb="FFC1F0C8"/>
        <bgColor rgb="FF000000"/>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175">
    <xf numFmtId="0" fontId="0" fillId="0" borderId="0" xfId="0"/>
    <xf numFmtId="0" fontId="0" fillId="0" borderId="1" xfId="0" applyBorder="1"/>
    <xf numFmtId="14" fontId="0" fillId="0" borderId="1" xfId="0" applyNumberFormat="1" applyBorder="1"/>
    <xf numFmtId="0" fontId="3" fillId="0" borderId="1" xfId="0" applyFont="1" applyBorder="1"/>
    <xf numFmtId="0" fontId="4" fillId="0" borderId="1" xfId="0" applyFont="1" applyBorder="1" applyAlignment="1">
      <alignment horizontal="center" vertical="center"/>
    </xf>
    <xf numFmtId="0" fontId="5" fillId="0" borderId="1" xfId="0" applyFont="1" applyBorder="1" applyAlignment="1">
      <alignment horizontal="center" vertical="center"/>
    </xf>
    <xf numFmtId="15"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0" fillId="0" borderId="1" xfId="0" applyBorder="1" applyAlignment="1">
      <alignment horizontal="center"/>
    </xf>
    <xf numFmtId="0" fontId="0" fillId="0" borderId="1" xfId="0" applyBorder="1" applyAlignment="1">
      <alignment horizontal="center" vertical="center"/>
    </xf>
    <xf numFmtId="0" fontId="7" fillId="0" borderId="1" xfId="0" applyFont="1" applyBorder="1" applyAlignment="1">
      <alignment horizontal="center" vertical="center"/>
    </xf>
    <xf numFmtId="18" fontId="0" fillId="0" borderId="1" xfId="0" applyNumberFormat="1" applyBorder="1"/>
    <xf numFmtId="0" fontId="0" fillId="2" borderId="1" xfId="0" applyFill="1" applyBorder="1"/>
    <xf numFmtId="2" fontId="0" fillId="0" borderId="0" xfId="0" applyNumberFormat="1"/>
    <xf numFmtId="0" fontId="0" fillId="0" borderId="7" xfId="0" applyBorder="1"/>
    <xf numFmtId="1" fontId="0" fillId="0" borderId="0" xfId="0" applyNumberFormat="1"/>
    <xf numFmtId="1" fontId="0" fillId="0" borderId="7" xfId="0" applyNumberFormat="1" applyBorder="1"/>
    <xf numFmtId="0" fontId="8" fillId="0" borderId="0" xfId="0" applyFont="1"/>
    <xf numFmtId="0" fontId="9" fillId="3" borderId="1" xfId="0" applyFont="1" applyFill="1" applyBorder="1"/>
    <xf numFmtId="0" fontId="9" fillId="3" borderId="5" xfId="0" applyFont="1" applyFill="1" applyBorder="1"/>
    <xf numFmtId="0" fontId="9" fillId="3" borderId="0" xfId="0" applyFont="1" applyFill="1"/>
    <xf numFmtId="0" fontId="9" fillId="3" borderId="6" xfId="0" applyFont="1" applyFill="1" applyBorder="1"/>
    <xf numFmtId="0" fontId="9" fillId="3" borderId="8" xfId="0" applyFont="1" applyFill="1" applyBorder="1"/>
    <xf numFmtId="0" fontId="0" fillId="5" borderId="0" xfId="0" applyFill="1"/>
    <xf numFmtId="0" fontId="8" fillId="5" borderId="0" xfId="0" applyFont="1" applyFill="1"/>
    <xf numFmtId="0" fontId="10" fillId="5" borderId="0" xfId="0" applyFont="1" applyFill="1"/>
    <xf numFmtId="0" fontId="10" fillId="0" borderId="0" xfId="0" applyFont="1"/>
    <xf numFmtId="3" fontId="9" fillId="3" borderId="0" xfId="0" applyNumberFormat="1" applyFont="1" applyFill="1"/>
    <xf numFmtId="164" fontId="9" fillId="4" borderId="8" xfId="0" applyNumberFormat="1" applyFont="1" applyFill="1" applyBorder="1"/>
    <xf numFmtId="0" fontId="9" fillId="3" borderId="0" xfId="0" quotePrefix="1" applyFont="1" applyFill="1"/>
    <xf numFmtId="3" fontId="9" fillId="3" borderId="8" xfId="0" applyNumberFormat="1" applyFont="1" applyFill="1" applyBorder="1"/>
    <xf numFmtId="0" fontId="0" fillId="5" borderId="0" xfId="0" quotePrefix="1" applyFill="1"/>
    <xf numFmtId="0" fontId="0" fillId="0" borderId="0" xfId="0" quotePrefix="1"/>
    <xf numFmtId="0" fontId="14" fillId="0" borderId="17" xfId="0" applyFont="1" applyBorder="1" applyAlignment="1">
      <alignment horizontal="center" vertical="center" wrapText="1" readingOrder="1"/>
    </xf>
    <xf numFmtId="0" fontId="14" fillId="0" borderId="18" xfId="0" applyFont="1" applyBorder="1" applyAlignment="1">
      <alignment horizontal="center" vertical="center" wrapText="1" readingOrder="1"/>
    </xf>
    <xf numFmtId="0" fontId="14" fillId="0" borderId="19" xfId="0" applyFont="1" applyBorder="1" applyAlignment="1">
      <alignment horizontal="center" vertical="center" wrapText="1" readingOrder="1"/>
    </xf>
    <xf numFmtId="15" fontId="0" fillId="0" borderId="1" xfId="0" applyNumberFormat="1" applyBorder="1"/>
    <xf numFmtId="0" fontId="0" fillId="0" borderId="20" xfId="0" applyBorder="1" applyAlignment="1">
      <alignment horizontal="center"/>
    </xf>
    <xf numFmtId="0" fontId="0" fillId="6" borderId="0" xfId="0" applyFill="1"/>
    <xf numFmtId="0" fontId="8" fillId="5" borderId="9" xfId="0" applyFont="1" applyFill="1" applyBorder="1"/>
    <xf numFmtId="0" fontId="0" fillId="5" borderId="10" xfId="0" applyFill="1" applyBorder="1"/>
    <xf numFmtId="0" fontId="0" fillId="5" borderId="11" xfId="0" applyFill="1" applyBorder="1"/>
    <xf numFmtId="0" fontId="0" fillId="5" borderId="12" xfId="0" quotePrefix="1" applyFill="1" applyBorder="1"/>
    <xf numFmtId="0" fontId="0" fillId="5" borderId="13" xfId="0" applyFill="1" applyBorder="1"/>
    <xf numFmtId="0" fontId="0" fillId="5" borderId="12" xfId="0" applyFill="1" applyBorder="1"/>
    <xf numFmtId="0" fontId="0" fillId="5" borderId="14" xfId="0" applyFill="1" applyBorder="1"/>
    <xf numFmtId="0" fontId="0" fillId="5" borderId="15" xfId="0" applyFill="1" applyBorder="1"/>
    <xf numFmtId="0" fontId="17" fillId="0" borderId="0" xfId="0" applyFont="1"/>
    <xf numFmtId="1" fontId="17" fillId="0" borderId="0" xfId="0" applyNumberFormat="1" applyFont="1"/>
    <xf numFmtId="165" fontId="0" fillId="0" borderId="0" xfId="0" applyNumberFormat="1" applyAlignment="1">
      <alignment horizontal="center"/>
    </xf>
    <xf numFmtId="0" fontId="0" fillId="0" borderId="21" xfId="0" applyBorder="1"/>
    <xf numFmtId="164" fontId="17" fillId="0" borderId="0" xfId="0" applyNumberFormat="1" applyFont="1"/>
    <xf numFmtId="164" fontId="0" fillId="0" borderId="0" xfId="0" applyNumberFormat="1"/>
    <xf numFmtId="164" fontId="0" fillId="0" borderId="7" xfId="0" applyNumberFormat="1" applyBorder="1"/>
    <xf numFmtId="0" fontId="0" fillId="6" borderId="7" xfId="0" applyFill="1" applyBorder="1"/>
    <xf numFmtId="0" fontId="0" fillId="0" borderId="7" xfId="0" applyBorder="1" applyAlignment="1">
      <alignment horizontal="center"/>
    </xf>
    <xf numFmtId="0" fontId="16" fillId="0" borderId="7" xfId="0" applyFont="1" applyBorder="1"/>
    <xf numFmtId="0" fontId="12" fillId="0" borderId="7" xfId="0" applyFont="1" applyBorder="1"/>
    <xf numFmtId="1" fontId="0" fillId="6" borderId="7" xfId="0" applyNumberFormat="1" applyFill="1" applyBorder="1"/>
    <xf numFmtId="2" fontId="0" fillId="0" borderId="21" xfId="0" applyNumberFormat="1" applyBorder="1"/>
    <xf numFmtId="0" fontId="18" fillId="0" borderId="21" xfId="0" applyFont="1" applyBorder="1"/>
    <xf numFmtId="165" fontId="0" fillId="0" borderId="7" xfId="0" applyNumberFormat="1" applyBorder="1" applyAlignment="1">
      <alignment horizontal="center"/>
    </xf>
    <xf numFmtId="165" fontId="0" fillId="0" borderId="22" xfId="0" applyNumberFormat="1" applyBorder="1" applyAlignment="1">
      <alignment horizontal="center"/>
    </xf>
    <xf numFmtId="0" fontId="0" fillId="0" borderId="16" xfId="0" applyBorder="1"/>
    <xf numFmtId="0" fontId="0" fillId="0" borderId="22" xfId="0" applyBorder="1"/>
    <xf numFmtId="1" fontId="0" fillId="0" borderId="22" xfId="0" applyNumberFormat="1" applyBorder="1"/>
    <xf numFmtId="164" fontId="0" fillId="0" borderId="22" xfId="0" applyNumberFormat="1" applyBorder="1"/>
    <xf numFmtId="0" fontId="0" fillId="7" borderId="7" xfId="0" applyFill="1" applyBorder="1"/>
    <xf numFmtId="0" fontId="0" fillId="8" borderId="7" xfId="0" applyFill="1" applyBorder="1"/>
    <xf numFmtId="1" fontId="0" fillId="8" borderId="7" xfId="0" applyNumberFormat="1" applyFill="1" applyBorder="1"/>
    <xf numFmtId="1" fontId="0" fillId="7" borderId="7" xfId="0" applyNumberFormat="1" applyFill="1" applyBorder="1"/>
    <xf numFmtId="164" fontId="0" fillId="7" borderId="7" xfId="0" applyNumberFormat="1" applyFill="1" applyBorder="1"/>
    <xf numFmtId="0" fontId="0" fillId="9" borderId="7" xfId="0" applyFill="1" applyBorder="1"/>
    <xf numFmtId="165" fontId="0" fillId="6" borderId="7" xfId="0" applyNumberFormat="1" applyFill="1" applyBorder="1" applyAlignment="1">
      <alignment horizontal="center"/>
    </xf>
    <xf numFmtId="16" fontId="0" fillId="0" borderId="0" xfId="0" quotePrefix="1" applyNumberFormat="1"/>
    <xf numFmtId="21" fontId="19" fillId="0" borderId="0" xfId="0" applyNumberFormat="1" applyFont="1"/>
    <xf numFmtId="165" fontId="0" fillId="6" borderId="22" xfId="0" applyNumberFormat="1" applyFill="1" applyBorder="1" applyAlignment="1">
      <alignment horizontal="center"/>
    </xf>
    <xf numFmtId="0" fontId="0" fillId="6" borderId="16" xfId="0" applyFill="1" applyBorder="1"/>
    <xf numFmtId="0" fontId="0" fillId="6" borderId="22" xfId="0" applyFill="1" applyBorder="1"/>
    <xf numFmtId="0" fontId="0" fillId="7" borderId="22" xfId="0" applyFill="1" applyBorder="1"/>
    <xf numFmtId="0" fontId="0" fillId="8" borderId="22" xfId="0" applyFill="1" applyBorder="1"/>
    <xf numFmtId="1" fontId="0" fillId="8" borderId="22" xfId="0" applyNumberFormat="1" applyFill="1" applyBorder="1"/>
    <xf numFmtId="1" fontId="0" fillId="7" borderId="22" xfId="0" applyNumberFormat="1" applyFill="1" applyBorder="1"/>
    <xf numFmtId="164" fontId="0" fillId="7" borderId="22" xfId="0" applyNumberFormat="1" applyFill="1" applyBorder="1"/>
    <xf numFmtId="0" fontId="0" fillId="9" borderId="22" xfId="0" applyFill="1" applyBorder="1"/>
    <xf numFmtId="16" fontId="0" fillId="7" borderId="22" xfId="0" quotePrefix="1" applyNumberFormat="1" applyFill="1" applyBorder="1"/>
    <xf numFmtId="9" fontId="0" fillId="0" borderId="0" xfId="0" applyNumberFormat="1"/>
    <xf numFmtId="9" fontId="0" fillId="8" borderId="7" xfId="0" applyNumberFormat="1" applyFill="1" applyBorder="1"/>
    <xf numFmtId="9" fontId="0" fillId="8" borderId="22" xfId="0" applyNumberFormat="1" applyFill="1" applyBorder="1"/>
    <xf numFmtId="9" fontId="0" fillId="0" borderId="22" xfId="0" applyNumberFormat="1" applyBorder="1"/>
    <xf numFmtId="9" fontId="0" fillId="0" borderId="7" xfId="0" applyNumberFormat="1" applyBorder="1"/>
    <xf numFmtId="0" fontId="20" fillId="0" borderId="0" xfId="0" applyFont="1"/>
    <xf numFmtId="16" fontId="0" fillId="0" borderId="7" xfId="0" applyNumberFormat="1" applyBorder="1"/>
    <xf numFmtId="15" fontId="0" fillId="0" borderId="0" xfId="0" applyNumberFormat="1"/>
    <xf numFmtId="0" fontId="0" fillId="0" borderId="20" xfId="0" applyBorder="1"/>
    <xf numFmtId="14" fontId="0" fillId="0" borderId="0" xfId="0" applyNumberFormat="1"/>
    <xf numFmtId="22" fontId="0" fillId="0" borderId="0" xfId="0" applyNumberFormat="1"/>
    <xf numFmtId="165" fontId="0" fillId="0" borderId="23" xfId="0" applyNumberFormat="1" applyBorder="1" applyAlignment="1">
      <alignment horizontal="center"/>
    </xf>
    <xf numFmtId="0" fontId="0" fillId="0" borderId="23" xfId="0" applyBorder="1"/>
    <xf numFmtId="1" fontId="0" fillId="0" borderId="23" xfId="0" applyNumberFormat="1" applyBorder="1"/>
    <xf numFmtId="164" fontId="0" fillId="0" borderId="23" xfId="0" applyNumberFormat="1" applyBorder="1"/>
    <xf numFmtId="9" fontId="0" fillId="0" borderId="23" xfId="0" applyNumberFormat="1" applyBorder="1"/>
    <xf numFmtId="165" fontId="0" fillId="0" borderId="1" xfId="0" applyNumberFormat="1" applyBorder="1" applyAlignment="1">
      <alignment horizontal="center"/>
    </xf>
    <xf numFmtId="1" fontId="0" fillId="0" borderId="1" xfId="0" applyNumberFormat="1" applyBorder="1"/>
    <xf numFmtId="164" fontId="0" fillId="0" borderId="1" xfId="0" applyNumberFormat="1" applyBorder="1"/>
    <xf numFmtId="9" fontId="0" fillId="0" borderId="1" xfId="0" applyNumberFormat="1" applyBorder="1"/>
    <xf numFmtId="0" fontId="0" fillId="9" borderId="24" xfId="0" applyFill="1" applyBorder="1"/>
    <xf numFmtId="0" fontId="0" fillId="9" borderId="14" xfId="0" applyFill="1" applyBorder="1"/>
    <xf numFmtId="0" fontId="0" fillId="0" borderId="14" xfId="0" applyBorder="1"/>
    <xf numFmtId="0" fontId="0" fillId="0" borderId="24" xfId="0" applyBorder="1"/>
    <xf numFmtId="0" fontId="0" fillId="0" borderId="9" xfId="0" applyBorder="1"/>
    <xf numFmtId="0" fontId="0" fillId="9" borderId="1" xfId="0" applyFill="1" applyBorder="1"/>
    <xf numFmtId="0" fontId="0" fillId="0" borderId="25" xfId="0" applyBorder="1"/>
    <xf numFmtId="0" fontId="0" fillId="6" borderId="1" xfId="0" applyFill="1" applyBorder="1"/>
    <xf numFmtId="0" fontId="0" fillId="0" borderId="0" xfId="0" applyAlignment="1">
      <alignment horizontal="center"/>
    </xf>
    <xf numFmtId="164" fontId="0" fillId="5" borderId="0" xfId="0" applyNumberFormat="1" applyFill="1"/>
    <xf numFmtId="0" fontId="0" fillId="5" borderId="16" xfId="0" applyFill="1" applyBorder="1"/>
    <xf numFmtId="165" fontId="0" fillId="0" borderId="25" xfId="0" applyNumberFormat="1" applyBorder="1" applyAlignment="1">
      <alignment horizontal="center"/>
    </xf>
    <xf numFmtId="1" fontId="0" fillId="0" borderId="25" xfId="0" applyNumberFormat="1" applyBorder="1"/>
    <xf numFmtId="164" fontId="0" fillId="0" borderId="25" xfId="0" applyNumberFormat="1" applyBorder="1"/>
    <xf numFmtId="9" fontId="0" fillId="0" borderId="25" xfId="0" applyNumberFormat="1" applyBorder="1"/>
    <xf numFmtId="0" fontId="0" fillId="2" borderId="0" xfId="0" applyFill="1"/>
    <xf numFmtId="0" fontId="8" fillId="0" borderId="1" xfId="0" applyFont="1" applyBorder="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8" fillId="0" borderId="0" xfId="0" applyFont="1" applyAlignment="1">
      <alignment horizontal="center" vertical="center"/>
    </xf>
    <xf numFmtId="0" fontId="0" fillId="9" borderId="1" xfId="0" applyFill="1" applyBorder="1" applyAlignment="1">
      <alignment horizontal="center"/>
    </xf>
    <xf numFmtId="165" fontId="0" fillId="10" borderId="1" xfId="0" applyNumberFormat="1" applyFill="1" applyBorder="1" applyAlignment="1">
      <alignment horizontal="center"/>
    </xf>
    <xf numFmtId="0" fontId="0" fillId="10" borderId="1" xfId="0" applyFill="1" applyBorder="1"/>
    <xf numFmtId="1" fontId="0" fillId="10" borderId="1" xfId="0" applyNumberFormat="1" applyFill="1" applyBorder="1"/>
    <xf numFmtId="164" fontId="0" fillId="10" borderId="1" xfId="0" applyNumberFormat="1" applyFill="1" applyBorder="1"/>
    <xf numFmtId="9" fontId="0" fillId="10" borderId="1" xfId="0" applyNumberFormat="1" applyFill="1" applyBorder="1"/>
    <xf numFmtId="0" fontId="0" fillId="10" borderId="0" xfId="0" applyFill="1"/>
    <xf numFmtId="22" fontId="0" fillId="10" borderId="0" xfId="0" applyNumberFormat="1" applyFill="1"/>
    <xf numFmtId="0" fontId="0" fillId="0" borderId="26" xfId="0" applyBorder="1"/>
    <xf numFmtId="0" fontId="23" fillId="0" borderId="0" xfId="0" applyFont="1"/>
    <xf numFmtId="22" fontId="0" fillId="0" borderId="0" xfId="0" applyNumberFormat="1" applyAlignment="1">
      <alignment horizont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22" fontId="23" fillId="0" borderId="0" xfId="0" applyNumberFormat="1" applyFont="1" applyAlignment="1">
      <alignment horizontal="center"/>
    </xf>
    <xf numFmtId="0" fontId="0" fillId="11" borderId="0" xfId="0" applyFill="1"/>
    <xf numFmtId="0" fontId="0" fillId="6" borderId="27" xfId="0" applyFill="1" applyBorder="1"/>
    <xf numFmtId="0" fontId="0" fillId="0" borderId="28" xfId="0" applyBorder="1"/>
    <xf numFmtId="0" fontId="0" fillId="0" borderId="29" xfId="0" applyBorder="1"/>
    <xf numFmtId="0" fontId="0" fillId="12" borderId="0" xfId="0" applyFill="1"/>
    <xf numFmtId="0" fontId="0" fillId="0" borderId="15" xfId="0" applyBorder="1"/>
    <xf numFmtId="22" fontId="6" fillId="0" borderId="0" xfId="0" applyNumberFormat="1" applyFont="1" applyAlignment="1">
      <alignment horizontal="center"/>
    </xf>
    <xf numFmtId="0" fontId="0" fillId="9" borderId="23" xfId="0" applyFill="1" applyBorder="1"/>
    <xf numFmtId="0" fontId="0" fillId="9" borderId="10" xfId="0" applyFill="1" applyBorder="1"/>
    <xf numFmtId="0" fontId="0" fillId="9" borderId="30" xfId="0" applyFill="1" applyBorder="1"/>
    <xf numFmtId="0" fontId="0" fillId="9" borderId="9" xfId="0" applyFill="1" applyBorder="1"/>
    <xf numFmtId="0" fontId="0" fillId="9" borderId="21" xfId="0" applyFill="1" applyBorder="1"/>
    <xf numFmtId="0" fontId="0" fillId="10" borderId="0" xfId="0" applyFill="1" applyAlignment="1">
      <alignment horizontal="center"/>
    </xf>
    <xf numFmtId="165" fontId="0" fillId="10" borderId="0" xfId="0" applyNumberFormat="1" applyFill="1" applyAlignment="1">
      <alignment horizontal="center"/>
    </xf>
    <xf numFmtId="1" fontId="0" fillId="10" borderId="0" xfId="0" applyNumberFormat="1" applyFill="1"/>
    <xf numFmtId="164" fontId="0" fillId="10" borderId="0" xfId="0" applyNumberFormat="1" applyFill="1"/>
    <xf numFmtId="0" fontId="23" fillId="0" borderId="0" xfId="0" applyFont="1" applyAlignment="1">
      <alignment horizontal="center"/>
    </xf>
    <xf numFmtId="166" fontId="0" fillId="0" borderId="0" xfId="0" applyNumberFormat="1"/>
    <xf numFmtId="22" fontId="0" fillId="0" borderId="0" xfId="0" quotePrefix="1"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25" xfId="0" applyBorder="1" applyAlignment="1">
      <alignment horizontal="center" vertical="center"/>
    </xf>
    <xf numFmtId="0" fontId="0" fillId="0" borderId="20"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 culture 3 - MLSS progress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graph!$E$4</c:f>
              <c:strCache>
                <c:ptCount val="1"/>
                <c:pt idx="0">
                  <c:v>MLSS in mg/l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graph!$D$5:$D$11</c:f>
              <c:numCache>
                <c:formatCode>d\-mmm\-yy</c:formatCode>
                <c:ptCount val="7"/>
                <c:pt idx="0">
                  <c:v>45596</c:v>
                </c:pt>
                <c:pt idx="1">
                  <c:v>45597</c:v>
                </c:pt>
                <c:pt idx="2">
                  <c:v>45600</c:v>
                </c:pt>
                <c:pt idx="3">
                  <c:v>45601</c:v>
                </c:pt>
                <c:pt idx="4">
                  <c:v>45602</c:v>
                </c:pt>
                <c:pt idx="5">
                  <c:v>45603</c:v>
                </c:pt>
                <c:pt idx="6">
                  <c:v>45604</c:v>
                </c:pt>
              </c:numCache>
            </c:numRef>
          </c:cat>
          <c:val>
            <c:numRef>
              <c:f>graph!$E$5:$E$11</c:f>
              <c:numCache>
                <c:formatCode>General</c:formatCode>
                <c:ptCount val="7"/>
                <c:pt idx="0">
                  <c:v>890</c:v>
                </c:pt>
                <c:pt idx="1">
                  <c:v>1000</c:v>
                </c:pt>
                <c:pt idx="2">
                  <c:v>1316</c:v>
                </c:pt>
                <c:pt idx="3">
                  <c:v>1470</c:v>
                </c:pt>
                <c:pt idx="4">
                  <c:v>1700</c:v>
                </c:pt>
                <c:pt idx="5">
                  <c:v>1950</c:v>
                </c:pt>
                <c:pt idx="6">
                  <c:v>2200</c:v>
                </c:pt>
              </c:numCache>
            </c:numRef>
          </c:val>
          <c:smooth val="0"/>
          <c:extLst>
            <c:ext xmlns:c16="http://schemas.microsoft.com/office/drawing/2014/chart" uri="{C3380CC4-5D6E-409C-BE32-E72D297353CC}">
              <c16:uniqueId val="{00000000-F559-4B07-920E-5E7AA4747FFE}"/>
            </c:ext>
          </c:extLst>
        </c:ser>
        <c:dLbls>
          <c:dLblPos val="t"/>
          <c:showLegendKey val="0"/>
          <c:showVal val="1"/>
          <c:showCatName val="0"/>
          <c:showSerName val="0"/>
          <c:showPercent val="0"/>
          <c:showBubbleSize val="0"/>
        </c:dLbls>
        <c:marker val="1"/>
        <c:smooth val="0"/>
        <c:axId val="509694767"/>
        <c:axId val="509694287"/>
      </c:lineChart>
      <c:dateAx>
        <c:axId val="509694767"/>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94287"/>
        <c:crosses val="autoZero"/>
        <c:auto val="1"/>
        <c:lblOffset val="100"/>
        <c:baseTimeUnit val="days"/>
      </c:dateAx>
      <c:valAx>
        <c:axId val="50969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MLSS in 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9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graph!$E$25</c:f>
              <c:strCache>
                <c:ptCount val="1"/>
                <c:pt idx="0">
                  <c:v>Cond increase in µS/cm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graph!$D$26:$D$42</c:f>
              <c:numCache>
                <c:formatCode>d\-mmm\-yy</c:formatCode>
                <c:ptCount val="17"/>
                <c:pt idx="0">
                  <c:v>45587</c:v>
                </c:pt>
                <c:pt idx="1">
                  <c:v>45588</c:v>
                </c:pt>
                <c:pt idx="2">
                  <c:v>45589</c:v>
                </c:pt>
                <c:pt idx="3">
                  <c:v>45590</c:v>
                </c:pt>
                <c:pt idx="4">
                  <c:v>45591</c:v>
                </c:pt>
                <c:pt idx="5">
                  <c:v>45593</c:v>
                </c:pt>
                <c:pt idx="6">
                  <c:v>45594</c:v>
                </c:pt>
                <c:pt idx="7">
                  <c:v>45595</c:v>
                </c:pt>
                <c:pt idx="8">
                  <c:v>45596</c:v>
                </c:pt>
                <c:pt idx="9">
                  <c:v>45597</c:v>
                </c:pt>
                <c:pt idx="10">
                  <c:v>45598</c:v>
                </c:pt>
                <c:pt idx="11">
                  <c:v>45600</c:v>
                </c:pt>
                <c:pt idx="12">
                  <c:v>45601</c:v>
                </c:pt>
                <c:pt idx="13">
                  <c:v>45602</c:v>
                </c:pt>
                <c:pt idx="14">
                  <c:v>45603</c:v>
                </c:pt>
                <c:pt idx="15">
                  <c:v>45604</c:v>
                </c:pt>
                <c:pt idx="16">
                  <c:v>45605</c:v>
                </c:pt>
              </c:numCache>
            </c:numRef>
          </c:cat>
          <c:val>
            <c:numRef>
              <c:f>graph!$E$26:$E$42</c:f>
              <c:numCache>
                <c:formatCode>General</c:formatCode>
                <c:ptCount val="17"/>
                <c:pt idx="0">
                  <c:v>20000</c:v>
                </c:pt>
                <c:pt idx="1">
                  <c:v>22800</c:v>
                </c:pt>
                <c:pt idx="2">
                  <c:v>23000</c:v>
                </c:pt>
                <c:pt idx="3">
                  <c:v>23200</c:v>
                </c:pt>
                <c:pt idx="4">
                  <c:v>27600</c:v>
                </c:pt>
                <c:pt idx="5">
                  <c:v>29200</c:v>
                </c:pt>
                <c:pt idx="6">
                  <c:v>33100</c:v>
                </c:pt>
                <c:pt idx="7">
                  <c:v>37500</c:v>
                </c:pt>
                <c:pt idx="8">
                  <c:v>41200</c:v>
                </c:pt>
                <c:pt idx="9">
                  <c:v>45000</c:v>
                </c:pt>
                <c:pt idx="10">
                  <c:v>50000</c:v>
                </c:pt>
                <c:pt idx="11">
                  <c:v>68000</c:v>
                </c:pt>
                <c:pt idx="12">
                  <c:v>68000</c:v>
                </c:pt>
                <c:pt idx="13">
                  <c:v>75000</c:v>
                </c:pt>
                <c:pt idx="14">
                  <c:v>80500</c:v>
                </c:pt>
                <c:pt idx="15">
                  <c:v>88000</c:v>
                </c:pt>
                <c:pt idx="16">
                  <c:v>95000</c:v>
                </c:pt>
              </c:numCache>
            </c:numRef>
          </c:val>
          <c:smooth val="0"/>
          <c:extLst>
            <c:ext xmlns:c16="http://schemas.microsoft.com/office/drawing/2014/chart" uri="{C3380CC4-5D6E-409C-BE32-E72D297353CC}">
              <c16:uniqueId val="{00000000-E85F-4AF5-8AF2-9BC8262A20C3}"/>
            </c:ext>
          </c:extLst>
        </c:ser>
        <c:dLbls>
          <c:showLegendKey val="0"/>
          <c:showVal val="0"/>
          <c:showCatName val="0"/>
          <c:showSerName val="0"/>
          <c:showPercent val="0"/>
          <c:showBubbleSize val="0"/>
        </c:dLbls>
        <c:marker val="1"/>
        <c:smooth val="0"/>
        <c:axId val="534597055"/>
        <c:axId val="534598975"/>
      </c:lineChart>
      <c:dateAx>
        <c:axId val="534597055"/>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98975"/>
        <c:crosses val="autoZero"/>
        <c:auto val="1"/>
        <c:lblOffset val="100"/>
        <c:baseTimeUnit val="days"/>
      </c:dateAx>
      <c:valAx>
        <c:axId val="53459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Cond in µS/cm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9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COD</a:t>
            </a:r>
            <a:r>
              <a:rPr lang="en-US" baseline="0"/>
              <a:t> rduction vs MLSS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graph!$R$27</c:f>
              <c:strCache>
                <c:ptCount val="1"/>
                <c:pt idx="0">
                  <c:v>COD reduction in mg/l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graph!$Q$28:$Q$39</c:f>
              <c:strCache>
                <c:ptCount val="12"/>
                <c:pt idx="0">
                  <c:v>29th Oct</c:v>
                </c:pt>
                <c:pt idx="1">
                  <c:v>30th Oct</c:v>
                </c:pt>
                <c:pt idx="2">
                  <c:v>31st Oct</c:v>
                </c:pt>
                <c:pt idx="3">
                  <c:v>1st Nov</c:v>
                </c:pt>
                <c:pt idx="4">
                  <c:v>2nd Nov</c:v>
                </c:pt>
                <c:pt idx="5">
                  <c:v>4th Nov</c:v>
                </c:pt>
                <c:pt idx="6">
                  <c:v>5th Nov</c:v>
                </c:pt>
                <c:pt idx="7">
                  <c:v>6th Nov</c:v>
                </c:pt>
                <c:pt idx="8">
                  <c:v>7th Nov</c:v>
                </c:pt>
                <c:pt idx="9">
                  <c:v>8th Nov</c:v>
                </c:pt>
                <c:pt idx="10">
                  <c:v>11th Nov</c:v>
                </c:pt>
                <c:pt idx="11">
                  <c:v>12th Nov</c:v>
                </c:pt>
              </c:strCache>
            </c:strRef>
          </c:cat>
          <c:val>
            <c:numRef>
              <c:f>graph!$R$28:$R$39</c:f>
              <c:numCache>
                <c:formatCode>General</c:formatCode>
                <c:ptCount val="12"/>
                <c:pt idx="0">
                  <c:v>475</c:v>
                </c:pt>
                <c:pt idx="1">
                  <c:v>450</c:v>
                </c:pt>
                <c:pt idx="2">
                  <c:v>550</c:v>
                </c:pt>
                <c:pt idx="3">
                  <c:v>630</c:v>
                </c:pt>
                <c:pt idx="4">
                  <c:v>450</c:v>
                </c:pt>
                <c:pt idx="5">
                  <c:v>720</c:v>
                </c:pt>
                <c:pt idx="6">
                  <c:v>1020</c:v>
                </c:pt>
                <c:pt idx="7">
                  <c:v>1050</c:v>
                </c:pt>
                <c:pt idx="8">
                  <c:v>1100</c:v>
                </c:pt>
                <c:pt idx="9">
                  <c:v>1310</c:v>
                </c:pt>
                <c:pt idx="10">
                  <c:v>1390</c:v>
                </c:pt>
                <c:pt idx="11">
                  <c:v>1200</c:v>
                </c:pt>
              </c:numCache>
            </c:numRef>
          </c:val>
          <c:smooth val="0"/>
          <c:extLst>
            <c:ext xmlns:c16="http://schemas.microsoft.com/office/drawing/2014/chart" uri="{C3380CC4-5D6E-409C-BE32-E72D297353CC}">
              <c16:uniqueId val="{00000000-0012-44DB-8D03-1C89FDD76E85}"/>
            </c:ext>
          </c:extLst>
        </c:ser>
        <c:ser>
          <c:idx val="1"/>
          <c:order val="1"/>
          <c:tx>
            <c:strRef>
              <c:f>graph!$S$27</c:f>
              <c:strCache>
                <c:ptCount val="1"/>
                <c:pt idx="0">
                  <c:v>MLSS in mg/l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graph!$Q$28:$Q$39</c:f>
              <c:strCache>
                <c:ptCount val="12"/>
                <c:pt idx="0">
                  <c:v>29th Oct</c:v>
                </c:pt>
                <c:pt idx="1">
                  <c:v>30th Oct</c:v>
                </c:pt>
                <c:pt idx="2">
                  <c:v>31st Oct</c:v>
                </c:pt>
                <c:pt idx="3">
                  <c:v>1st Nov</c:v>
                </c:pt>
                <c:pt idx="4">
                  <c:v>2nd Nov</c:v>
                </c:pt>
                <c:pt idx="5">
                  <c:v>4th Nov</c:v>
                </c:pt>
                <c:pt idx="6">
                  <c:v>5th Nov</c:v>
                </c:pt>
                <c:pt idx="7">
                  <c:v>6th Nov</c:v>
                </c:pt>
                <c:pt idx="8">
                  <c:v>7th Nov</c:v>
                </c:pt>
                <c:pt idx="9">
                  <c:v>8th Nov</c:v>
                </c:pt>
                <c:pt idx="10">
                  <c:v>11th Nov</c:v>
                </c:pt>
                <c:pt idx="11">
                  <c:v>12th Nov</c:v>
                </c:pt>
              </c:strCache>
            </c:strRef>
          </c:cat>
          <c:val>
            <c:numRef>
              <c:f>graph!$S$28:$S$39</c:f>
              <c:numCache>
                <c:formatCode>General</c:formatCode>
                <c:ptCount val="12"/>
                <c:pt idx="0">
                  <c:v>750</c:v>
                </c:pt>
                <c:pt idx="1">
                  <c:v>800</c:v>
                </c:pt>
                <c:pt idx="2">
                  <c:v>890</c:v>
                </c:pt>
                <c:pt idx="3">
                  <c:v>1000</c:v>
                </c:pt>
                <c:pt idx="4">
                  <c:v>1300</c:v>
                </c:pt>
                <c:pt idx="5">
                  <c:v>1470</c:v>
                </c:pt>
                <c:pt idx="6">
                  <c:v>1700</c:v>
                </c:pt>
                <c:pt idx="7">
                  <c:v>1850</c:v>
                </c:pt>
                <c:pt idx="8">
                  <c:v>1950</c:v>
                </c:pt>
                <c:pt idx="9">
                  <c:v>2010</c:v>
                </c:pt>
                <c:pt idx="10">
                  <c:v>2200</c:v>
                </c:pt>
                <c:pt idx="11">
                  <c:v>2200</c:v>
                </c:pt>
              </c:numCache>
            </c:numRef>
          </c:val>
          <c:smooth val="0"/>
          <c:extLst>
            <c:ext xmlns:c16="http://schemas.microsoft.com/office/drawing/2014/chart" uri="{C3380CC4-5D6E-409C-BE32-E72D297353CC}">
              <c16:uniqueId val="{00000001-0012-44DB-8D03-1C89FDD76E85}"/>
            </c:ext>
          </c:extLst>
        </c:ser>
        <c:dLbls>
          <c:showLegendKey val="0"/>
          <c:showVal val="0"/>
          <c:showCatName val="0"/>
          <c:showSerName val="0"/>
          <c:showPercent val="0"/>
          <c:showBubbleSize val="0"/>
        </c:dLbls>
        <c:marker val="1"/>
        <c:smooth val="0"/>
        <c:axId val="742448495"/>
        <c:axId val="742450895"/>
      </c:lineChart>
      <c:catAx>
        <c:axId val="74244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50895"/>
        <c:crosses val="autoZero"/>
        <c:auto val="1"/>
        <c:lblAlgn val="ctr"/>
        <c:lblOffset val="100"/>
        <c:noMultiLvlLbl val="0"/>
      </c:catAx>
      <c:valAx>
        <c:axId val="74245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 in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48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graph!$T$27</c:f>
              <c:strCache>
                <c:ptCount val="1"/>
                <c:pt idx="0">
                  <c:v>COD Removal (kg COD/kg MLSS per Day)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graph!$Q$28:$Q$39</c:f>
              <c:strCache>
                <c:ptCount val="12"/>
                <c:pt idx="0">
                  <c:v>29th Oct</c:v>
                </c:pt>
                <c:pt idx="1">
                  <c:v>30th Oct</c:v>
                </c:pt>
                <c:pt idx="2">
                  <c:v>31st Oct</c:v>
                </c:pt>
                <c:pt idx="3">
                  <c:v>1st Nov</c:v>
                </c:pt>
                <c:pt idx="4">
                  <c:v>2nd Nov</c:v>
                </c:pt>
                <c:pt idx="5">
                  <c:v>4th Nov</c:v>
                </c:pt>
                <c:pt idx="6">
                  <c:v>5th Nov</c:v>
                </c:pt>
                <c:pt idx="7">
                  <c:v>6th Nov</c:v>
                </c:pt>
                <c:pt idx="8">
                  <c:v>7th Nov</c:v>
                </c:pt>
                <c:pt idx="9">
                  <c:v>8th Nov</c:v>
                </c:pt>
                <c:pt idx="10">
                  <c:v>11th Nov</c:v>
                </c:pt>
                <c:pt idx="11">
                  <c:v>12th Nov</c:v>
                </c:pt>
              </c:strCache>
            </c:strRef>
          </c:cat>
          <c:val>
            <c:numRef>
              <c:f>graph!$T$28:$T$39</c:f>
              <c:numCache>
                <c:formatCode>0.00</c:formatCode>
                <c:ptCount val="12"/>
                <c:pt idx="0">
                  <c:v>0.6333333333333333</c:v>
                </c:pt>
                <c:pt idx="1">
                  <c:v>0.5625</c:v>
                </c:pt>
                <c:pt idx="2">
                  <c:v>0.6179775280898876</c:v>
                </c:pt>
                <c:pt idx="3">
                  <c:v>0.63</c:v>
                </c:pt>
                <c:pt idx="4">
                  <c:v>0.34615384615384615</c:v>
                </c:pt>
                <c:pt idx="5">
                  <c:v>0.48979591836734693</c:v>
                </c:pt>
                <c:pt idx="6">
                  <c:v>0.6</c:v>
                </c:pt>
                <c:pt idx="7">
                  <c:v>0.56756756756756754</c:v>
                </c:pt>
                <c:pt idx="8">
                  <c:v>0.5641025641025641</c:v>
                </c:pt>
                <c:pt idx="9">
                  <c:v>0.65174129353233834</c:v>
                </c:pt>
                <c:pt idx="10">
                  <c:v>0.63181818181818183</c:v>
                </c:pt>
                <c:pt idx="11">
                  <c:v>0.54545454545454541</c:v>
                </c:pt>
              </c:numCache>
            </c:numRef>
          </c:val>
          <c:smooth val="0"/>
          <c:extLst>
            <c:ext xmlns:c16="http://schemas.microsoft.com/office/drawing/2014/chart" uri="{C3380CC4-5D6E-409C-BE32-E72D297353CC}">
              <c16:uniqueId val="{00000000-5483-4066-B480-1C43392BADFF}"/>
            </c:ext>
          </c:extLst>
        </c:ser>
        <c:dLbls>
          <c:showLegendKey val="0"/>
          <c:showVal val="0"/>
          <c:showCatName val="0"/>
          <c:showSerName val="0"/>
          <c:showPercent val="0"/>
          <c:showBubbleSize val="0"/>
        </c:dLbls>
        <c:marker val="1"/>
        <c:smooth val="0"/>
        <c:axId val="955797551"/>
        <c:axId val="955800911"/>
      </c:lineChart>
      <c:catAx>
        <c:axId val="95579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800911"/>
        <c:crosses val="autoZero"/>
        <c:auto val="1"/>
        <c:lblAlgn val="ctr"/>
        <c:lblOffset val="100"/>
        <c:noMultiLvlLbl val="0"/>
      </c:catAx>
      <c:valAx>
        <c:axId val="95580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COD</a:t>
                </a:r>
                <a:r>
                  <a:rPr lang="en-US" baseline="0"/>
                  <a:t> Removal ratio</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9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MLSS</a:t>
            </a:r>
            <a:r>
              <a:rPr lang="en-US" baseline="0"/>
              <a:t> Growth - IPA as the food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graph!$F$59</c:f>
              <c:strCache>
                <c:ptCount val="1"/>
                <c:pt idx="0">
                  <c:v>MLSS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graph!$C$60:$C$83</c:f>
              <c:numCache>
                <c:formatCode>General</c:formatCode>
                <c:ptCount val="24"/>
                <c:pt idx="0">
                  <c:v>1</c:v>
                </c:pt>
                <c:pt idx="1">
                  <c:v>2</c:v>
                </c:pt>
                <c:pt idx="2">
                  <c:v>5</c:v>
                </c:pt>
                <c:pt idx="3">
                  <c:v>7</c:v>
                </c:pt>
                <c:pt idx="4">
                  <c:v>8</c:v>
                </c:pt>
                <c:pt idx="5">
                  <c:v>9</c:v>
                </c:pt>
                <c:pt idx="6">
                  <c:v>10</c:v>
                </c:pt>
                <c:pt idx="7">
                  <c:v>12</c:v>
                </c:pt>
                <c:pt idx="8">
                  <c:v>13</c:v>
                </c:pt>
                <c:pt idx="9">
                  <c:v>14</c:v>
                </c:pt>
                <c:pt idx="10">
                  <c:v>15</c:v>
                </c:pt>
                <c:pt idx="11">
                  <c:v>16</c:v>
                </c:pt>
                <c:pt idx="12">
                  <c:v>20</c:v>
                </c:pt>
                <c:pt idx="13">
                  <c:v>21</c:v>
                </c:pt>
                <c:pt idx="14">
                  <c:v>22</c:v>
                </c:pt>
                <c:pt idx="15">
                  <c:v>23</c:v>
                </c:pt>
                <c:pt idx="16">
                  <c:v>27</c:v>
                </c:pt>
                <c:pt idx="17">
                  <c:v>28</c:v>
                </c:pt>
                <c:pt idx="18">
                  <c:v>29</c:v>
                </c:pt>
                <c:pt idx="19">
                  <c:v>30</c:v>
                </c:pt>
                <c:pt idx="20">
                  <c:v>31</c:v>
                </c:pt>
                <c:pt idx="21">
                  <c:v>33</c:v>
                </c:pt>
                <c:pt idx="22">
                  <c:v>34</c:v>
                </c:pt>
              </c:numCache>
            </c:numRef>
          </c:cat>
          <c:val>
            <c:numRef>
              <c:f>graph!$F$60:$F$83</c:f>
              <c:numCache>
                <c:formatCode>General</c:formatCode>
                <c:ptCount val="24"/>
                <c:pt idx="0">
                  <c:v>1450</c:v>
                </c:pt>
                <c:pt idx="1">
                  <c:v>1486</c:v>
                </c:pt>
                <c:pt idx="2">
                  <c:v>1256</c:v>
                </c:pt>
                <c:pt idx="3">
                  <c:v>1100</c:v>
                </c:pt>
                <c:pt idx="4">
                  <c:v>1000</c:v>
                </c:pt>
                <c:pt idx="5">
                  <c:v>1100</c:v>
                </c:pt>
                <c:pt idx="6">
                  <c:v>1100</c:v>
                </c:pt>
                <c:pt idx="7">
                  <c:v>1100</c:v>
                </c:pt>
                <c:pt idx="8">
                  <c:v>1065</c:v>
                </c:pt>
                <c:pt idx="9">
                  <c:v>1100</c:v>
                </c:pt>
                <c:pt idx="10">
                  <c:v>1050</c:v>
                </c:pt>
                <c:pt idx="11">
                  <c:v>1050</c:v>
                </c:pt>
                <c:pt idx="12">
                  <c:v>1000</c:v>
                </c:pt>
                <c:pt idx="13">
                  <c:v>1100</c:v>
                </c:pt>
                <c:pt idx="14">
                  <c:v>1300</c:v>
                </c:pt>
                <c:pt idx="15">
                  <c:v>1400</c:v>
                </c:pt>
                <c:pt idx="16">
                  <c:v>1450</c:v>
                </c:pt>
                <c:pt idx="17">
                  <c:v>1800</c:v>
                </c:pt>
                <c:pt idx="18">
                  <c:v>2300</c:v>
                </c:pt>
                <c:pt idx="19">
                  <c:v>2400</c:v>
                </c:pt>
                <c:pt idx="20">
                  <c:v>2800</c:v>
                </c:pt>
                <c:pt idx="21">
                  <c:v>3200</c:v>
                </c:pt>
                <c:pt idx="22">
                  <c:v>3800</c:v>
                </c:pt>
              </c:numCache>
            </c:numRef>
          </c:val>
          <c:smooth val="0"/>
          <c:extLst>
            <c:ext xmlns:c16="http://schemas.microsoft.com/office/drawing/2014/chart" uri="{C3380CC4-5D6E-409C-BE32-E72D297353CC}">
              <c16:uniqueId val="{00000001-9D49-46E7-9A88-9D1A3FC52D38}"/>
            </c:ext>
          </c:extLst>
        </c:ser>
        <c:dLbls>
          <c:showLegendKey val="0"/>
          <c:showVal val="0"/>
          <c:showCatName val="0"/>
          <c:showSerName val="0"/>
          <c:showPercent val="0"/>
          <c:showBubbleSize val="0"/>
        </c:dLbls>
        <c:marker val="1"/>
        <c:smooth val="0"/>
        <c:axId val="620401055"/>
        <c:axId val="608603759"/>
      </c:lineChart>
      <c:catAx>
        <c:axId val="62040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03759"/>
        <c:crosses val="autoZero"/>
        <c:auto val="1"/>
        <c:lblAlgn val="ctr"/>
        <c:lblOffset val="100"/>
        <c:noMultiLvlLbl val="0"/>
      </c:catAx>
      <c:valAx>
        <c:axId val="60860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MLSS</a:t>
                </a:r>
                <a:r>
                  <a:rPr lang="en-US" baseline="0"/>
                  <a:t> in mg/l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01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Increase</a:t>
            </a:r>
            <a:r>
              <a:rPr lang="en-US" baseline="0"/>
              <a:t> in NH3-N </a:t>
            </a:r>
            <a:r>
              <a:rPr lang="en-US"/>
              <a:t>after additon of TMAH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graph!$O$56</c:f>
              <c:strCache>
                <c:ptCount val="1"/>
                <c:pt idx="0">
                  <c:v>NH3-N in ppm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graph!$N$57:$N$62</c:f>
              <c:strCache>
                <c:ptCount val="6"/>
                <c:pt idx="0">
                  <c:v>Day 1 </c:v>
                </c:pt>
                <c:pt idx="1">
                  <c:v>Day 3 </c:v>
                </c:pt>
                <c:pt idx="2">
                  <c:v>Day 4 </c:v>
                </c:pt>
                <c:pt idx="3">
                  <c:v>Day 5 </c:v>
                </c:pt>
                <c:pt idx="4">
                  <c:v>Day 6</c:v>
                </c:pt>
                <c:pt idx="5">
                  <c:v>Day 7</c:v>
                </c:pt>
              </c:strCache>
            </c:strRef>
          </c:cat>
          <c:val>
            <c:numRef>
              <c:f>graph!$O$57:$O$62</c:f>
              <c:numCache>
                <c:formatCode>General</c:formatCode>
                <c:ptCount val="6"/>
                <c:pt idx="0">
                  <c:v>19.399999999999999</c:v>
                </c:pt>
                <c:pt idx="1">
                  <c:v>36</c:v>
                </c:pt>
                <c:pt idx="2">
                  <c:v>38.1</c:v>
                </c:pt>
                <c:pt idx="3">
                  <c:v>38</c:v>
                </c:pt>
                <c:pt idx="4">
                  <c:v>44</c:v>
                </c:pt>
                <c:pt idx="5">
                  <c:v>52.6</c:v>
                </c:pt>
              </c:numCache>
            </c:numRef>
          </c:val>
          <c:smooth val="0"/>
          <c:extLst>
            <c:ext xmlns:c16="http://schemas.microsoft.com/office/drawing/2014/chart" uri="{C3380CC4-5D6E-409C-BE32-E72D297353CC}">
              <c16:uniqueId val="{00000000-636E-435D-8F25-CC84AAF20C25}"/>
            </c:ext>
          </c:extLst>
        </c:ser>
        <c:dLbls>
          <c:showLegendKey val="0"/>
          <c:showVal val="0"/>
          <c:showCatName val="0"/>
          <c:showSerName val="0"/>
          <c:showPercent val="0"/>
          <c:showBubbleSize val="0"/>
        </c:dLbls>
        <c:marker val="1"/>
        <c:smooth val="0"/>
        <c:axId val="1661895952"/>
        <c:axId val="1661896432"/>
      </c:lineChart>
      <c:catAx>
        <c:axId val="16618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96432"/>
        <c:crosses val="autoZero"/>
        <c:auto val="1"/>
        <c:lblAlgn val="ctr"/>
        <c:lblOffset val="100"/>
        <c:noMultiLvlLbl val="0"/>
      </c:catAx>
      <c:valAx>
        <c:axId val="166189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NH3-N in 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89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TMAH</a:t>
            </a:r>
            <a:r>
              <a:rPr lang="en-US" baseline="0"/>
              <a:t> Degradation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graph!$K$69</c:f>
              <c:strCache>
                <c:ptCount val="1"/>
                <c:pt idx="0">
                  <c:v>NH3 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graph!$I$70:$I$79</c:f>
              <c:strCache>
                <c:ptCount val="10"/>
                <c:pt idx="0">
                  <c:v>Day 1</c:v>
                </c:pt>
                <c:pt idx="1">
                  <c:v>Day 1</c:v>
                </c:pt>
                <c:pt idx="2">
                  <c:v>Day 3 </c:v>
                </c:pt>
                <c:pt idx="3">
                  <c:v>Day 4 </c:v>
                </c:pt>
                <c:pt idx="4">
                  <c:v>Day 6 </c:v>
                </c:pt>
                <c:pt idx="5">
                  <c:v>Day 7</c:v>
                </c:pt>
                <c:pt idx="6">
                  <c:v>Day 8</c:v>
                </c:pt>
                <c:pt idx="7">
                  <c:v>Day 9</c:v>
                </c:pt>
                <c:pt idx="8">
                  <c:v>Day 10</c:v>
                </c:pt>
                <c:pt idx="9">
                  <c:v>Day 11</c:v>
                </c:pt>
              </c:strCache>
            </c:strRef>
          </c:cat>
          <c:val>
            <c:numRef>
              <c:f>graph!$K$70:$K$79</c:f>
              <c:numCache>
                <c:formatCode>General</c:formatCode>
                <c:ptCount val="10"/>
                <c:pt idx="0">
                  <c:v>20</c:v>
                </c:pt>
                <c:pt idx="1">
                  <c:v>20</c:v>
                </c:pt>
                <c:pt idx="2">
                  <c:v>36</c:v>
                </c:pt>
                <c:pt idx="3">
                  <c:v>40</c:v>
                </c:pt>
                <c:pt idx="4">
                  <c:v>44</c:v>
                </c:pt>
                <c:pt idx="5">
                  <c:v>52</c:v>
                </c:pt>
                <c:pt idx="6">
                  <c:v>59</c:v>
                </c:pt>
                <c:pt idx="7">
                  <c:v>160</c:v>
                </c:pt>
                <c:pt idx="8">
                  <c:v>154</c:v>
                </c:pt>
                <c:pt idx="9">
                  <c:v>140</c:v>
                </c:pt>
              </c:numCache>
            </c:numRef>
          </c:val>
          <c:smooth val="0"/>
          <c:extLst>
            <c:ext xmlns:c16="http://schemas.microsoft.com/office/drawing/2014/chart" uri="{C3380CC4-5D6E-409C-BE32-E72D297353CC}">
              <c16:uniqueId val="{00000000-6C96-49A6-AC3B-F56EA3668B60}"/>
            </c:ext>
          </c:extLst>
        </c:ser>
        <c:ser>
          <c:idx val="1"/>
          <c:order val="1"/>
          <c:tx>
            <c:strRef>
              <c:f>graph!$L$69</c:f>
              <c:strCache>
                <c:ptCount val="1"/>
                <c:pt idx="0">
                  <c:v> TOC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graph!$I$70:$I$79</c:f>
              <c:strCache>
                <c:ptCount val="10"/>
                <c:pt idx="0">
                  <c:v>Day 1</c:v>
                </c:pt>
                <c:pt idx="1">
                  <c:v>Day 1</c:v>
                </c:pt>
                <c:pt idx="2">
                  <c:v>Day 3 </c:v>
                </c:pt>
                <c:pt idx="3">
                  <c:v>Day 4 </c:v>
                </c:pt>
                <c:pt idx="4">
                  <c:v>Day 6 </c:v>
                </c:pt>
                <c:pt idx="5">
                  <c:v>Day 7</c:v>
                </c:pt>
                <c:pt idx="6">
                  <c:v>Day 8</c:v>
                </c:pt>
                <c:pt idx="7">
                  <c:v>Day 9</c:v>
                </c:pt>
                <c:pt idx="8">
                  <c:v>Day 10</c:v>
                </c:pt>
                <c:pt idx="9">
                  <c:v>Day 11</c:v>
                </c:pt>
              </c:strCache>
            </c:strRef>
          </c:cat>
          <c:val>
            <c:numRef>
              <c:f>graph!$L$70:$L$79</c:f>
              <c:numCache>
                <c:formatCode>General</c:formatCode>
                <c:ptCount val="10"/>
                <c:pt idx="0">
                  <c:v>194</c:v>
                </c:pt>
                <c:pt idx="1">
                  <c:v>467</c:v>
                </c:pt>
                <c:pt idx="2">
                  <c:v>641</c:v>
                </c:pt>
                <c:pt idx="3">
                  <c:v>650</c:v>
                </c:pt>
                <c:pt idx="4">
                  <c:v>620</c:v>
                </c:pt>
                <c:pt idx="5">
                  <c:v>572</c:v>
                </c:pt>
                <c:pt idx="6">
                  <c:v>516</c:v>
                </c:pt>
                <c:pt idx="7">
                  <c:v>289</c:v>
                </c:pt>
                <c:pt idx="8">
                  <c:v>81</c:v>
                </c:pt>
                <c:pt idx="9">
                  <c:v>62</c:v>
                </c:pt>
              </c:numCache>
            </c:numRef>
          </c:val>
          <c:smooth val="0"/>
          <c:extLst>
            <c:ext xmlns:c16="http://schemas.microsoft.com/office/drawing/2014/chart" uri="{C3380CC4-5D6E-409C-BE32-E72D297353CC}">
              <c16:uniqueId val="{00000001-6C96-49A6-AC3B-F56EA3668B60}"/>
            </c:ext>
          </c:extLst>
        </c:ser>
        <c:dLbls>
          <c:showLegendKey val="0"/>
          <c:showVal val="0"/>
          <c:showCatName val="0"/>
          <c:showSerName val="0"/>
          <c:showPercent val="0"/>
          <c:showBubbleSize val="0"/>
        </c:dLbls>
        <c:marker val="1"/>
        <c:smooth val="0"/>
        <c:axId val="1827915664"/>
        <c:axId val="1827912784"/>
      </c:lineChart>
      <c:catAx>
        <c:axId val="182791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2784"/>
        <c:crosses val="autoZero"/>
        <c:auto val="1"/>
        <c:lblAlgn val="ctr"/>
        <c:lblOffset val="100"/>
        <c:noMultiLvlLbl val="0"/>
      </c:catAx>
      <c:valAx>
        <c:axId val="182791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236220</xdr:colOff>
      <xdr:row>8</xdr:row>
      <xdr:rowOff>118110</xdr:rowOff>
    </xdr:from>
    <xdr:to>
      <xdr:col>14</xdr:col>
      <xdr:colOff>541020</xdr:colOff>
      <xdr:row>23</xdr:row>
      <xdr:rowOff>118110</xdr:rowOff>
    </xdr:to>
    <xdr:graphicFrame macro="">
      <xdr:nvGraphicFramePr>
        <xdr:cNvPr id="3" name="Chart 1">
          <a:extLst>
            <a:ext uri="{FF2B5EF4-FFF2-40B4-BE49-F238E27FC236}">
              <a16:creationId xmlns:a16="http://schemas.microsoft.com/office/drawing/2014/main" id="{25DE38DC-616B-359B-E2D1-B5C29EC41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632460</xdr:colOff>
      <xdr:row>33</xdr:row>
      <xdr:rowOff>87630</xdr:rowOff>
    </xdr:from>
    <xdr:to>
      <xdr:col>12</xdr:col>
      <xdr:colOff>53340</xdr:colOff>
      <xdr:row>48</xdr:row>
      <xdr:rowOff>87630</xdr:rowOff>
    </xdr:to>
    <xdr:graphicFrame macro="">
      <xdr:nvGraphicFramePr>
        <xdr:cNvPr id="2" name="Chart 1">
          <a:extLst>
            <a:ext uri="{FF2B5EF4-FFF2-40B4-BE49-F238E27FC236}">
              <a16:creationId xmlns:a16="http://schemas.microsoft.com/office/drawing/2014/main" id="{74192EAE-2552-0929-2EC7-3E6C60258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144780</xdr:colOff>
      <xdr:row>14</xdr:row>
      <xdr:rowOff>179070</xdr:rowOff>
    </xdr:from>
    <xdr:to>
      <xdr:col>13</xdr:col>
      <xdr:colOff>449580</xdr:colOff>
      <xdr:row>29</xdr:row>
      <xdr:rowOff>163830</xdr:rowOff>
    </xdr:to>
    <xdr:graphicFrame macro="">
      <xdr:nvGraphicFramePr>
        <xdr:cNvPr id="4" name="Chart 3">
          <a:extLst>
            <a:ext uri="{FF2B5EF4-FFF2-40B4-BE49-F238E27FC236}">
              <a16:creationId xmlns:a16="http://schemas.microsoft.com/office/drawing/2014/main" id="{F3E8CEFB-848E-0672-E621-AEEE8081C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123825</xdr:colOff>
      <xdr:row>39</xdr:row>
      <xdr:rowOff>108585</xdr:rowOff>
    </xdr:from>
    <xdr:to>
      <xdr:col>18</xdr:col>
      <xdr:colOff>87630</xdr:colOff>
      <xdr:row>54</xdr:row>
      <xdr:rowOff>110490</xdr:rowOff>
    </xdr:to>
    <xdr:graphicFrame macro="">
      <xdr:nvGraphicFramePr>
        <xdr:cNvPr id="8" name="Chart 4">
          <a:extLst>
            <a:ext uri="{FF2B5EF4-FFF2-40B4-BE49-F238E27FC236}">
              <a16:creationId xmlns:a16="http://schemas.microsoft.com/office/drawing/2014/main" id="{A97110B1-9628-2920-F902-16FF754F2FBE}"/>
            </a:ext>
            <a:ext uri="{147F2762-F138-4A5C-976F-8EAC2B608ADB}">
              <a16:predDERef xmlns:a16="http://schemas.microsoft.com/office/drawing/2014/main" pred="{F3E8CEFB-848E-0672-E621-AEEE8081C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72714</xdr:colOff>
      <xdr:row>84</xdr:row>
      <xdr:rowOff>115017</xdr:rowOff>
    </xdr:from>
    <xdr:to>
      <xdr:col>6</xdr:col>
      <xdr:colOff>212282</xdr:colOff>
      <xdr:row>95</xdr:row>
      <xdr:rowOff>6828</xdr:rowOff>
    </xdr:to>
    <xdr:graphicFrame macro="">
      <xdr:nvGraphicFramePr>
        <xdr:cNvPr id="6" name="Chart 5">
          <a:extLst>
            <a:ext uri="{FF2B5EF4-FFF2-40B4-BE49-F238E27FC236}">
              <a16:creationId xmlns:a16="http://schemas.microsoft.com/office/drawing/2014/main" id="{316B1C51-5972-7F59-3B81-A23EA10D7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323706</xdr:colOff>
      <xdr:row>46</xdr:row>
      <xdr:rowOff>68041</xdr:rowOff>
    </xdr:from>
    <xdr:to>
      <xdr:col>21</xdr:col>
      <xdr:colOff>303613</xdr:colOff>
      <xdr:row>60</xdr:row>
      <xdr:rowOff>90111</xdr:rowOff>
    </xdr:to>
    <xdr:graphicFrame macro="">
      <xdr:nvGraphicFramePr>
        <xdr:cNvPr id="7" name="Chart 6">
          <a:extLst>
            <a:ext uri="{FF2B5EF4-FFF2-40B4-BE49-F238E27FC236}">
              <a16:creationId xmlns:a16="http://schemas.microsoft.com/office/drawing/2014/main" id="{60492954-7ADE-4960-4C7E-B3DF42725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287547</xdr:colOff>
      <xdr:row>64</xdr:row>
      <xdr:rowOff>100642</xdr:rowOff>
    </xdr:from>
    <xdr:to>
      <xdr:col>22</xdr:col>
      <xdr:colOff>259834</xdr:colOff>
      <xdr:row>78</xdr:row>
      <xdr:rowOff>130331</xdr:rowOff>
    </xdr:to>
    <xdr:graphicFrame macro="">
      <xdr:nvGraphicFramePr>
        <xdr:cNvPr id="9" name="Chart 2">
          <a:extLst>
            <a:ext uri="{FF2B5EF4-FFF2-40B4-BE49-F238E27FC236}">
              <a16:creationId xmlns:a16="http://schemas.microsoft.com/office/drawing/2014/main" id="{5B08CD0D-0AC8-4A6D-A4F0-EDEFBAEF5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55136</xdr:colOff>
      <xdr:row>24</xdr:row>
      <xdr:rowOff>171450</xdr:rowOff>
    </xdr:from>
    <xdr:to>
      <xdr:col>38</xdr:col>
      <xdr:colOff>414835</xdr:colOff>
      <xdr:row>30</xdr:row>
      <xdr:rowOff>118002</xdr:rowOff>
    </xdr:to>
    <xdr:pic>
      <xdr:nvPicPr>
        <xdr:cNvPr id="4" name="Picture 1">
          <a:extLst>
            <a:ext uri="{FF2B5EF4-FFF2-40B4-BE49-F238E27FC236}">
              <a16:creationId xmlns:a16="http://schemas.microsoft.com/office/drawing/2014/main" id="{2A3B1E3F-D9EA-41FB-BD58-82A5FDDBEFB6}"/>
            </a:ext>
          </a:extLst>
        </xdr:cNvPr>
        <xdr:cNvPicPr>
          <a:picLocks noChangeAspect="1"/>
        </xdr:cNvPicPr>
      </xdr:nvPicPr>
      <xdr:blipFill>
        <a:blip xmlns:r="http://schemas.openxmlformats.org/officeDocument/2006/relationships" r:embed="rId1"/>
        <a:stretch>
          <a:fillRect/>
        </a:stretch>
      </xdr:blipFill>
      <xdr:spPr>
        <a:xfrm rot="5400000">
          <a:off x="20962391" y="3733920"/>
          <a:ext cx="1045737" cy="2779048"/>
        </a:xfrm>
        <a:prstGeom prst="rect">
          <a:avLst/>
        </a:prstGeom>
      </xdr:spPr>
    </xdr:pic>
    <xdr:clientData/>
  </xdr:twoCellAnchor>
  <xdr:twoCellAnchor editAs="oneCell">
    <xdr:from>
      <xdr:col>31</xdr:col>
      <xdr:colOff>533400</xdr:colOff>
      <xdr:row>37</xdr:row>
      <xdr:rowOff>175260</xdr:rowOff>
    </xdr:from>
    <xdr:to>
      <xdr:col>41</xdr:col>
      <xdr:colOff>38100</xdr:colOff>
      <xdr:row>44</xdr:row>
      <xdr:rowOff>34290</xdr:rowOff>
    </xdr:to>
    <xdr:pic>
      <xdr:nvPicPr>
        <xdr:cNvPr id="2" name="Picture 1">
          <a:extLst>
            <a:ext uri="{FF2B5EF4-FFF2-40B4-BE49-F238E27FC236}">
              <a16:creationId xmlns:a16="http://schemas.microsoft.com/office/drawing/2014/main" id="{264F9EDC-4C78-2012-B118-253D10B153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56280" y="6987540"/>
          <a:ext cx="5600700" cy="112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Pradeep K L" id="{EA29B122-B5CC-4F64-ADBC-4E6542D1E453}" userId="S::pradeepkl@GRADIANT.COM::1352912e-6659-42cb-a910-194ec5ed895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09" dT="2024-12-30T09:54:05.36" personId="{EA29B122-B5CC-4F64-ADBC-4E6542D1E453}" id="{FDE721F8-38AC-4627-BC13-C1FCD0435A2C}">
    <text>After adding 0.7ml IPA</text>
  </threadedComment>
</ThreadedComments>
</file>

<file path=xl/threadedComments/threadedComment2.xml><?xml version="1.0" encoding="utf-8"?>
<ThreadedComments xmlns="http://schemas.microsoft.com/office/spreadsheetml/2018/threadedcomments" xmlns:x="http://schemas.openxmlformats.org/spreadsheetml/2006/main">
  <threadedComment ref="E54" dT="2024-12-30T18:41:35.46" personId="{EA29B122-B5CC-4F64-ADBC-4E6542D1E453}" id="{DCE95E97-6D5D-49B3-93B1-EDCDEBB078E7}">
    <text xml:space="preserve">Adjusted to 7.8 by adding 1.2ml HCl
</text>
  </threadedComment>
  <threadedComment ref="M57" dT="2024-12-30T18:33:43.46" personId="{EA29B122-B5CC-4F64-ADBC-4E6542D1E453}" id="{BA3914D0-50F1-46F1-9A58-9972A335B059}">
    <text>After adding
 1ml glycerin</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R67"/>
  <sheetViews>
    <sheetView topLeftCell="E2" zoomScale="115" zoomScaleNormal="115" workbookViewId="0">
      <selection activeCell="M14" sqref="M14"/>
    </sheetView>
  </sheetViews>
  <sheetFormatPr defaultRowHeight="14.4" x14ac:dyDescent="0.3"/>
  <cols>
    <col min="7" max="7" width="11.109375" customWidth="1"/>
    <col min="8" max="8" width="12.88671875" customWidth="1"/>
    <col min="9" max="9" width="23.6640625" customWidth="1"/>
    <col min="10" max="10" width="13" customWidth="1"/>
    <col min="11" max="11" width="15.5546875" customWidth="1"/>
    <col min="13" max="13" width="12.5546875" customWidth="1"/>
    <col min="15" max="16" width="12.33203125" customWidth="1"/>
    <col min="17" max="17" width="20.5546875" customWidth="1"/>
    <col min="18" max="18" width="40.6640625" customWidth="1"/>
  </cols>
  <sheetData>
    <row r="6" spans="6:17" x14ac:dyDescent="0.3">
      <c r="F6" s="1" t="s">
        <v>0</v>
      </c>
      <c r="G6" s="1" t="s">
        <v>1</v>
      </c>
      <c r="H6" s="1" t="s">
        <v>2</v>
      </c>
      <c r="I6" s="1" t="s">
        <v>3</v>
      </c>
      <c r="J6" s="1" t="s">
        <v>4</v>
      </c>
      <c r="K6" s="1" t="s">
        <v>5</v>
      </c>
      <c r="M6" s="1" t="s">
        <v>6</v>
      </c>
      <c r="N6" s="1" t="s">
        <v>7</v>
      </c>
      <c r="O6" s="1" t="s">
        <v>8</v>
      </c>
      <c r="P6" s="1" t="s">
        <v>9</v>
      </c>
      <c r="Q6" s="3" t="s">
        <v>10</v>
      </c>
    </row>
    <row r="7" spans="6:17" x14ac:dyDescent="0.3">
      <c r="F7" s="1"/>
      <c r="G7" s="1" t="s">
        <v>11</v>
      </c>
      <c r="H7" s="1" t="s">
        <v>12</v>
      </c>
      <c r="I7" s="1" t="s">
        <v>13</v>
      </c>
      <c r="J7" s="1"/>
      <c r="K7" s="1"/>
      <c r="M7" s="1">
        <v>1259</v>
      </c>
      <c r="N7" s="1"/>
      <c r="O7" s="1"/>
      <c r="P7" s="1">
        <v>6800</v>
      </c>
      <c r="Q7" s="1">
        <v>25</v>
      </c>
    </row>
    <row r="8" spans="6:17" x14ac:dyDescent="0.3">
      <c r="F8" s="1"/>
      <c r="G8" s="1" t="s">
        <v>11</v>
      </c>
      <c r="H8" s="1" t="s">
        <v>14</v>
      </c>
      <c r="I8" s="1" t="s">
        <v>15</v>
      </c>
      <c r="J8" s="1"/>
      <c r="K8" s="1"/>
      <c r="M8" s="1">
        <v>1697</v>
      </c>
      <c r="N8" s="1"/>
      <c r="O8" s="1"/>
      <c r="P8" s="1"/>
      <c r="Q8" s="1"/>
    </row>
    <row r="9" spans="6:17" x14ac:dyDescent="0.3">
      <c r="F9" s="1"/>
      <c r="G9" s="1" t="s">
        <v>16</v>
      </c>
      <c r="H9" s="1" t="s">
        <v>12</v>
      </c>
      <c r="I9" s="1" t="s">
        <v>17</v>
      </c>
      <c r="J9" s="1"/>
      <c r="K9" s="1"/>
      <c r="M9" s="1">
        <v>1321</v>
      </c>
      <c r="N9" s="1">
        <v>7.6</v>
      </c>
      <c r="O9" s="1"/>
      <c r="P9" s="1"/>
      <c r="Q9" s="1"/>
    </row>
    <row r="10" spans="6:17" x14ac:dyDescent="0.3">
      <c r="F10" s="1"/>
      <c r="G10" s="1"/>
      <c r="H10" s="1" t="s">
        <v>18</v>
      </c>
      <c r="I10" s="1" t="s">
        <v>15</v>
      </c>
      <c r="J10" s="1"/>
      <c r="K10" s="1"/>
      <c r="M10" s="1">
        <v>1157</v>
      </c>
      <c r="N10" s="1"/>
      <c r="O10" s="1"/>
      <c r="P10" s="1"/>
      <c r="Q10" s="1"/>
    </row>
    <row r="11" spans="6:17" x14ac:dyDescent="0.3">
      <c r="F11" s="1"/>
      <c r="G11" s="1"/>
      <c r="H11" s="1" t="s">
        <v>19</v>
      </c>
      <c r="I11" s="1"/>
      <c r="J11" s="1"/>
      <c r="K11" s="1"/>
      <c r="M11" s="1">
        <v>1520</v>
      </c>
      <c r="N11" s="1"/>
      <c r="O11" s="1"/>
      <c r="P11" s="1"/>
      <c r="Q11" s="1"/>
    </row>
    <row r="12" spans="6:17" x14ac:dyDescent="0.3">
      <c r="F12" s="1"/>
      <c r="G12" s="1"/>
      <c r="H12" s="1"/>
      <c r="I12" s="1"/>
      <c r="J12" s="1"/>
      <c r="K12" s="1"/>
      <c r="M12" s="1"/>
      <c r="N12" s="1"/>
      <c r="O12" s="1"/>
      <c r="P12" s="1"/>
      <c r="Q12" s="1"/>
    </row>
    <row r="13" spans="6:17" x14ac:dyDescent="0.3">
      <c r="F13" s="1"/>
      <c r="G13" s="1" t="s">
        <v>20</v>
      </c>
      <c r="H13" s="1" t="s">
        <v>21</v>
      </c>
      <c r="I13" s="1" t="s">
        <v>22</v>
      </c>
      <c r="J13" s="1">
        <v>890</v>
      </c>
      <c r="K13" s="1"/>
      <c r="M13" s="1">
        <v>1176</v>
      </c>
      <c r="N13" s="1"/>
      <c r="O13" s="1"/>
      <c r="P13" s="1"/>
      <c r="Q13" s="1"/>
    </row>
    <row r="14" spans="6:17" x14ac:dyDescent="0.3">
      <c r="F14" s="1"/>
      <c r="G14" s="1"/>
      <c r="H14" s="1" t="s">
        <v>23</v>
      </c>
      <c r="I14" s="1" t="s">
        <v>13</v>
      </c>
      <c r="J14" s="1"/>
      <c r="K14" s="1"/>
      <c r="M14" s="1">
        <v>1289</v>
      </c>
      <c r="N14" s="1">
        <v>7.5</v>
      </c>
      <c r="O14" s="1"/>
      <c r="P14" s="1"/>
      <c r="Q14" s="1">
        <v>35.9</v>
      </c>
    </row>
    <row r="15" spans="6:17" x14ac:dyDescent="0.3">
      <c r="F15" s="1"/>
      <c r="G15" s="1"/>
      <c r="H15" s="1" t="s">
        <v>24</v>
      </c>
      <c r="I15" s="1" t="s">
        <v>13</v>
      </c>
      <c r="J15" s="1"/>
      <c r="K15" s="1"/>
      <c r="M15" s="1">
        <v>1554</v>
      </c>
      <c r="N15" s="1"/>
      <c r="O15" s="1"/>
      <c r="P15" s="1"/>
      <c r="Q15" s="1"/>
    </row>
    <row r="16" spans="6:17" x14ac:dyDescent="0.3">
      <c r="F16" s="1"/>
      <c r="G16" s="1"/>
      <c r="H16" s="1"/>
      <c r="I16" s="1"/>
      <c r="J16" s="1"/>
      <c r="K16" s="1"/>
      <c r="M16" s="1"/>
      <c r="N16" s="1"/>
      <c r="O16" s="1"/>
      <c r="P16" s="1"/>
      <c r="Q16" s="1"/>
    </row>
    <row r="17" spans="6:18" x14ac:dyDescent="0.3">
      <c r="F17" s="1"/>
      <c r="G17" s="2">
        <v>45302</v>
      </c>
      <c r="H17" s="1" t="s">
        <v>25</v>
      </c>
      <c r="I17" s="1" t="s">
        <v>13</v>
      </c>
      <c r="J17" s="1">
        <v>1000</v>
      </c>
      <c r="K17" s="1"/>
      <c r="M17" s="1">
        <v>1259</v>
      </c>
      <c r="N17" s="1">
        <v>7.2</v>
      </c>
      <c r="O17" s="1"/>
      <c r="P17" s="1"/>
      <c r="Q17" s="1">
        <v>38</v>
      </c>
    </row>
    <row r="18" spans="6:18" x14ac:dyDescent="0.3">
      <c r="F18" s="1"/>
      <c r="G18" s="1"/>
      <c r="H18" s="1" t="s">
        <v>26</v>
      </c>
      <c r="I18" s="1" t="s">
        <v>27</v>
      </c>
      <c r="J18" s="1"/>
      <c r="K18" s="1"/>
      <c r="M18" s="1">
        <v>1594</v>
      </c>
      <c r="N18" s="1"/>
      <c r="O18" s="1"/>
      <c r="P18" s="1"/>
      <c r="Q18" s="1"/>
    </row>
    <row r="19" spans="6:18" x14ac:dyDescent="0.3">
      <c r="F19" s="1"/>
      <c r="G19" s="1"/>
      <c r="H19" s="1" t="s">
        <v>28</v>
      </c>
      <c r="I19" s="1" t="s">
        <v>13</v>
      </c>
      <c r="J19" s="1"/>
      <c r="K19" s="1"/>
      <c r="M19" s="1">
        <v>1660</v>
      </c>
      <c r="N19" s="1"/>
      <c r="O19" s="1"/>
      <c r="P19" s="1"/>
      <c r="Q19" s="1"/>
    </row>
    <row r="20" spans="6:18" x14ac:dyDescent="0.3">
      <c r="F20" s="1"/>
      <c r="G20" s="1"/>
      <c r="H20" s="1" t="s">
        <v>29</v>
      </c>
      <c r="I20" s="1" t="s">
        <v>13</v>
      </c>
      <c r="J20" s="1"/>
      <c r="K20" s="1"/>
      <c r="M20" s="1">
        <v>1683</v>
      </c>
      <c r="N20" s="1"/>
      <c r="O20" s="1"/>
      <c r="P20" s="1"/>
      <c r="Q20" s="1"/>
    </row>
    <row r="21" spans="6:18" x14ac:dyDescent="0.3">
      <c r="F21" s="1"/>
      <c r="G21" s="1"/>
      <c r="H21" s="1" t="s">
        <v>30</v>
      </c>
      <c r="I21" s="1" t="s">
        <v>27</v>
      </c>
      <c r="J21" s="1"/>
      <c r="K21" s="1"/>
      <c r="M21" s="1">
        <v>1985</v>
      </c>
      <c r="N21" s="1"/>
      <c r="O21" s="1"/>
      <c r="P21" s="1"/>
      <c r="Q21" s="1"/>
    </row>
    <row r="22" spans="6:18" x14ac:dyDescent="0.3">
      <c r="F22" s="1"/>
      <c r="G22" s="1"/>
      <c r="H22" s="1"/>
      <c r="I22" s="1"/>
      <c r="J22" s="1"/>
      <c r="K22" s="1"/>
      <c r="M22" s="1"/>
      <c r="N22" s="1"/>
      <c r="O22" s="1"/>
      <c r="P22" s="1"/>
      <c r="Q22" s="1"/>
    </row>
    <row r="23" spans="6:18" x14ac:dyDescent="0.3">
      <c r="F23" s="1"/>
      <c r="G23" s="2">
        <v>45393</v>
      </c>
      <c r="H23" s="1" t="s">
        <v>25</v>
      </c>
      <c r="I23" s="1" t="s">
        <v>13</v>
      </c>
      <c r="J23" s="1">
        <v>1316</v>
      </c>
      <c r="K23" s="1"/>
      <c r="M23" s="1">
        <v>1046</v>
      </c>
      <c r="N23" s="1">
        <v>7.1</v>
      </c>
      <c r="O23" s="1"/>
      <c r="P23" s="1"/>
      <c r="Q23" s="1">
        <v>52.42</v>
      </c>
      <c r="R23" t="s">
        <v>31</v>
      </c>
    </row>
    <row r="24" spans="6:18" x14ac:dyDescent="0.3">
      <c r="F24" s="1"/>
      <c r="G24" s="1"/>
      <c r="H24" s="1" t="s">
        <v>32</v>
      </c>
      <c r="I24" s="1" t="s">
        <v>27</v>
      </c>
      <c r="J24" s="1"/>
      <c r="K24" s="1"/>
      <c r="M24" s="1">
        <v>1225</v>
      </c>
      <c r="N24" s="1">
        <v>7.04</v>
      </c>
      <c r="O24" s="1"/>
      <c r="P24" s="1"/>
      <c r="Q24" s="1">
        <v>54</v>
      </c>
    </row>
    <row r="25" spans="6:18" x14ac:dyDescent="0.3">
      <c r="F25" s="1"/>
      <c r="G25" s="1"/>
      <c r="H25" s="1">
        <v>4.3</v>
      </c>
      <c r="I25" s="1"/>
      <c r="K25" s="1"/>
      <c r="M25" s="1">
        <v>1465</v>
      </c>
      <c r="N25" s="1">
        <v>7.07</v>
      </c>
      <c r="O25" s="1"/>
      <c r="P25" s="1"/>
      <c r="Q25" s="1">
        <v>57.6</v>
      </c>
    </row>
    <row r="26" spans="6:18" x14ac:dyDescent="0.3">
      <c r="F26" s="1"/>
      <c r="G26" s="1"/>
      <c r="H26" s="1"/>
      <c r="I26" s="1"/>
      <c r="J26" s="1"/>
      <c r="K26" s="1"/>
      <c r="M26" s="1"/>
      <c r="N26" s="1"/>
      <c r="O26" s="1"/>
      <c r="P26" s="1"/>
      <c r="Q26" s="1"/>
    </row>
    <row r="27" spans="6:18" x14ac:dyDescent="0.3">
      <c r="F27" s="1"/>
      <c r="G27" s="2">
        <v>45423</v>
      </c>
      <c r="H27" s="1" t="s">
        <v>33</v>
      </c>
      <c r="I27" s="1"/>
      <c r="J27" s="1">
        <v>1470</v>
      </c>
      <c r="K27" s="1"/>
      <c r="M27" s="1">
        <v>1110</v>
      </c>
      <c r="N27" s="1">
        <v>6.8</v>
      </c>
      <c r="O27" s="1"/>
      <c r="P27" s="1"/>
      <c r="Q27" s="1">
        <v>58.3</v>
      </c>
    </row>
    <row r="28" spans="6:18" x14ac:dyDescent="0.3">
      <c r="F28" s="1"/>
      <c r="G28" s="1"/>
      <c r="H28" s="1" t="s">
        <v>34</v>
      </c>
      <c r="I28" s="1"/>
      <c r="J28" s="1"/>
      <c r="K28" s="1"/>
      <c r="M28" s="1">
        <v>1080</v>
      </c>
      <c r="N28" s="1"/>
      <c r="O28" s="1"/>
      <c r="P28" s="1"/>
      <c r="Q28" s="1"/>
    </row>
    <row r="29" spans="6:18" x14ac:dyDescent="0.3">
      <c r="F29" s="1"/>
      <c r="G29" s="1"/>
      <c r="H29" s="1"/>
      <c r="I29" s="1"/>
      <c r="J29" s="1"/>
      <c r="K29" s="1"/>
      <c r="M29" s="1"/>
      <c r="N29" s="1"/>
      <c r="O29" s="1"/>
      <c r="P29" s="1"/>
      <c r="Q29" s="1"/>
    </row>
    <row r="30" spans="6:18" x14ac:dyDescent="0.3">
      <c r="F30" s="1"/>
      <c r="G30" s="2">
        <v>45454</v>
      </c>
      <c r="H30" s="1" t="s">
        <v>35</v>
      </c>
      <c r="I30" s="1"/>
      <c r="J30" s="1">
        <v>1700</v>
      </c>
      <c r="K30" s="1"/>
      <c r="M30" s="1">
        <v>582</v>
      </c>
      <c r="N30" s="1">
        <v>7.9</v>
      </c>
      <c r="O30" s="1"/>
      <c r="P30" s="1"/>
      <c r="Q30" s="1">
        <v>65.099999999999994</v>
      </c>
    </row>
    <row r="31" spans="6:18" x14ac:dyDescent="0.3">
      <c r="F31" s="1"/>
      <c r="G31" s="1"/>
      <c r="H31" s="1"/>
      <c r="I31" s="1"/>
      <c r="J31" s="1"/>
      <c r="K31" s="1"/>
      <c r="M31" s="1"/>
      <c r="N31" s="1"/>
      <c r="O31" s="1"/>
      <c r="P31" s="1"/>
      <c r="Q31" s="1"/>
    </row>
    <row r="32" spans="6:18" x14ac:dyDescent="0.3">
      <c r="F32" s="1"/>
      <c r="G32" s="2">
        <v>45484</v>
      </c>
      <c r="H32" s="1" t="s">
        <v>36</v>
      </c>
      <c r="I32" s="1"/>
      <c r="J32" s="1">
        <v>1950</v>
      </c>
      <c r="K32" s="1"/>
      <c r="M32" s="1">
        <v>516</v>
      </c>
      <c r="N32" s="1">
        <v>8.07</v>
      </c>
      <c r="O32" s="1"/>
      <c r="P32" s="1"/>
      <c r="Q32" s="1">
        <v>60.8</v>
      </c>
    </row>
    <row r="33" spans="6:18" x14ac:dyDescent="0.3">
      <c r="F33" s="1"/>
      <c r="G33" s="1"/>
      <c r="H33" s="1" t="s">
        <v>37</v>
      </c>
      <c r="I33" s="1" t="s">
        <v>38</v>
      </c>
      <c r="J33" s="1"/>
      <c r="K33" s="1"/>
      <c r="M33" s="1">
        <v>631</v>
      </c>
      <c r="N33" s="1"/>
      <c r="O33" s="1"/>
      <c r="P33" s="1"/>
      <c r="Q33" s="1"/>
    </row>
    <row r="34" spans="6:18" x14ac:dyDescent="0.3">
      <c r="F34" s="1"/>
      <c r="G34" s="1"/>
      <c r="H34" s="1"/>
      <c r="I34" s="1"/>
      <c r="J34" s="1"/>
      <c r="K34" s="1"/>
      <c r="M34" s="1"/>
      <c r="N34" s="1"/>
      <c r="O34" s="1"/>
      <c r="P34" s="1"/>
      <c r="Q34" s="1"/>
    </row>
    <row r="35" spans="6:18" x14ac:dyDescent="0.3">
      <c r="F35" s="1"/>
      <c r="G35" s="2">
        <v>45515</v>
      </c>
      <c r="H35" s="1" t="s">
        <v>39</v>
      </c>
      <c r="I35" s="1"/>
      <c r="J35" s="1">
        <v>2010</v>
      </c>
      <c r="K35" s="1"/>
      <c r="M35" s="1">
        <v>667</v>
      </c>
      <c r="N35" s="1">
        <v>7.97</v>
      </c>
      <c r="O35" s="1"/>
      <c r="P35" s="1"/>
      <c r="Q35" s="1">
        <v>65.2</v>
      </c>
    </row>
    <row r="36" spans="6:18" x14ac:dyDescent="0.3">
      <c r="F36" s="1"/>
      <c r="G36" s="1"/>
      <c r="H36" s="13">
        <v>0.41666666666666669</v>
      </c>
      <c r="I36" s="1" t="s">
        <v>40</v>
      </c>
      <c r="J36" s="1"/>
      <c r="K36" s="1"/>
      <c r="M36" s="1">
        <v>743</v>
      </c>
      <c r="N36" s="1"/>
      <c r="O36" s="1"/>
      <c r="P36" s="1"/>
      <c r="Q36" s="1"/>
    </row>
    <row r="37" spans="6:18" x14ac:dyDescent="0.3">
      <c r="F37" s="1"/>
      <c r="G37" s="1"/>
      <c r="H37" s="1"/>
      <c r="I37" s="1"/>
      <c r="J37" s="1"/>
      <c r="K37" s="1"/>
      <c r="M37" s="1"/>
      <c r="N37" s="1"/>
      <c r="O37" s="1"/>
      <c r="P37" s="1"/>
      <c r="Q37" s="1"/>
    </row>
    <row r="38" spans="6:18" x14ac:dyDescent="0.3">
      <c r="F38" s="1"/>
      <c r="G38" s="2">
        <v>45546</v>
      </c>
      <c r="H38" s="13">
        <v>0.45833333333333331</v>
      </c>
      <c r="I38" s="1"/>
      <c r="J38" s="1">
        <v>2100</v>
      </c>
      <c r="K38" s="1"/>
      <c r="M38" s="1"/>
      <c r="N38" s="1">
        <v>7.88</v>
      </c>
      <c r="O38" s="1"/>
      <c r="P38" s="1"/>
      <c r="Q38" s="1">
        <v>68.7</v>
      </c>
    </row>
    <row r="39" spans="6:18" x14ac:dyDescent="0.3">
      <c r="F39" s="1"/>
      <c r="G39" s="1"/>
      <c r="H39" s="1"/>
      <c r="I39" s="1"/>
      <c r="J39" s="1"/>
      <c r="K39" s="1"/>
      <c r="M39" s="1"/>
      <c r="N39" s="1"/>
      <c r="O39" s="1"/>
      <c r="P39" s="1"/>
      <c r="Q39" s="1"/>
    </row>
    <row r="40" spans="6:18" x14ac:dyDescent="0.3">
      <c r="F40" s="1"/>
      <c r="G40" s="2">
        <v>45607</v>
      </c>
      <c r="H40" s="13">
        <v>0.375</v>
      </c>
      <c r="I40" s="1" t="s">
        <v>17</v>
      </c>
      <c r="J40" s="1">
        <v>2210</v>
      </c>
      <c r="K40" s="1"/>
      <c r="M40" s="1">
        <v>541</v>
      </c>
      <c r="N40" s="1">
        <v>7.96</v>
      </c>
      <c r="O40" s="1"/>
      <c r="P40" s="1"/>
      <c r="Q40" s="1">
        <v>67.8</v>
      </c>
    </row>
    <row r="41" spans="6:18" x14ac:dyDescent="0.3">
      <c r="F41" s="1"/>
      <c r="G41" s="2">
        <v>45607</v>
      </c>
      <c r="H41" s="1" t="s">
        <v>35</v>
      </c>
      <c r="I41" s="1" t="s">
        <v>41</v>
      </c>
      <c r="J41" s="1"/>
      <c r="K41" s="1"/>
      <c r="M41" s="1">
        <v>745</v>
      </c>
      <c r="N41" s="1"/>
      <c r="O41" s="1"/>
      <c r="P41" s="1"/>
      <c r="Q41" s="1"/>
    </row>
    <row r="42" spans="6:18" x14ac:dyDescent="0.3">
      <c r="F42" s="1"/>
      <c r="G42" s="2">
        <v>45607</v>
      </c>
      <c r="H42" s="1" t="s">
        <v>42</v>
      </c>
      <c r="I42" s="1" t="s">
        <v>43</v>
      </c>
      <c r="J42" s="1">
        <v>2200</v>
      </c>
      <c r="K42" s="1"/>
      <c r="M42" s="1">
        <v>637</v>
      </c>
      <c r="N42" s="1">
        <v>7.8</v>
      </c>
      <c r="O42" s="1"/>
      <c r="P42" s="1"/>
      <c r="Q42" s="1">
        <v>67.7</v>
      </c>
    </row>
    <row r="43" spans="6:18" x14ac:dyDescent="0.3">
      <c r="F43" s="1"/>
      <c r="G43" s="2">
        <v>45637</v>
      </c>
      <c r="H43" s="13">
        <v>0.39583333333333331</v>
      </c>
      <c r="I43" s="1" t="s">
        <v>44</v>
      </c>
      <c r="J43" s="1">
        <v>2200</v>
      </c>
      <c r="K43" s="1"/>
      <c r="M43" s="1">
        <v>330</v>
      </c>
      <c r="N43" s="1"/>
      <c r="O43" s="1"/>
      <c r="P43" s="1"/>
      <c r="Q43" s="1"/>
      <c r="R43" t="s">
        <v>45</v>
      </c>
    </row>
    <row r="44" spans="6:18" x14ac:dyDescent="0.3">
      <c r="F44" s="1"/>
      <c r="G44" s="1" t="s">
        <v>46</v>
      </c>
      <c r="H44" s="13">
        <v>0.39583333333333331</v>
      </c>
      <c r="I44" s="1" t="s">
        <v>44</v>
      </c>
      <c r="J44" s="1">
        <v>2200</v>
      </c>
      <c r="K44" s="1"/>
      <c r="M44" s="1">
        <v>493</v>
      </c>
      <c r="N44" s="1">
        <v>7.66</v>
      </c>
      <c r="O44" s="1"/>
      <c r="P44" s="1">
        <v>6800</v>
      </c>
      <c r="Q44" s="1"/>
      <c r="R44" t="s">
        <v>47</v>
      </c>
    </row>
    <row r="45" spans="6:18" x14ac:dyDescent="0.3">
      <c r="F45" s="1"/>
      <c r="G45" s="1" t="s">
        <v>48</v>
      </c>
      <c r="H45" s="13">
        <v>0.41666666666666669</v>
      </c>
      <c r="I45" s="1" t="s">
        <v>49</v>
      </c>
      <c r="J45" s="1">
        <v>1900</v>
      </c>
      <c r="K45" s="1"/>
      <c r="M45" s="1">
        <v>635</v>
      </c>
      <c r="N45" s="1">
        <v>7.63</v>
      </c>
      <c r="O45" s="1"/>
      <c r="P45" s="1">
        <v>5700</v>
      </c>
      <c r="Q45" s="1"/>
      <c r="R45" t="s">
        <v>50</v>
      </c>
    </row>
    <row r="46" spans="6:18" x14ac:dyDescent="0.3">
      <c r="F46" s="1"/>
      <c r="G46" s="1" t="s">
        <v>51</v>
      </c>
      <c r="H46" s="13">
        <v>0.375</v>
      </c>
      <c r="I46" s="1" t="s">
        <v>52</v>
      </c>
      <c r="J46" s="1" t="s">
        <v>53</v>
      </c>
      <c r="K46" s="1"/>
      <c r="M46" s="1"/>
      <c r="N46" s="1"/>
      <c r="O46" s="1"/>
      <c r="P46" s="1"/>
      <c r="Q46" s="1"/>
    </row>
    <row r="47" spans="6:18" x14ac:dyDescent="0.3">
      <c r="F47" s="1"/>
      <c r="G47" s="1" t="s">
        <v>54</v>
      </c>
      <c r="H47" s="13">
        <v>0.41666666666666669</v>
      </c>
      <c r="I47" s="1" t="s">
        <v>55</v>
      </c>
      <c r="J47" s="1">
        <v>600</v>
      </c>
      <c r="K47" s="1"/>
      <c r="M47" s="1"/>
      <c r="N47" s="1"/>
      <c r="O47" s="1"/>
      <c r="P47" s="1"/>
      <c r="Q47" s="1"/>
    </row>
    <row r="48" spans="6:18" x14ac:dyDescent="0.3">
      <c r="F48" s="1"/>
      <c r="G48" s="1"/>
      <c r="H48" s="1"/>
      <c r="I48" s="1"/>
      <c r="J48" s="1"/>
      <c r="K48" s="1"/>
      <c r="M48" s="1"/>
      <c r="N48" s="1"/>
      <c r="O48" s="1"/>
      <c r="P48" s="1"/>
      <c r="Q48" s="1"/>
    </row>
    <row r="49" spans="6:17" x14ac:dyDescent="0.3">
      <c r="F49" s="1"/>
      <c r="G49" s="1"/>
      <c r="H49" s="1"/>
      <c r="I49" s="1"/>
      <c r="J49" s="1"/>
      <c r="K49" s="1"/>
      <c r="M49" s="1"/>
      <c r="N49" s="1"/>
      <c r="O49" s="1"/>
      <c r="P49" s="1"/>
      <c r="Q49" s="1"/>
    </row>
    <row r="50" spans="6:17" x14ac:dyDescent="0.3">
      <c r="F50" s="1"/>
      <c r="G50" s="1"/>
      <c r="H50" s="1"/>
      <c r="I50" s="1"/>
      <c r="J50" s="1"/>
      <c r="K50" s="1"/>
      <c r="M50" s="1"/>
      <c r="N50" s="1"/>
      <c r="O50" s="1"/>
      <c r="P50" s="1"/>
      <c r="Q50" s="1"/>
    </row>
    <row r="51" spans="6:17" x14ac:dyDescent="0.3">
      <c r="F51" s="1"/>
      <c r="G51" s="1"/>
      <c r="H51" s="1"/>
      <c r="I51" s="1"/>
      <c r="J51" s="1"/>
      <c r="K51" s="1"/>
      <c r="M51" s="1"/>
      <c r="N51" s="1"/>
      <c r="O51" s="1"/>
      <c r="P51" s="1"/>
      <c r="Q51" s="1"/>
    </row>
    <row r="52" spans="6:17" x14ac:dyDescent="0.3">
      <c r="F52" s="1"/>
      <c r="G52" s="1"/>
      <c r="H52" s="1"/>
      <c r="I52" s="1"/>
      <c r="J52" s="1"/>
      <c r="K52" s="1"/>
      <c r="M52" s="1"/>
      <c r="N52" s="1"/>
      <c r="O52" s="1"/>
      <c r="P52" s="1"/>
      <c r="Q52" s="1"/>
    </row>
    <row r="53" spans="6:17" x14ac:dyDescent="0.3">
      <c r="F53" s="1"/>
      <c r="G53" s="1"/>
      <c r="H53" s="1"/>
      <c r="I53" s="1"/>
      <c r="J53" s="1"/>
      <c r="K53" s="1"/>
      <c r="M53" s="1"/>
      <c r="N53" s="1"/>
      <c r="O53" s="1"/>
      <c r="P53" s="1"/>
      <c r="Q53" s="1"/>
    </row>
    <row r="54" spans="6:17" x14ac:dyDescent="0.3">
      <c r="F54" s="1"/>
      <c r="G54" s="1"/>
      <c r="H54" s="1"/>
      <c r="I54" s="1"/>
      <c r="J54" s="1"/>
      <c r="K54" s="1"/>
      <c r="M54" s="1"/>
      <c r="N54" s="1"/>
      <c r="O54" s="1"/>
      <c r="P54" s="1"/>
      <c r="Q54" s="1"/>
    </row>
    <row r="55" spans="6:17" x14ac:dyDescent="0.3">
      <c r="F55" s="1"/>
      <c r="G55" s="1"/>
      <c r="H55" s="1"/>
      <c r="I55" s="1"/>
      <c r="J55" s="1"/>
      <c r="K55" s="1"/>
      <c r="M55" s="1"/>
      <c r="N55" s="1"/>
      <c r="O55" s="1"/>
      <c r="P55" s="1"/>
      <c r="Q55" s="1"/>
    </row>
    <row r="56" spans="6:17" x14ac:dyDescent="0.3">
      <c r="F56" s="1"/>
      <c r="G56" s="1"/>
      <c r="H56" s="1"/>
      <c r="I56" s="1"/>
      <c r="J56" s="1"/>
      <c r="K56" s="1"/>
      <c r="M56" s="1"/>
      <c r="N56" s="1"/>
      <c r="O56" s="1"/>
      <c r="P56" s="1"/>
      <c r="Q56" s="1"/>
    </row>
    <row r="57" spans="6:17" x14ac:dyDescent="0.3">
      <c r="F57" s="1"/>
      <c r="G57" s="1"/>
      <c r="H57" s="1"/>
      <c r="I57" s="1"/>
      <c r="J57" s="1"/>
      <c r="K57" s="1"/>
      <c r="M57" s="1"/>
      <c r="N57" s="1"/>
      <c r="O57" s="1"/>
      <c r="P57" s="1"/>
      <c r="Q57" s="1"/>
    </row>
    <row r="58" spans="6:17" x14ac:dyDescent="0.3">
      <c r="F58" s="1"/>
      <c r="G58" s="1"/>
      <c r="H58" s="1"/>
      <c r="I58" s="1"/>
      <c r="J58" s="1"/>
      <c r="K58" s="1"/>
      <c r="M58" s="1"/>
      <c r="N58" s="1"/>
      <c r="O58" s="1"/>
      <c r="P58" s="1"/>
      <c r="Q58" s="1"/>
    </row>
    <row r="59" spans="6:17" x14ac:dyDescent="0.3">
      <c r="F59" s="1"/>
      <c r="G59" s="1"/>
      <c r="H59" s="1"/>
      <c r="I59" s="1"/>
      <c r="J59" s="1"/>
      <c r="K59" s="1"/>
      <c r="M59" s="1"/>
      <c r="N59" s="1"/>
      <c r="O59" s="1"/>
      <c r="P59" s="1"/>
      <c r="Q59" s="1"/>
    </row>
    <row r="60" spans="6:17" x14ac:dyDescent="0.3">
      <c r="F60" s="1"/>
      <c r="G60" s="1"/>
      <c r="H60" s="1"/>
      <c r="I60" s="1"/>
      <c r="J60" s="1"/>
      <c r="K60" s="1"/>
      <c r="M60" s="1"/>
      <c r="N60" s="1"/>
      <c r="O60" s="1"/>
      <c r="P60" s="1"/>
      <c r="Q60" s="1"/>
    </row>
    <row r="61" spans="6:17" x14ac:dyDescent="0.3">
      <c r="F61" s="1"/>
      <c r="G61" s="1"/>
      <c r="H61" s="1"/>
      <c r="I61" s="1"/>
      <c r="J61" s="1"/>
      <c r="K61" s="1"/>
      <c r="M61" s="1"/>
      <c r="N61" s="1"/>
      <c r="O61" s="1"/>
      <c r="P61" s="1"/>
      <c r="Q61" s="1"/>
    </row>
    <row r="62" spans="6:17" x14ac:dyDescent="0.3">
      <c r="F62" s="1"/>
      <c r="G62" s="1"/>
      <c r="H62" s="1"/>
      <c r="I62" s="1"/>
      <c r="J62" s="1"/>
      <c r="K62" s="1"/>
      <c r="M62" s="1"/>
      <c r="N62" s="1"/>
      <c r="O62" s="1"/>
      <c r="P62" s="1"/>
      <c r="Q62" s="1"/>
    </row>
    <row r="63" spans="6:17" x14ac:dyDescent="0.3">
      <c r="F63" s="1"/>
      <c r="G63" s="1"/>
      <c r="H63" s="1"/>
      <c r="I63" s="1"/>
      <c r="J63" s="1"/>
      <c r="K63" s="1"/>
      <c r="M63" s="1"/>
      <c r="N63" s="1"/>
      <c r="O63" s="1"/>
      <c r="P63" s="1"/>
      <c r="Q63" s="1"/>
    </row>
    <row r="64" spans="6:17" x14ac:dyDescent="0.3">
      <c r="F64" s="1"/>
      <c r="G64" s="1"/>
      <c r="H64" s="1"/>
      <c r="I64" s="1"/>
      <c r="J64" s="1"/>
      <c r="K64" s="1"/>
      <c r="M64" s="1"/>
      <c r="N64" s="1"/>
      <c r="O64" s="1"/>
      <c r="P64" s="1"/>
      <c r="Q64" s="1"/>
    </row>
    <row r="65" spans="6:17" x14ac:dyDescent="0.3">
      <c r="F65" s="1"/>
      <c r="G65" s="1"/>
      <c r="H65" s="1"/>
      <c r="I65" s="1"/>
      <c r="J65" s="1"/>
      <c r="K65" s="1"/>
      <c r="M65" s="1"/>
      <c r="N65" s="1"/>
      <c r="O65" s="1"/>
      <c r="P65" s="1"/>
      <c r="Q65" s="1"/>
    </row>
    <row r="66" spans="6:17" x14ac:dyDescent="0.3">
      <c r="F66" s="1"/>
      <c r="G66" s="1"/>
      <c r="H66" s="1"/>
      <c r="I66" s="1"/>
      <c r="J66" s="1"/>
      <c r="K66" s="1"/>
      <c r="M66" s="1"/>
      <c r="N66" s="1"/>
      <c r="O66" s="1"/>
      <c r="P66" s="1"/>
      <c r="Q66" s="1"/>
    </row>
    <row r="67" spans="6:17" x14ac:dyDescent="0.3">
      <c r="F67" s="1"/>
      <c r="G67" s="1"/>
      <c r="H67" s="1"/>
      <c r="I67" s="1"/>
      <c r="J67" s="1"/>
      <c r="K67" s="1"/>
      <c r="M67" s="1"/>
      <c r="N67" s="1"/>
      <c r="O67" s="1"/>
      <c r="P67" s="1"/>
      <c r="Q6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2E8B6-AAD3-47B4-ACAC-87F599727AAE}">
  <dimension ref="C1:AB38"/>
  <sheetViews>
    <sheetView zoomScale="85" zoomScaleNormal="85" workbookViewId="0">
      <pane ySplit="3" topLeftCell="A5" activePane="bottomLeft" state="frozen"/>
      <selection pane="bottomLeft" activeCell="G35" sqref="G35"/>
    </sheetView>
  </sheetViews>
  <sheetFormatPr defaultRowHeight="14.4" x14ac:dyDescent="0.3"/>
  <cols>
    <col min="3" max="3" width="16" bestFit="1" customWidth="1"/>
    <col min="4" max="4" width="12.109375" bestFit="1" customWidth="1"/>
    <col min="6" max="6" width="17.6640625" bestFit="1" customWidth="1"/>
    <col min="7" max="7" width="17.6640625" customWidth="1"/>
    <col min="9" max="10" width="14.88671875" customWidth="1"/>
    <col min="20" max="20" width="17.6640625" bestFit="1" customWidth="1"/>
    <col min="23" max="23" width="13.88671875" bestFit="1" customWidth="1"/>
    <col min="24" max="24" width="17.33203125" bestFit="1" customWidth="1"/>
    <col min="25" max="25" width="19.6640625" customWidth="1"/>
    <col min="26" max="26" width="23.44140625" hidden="1" customWidth="1"/>
    <col min="27" max="27" width="14.109375" bestFit="1" customWidth="1"/>
    <col min="28" max="28" width="48.33203125" bestFit="1" customWidth="1"/>
  </cols>
  <sheetData>
    <row r="1" spans="3:28" x14ac:dyDescent="0.3">
      <c r="C1" s="165" t="s">
        <v>56</v>
      </c>
      <c r="D1" s="166"/>
      <c r="E1" s="166"/>
      <c r="F1" s="166"/>
      <c r="G1" s="166"/>
      <c r="H1" s="166"/>
      <c r="I1" s="166"/>
      <c r="J1" s="166"/>
      <c r="K1" s="166"/>
      <c r="L1" s="166"/>
      <c r="M1" s="166"/>
      <c r="N1" s="166"/>
      <c r="O1" s="166"/>
      <c r="P1" s="166"/>
      <c r="Q1" s="166"/>
      <c r="R1" s="166"/>
      <c r="S1" s="166"/>
      <c r="T1" s="166"/>
      <c r="U1" s="166"/>
      <c r="V1" s="166"/>
      <c r="W1" s="166"/>
      <c r="X1" s="166"/>
      <c r="Y1" s="166"/>
      <c r="Z1" s="166"/>
      <c r="AA1" s="166"/>
      <c r="AB1" s="167"/>
    </row>
    <row r="2" spans="3:28" x14ac:dyDescent="0.3">
      <c r="C2" s="168" t="s">
        <v>57</v>
      </c>
      <c r="D2" s="4" t="s">
        <v>58</v>
      </c>
      <c r="E2" s="4" t="s">
        <v>59</v>
      </c>
      <c r="F2" s="4" t="s">
        <v>60</v>
      </c>
      <c r="G2" s="4" t="s">
        <v>61</v>
      </c>
      <c r="H2" s="4" t="s">
        <v>62</v>
      </c>
      <c r="I2" s="4" t="s">
        <v>63</v>
      </c>
      <c r="J2" s="4" t="s">
        <v>64</v>
      </c>
      <c r="K2" s="4" t="s">
        <v>65</v>
      </c>
      <c r="L2" s="4" t="s">
        <v>66</v>
      </c>
      <c r="M2" s="4" t="s">
        <v>67</v>
      </c>
      <c r="N2" s="4" t="s">
        <v>68</v>
      </c>
      <c r="O2" s="4" t="s">
        <v>69</v>
      </c>
      <c r="P2" s="4" t="s">
        <v>70</v>
      </c>
      <c r="Q2" s="4" t="s">
        <v>71</v>
      </c>
      <c r="R2" s="4" t="s">
        <v>72</v>
      </c>
      <c r="S2" s="4" t="s">
        <v>73</v>
      </c>
      <c r="T2" s="4" t="s">
        <v>74</v>
      </c>
      <c r="U2" s="4" t="s">
        <v>75</v>
      </c>
      <c r="V2" s="4" t="s">
        <v>76</v>
      </c>
      <c r="W2" s="4" t="s">
        <v>77</v>
      </c>
      <c r="X2" s="4" t="s">
        <v>78</v>
      </c>
      <c r="Y2" s="4" t="s">
        <v>79</v>
      </c>
      <c r="Z2" s="4" t="s">
        <v>80</v>
      </c>
      <c r="AA2" s="4" t="s">
        <v>81</v>
      </c>
      <c r="AB2" s="168" t="s">
        <v>82</v>
      </c>
    </row>
    <row r="3" spans="3:28" x14ac:dyDescent="0.3">
      <c r="C3" s="168"/>
      <c r="D3" s="4" t="s">
        <v>83</v>
      </c>
      <c r="E3" s="4"/>
      <c r="F3" s="5" t="s">
        <v>84</v>
      </c>
      <c r="G3" s="5" t="s">
        <v>85</v>
      </c>
      <c r="H3" s="4" t="s">
        <v>86</v>
      </c>
      <c r="I3" s="4" t="s">
        <v>87</v>
      </c>
      <c r="J3" s="4"/>
      <c r="K3" s="4" t="s">
        <v>88</v>
      </c>
      <c r="L3" s="4" t="s">
        <v>85</v>
      </c>
      <c r="M3" s="4" t="s">
        <v>85</v>
      </c>
      <c r="N3" s="4" t="s">
        <v>85</v>
      </c>
      <c r="O3" s="4" t="s">
        <v>85</v>
      </c>
      <c r="P3" s="4" t="s">
        <v>85</v>
      </c>
      <c r="Q3" s="4" t="s">
        <v>85</v>
      </c>
      <c r="R3" s="4" t="s">
        <v>86</v>
      </c>
      <c r="S3" s="4" t="s">
        <v>87</v>
      </c>
      <c r="T3" s="4" t="s">
        <v>89</v>
      </c>
      <c r="U3" s="4" t="s">
        <v>90</v>
      </c>
      <c r="V3" s="4" t="s">
        <v>89</v>
      </c>
      <c r="W3" s="4" t="s">
        <v>88</v>
      </c>
      <c r="X3" s="4"/>
      <c r="Y3" s="4" t="s">
        <v>91</v>
      </c>
      <c r="Z3" s="4" t="s">
        <v>88</v>
      </c>
      <c r="AA3" s="4" t="s">
        <v>88</v>
      </c>
      <c r="AB3" s="168"/>
    </row>
    <row r="4" spans="3:28" x14ac:dyDescent="0.3">
      <c r="C4" s="6">
        <v>45587</v>
      </c>
      <c r="D4" s="7">
        <v>16</v>
      </c>
      <c r="E4" s="7">
        <v>8.1999999999999993</v>
      </c>
      <c r="F4" s="7">
        <v>20000</v>
      </c>
      <c r="G4" s="7"/>
      <c r="H4" s="7">
        <v>8</v>
      </c>
      <c r="I4" s="7"/>
      <c r="J4" s="7"/>
      <c r="K4" s="7"/>
      <c r="L4" s="7"/>
      <c r="M4" s="7"/>
      <c r="N4" s="7"/>
      <c r="O4" s="7"/>
      <c r="P4" s="7"/>
      <c r="Q4" s="7"/>
      <c r="R4" s="7"/>
      <c r="S4" s="7"/>
      <c r="T4" s="7">
        <v>25</v>
      </c>
      <c r="U4" s="7">
        <v>9</v>
      </c>
      <c r="V4" s="7"/>
      <c r="W4" s="7"/>
      <c r="X4" s="7"/>
      <c r="Y4" s="7"/>
      <c r="Z4" s="7"/>
      <c r="AA4" s="7"/>
      <c r="AB4" s="8" t="s">
        <v>92</v>
      </c>
    </row>
    <row r="5" spans="3:28" ht="43.2" x14ac:dyDescent="0.3">
      <c r="C5" s="6">
        <v>45588</v>
      </c>
      <c r="D5" s="7">
        <v>16</v>
      </c>
      <c r="E5" s="7">
        <v>8.1</v>
      </c>
      <c r="F5" s="7">
        <v>22800</v>
      </c>
      <c r="G5" s="7"/>
      <c r="H5" s="7">
        <v>6.5</v>
      </c>
      <c r="I5" s="7"/>
      <c r="J5" s="7"/>
      <c r="K5" s="7"/>
      <c r="L5" s="7"/>
      <c r="M5" s="7"/>
      <c r="N5" s="7"/>
      <c r="O5" s="7"/>
      <c r="P5" s="7"/>
      <c r="Q5" s="7"/>
      <c r="R5" s="7"/>
      <c r="S5" s="7"/>
      <c r="T5" s="7"/>
      <c r="U5" s="7"/>
      <c r="V5" s="7"/>
      <c r="W5" s="7"/>
      <c r="X5" s="7"/>
      <c r="Y5" s="7"/>
      <c r="Z5" s="7"/>
      <c r="AA5" s="7"/>
      <c r="AB5" s="9" t="s">
        <v>93</v>
      </c>
    </row>
    <row r="6" spans="3:28" x14ac:dyDescent="0.3">
      <c r="C6" s="6">
        <v>45589</v>
      </c>
      <c r="D6" s="7">
        <v>16</v>
      </c>
      <c r="E6" s="7">
        <v>8.1</v>
      </c>
      <c r="F6" s="7">
        <v>23000</v>
      </c>
      <c r="G6" s="7"/>
      <c r="H6" s="7">
        <v>6.5</v>
      </c>
      <c r="I6" s="7"/>
      <c r="J6" s="7"/>
      <c r="K6" s="7"/>
      <c r="L6" s="7"/>
      <c r="M6" s="7"/>
      <c r="N6" s="7"/>
      <c r="O6" s="7"/>
      <c r="P6" s="7"/>
      <c r="Q6" s="7"/>
      <c r="R6" s="7"/>
      <c r="S6" s="7"/>
      <c r="T6" s="7"/>
      <c r="U6" s="7"/>
      <c r="V6" s="7"/>
      <c r="W6" s="7">
        <v>30</v>
      </c>
      <c r="X6" s="7"/>
      <c r="Y6" s="7"/>
      <c r="Z6" s="7"/>
      <c r="AA6" s="7"/>
      <c r="AB6" s="8" t="s">
        <v>94</v>
      </c>
    </row>
    <row r="7" spans="3:28" x14ac:dyDescent="0.3">
      <c r="C7" s="6">
        <v>45590</v>
      </c>
      <c r="D7" s="7">
        <v>16</v>
      </c>
      <c r="E7" s="7">
        <v>8.1</v>
      </c>
      <c r="F7" s="7">
        <v>23200</v>
      </c>
      <c r="G7" s="7"/>
      <c r="H7" s="7">
        <v>6.5</v>
      </c>
      <c r="I7" s="7"/>
      <c r="J7" s="7"/>
      <c r="K7" s="7"/>
      <c r="L7" s="7"/>
      <c r="M7" s="7"/>
      <c r="N7" s="7"/>
      <c r="O7" s="7"/>
      <c r="P7" s="7"/>
      <c r="Q7" s="7"/>
      <c r="R7" s="7"/>
      <c r="S7" s="7"/>
      <c r="T7" s="7">
        <v>25</v>
      </c>
      <c r="U7" s="7">
        <v>9</v>
      </c>
      <c r="V7" s="7"/>
      <c r="W7" s="7">
        <v>30</v>
      </c>
      <c r="X7" s="7"/>
      <c r="Y7" s="7"/>
      <c r="Z7" s="7"/>
      <c r="AA7" s="7"/>
      <c r="AB7" s="7" t="s">
        <v>95</v>
      </c>
    </row>
    <row r="8" spans="3:28" x14ac:dyDescent="0.3">
      <c r="C8" s="6">
        <v>45591</v>
      </c>
      <c r="D8" s="7">
        <v>16</v>
      </c>
      <c r="E8" s="7">
        <v>8.1</v>
      </c>
      <c r="F8" s="7">
        <v>27600</v>
      </c>
      <c r="G8" s="7"/>
      <c r="H8" s="7">
        <v>6.5</v>
      </c>
      <c r="I8" s="7"/>
      <c r="J8" s="7"/>
      <c r="K8" s="7"/>
      <c r="L8" s="7"/>
      <c r="M8" s="7"/>
      <c r="N8" s="7"/>
      <c r="O8" s="7"/>
      <c r="P8" s="7"/>
      <c r="Q8" s="7"/>
      <c r="R8" s="7">
        <v>500</v>
      </c>
      <c r="S8" s="7"/>
      <c r="T8" s="7">
        <v>25</v>
      </c>
      <c r="U8" s="7">
        <v>9</v>
      </c>
      <c r="V8" s="7"/>
      <c r="W8" s="7">
        <v>30</v>
      </c>
      <c r="X8" s="7"/>
      <c r="Y8" s="7"/>
      <c r="Z8" s="7"/>
      <c r="AA8" s="7"/>
      <c r="AB8" s="7" t="s">
        <v>95</v>
      </c>
    </row>
    <row r="9" spans="3:28" x14ac:dyDescent="0.3">
      <c r="C9" s="6">
        <v>45592</v>
      </c>
      <c r="D9" s="7"/>
      <c r="E9" s="7"/>
      <c r="F9" s="7"/>
      <c r="G9" s="7"/>
      <c r="H9" s="7">
        <v>6.5</v>
      </c>
      <c r="I9" s="7"/>
      <c r="J9" s="7"/>
      <c r="K9" s="7"/>
      <c r="L9" s="7"/>
      <c r="M9" s="7"/>
      <c r="N9" s="7"/>
      <c r="O9" s="7"/>
      <c r="P9" s="7"/>
      <c r="Q9" s="7"/>
      <c r="R9" s="7"/>
      <c r="S9" s="7"/>
      <c r="T9" s="7"/>
      <c r="U9" s="7"/>
      <c r="V9" s="7"/>
      <c r="W9" s="7"/>
      <c r="X9" s="7"/>
      <c r="Y9" s="7"/>
      <c r="Z9" s="7"/>
      <c r="AA9" s="7"/>
      <c r="AB9" s="8"/>
    </row>
    <row r="10" spans="3:28" x14ac:dyDescent="0.3">
      <c r="C10" s="6">
        <v>45593</v>
      </c>
      <c r="D10" s="7">
        <v>16</v>
      </c>
      <c r="E10" s="7">
        <v>7.9</v>
      </c>
      <c r="F10" s="7">
        <v>29200</v>
      </c>
      <c r="G10" s="7"/>
      <c r="H10" s="7">
        <v>6.5</v>
      </c>
      <c r="I10" s="7"/>
      <c r="J10" s="7"/>
      <c r="K10" s="7"/>
      <c r="L10" s="7"/>
      <c r="M10" s="7"/>
      <c r="N10" s="7"/>
      <c r="O10" s="7"/>
      <c r="P10" s="7"/>
      <c r="Q10" s="7"/>
      <c r="R10" s="7">
        <v>625</v>
      </c>
      <c r="S10" s="7"/>
      <c r="T10" s="7">
        <v>50</v>
      </c>
      <c r="U10" s="7">
        <v>18</v>
      </c>
      <c r="V10" s="7"/>
      <c r="W10" s="7"/>
      <c r="X10" s="7"/>
      <c r="Y10" s="7"/>
      <c r="Z10" s="7"/>
      <c r="AA10" s="7"/>
      <c r="AB10" s="8" t="s">
        <v>96</v>
      </c>
    </row>
    <row r="11" spans="3:28" x14ac:dyDescent="0.3">
      <c r="C11" s="6">
        <v>45594</v>
      </c>
      <c r="D11" s="7">
        <v>16</v>
      </c>
      <c r="E11" s="7">
        <v>7.8</v>
      </c>
      <c r="F11" s="7">
        <v>33100</v>
      </c>
      <c r="G11" s="7"/>
      <c r="H11" s="7">
        <v>6.5</v>
      </c>
      <c r="I11" s="7"/>
      <c r="J11" s="7"/>
      <c r="K11" s="7"/>
      <c r="L11" s="7"/>
      <c r="M11" s="7"/>
      <c r="N11" s="7"/>
      <c r="O11" s="7"/>
      <c r="P11" s="7"/>
      <c r="Q11" s="7"/>
      <c r="R11" s="7">
        <v>700</v>
      </c>
      <c r="S11" s="7"/>
      <c r="T11" s="7">
        <v>50</v>
      </c>
      <c r="U11" s="7">
        <v>18</v>
      </c>
      <c r="V11" s="7"/>
      <c r="W11" s="7">
        <v>30</v>
      </c>
      <c r="X11" s="7"/>
      <c r="Y11" s="7"/>
      <c r="Z11" s="7"/>
      <c r="AA11" s="7"/>
      <c r="AB11" s="8" t="s">
        <v>96</v>
      </c>
    </row>
    <row r="12" spans="3:28" x14ac:dyDescent="0.3">
      <c r="C12" s="6">
        <v>45595</v>
      </c>
      <c r="D12" s="7">
        <v>16</v>
      </c>
      <c r="E12" s="7">
        <v>7.6</v>
      </c>
      <c r="F12" s="7">
        <v>37500</v>
      </c>
      <c r="G12" s="7"/>
      <c r="H12" s="7">
        <v>6.5</v>
      </c>
      <c r="I12" s="7"/>
      <c r="J12" s="7"/>
      <c r="K12" s="7"/>
      <c r="L12" s="7"/>
      <c r="M12" s="7"/>
      <c r="N12" s="7"/>
      <c r="O12" s="7"/>
      <c r="P12" s="7"/>
      <c r="Q12" s="7"/>
      <c r="R12" s="7">
        <v>750</v>
      </c>
      <c r="S12" s="7"/>
      <c r="T12" s="7">
        <v>50</v>
      </c>
      <c r="U12" s="7">
        <v>18</v>
      </c>
      <c r="V12" s="7"/>
      <c r="W12" s="7"/>
      <c r="X12" s="1" t="s">
        <v>97</v>
      </c>
      <c r="Y12" s="7"/>
      <c r="Z12" s="7"/>
      <c r="AA12" s="7"/>
      <c r="AB12" s="8" t="s">
        <v>96</v>
      </c>
    </row>
    <row r="13" spans="3:28" x14ac:dyDescent="0.3">
      <c r="C13" s="6">
        <v>45596</v>
      </c>
      <c r="D13" s="7">
        <v>16</v>
      </c>
      <c r="E13" s="7">
        <v>7.5</v>
      </c>
      <c r="F13" s="7">
        <v>41200</v>
      </c>
      <c r="G13" s="7"/>
      <c r="H13" s="7">
        <v>6.5</v>
      </c>
      <c r="I13" s="7"/>
      <c r="J13" s="7"/>
      <c r="K13" s="7"/>
      <c r="L13" s="7"/>
      <c r="M13" s="7"/>
      <c r="N13" s="7"/>
      <c r="O13" s="7"/>
      <c r="P13" s="7"/>
      <c r="Q13" s="7"/>
      <c r="R13" s="7">
        <v>890</v>
      </c>
      <c r="S13" s="7"/>
      <c r="T13" s="7">
        <v>50</v>
      </c>
      <c r="U13" s="7">
        <v>18</v>
      </c>
      <c r="V13" s="7"/>
      <c r="W13" s="7">
        <v>30</v>
      </c>
      <c r="X13" s="7"/>
      <c r="Y13" s="7"/>
      <c r="Z13" s="7"/>
      <c r="AA13" s="7"/>
      <c r="AB13" s="8" t="s">
        <v>96</v>
      </c>
    </row>
    <row r="14" spans="3:28" x14ac:dyDescent="0.3">
      <c r="C14" s="6">
        <v>45597</v>
      </c>
      <c r="D14" s="7">
        <v>16</v>
      </c>
      <c r="E14" s="7">
        <v>7.2</v>
      </c>
      <c r="F14" s="7">
        <v>45000</v>
      </c>
      <c r="G14" s="7"/>
      <c r="H14" s="7">
        <v>6.5</v>
      </c>
      <c r="I14" s="7"/>
      <c r="J14" s="7"/>
      <c r="K14" s="7"/>
      <c r="L14" s="7"/>
      <c r="M14" s="7"/>
      <c r="N14" s="7"/>
      <c r="O14" s="7"/>
      <c r="P14" s="7"/>
      <c r="Q14" s="7"/>
      <c r="R14" s="7">
        <v>1000</v>
      </c>
      <c r="S14" s="7"/>
      <c r="T14" s="7">
        <v>75</v>
      </c>
      <c r="U14" s="7">
        <v>27</v>
      </c>
      <c r="V14" s="7"/>
      <c r="W14" s="7"/>
      <c r="X14" s="7"/>
      <c r="Y14" s="7"/>
      <c r="Z14" s="7"/>
      <c r="AA14" s="7"/>
      <c r="AB14" s="7" t="s">
        <v>98</v>
      </c>
    </row>
    <row r="15" spans="3:28" x14ac:dyDescent="0.3">
      <c r="C15" s="6">
        <v>45598</v>
      </c>
      <c r="D15" s="7">
        <v>16</v>
      </c>
      <c r="E15" s="7">
        <v>7.1</v>
      </c>
      <c r="F15" s="7">
        <v>50000</v>
      </c>
      <c r="G15" s="7"/>
      <c r="H15" s="7">
        <v>6.5</v>
      </c>
      <c r="I15" s="7"/>
      <c r="J15" s="7"/>
      <c r="K15" s="7"/>
      <c r="L15" s="7"/>
      <c r="M15" s="7"/>
      <c r="N15" s="7"/>
      <c r="O15" s="7"/>
      <c r="P15" s="7"/>
      <c r="Q15" s="7"/>
      <c r="R15" s="7"/>
      <c r="S15" s="7"/>
      <c r="T15" s="7">
        <v>100</v>
      </c>
      <c r="U15" s="7">
        <v>36</v>
      </c>
      <c r="V15" s="7"/>
      <c r="W15" s="7">
        <v>30</v>
      </c>
      <c r="X15" s="7" t="s">
        <v>99</v>
      </c>
      <c r="Y15" s="7"/>
      <c r="Z15" s="7"/>
      <c r="AA15" s="7"/>
      <c r="AB15" s="7" t="s">
        <v>100</v>
      </c>
    </row>
    <row r="16" spans="3:28" x14ac:dyDescent="0.3">
      <c r="C16" s="6">
        <v>45599</v>
      </c>
      <c r="D16" s="7"/>
      <c r="E16" s="7"/>
      <c r="F16" s="7"/>
      <c r="G16" s="7"/>
      <c r="H16" s="7">
        <v>6.5</v>
      </c>
      <c r="I16" s="7"/>
      <c r="J16" s="7"/>
      <c r="K16" s="7"/>
      <c r="L16" s="7"/>
      <c r="M16" s="7"/>
      <c r="N16" s="7"/>
      <c r="O16" s="7"/>
      <c r="P16" s="7"/>
      <c r="Q16" s="7"/>
      <c r="R16" s="7"/>
      <c r="S16" s="7"/>
      <c r="T16" s="7"/>
      <c r="U16" s="7"/>
      <c r="V16" s="7"/>
      <c r="W16" s="7"/>
      <c r="X16" s="7"/>
      <c r="Y16" s="7"/>
      <c r="Z16" s="7"/>
      <c r="AA16" s="7"/>
      <c r="AB16" s="8"/>
    </row>
    <row r="17" spans="3:28" x14ac:dyDescent="0.3">
      <c r="C17" s="6">
        <v>45600</v>
      </c>
      <c r="D17" s="7">
        <v>16</v>
      </c>
      <c r="E17" s="7">
        <v>7.1</v>
      </c>
      <c r="F17" s="7">
        <v>68000</v>
      </c>
      <c r="G17" s="7"/>
      <c r="H17" s="7">
        <v>6.5</v>
      </c>
      <c r="I17" s="7"/>
      <c r="J17" s="7"/>
      <c r="K17" s="7"/>
      <c r="L17" s="7"/>
      <c r="M17" s="7"/>
      <c r="N17" s="7"/>
      <c r="O17" s="7"/>
      <c r="P17" s="7"/>
      <c r="Q17" s="7"/>
      <c r="R17" s="7">
        <v>1316</v>
      </c>
      <c r="S17" s="7"/>
      <c r="T17" s="7">
        <v>25</v>
      </c>
      <c r="U17" s="7">
        <v>9</v>
      </c>
      <c r="V17" s="7"/>
      <c r="W17" s="7">
        <v>30</v>
      </c>
      <c r="X17" s="7" t="s">
        <v>101</v>
      </c>
      <c r="Y17" s="7"/>
      <c r="Z17" s="7"/>
      <c r="AA17" s="7"/>
      <c r="AB17" s="7" t="s">
        <v>102</v>
      </c>
    </row>
    <row r="18" spans="3:28" x14ac:dyDescent="0.3">
      <c r="C18" s="6">
        <v>45601</v>
      </c>
      <c r="D18" s="7">
        <v>16</v>
      </c>
      <c r="E18" s="7">
        <v>6.8</v>
      </c>
      <c r="F18" s="7">
        <v>68000</v>
      </c>
      <c r="G18" s="7"/>
      <c r="H18" s="7">
        <v>6.5</v>
      </c>
      <c r="I18" s="7"/>
      <c r="J18" s="7"/>
      <c r="K18" s="7"/>
      <c r="L18" s="7"/>
      <c r="M18" s="7"/>
      <c r="N18" s="7"/>
      <c r="O18" s="7"/>
      <c r="P18" s="7"/>
      <c r="Q18" s="7"/>
      <c r="R18" s="7">
        <v>1470</v>
      </c>
      <c r="S18" s="7"/>
      <c r="T18" s="7">
        <v>0</v>
      </c>
      <c r="U18" s="7">
        <v>0</v>
      </c>
      <c r="V18" s="7"/>
      <c r="W18" s="7">
        <v>0</v>
      </c>
      <c r="X18" s="1"/>
      <c r="Y18" s="1"/>
      <c r="Z18" s="1"/>
      <c r="AA18" s="1"/>
      <c r="AB18" s="7" t="s">
        <v>103</v>
      </c>
    </row>
    <row r="19" spans="3:28" x14ac:dyDescent="0.3">
      <c r="C19" s="6">
        <v>45602</v>
      </c>
      <c r="D19" s="7">
        <v>16</v>
      </c>
      <c r="E19" s="7">
        <v>7.9</v>
      </c>
      <c r="F19" s="7">
        <v>75000</v>
      </c>
      <c r="G19" s="7"/>
      <c r="H19" s="7">
        <v>6.5</v>
      </c>
      <c r="I19" s="7"/>
      <c r="J19" s="7"/>
      <c r="K19" s="7"/>
      <c r="L19" s="7"/>
      <c r="M19" s="7"/>
      <c r="N19" s="7"/>
      <c r="O19" s="7"/>
      <c r="P19" s="7"/>
      <c r="Q19" s="7"/>
      <c r="R19" s="7">
        <v>1700</v>
      </c>
      <c r="S19" s="7"/>
      <c r="T19" s="7">
        <v>25</v>
      </c>
      <c r="U19" s="7">
        <v>9</v>
      </c>
      <c r="V19" s="7"/>
      <c r="W19" s="7">
        <v>0</v>
      </c>
      <c r="X19" s="1" t="s">
        <v>97</v>
      </c>
      <c r="Y19" s="1"/>
      <c r="Z19" s="1"/>
      <c r="AA19" s="1"/>
      <c r="AB19" s="7" t="s">
        <v>104</v>
      </c>
    </row>
    <row r="20" spans="3:28" x14ac:dyDescent="0.3">
      <c r="C20" s="6">
        <v>45603</v>
      </c>
      <c r="D20" s="7">
        <v>16</v>
      </c>
      <c r="E20" s="7">
        <v>7.8</v>
      </c>
      <c r="F20" s="7">
        <v>80500</v>
      </c>
      <c r="G20" s="7"/>
      <c r="H20" s="7">
        <v>6.5</v>
      </c>
      <c r="I20" s="7"/>
      <c r="J20" s="7"/>
      <c r="K20" s="1"/>
      <c r="L20" s="1"/>
      <c r="M20" s="1"/>
      <c r="N20" s="1"/>
      <c r="O20" s="1"/>
      <c r="P20" s="1"/>
      <c r="Q20" s="1"/>
      <c r="R20" s="7">
        <v>1950</v>
      </c>
      <c r="S20" s="7"/>
      <c r="T20" s="7">
        <v>50</v>
      </c>
      <c r="U20" s="7">
        <v>18</v>
      </c>
      <c r="V20" s="1"/>
      <c r="W20" s="1"/>
      <c r="X20" s="1" t="s">
        <v>97</v>
      </c>
      <c r="Y20" s="1"/>
      <c r="Z20" s="1"/>
      <c r="AA20" s="1"/>
      <c r="AB20" s="1"/>
    </row>
    <row r="21" spans="3:28" x14ac:dyDescent="0.3">
      <c r="C21" s="6">
        <v>45604</v>
      </c>
      <c r="D21" s="7">
        <v>16</v>
      </c>
      <c r="E21" s="7">
        <v>7.9</v>
      </c>
      <c r="F21" s="7">
        <v>88000</v>
      </c>
      <c r="G21" s="7"/>
      <c r="H21" s="7">
        <v>6.5</v>
      </c>
      <c r="I21" s="7"/>
      <c r="J21" s="7"/>
      <c r="K21" s="1"/>
      <c r="L21" s="1"/>
      <c r="M21" s="1"/>
      <c r="N21" s="1"/>
      <c r="O21" s="1"/>
      <c r="P21" s="1"/>
      <c r="Q21" s="1"/>
      <c r="R21" s="7">
        <v>2010</v>
      </c>
      <c r="S21" s="7"/>
      <c r="T21" s="7">
        <v>50</v>
      </c>
      <c r="U21" s="7">
        <v>18</v>
      </c>
      <c r="V21" s="1"/>
      <c r="W21" s="11">
        <v>30</v>
      </c>
      <c r="X21" s="1" t="s">
        <v>105</v>
      </c>
      <c r="Y21" s="1"/>
      <c r="Z21" s="1"/>
      <c r="AA21" s="1"/>
      <c r="AB21" s="1"/>
    </row>
    <row r="22" spans="3:28" x14ac:dyDescent="0.3">
      <c r="C22" s="6">
        <v>45605</v>
      </c>
      <c r="D22" s="1">
        <v>16</v>
      </c>
      <c r="E22" s="1">
        <v>7.9</v>
      </c>
      <c r="F22" s="7">
        <v>95000</v>
      </c>
      <c r="G22" s="7"/>
      <c r="H22" s="7">
        <v>6.5</v>
      </c>
      <c r="I22" s="7"/>
      <c r="J22" s="7"/>
      <c r="K22" s="1"/>
      <c r="L22" s="1"/>
      <c r="M22" s="1"/>
      <c r="N22" s="1"/>
      <c r="O22" s="1"/>
      <c r="P22" s="1"/>
      <c r="Q22" s="1"/>
      <c r="R22" s="11">
        <v>2100</v>
      </c>
      <c r="S22" s="11"/>
      <c r="T22" s="11"/>
      <c r="U22" s="11">
        <v>18</v>
      </c>
      <c r="V22" s="11"/>
      <c r="W22" s="11">
        <v>30</v>
      </c>
      <c r="X22" s="1" t="s">
        <v>106</v>
      </c>
      <c r="Y22" s="1"/>
      <c r="Z22" s="1"/>
      <c r="AA22" s="1"/>
      <c r="AB22" s="1"/>
    </row>
    <row r="23" spans="3:28" x14ac:dyDescent="0.3">
      <c r="C23" s="6">
        <v>45606</v>
      </c>
      <c r="D23" s="1"/>
      <c r="E23" s="1"/>
      <c r="F23" s="1"/>
      <c r="G23" s="1"/>
      <c r="H23" s="7">
        <v>6.5</v>
      </c>
      <c r="I23" s="7"/>
      <c r="J23" s="7"/>
      <c r="K23" s="1"/>
      <c r="L23" s="1"/>
      <c r="M23" s="1"/>
      <c r="N23" s="1"/>
      <c r="O23" s="1"/>
      <c r="P23" s="1"/>
      <c r="Q23" s="1"/>
      <c r="R23" s="11"/>
      <c r="S23" s="11"/>
      <c r="T23" s="11"/>
      <c r="U23" s="11"/>
      <c r="V23" s="11"/>
      <c r="W23" s="11"/>
      <c r="X23" s="1"/>
      <c r="Y23" s="1"/>
      <c r="Z23" s="1"/>
      <c r="AA23" s="1"/>
      <c r="AB23" s="1"/>
    </row>
    <row r="24" spans="3:28" x14ac:dyDescent="0.3">
      <c r="C24" s="6">
        <v>45607</v>
      </c>
      <c r="D24" s="1">
        <v>13</v>
      </c>
      <c r="E24" s="1">
        <v>7.85</v>
      </c>
      <c r="F24" s="7">
        <v>95000</v>
      </c>
      <c r="G24" s="7"/>
      <c r="H24" s="7">
        <v>6.5</v>
      </c>
      <c r="I24" s="7"/>
      <c r="J24" s="7"/>
      <c r="K24" s="1"/>
      <c r="L24" s="1"/>
      <c r="M24" s="1"/>
      <c r="N24" s="1"/>
      <c r="O24" s="1"/>
      <c r="P24" s="1"/>
      <c r="Q24" s="1"/>
      <c r="R24" s="11">
        <v>2200</v>
      </c>
      <c r="S24" s="11"/>
      <c r="T24" s="11"/>
      <c r="U24" s="11">
        <v>9</v>
      </c>
      <c r="V24" s="11"/>
      <c r="W24" s="11">
        <v>0</v>
      </c>
      <c r="X24" s="1"/>
      <c r="Y24" s="1"/>
      <c r="Z24" s="1"/>
      <c r="AA24" s="1"/>
      <c r="AB24" s="1"/>
    </row>
    <row r="25" spans="3:28" x14ac:dyDescent="0.3">
      <c r="C25" s="6">
        <v>45608</v>
      </c>
      <c r="D25" s="1">
        <v>13</v>
      </c>
      <c r="E25" s="1">
        <v>7.8</v>
      </c>
      <c r="F25" s="1"/>
      <c r="G25" s="1"/>
      <c r="H25" s="7">
        <v>6.5</v>
      </c>
      <c r="I25" s="7"/>
      <c r="J25" s="7"/>
      <c r="K25" s="1"/>
      <c r="L25" s="1"/>
      <c r="M25" s="1"/>
      <c r="N25" s="1"/>
      <c r="O25" s="1"/>
      <c r="P25" s="1"/>
      <c r="Q25" s="1"/>
      <c r="R25" s="1">
        <v>2200</v>
      </c>
      <c r="S25" s="1"/>
      <c r="T25" s="1"/>
      <c r="U25" s="1">
        <v>8</v>
      </c>
      <c r="V25" s="1"/>
      <c r="W25" s="1">
        <v>0</v>
      </c>
      <c r="X25" s="1"/>
      <c r="Y25" s="1"/>
      <c r="Z25" s="1"/>
      <c r="AA25" s="1"/>
      <c r="AB25" s="1" t="s">
        <v>107</v>
      </c>
    </row>
    <row r="26" spans="3:28" x14ac:dyDescent="0.3">
      <c r="C26" s="6">
        <v>45609</v>
      </c>
      <c r="D26" s="1">
        <v>13</v>
      </c>
      <c r="E26" s="1">
        <v>7.6</v>
      </c>
      <c r="F26" s="1" t="s">
        <v>108</v>
      </c>
      <c r="G26" s="1"/>
      <c r="H26" s="7">
        <v>6.5</v>
      </c>
      <c r="I26" s="7"/>
      <c r="J26" s="7"/>
      <c r="K26" s="1"/>
      <c r="L26" s="1"/>
      <c r="M26" s="1"/>
      <c r="N26" s="1"/>
      <c r="O26" s="1"/>
      <c r="P26" s="1"/>
      <c r="Q26" s="1"/>
      <c r="R26" s="1">
        <v>2200</v>
      </c>
      <c r="S26" s="1"/>
      <c r="T26" s="1"/>
      <c r="U26" s="1">
        <v>8</v>
      </c>
      <c r="V26" s="1"/>
      <c r="W26" s="1"/>
      <c r="X26" s="1"/>
      <c r="Y26" s="1"/>
      <c r="Z26" s="1"/>
      <c r="AA26" s="1"/>
      <c r="AB26" t="s">
        <v>47</v>
      </c>
    </row>
    <row r="27" spans="3:28" x14ac:dyDescent="0.3">
      <c r="C27" s="6">
        <v>45610</v>
      </c>
      <c r="D27" s="1">
        <v>13</v>
      </c>
      <c r="E27" s="1">
        <v>7.6</v>
      </c>
      <c r="F27" s="1" t="s">
        <v>109</v>
      </c>
      <c r="G27" s="1"/>
      <c r="H27" s="1">
        <v>6.5</v>
      </c>
      <c r="I27" s="1"/>
      <c r="J27" s="1"/>
      <c r="K27" s="1"/>
      <c r="L27" s="1"/>
      <c r="M27" s="1"/>
      <c r="N27" s="1"/>
      <c r="O27" s="1"/>
      <c r="P27" s="1"/>
      <c r="Q27" s="1"/>
      <c r="R27" s="1">
        <v>1900</v>
      </c>
      <c r="S27" s="1"/>
      <c r="T27" s="1"/>
      <c r="U27" s="1">
        <v>8</v>
      </c>
      <c r="V27" s="1"/>
      <c r="W27" s="1">
        <v>30</v>
      </c>
      <c r="X27" s="1" t="s">
        <v>105</v>
      </c>
      <c r="Y27" s="1"/>
      <c r="Z27" s="1"/>
      <c r="AA27" s="1"/>
      <c r="AB27" s="1" t="s">
        <v>110</v>
      </c>
    </row>
    <row r="28" spans="3:28" x14ac:dyDescent="0.3">
      <c r="C28" s="6">
        <v>45611</v>
      </c>
      <c r="D28" s="1"/>
      <c r="E28" s="1"/>
      <c r="F28" s="1"/>
      <c r="G28" s="1"/>
      <c r="H28" s="1"/>
      <c r="I28" s="1"/>
      <c r="J28" s="1"/>
      <c r="K28" s="1"/>
      <c r="L28" s="1"/>
      <c r="M28" s="1"/>
      <c r="N28" s="1"/>
      <c r="O28" s="1"/>
      <c r="P28" s="1"/>
      <c r="Q28" s="1"/>
      <c r="R28" s="1"/>
      <c r="S28" s="1"/>
      <c r="T28" s="1"/>
      <c r="U28" s="1"/>
      <c r="V28" s="1"/>
      <c r="W28" s="1"/>
      <c r="X28" s="1"/>
      <c r="Y28" s="1"/>
      <c r="Z28" s="1"/>
      <c r="AA28" s="1"/>
      <c r="AB28" s="1" t="s">
        <v>111</v>
      </c>
    </row>
    <row r="29" spans="3:28" x14ac:dyDescent="0.3">
      <c r="C29" s="6">
        <v>45612</v>
      </c>
      <c r="D29" s="1">
        <v>13</v>
      </c>
      <c r="E29" s="1">
        <v>7.9</v>
      </c>
      <c r="F29" s="1" t="s">
        <v>112</v>
      </c>
      <c r="G29" s="1"/>
      <c r="H29" s="1">
        <v>6.5</v>
      </c>
      <c r="I29" s="1"/>
      <c r="J29" s="1"/>
      <c r="K29" s="1"/>
      <c r="L29" s="1"/>
      <c r="M29" s="1"/>
      <c r="N29" s="1"/>
      <c r="O29" s="1"/>
      <c r="P29" s="1"/>
      <c r="Q29" s="1"/>
      <c r="R29" s="1">
        <v>842</v>
      </c>
      <c r="S29" s="1"/>
      <c r="T29" s="1"/>
      <c r="U29" s="1" t="s">
        <v>113</v>
      </c>
      <c r="V29" s="1"/>
      <c r="W29" s="1"/>
      <c r="X29" s="1"/>
      <c r="Y29" s="1"/>
      <c r="Z29" s="1"/>
      <c r="AA29" s="1"/>
      <c r="AB29" s="1" t="s">
        <v>114</v>
      </c>
    </row>
    <row r="30" spans="3:28" x14ac:dyDescent="0.3">
      <c r="C30" s="38">
        <v>45614</v>
      </c>
      <c r="D30" s="1">
        <v>13</v>
      </c>
      <c r="E30" s="1">
        <v>8</v>
      </c>
      <c r="F30" s="1" t="s">
        <v>115</v>
      </c>
      <c r="G30" s="1"/>
      <c r="H30" s="1">
        <v>6.5</v>
      </c>
      <c r="I30" s="1">
        <v>1200</v>
      </c>
      <c r="J30" s="1" t="s">
        <v>116</v>
      </c>
      <c r="K30" s="1"/>
      <c r="L30" s="1"/>
      <c r="M30" s="1"/>
      <c r="N30" s="1"/>
      <c r="O30" s="1"/>
      <c r="P30" s="1"/>
      <c r="Q30" s="1"/>
      <c r="R30" s="1">
        <v>775</v>
      </c>
      <c r="U30" s="1">
        <v>3</v>
      </c>
      <c r="V30" s="1"/>
      <c r="W30" s="1"/>
      <c r="X30" s="1" t="s">
        <v>117</v>
      </c>
      <c r="Y30" s="1"/>
      <c r="Z30" s="1"/>
      <c r="AA30" s="1"/>
      <c r="AB30" s="1" t="s">
        <v>118</v>
      </c>
    </row>
    <row r="31" spans="3:28" x14ac:dyDescent="0.3">
      <c r="C31" s="38">
        <v>45615</v>
      </c>
      <c r="D31" s="1">
        <v>13</v>
      </c>
      <c r="E31" s="1">
        <v>8</v>
      </c>
      <c r="F31" s="1">
        <v>28600</v>
      </c>
      <c r="G31" s="1">
        <v>17612</v>
      </c>
      <c r="H31" s="1">
        <v>6.5</v>
      </c>
      <c r="I31" s="1">
        <v>1000</v>
      </c>
      <c r="J31" s="1"/>
      <c r="K31" s="1"/>
      <c r="L31" s="1">
        <v>120</v>
      </c>
      <c r="M31" s="1"/>
      <c r="N31" s="1"/>
      <c r="O31" s="1"/>
      <c r="P31" s="1"/>
      <c r="Q31" s="1"/>
      <c r="R31" s="1">
        <v>828</v>
      </c>
      <c r="S31" s="1">
        <v>573</v>
      </c>
      <c r="T31" s="1"/>
      <c r="U31" s="1"/>
      <c r="V31" s="1"/>
      <c r="W31" s="1"/>
      <c r="X31" s="1">
        <v>166</v>
      </c>
      <c r="Y31" s="1"/>
      <c r="Z31" s="1"/>
      <c r="AA31" s="1"/>
      <c r="AB31" s="1"/>
    </row>
    <row r="32" spans="3:28" x14ac:dyDescent="0.3">
      <c r="C32" s="95">
        <v>45616</v>
      </c>
      <c r="D32" s="96">
        <v>13</v>
      </c>
      <c r="E32" s="96">
        <v>7.9</v>
      </c>
      <c r="F32">
        <v>29000</v>
      </c>
      <c r="G32">
        <v>18200</v>
      </c>
      <c r="H32" s="96">
        <v>6.5</v>
      </c>
      <c r="I32">
        <v>500</v>
      </c>
      <c r="L32">
        <v>120</v>
      </c>
      <c r="M32">
        <v>600</v>
      </c>
      <c r="N32">
        <v>20</v>
      </c>
      <c r="O32">
        <v>6</v>
      </c>
      <c r="R32" s="96">
        <v>718</v>
      </c>
      <c r="S32">
        <v>542</v>
      </c>
      <c r="X32">
        <v>127</v>
      </c>
      <c r="AB32" s="96" t="s">
        <v>119</v>
      </c>
    </row>
    <row r="33" spans="3:28" x14ac:dyDescent="0.3">
      <c r="C33" s="95">
        <v>45617</v>
      </c>
      <c r="D33" s="96">
        <v>13</v>
      </c>
      <c r="E33" s="96">
        <v>7.73</v>
      </c>
      <c r="F33">
        <v>26400</v>
      </c>
      <c r="G33">
        <v>17000</v>
      </c>
      <c r="H33" s="96">
        <v>6.5</v>
      </c>
      <c r="I33">
        <v>352</v>
      </c>
      <c r="J33">
        <v>852</v>
      </c>
      <c r="L33">
        <v>144</v>
      </c>
      <c r="M33" t="s">
        <v>120</v>
      </c>
      <c r="N33" s="76" t="s">
        <v>121</v>
      </c>
      <c r="O33">
        <v>0.6</v>
      </c>
      <c r="P33">
        <v>1009</v>
      </c>
      <c r="Q33">
        <v>56.12</v>
      </c>
      <c r="R33" s="96">
        <v>466</v>
      </c>
      <c r="S33">
        <v>206</v>
      </c>
      <c r="U33" t="s">
        <v>122</v>
      </c>
      <c r="X33">
        <v>79</v>
      </c>
    </row>
    <row r="34" spans="3:28" x14ac:dyDescent="0.3">
      <c r="C34" s="95">
        <v>45618</v>
      </c>
      <c r="D34" s="96">
        <v>13</v>
      </c>
      <c r="E34" s="96">
        <v>7.53</v>
      </c>
      <c r="F34">
        <v>26600</v>
      </c>
      <c r="G34">
        <v>17200</v>
      </c>
      <c r="H34" s="96">
        <v>6.5</v>
      </c>
      <c r="I34">
        <v>550</v>
      </c>
      <c r="L34">
        <v>132</v>
      </c>
      <c r="M34">
        <v>200</v>
      </c>
      <c r="N34">
        <v>4</v>
      </c>
      <c r="O34">
        <v>0.3</v>
      </c>
      <c r="P34">
        <v>993</v>
      </c>
      <c r="Q34">
        <v>65</v>
      </c>
      <c r="R34" s="96">
        <v>648</v>
      </c>
      <c r="S34">
        <v>316</v>
      </c>
      <c r="X34">
        <v>100</v>
      </c>
      <c r="AB34" t="s">
        <v>123</v>
      </c>
    </row>
    <row r="35" spans="3:28" x14ac:dyDescent="0.3">
      <c r="C35" s="95">
        <v>45619</v>
      </c>
      <c r="D35" s="96">
        <v>13</v>
      </c>
      <c r="E35" s="96">
        <v>7.65</v>
      </c>
      <c r="F35">
        <v>26800</v>
      </c>
      <c r="G35">
        <v>16400</v>
      </c>
      <c r="H35" s="96">
        <v>6.5</v>
      </c>
      <c r="I35">
        <v>137</v>
      </c>
      <c r="M35">
        <v>200</v>
      </c>
      <c r="N35">
        <v>4</v>
      </c>
      <c r="O35">
        <v>0.3</v>
      </c>
      <c r="U35" t="s">
        <v>124</v>
      </c>
    </row>
    <row r="38" spans="3:28" x14ac:dyDescent="0.3">
      <c r="C38" t="s">
        <v>125</v>
      </c>
    </row>
  </sheetData>
  <mergeCells count="3">
    <mergeCell ref="C1:AB1"/>
    <mergeCell ref="C2:C3"/>
    <mergeCell ref="AB2:AB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F0F3-3B8A-4ACE-8D20-E44890B3B42A}">
  <dimension ref="C1:T83"/>
  <sheetViews>
    <sheetView topLeftCell="C57" zoomScale="106" workbookViewId="0">
      <selection activeCell="M66" sqref="M66"/>
    </sheetView>
  </sheetViews>
  <sheetFormatPr defaultRowHeight="14.4" x14ac:dyDescent="0.3"/>
  <cols>
    <col min="3" max="3" width="15.33203125" customWidth="1"/>
    <col min="4" max="4" width="9.33203125" bestFit="1" customWidth="1"/>
    <col min="5" max="5" width="12.88671875" bestFit="1" customWidth="1"/>
    <col min="18" max="18" width="13.88671875" customWidth="1"/>
  </cols>
  <sheetData>
    <row r="1" spans="4:19" x14ac:dyDescent="0.3">
      <c r="I1" t="s">
        <v>126</v>
      </c>
    </row>
    <row r="2" spans="4:19" x14ac:dyDescent="0.3">
      <c r="I2" s="93" t="s">
        <v>127</v>
      </c>
    </row>
    <row r="3" spans="4:19" x14ac:dyDescent="0.3">
      <c r="I3" s="93" t="s">
        <v>128</v>
      </c>
    </row>
    <row r="4" spans="4:19" ht="15.6" x14ac:dyDescent="0.3">
      <c r="D4" s="12" t="s">
        <v>1</v>
      </c>
      <c r="E4" s="12" t="s">
        <v>129</v>
      </c>
      <c r="I4" s="93" t="s">
        <v>130</v>
      </c>
    </row>
    <row r="5" spans="4:19" x14ac:dyDescent="0.3">
      <c r="D5" s="6">
        <v>45596</v>
      </c>
      <c r="E5" s="7">
        <v>890</v>
      </c>
      <c r="I5" s="93" t="s">
        <v>131</v>
      </c>
    </row>
    <row r="6" spans="4:19" x14ac:dyDescent="0.3">
      <c r="D6" s="6">
        <v>45597</v>
      </c>
      <c r="E6" s="7">
        <v>1000</v>
      </c>
      <c r="I6" s="34" t="s">
        <v>132</v>
      </c>
    </row>
    <row r="7" spans="4:19" x14ac:dyDescent="0.3">
      <c r="D7" s="6">
        <v>45600</v>
      </c>
      <c r="E7" s="7">
        <v>1316</v>
      </c>
      <c r="I7" t="s">
        <v>133</v>
      </c>
    </row>
    <row r="8" spans="4:19" x14ac:dyDescent="0.3">
      <c r="D8" s="6">
        <v>45601</v>
      </c>
      <c r="E8" s="7">
        <v>1470</v>
      </c>
    </row>
    <row r="9" spans="4:19" x14ac:dyDescent="0.3">
      <c r="D9" s="6">
        <v>45602</v>
      </c>
      <c r="E9" s="7">
        <v>1700</v>
      </c>
    </row>
    <row r="10" spans="4:19" x14ac:dyDescent="0.3">
      <c r="D10" s="6">
        <v>45603</v>
      </c>
      <c r="E10" s="7">
        <v>1950</v>
      </c>
    </row>
    <row r="11" spans="4:19" x14ac:dyDescent="0.3">
      <c r="D11" s="6">
        <v>45604</v>
      </c>
      <c r="E11" s="7">
        <v>2200</v>
      </c>
      <c r="S11" s="35"/>
    </row>
    <row r="12" spans="4:19" x14ac:dyDescent="0.3">
      <c r="E12" s="1"/>
      <c r="S12" s="35"/>
    </row>
    <row r="13" spans="4:19" x14ac:dyDescent="0.3">
      <c r="S13" s="35"/>
    </row>
    <row r="14" spans="4:19" x14ac:dyDescent="0.3">
      <c r="S14" s="35"/>
    </row>
    <row r="15" spans="4:19" x14ac:dyDescent="0.3">
      <c r="S15" s="35"/>
    </row>
    <row r="16" spans="4:19" x14ac:dyDescent="0.3">
      <c r="S16" s="35"/>
    </row>
    <row r="17" spans="4:20" x14ac:dyDescent="0.3">
      <c r="S17" s="35"/>
    </row>
    <row r="18" spans="4:20" ht="15" thickBot="1" x14ac:dyDescent="0.35">
      <c r="S18" s="36"/>
    </row>
    <row r="19" spans="4:20" x14ac:dyDescent="0.3">
      <c r="S19" s="37"/>
    </row>
    <row r="20" spans="4:20" ht="15" thickBot="1" x14ac:dyDescent="0.35">
      <c r="S20" s="36"/>
    </row>
    <row r="25" spans="4:20" x14ac:dyDescent="0.3">
      <c r="D25" s="1" t="s">
        <v>57</v>
      </c>
      <c r="E25" s="1" t="s">
        <v>134</v>
      </c>
    </row>
    <row r="26" spans="4:20" x14ac:dyDescent="0.3">
      <c r="D26" s="6">
        <v>45587</v>
      </c>
      <c r="E26" s="7">
        <v>20000</v>
      </c>
    </row>
    <row r="27" spans="4:20" x14ac:dyDescent="0.3">
      <c r="D27" s="6">
        <v>45588</v>
      </c>
      <c r="E27" s="7">
        <v>22800</v>
      </c>
      <c r="Q27" t="s">
        <v>1</v>
      </c>
      <c r="R27" s="10" t="s">
        <v>135</v>
      </c>
      <c r="S27" s="10" t="s">
        <v>129</v>
      </c>
      <c r="T27" t="s">
        <v>136</v>
      </c>
    </row>
    <row r="28" spans="4:20" x14ac:dyDescent="0.3">
      <c r="D28" s="6">
        <v>45589</v>
      </c>
      <c r="E28" s="7">
        <v>23000</v>
      </c>
      <c r="Q28" t="s">
        <v>137</v>
      </c>
      <c r="R28" s="10">
        <v>475</v>
      </c>
      <c r="S28" s="10">
        <v>750</v>
      </c>
      <c r="T28" s="15">
        <f>R28/S28</f>
        <v>0.6333333333333333</v>
      </c>
    </row>
    <row r="29" spans="4:20" x14ac:dyDescent="0.3">
      <c r="D29" s="6">
        <v>45590</v>
      </c>
      <c r="E29" s="7">
        <v>23200</v>
      </c>
      <c r="Q29" t="s">
        <v>138</v>
      </c>
      <c r="R29" s="10">
        <v>450</v>
      </c>
      <c r="S29" s="10">
        <v>800</v>
      </c>
      <c r="T29" s="15">
        <f t="shared" ref="T29:T39" si="0">R29/S29</f>
        <v>0.5625</v>
      </c>
    </row>
    <row r="30" spans="4:20" x14ac:dyDescent="0.3">
      <c r="D30" s="6">
        <v>45591</v>
      </c>
      <c r="E30" s="7">
        <v>27600</v>
      </c>
      <c r="Q30" t="s">
        <v>139</v>
      </c>
      <c r="R30" s="10">
        <v>550</v>
      </c>
      <c r="S30" s="10">
        <v>890</v>
      </c>
      <c r="T30" s="15">
        <f t="shared" si="0"/>
        <v>0.6179775280898876</v>
      </c>
    </row>
    <row r="31" spans="4:20" x14ac:dyDescent="0.3">
      <c r="D31" s="6">
        <v>45593</v>
      </c>
      <c r="E31" s="7">
        <v>29200</v>
      </c>
      <c r="Q31" t="s">
        <v>140</v>
      </c>
      <c r="R31" s="10">
        <v>630</v>
      </c>
      <c r="S31" s="10">
        <v>1000</v>
      </c>
      <c r="T31" s="15">
        <f t="shared" si="0"/>
        <v>0.63</v>
      </c>
    </row>
    <row r="32" spans="4:20" x14ac:dyDescent="0.3">
      <c r="D32" s="6">
        <v>45594</v>
      </c>
      <c r="E32" s="7">
        <v>33100</v>
      </c>
      <c r="Q32" t="s">
        <v>141</v>
      </c>
      <c r="R32" s="10">
        <v>450</v>
      </c>
      <c r="S32" s="10">
        <v>1300</v>
      </c>
      <c r="T32" s="15">
        <f t="shared" si="0"/>
        <v>0.34615384615384615</v>
      </c>
    </row>
    <row r="33" spans="4:20" x14ac:dyDescent="0.3">
      <c r="D33" s="6">
        <v>45595</v>
      </c>
      <c r="E33" s="7">
        <v>37500</v>
      </c>
      <c r="Q33" t="s">
        <v>142</v>
      </c>
      <c r="R33" s="10">
        <v>720</v>
      </c>
      <c r="S33" s="10">
        <v>1470</v>
      </c>
      <c r="T33" s="15">
        <f t="shared" si="0"/>
        <v>0.48979591836734693</v>
      </c>
    </row>
    <row r="34" spans="4:20" x14ac:dyDescent="0.3">
      <c r="D34" s="6">
        <v>45596</v>
      </c>
      <c r="E34" s="7">
        <v>41200</v>
      </c>
      <c r="Q34" t="s">
        <v>143</v>
      </c>
      <c r="R34" s="10">
        <v>1020</v>
      </c>
      <c r="S34" s="10">
        <v>1700</v>
      </c>
      <c r="T34" s="15">
        <f t="shared" si="0"/>
        <v>0.6</v>
      </c>
    </row>
    <row r="35" spans="4:20" x14ac:dyDescent="0.3">
      <c r="D35" s="6">
        <v>45597</v>
      </c>
      <c r="E35" s="7">
        <v>45000</v>
      </c>
      <c r="Q35" t="s">
        <v>144</v>
      </c>
      <c r="R35" s="39">
        <v>1050</v>
      </c>
      <c r="S35" s="39">
        <v>1850</v>
      </c>
      <c r="T35" s="15">
        <f t="shared" si="0"/>
        <v>0.56756756756756754</v>
      </c>
    </row>
    <row r="36" spans="4:20" x14ac:dyDescent="0.3">
      <c r="D36" s="6">
        <v>45598</v>
      </c>
      <c r="E36" s="7">
        <v>50000</v>
      </c>
      <c r="Q36" t="s">
        <v>145</v>
      </c>
      <c r="R36" s="10">
        <v>1100</v>
      </c>
      <c r="S36" s="10">
        <v>1950</v>
      </c>
      <c r="T36" s="15">
        <f t="shared" si="0"/>
        <v>0.5641025641025641</v>
      </c>
    </row>
    <row r="37" spans="4:20" x14ac:dyDescent="0.3">
      <c r="D37" s="6">
        <v>45600</v>
      </c>
      <c r="E37" s="7">
        <v>68000</v>
      </c>
      <c r="Q37" t="s">
        <v>146</v>
      </c>
      <c r="R37" s="10">
        <v>1310</v>
      </c>
      <c r="S37" s="10">
        <v>2010</v>
      </c>
      <c r="T37" s="15">
        <f t="shared" si="0"/>
        <v>0.65174129353233834</v>
      </c>
    </row>
    <row r="38" spans="4:20" x14ac:dyDescent="0.3">
      <c r="D38" s="6">
        <v>45601</v>
      </c>
      <c r="E38" s="7">
        <v>68000</v>
      </c>
      <c r="Q38" t="s">
        <v>147</v>
      </c>
      <c r="R38" s="10">
        <v>1390</v>
      </c>
      <c r="S38" s="10">
        <v>2200</v>
      </c>
      <c r="T38" s="15">
        <f t="shared" si="0"/>
        <v>0.63181818181818183</v>
      </c>
    </row>
    <row r="39" spans="4:20" x14ac:dyDescent="0.3">
      <c r="D39" s="6">
        <v>45602</v>
      </c>
      <c r="E39" s="7">
        <v>75000</v>
      </c>
      <c r="Q39" t="s">
        <v>148</v>
      </c>
      <c r="R39" s="10">
        <v>1200</v>
      </c>
      <c r="S39" s="10">
        <v>2200</v>
      </c>
      <c r="T39" s="15">
        <f t="shared" si="0"/>
        <v>0.54545454545454541</v>
      </c>
    </row>
    <row r="40" spans="4:20" x14ac:dyDescent="0.3">
      <c r="D40" s="6">
        <v>45603</v>
      </c>
      <c r="E40" s="7">
        <v>80500</v>
      </c>
    </row>
    <row r="41" spans="4:20" x14ac:dyDescent="0.3">
      <c r="D41" s="6">
        <v>45604</v>
      </c>
      <c r="E41" s="7">
        <v>88000</v>
      </c>
    </row>
    <row r="42" spans="4:20" x14ac:dyDescent="0.3">
      <c r="D42" s="6">
        <v>45605</v>
      </c>
      <c r="E42" s="7">
        <v>95000</v>
      </c>
    </row>
    <row r="50" spans="3:15" x14ac:dyDescent="0.3">
      <c r="C50" s="11"/>
      <c r="D50" s="169" t="s">
        <v>149</v>
      </c>
      <c r="E50" s="169"/>
      <c r="F50" s="169" t="s">
        <v>150</v>
      </c>
      <c r="G50" s="169"/>
    </row>
    <row r="51" spans="3:15" x14ac:dyDescent="0.3">
      <c r="C51" s="11"/>
      <c r="D51" s="11" t="s">
        <v>151</v>
      </c>
      <c r="E51" s="11" t="s">
        <v>152</v>
      </c>
      <c r="F51" s="11" t="s">
        <v>151</v>
      </c>
      <c r="G51" s="11" t="s">
        <v>152</v>
      </c>
    </row>
    <row r="52" spans="3:15" x14ac:dyDescent="0.3">
      <c r="C52" s="11" t="s">
        <v>129</v>
      </c>
      <c r="D52" s="11">
        <v>350</v>
      </c>
      <c r="E52" s="11">
        <v>830</v>
      </c>
      <c r="F52" s="11">
        <v>680</v>
      </c>
      <c r="G52" s="11">
        <v>828</v>
      </c>
    </row>
    <row r="53" spans="3:15" x14ac:dyDescent="0.3">
      <c r="C53" s="11" t="s">
        <v>153</v>
      </c>
      <c r="D53" s="11">
        <v>230</v>
      </c>
      <c r="E53" s="11">
        <v>622</v>
      </c>
      <c r="F53" s="11">
        <v>480</v>
      </c>
      <c r="G53" s="11">
        <v>575</v>
      </c>
    </row>
    <row r="56" spans="3:15" x14ac:dyDescent="0.3">
      <c r="N56" s="116"/>
      <c r="O56" s="116" t="s">
        <v>154</v>
      </c>
    </row>
    <row r="57" spans="3:15" x14ac:dyDescent="0.3">
      <c r="J57" s="1"/>
      <c r="K57" s="1" t="s">
        <v>155</v>
      </c>
      <c r="N57" s="116" t="s">
        <v>156</v>
      </c>
      <c r="O57" s="116">
        <v>19.399999999999999</v>
      </c>
    </row>
    <row r="58" spans="3:15" x14ac:dyDescent="0.3">
      <c r="E58" t="s">
        <v>157</v>
      </c>
      <c r="H58" t="s">
        <v>158</v>
      </c>
      <c r="J58" s="1" t="s">
        <v>159</v>
      </c>
      <c r="K58" s="1">
        <v>194</v>
      </c>
      <c r="N58" s="116" t="s">
        <v>160</v>
      </c>
      <c r="O58" s="116">
        <v>36</v>
      </c>
    </row>
    <row r="59" spans="3:15" ht="43.2" x14ac:dyDescent="0.3">
      <c r="C59" t="s">
        <v>161</v>
      </c>
      <c r="D59" s="127" t="s">
        <v>162</v>
      </c>
      <c r="E59" s="127" t="s">
        <v>1</v>
      </c>
      <c r="F59" s="127" t="s">
        <v>72</v>
      </c>
      <c r="H59" s="127" t="s">
        <v>156</v>
      </c>
      <c r="J59" s="140" t="s">
        <v>163</v>
      </c>
      <c r="K59" s="1">
        <v>705</v>
      </c>
      <c r="N59" s="116" t="s">
        <v>164</v>
      </c>
      <c r="O59" s="116">
        <v>38.1</v>
      </c>
    </row>
    <row r="60" spans="3:15" x14ac:dyDescent="0.3">
      <c r="C60">
        <v>1</v>
      </c>
      <c r="D60" s="125">
        <v>1</v>
      </c>
      <c r="E60" s="125" t="s">
        <v>165</v>
      </c>
      <c r="F60" s="125">
        <v>1450</v>
      </c>
      <c r="H60" t="s">
        <v>166</v>
      </c>
      <c r="J60" s="1" t="s">
        <v>167</v>
      </c>
      <c r="K60" s="1">
        <v>500</v>
      </c>
      <c r="N60" s="116" t="s">
        <v>168</v>
      </c>
      <c r="O60" s="116">
        <v>38</v>
      </c>
    </row>
    <row r="61" spans="3:15" x14ac:dyDescent="0.3">
      <c r="C61">
        <v>2</v>
      </c>
      <c r="D61" s="125">
        <v>2</v>
      </c>
      <c r="E61" s="125" t="s">
        <v>169</v>
      </c>
      <c r="F61" s="125">
        <v>1486</v>
      </c>
      <c r="N61" s="116" t="s">
        <v>170</v>
      </c>
      <c r="O61" s="116">
        <v>44</v>
      </c>
    </row>
    <row r="62" spans="3:15" x14ac:dyDescent="0.3">
      <c r="C62">
        <v>5</v>
      </c>
      <c r="D62" s="125">
        <v>3</v>
      </c>
      <c r="E62" s="126">
        <v>45334</v>
      </c>
      <c r="F62" s="125">
        <v>1256</v>
      </c>
      <c r="N62" s="116" t="s">
        <v>167</v>
      </c>
      <c r="O62" s="116">
        <v>52.6</v>
      </c>
    </row>
    <row r="63" spans="3:15" x14ac:dyDescent="0.3">
      <c r="C63">
        <v>7</v>
      </c>
      <c r="D63" s="125">
        <v>4</v>
      </c>
      <c r="E63" s="126">
        <v>45394</v>
      </c>
      <c r="F63" s="125">
        <v>1100</v>
      </c>
    </row>
    <row r="64" spans="3:15" x14ac:dyDescent="0.3">
      <c r="C64">
        <v>8</v>
      </c>
      <c r="D64" s="125">
        <v>5</v>
      </c>
      <c r="E64" s="126">
        <v>45424</v>
      </c>
      <c r="F64" s="125">
        <v>1000</v>
      </c>
    </row>
    <row r="65" spans="3:15" x14ac:dyDescent="0.3">
      <c r="C65">
        <v>9</v>
      </c>
      <c r="D65" s="125">
        <v>6</v>
      </c>
      <c r="E65" s="126">
        <v>45455</v>
      </c>
      <c r="F65" s="125">
        <v>1100</v>
      </c>
    </row>
    <row r="66" spans="3:15" x14ac:dyDescent="0.3">
      <c r="C66">
        <v>10</v>
      </c>
      <c r="D66" s="125">
        <v>7</v>
      </c>
      <c r="E66" s="126">
        <v>45485</v>
      </c>
      <c r="F66" s="125">
        <v>1100</v>
      </c>
    </row>
    <row r="67" spans="3:15" x14ac:dyDescent="0.3">
      <c r="C67">
        <v>12</v>
      </c>
      <c r="D67" s="125">
        <v>8</v>
      </c>
      <c r="E67" s="126">
        <v>45547</v>
      </c>
      <c r="F67" s="125">
        <v>1100</v>
      </c>
    </row>
    <row r="68" spans="3:15" x14ac:dyDescent="0.3">
      <c r="C68">
        <v>13</v>
      </c>
      <c r="D68" s="125">
        <v>9</v>
      </c>
      <c r="E68" s="126">
        <v>45577</v>
      </c>
      <c r="F68" s="125">
        <v>1065</v>
      </c>
    </row>
    <row r="69" spans="3:15" x14ac:dyDescent="0.3">
      <c r="C69">
        <v>14</v>
      </c>
      <c r="D69" s="125">
        <v>10</v>
      </c>
      <c r="E69" s="126">
        <v>45608</v>
      </c>
      <c r="F69" s="125">
        <v>1100</v>
      </c>
      <c r="I69" t="s">
        <v>171</v>
      </c>
      <c r="K69" t="s">
        <v>172</v>
      </c>
      <c r="L69" t="s">
        <v>173</v>
      </c>
      <c r="M69" t="s">
        <v>174</v>
      </c>
    </row>
    <row r="70" spans="3:15" x14ac:dyDescent="0.3">
      <c r="C70">
        <v>15</v>
      </c>
      <c r="D70" s="125">
        <v>11</v>
      </c>
      <c r="E70" s="126">
        <v>45638</v>
      </c>
      <c r="F70" s="125">
        <v>1050</v>
      </c>
      <c r="I70" t="s">
        <v>158</v>
      </c>
      <c r="J70" t="s">
        <v>175</v>
      </c>
      <c r="K70">
        <v>20</v>
      </c>
      <c r="L70">
        <v>194</v>
      </c>
      <c r="M70">
        <f t="shared" ref="M70:M79" si="1">L70/0.4</f>
        <v>485</v>
      </c>
      <c r="N70">
        <f t="shared" ref="N70:N79" si="2">M70/L70</f>
        <v>2.5</v>
      </c>
      <c r="O70">
        <v>0</v>
      </c>
    </row>
    <row r="71" spans="3:15" x14ac:dyDescent="0.3">
      <c r="C71">
        <v>16</v>
      </c>
      <c r="D71" s="125">
        <v>12</v>
      </c>
      <c r="E71" s="125" t="s">
        <v>176</v>
      </c>
      <c r="F71" s="125">
        <v>1050</v>
      </c>
      <c r="I71" t="s">
        <v>158</v>
      </c>
      <c r="J71" t="s">
        <v>175</v>
      </c>
      <c r="K71">
        <v>20</v>
      </c>
      <c r="L71" s="146">
        <v>467</v>
      </c>
      <c r="M71">
        <f t="shared" si="1"/>
        <v>1167.5</v>
      </c>
      <c r="N71">
        <f t="shared" si="2"/>
        <v>2.5</v>
      </c>
      <c r="O71" s="88">
        <f t="shared" ref="O71:O79" si="3">(L71-L70)/L70</f>
        <v>1.4072164948453609</v>
      </c>
    </row>
    <row r="72" spans="3:15" x14ac:dyDescent="0.3">
      <c r="C72">
        <v>20</v>
      </c>
      <c r="D72" s="125">
        <v>13</v>
      </c>
      <c r="E72" s="125" t="s">
        <v>177</v>
      </c>
      <c r="F72" s="125">
        <v>1000</v>
      </c>
      <c r="I72" t="s">
        <v>160</v>
      </c>
      <c r="J72" t="s">
        <v>178</v>
      </c>
      <c r="K72">
        <v>36</v>
      </c>
      <c r="L72" s="146">
        <v>641</v>
      </c>
      <c r="M72">
        <f t="shared" si="1"/>
        <v>1602.5</v>
      </c>
      <c r="N72">
        <f t="shared" si="2"/>
        <v>2.5</v>
      </c>
      <c r="O72" s="88">
        <f t="shared" si="3"/>
        <v>0.37259100642398285</v>
      </c>
    </row>
    <row r="73" spans="3:15" x14ac:dyDescent="0.3">
      <c r="C73">
        <v>21</v>
      </c>
      <c r="D73" s="125">
        <v>14</v>
      </c>
      <c r="E73" s="125" t="s">
        <v>179</v>
      </c>
      <c r="F73" s="125">
        <v>1100</v>
      </c>
      <c r="I73" t="s">
        <v>164</v>
      </c>
      <c r="J73" t="s">
        <v>180</v>
      </c>
      <c r="K73">
        <v>40</v>
      </c>
      <c r="L73">
        <v>650</v>
      </c>
      <c r="M73">
        <f t="shared" si="1"/>
        <v>1625</v>
      </c>
      <c r="N73">
        <f t="shared" si="2"/>
        <v>2.5</v>
      </c>
      <c r="O73" s="88">
        <f t="shared" si="3"/>
        <v>1.4040561622464899E-2</v>
      </c>
    </row>
    <row r="74" spans="3:15" x14ac:dyDescent="0.3">
      <c r="C74">
        <v>22</v>
      </c>
      <c r="D74" s="125">
        <v>15</v>
      </c>
      <c r="E74" s="125" t="s">
        <v>181</v>
      </c>
      <c r="F74" s="125">
        <v>1300</v>
      </c>
      <c r="I74" t="s">
        <v>182</v>
      </c>
      <c r="J74" t="s">
        <v>183</v>
      </c>
      <c r="K74">
        <v>44</v>
      </c>
      <c r="L74">
        <v>620</v>
      </c>
      <c r="M74">
        <f t="shared" si="1"/>
        <v>1550</v>
      </c>
      <c r="N74">
        <f t="shared" si="2"/>
        <v>2.5</v>
      </c>
      <c r="O74" s="88">
        <f t="shared" si="3"/>
        <v>-4.6153846153846156E-2</v>
      </c>
    </row>
    <row r="75" spans="3:15" x14ac:dyDescent="0.3">
      <c r="C75">
        <v>23</v>
      </c>
      <c r="D75" s="125">
        <v>16</v>
      </c>
      <c r="E75" s="125" t="s">
        <v>184</v>
      </c>
      <c r="F75" s="125">
        <v>1400</v>
      </c>
      <c r="I75" t="s">
        <v>167</v>
      </c>
      <c r="J75" t="s">
        <v>185</v>
      </c>
      <c r="K75">
        <v>52</v>
      </c>
      <c r="L75">
        <v>572</v>
      </c>
      <c r="M75">
        <f t="shared" si="1"/>
        <v>1430</v>
      </c>
      <c r="N75">
        <f t="shared" si="2"/>
        <v>2.5</v>
      </c>
      <c r="O75" s="88">
        <f t="shared" si="3"/>
        <v>-7.7419354838709681E-2</v>
      </c>
    </row>
    <row r="76" spans="3:15" x14ac:dyDescent="0.3">
      <c r="C76">
        <v>27</v>
      </c>
      <c r="D76" s="125">
        <v>17</v>
      </c>
      <c r="E76" s="125" t="s">
        <v>186</v>
      </c>
      <c r="F76" s="125">
        <v>1450</v>
      </c>
      <c r="I76" t="s">
        <v>187</v>
      </c>
      <c r="J76" t="s">
        <v>188</v>
      </c>
      <c r="K76">
        <v>59</v>
      </c>
      <c r="L76">
        <v>516</v>
      </c>
      <c r="M76">
        <f t="shared" si="1"/>
        <v>1290</v>
      </c>
      <c r="N76">
        <f t="shared" si="2"/>
        <v>2.5</v>
      </c>
      <c r="O76" s="88">
        <f t="shared" si="3"/>
        <v>-9.7902097902097904E-2</v>
      </c>
    </row>
    <row r="77" spans="3:15" x14ac:dyDescent="0.3">
      <c r="C77">
        <v>28</v>
      </c>
      <c r="D77" s="125">
        <v>18</v>
      </c>
      <c r="E77" s="125" t="s">
        <v>189</v>
      </c>
      <c r="F77" s="125">
        <v>1800</v>
      </c>
      <c r="I77" t="s">
        <v>190</v>
      </c>
      <c r="J77" t="s">
        <v>191</v>
      </c>
      <c r="K77">
        <v>160</v>
      </c>
      <c r="L77">
        <v>289</v>
      </c>
      <c r="M77">
        <f t="shared" si="1"/>
        <v>722.5</v>
      </c>
      <c r="N77">
        <f t="shared" si="2"/>
        <v>2.5</v>
      </c>
      <c r="O77" s="88">
        <f t="shared" si="3"/>
        <v>-0.43992248062015504</v>
      </c>
    </row>
    <row r="78" spans="3:15" x14ac:dyDescent="0.3">
      <c r="C78">
        <v>29</v>
      </c>
      <c r="D78" s="125">
        <v>19</v>
      </c>
      <c r="E78" s="125" t="s">
        <v>192</v>
      </c>
      <c r="F78" s="125">
        <v>2300</v>
      </c>
      <c r="I78" t="s">
        <v>193</v>
      </c>
      <c r="J78" t="s">
        <v>194</v>
      </c>
      <c r="K78">
        <v>154</v>
      </c>
      <c r="L78">
        <v>81</v>
      </c>
      <c r="M78">
        <f t="shared" si="1"/>
        <v>202.5</v>
      </c>
      <c r="N78">
        <f t="shared" si="2"/>
        <v>2.5</v>
      </c>
      <c r="O78" s="88">
        <f t="shared" si="3"/>
        <v>-0.7197231833910035</v>
      </c>
    </row>
    <row r="79" spans="3:15" x14ac:dyDescent="0.3">
      <c r="C79">
        <v>30</v>
      </c>
      <c r="D79" s="125">
        <v>20</v>
      </c>
      <c r="E79" s="125" t="s">
        <v>195</v>
      </c>
      <c r="F79" s="125">
        <v>2400</v>
      </c>
      <c r="I79" t="s">
        <v>196</v>
      </c>
      <c r="J79" t="s">
        <v>197</v>
      </c>
      <c r="K79">
        <v>140</v>
      </c>
      <c r="L79">
        <v>62</v>
      </c>
      <c r="M79">
        <f t="shared" si="1"/>
        <v>155</v>
      </c>
      <c r="N79">
        <f t="shared" si="2"/>
        <v>2.5</v>
      </c>
      <c r="O79" s="88">
        <f t="shared" si="3"/>
        <v>-0.23456790123456789</v>
      </c>
    </row>
    <row r="80" spans="3:15" x14ac:dyDescent="0.3">
      <c r="C80">
        <v>31</v>
      </c>
      <c r="D80" s="125">
        <v>21</v>
      </c>
      <c r="E80" s="125" t="s">
        <v>198</v>
      </c>
      <c r="F80" s="125">
        <v>2800</v>
      </c>
    </row>
    <row r="81" spans="3:6" x14ac:dyDescent="0.3">
      <c r="C81">
        <v>33</v>
      </c>
      <c r="D81" s="125">
        <v>22</v>
      </c>
      <c r="E81" s="125" t="s">
        <v>199</v>
      </c>
      <c r="F81" s="125">
        <v>3200</v>
      </c>
    </row>
    <row r="82" spans="3:6" x14ac:dyDescent="0.3">
      <c r="C82">
        <v>34</v>
      </c>
      <c r="D82" s="125">
        <v>23</v>
      </c>
      <c r="E82" s="125" t="s">
        <v>200</v>
      </c>
      <c r="F82" s="125">
        <v>3800</v>
      </c>
    </row>
    <row r="83" spans="3:6" x14ac:dyDescent="0.3">
      <c r="D83" s="125">
        <v>24</v>
      </c>
      <c r="E83" s="97">
        <v>45689</v>
      </c>
      <c r="F83" s="125"/>
    </row>
  </sheetData>
  <mergeCells count="2">
    <mergeCell ref="D50:E50"/>
    <mergeCell ref="F50:G5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2829-E705-447F-8790-532959C590C6}">
  <dimension ref="A1:AK230"/>
  <sheetViews>
    <sheetView zoomScale="90" zoomScaleNormal="55" workbookViewId="0">
      <pane ySplit="5" topLeftCell="A201" activePane="bottomLeft" state="frozen"/>
      <selection pane="bottomLeft" activeCell="Y114" sqref="Y114:Y226"/>
    </sheetView>
  </sheetViews>
  <sheetFormatPr defaultRowHeight="14.4" x14ac:dyDescent="0.3"/>
  <cols>
    <col min="1" max="1" width="19.5546875" style="51" customWidth="1"/>
    <col min="2" max="2" width="18" customWidth="1"/>
    <col min="3" max="3" width="8.88671875" customWidth="1"/>
    <col min="4" max="5" width="7" customWidth="1"/>
    <col min="6" max="6" width="7.109375" customWidth="1"/>
    <col min="7" max="7" width="10.6640625" customWidth="1"/>
    <col min="8" max="8" width="9.109375" customWidth="1"/>
    <col min="9" max="9" width="7.33203125" customWidth="1"/>
    <col min="10" max="10" width="6.6640625" bestFit="1" customWidth="1"/>
    <col min="11" max="12" width="6.88671875" customWidth="1"/>
    <col min="13" max="14" width="6.6640625" customWidth="1"/>
    <col min="15" max="15" width="9.21875" customWidth="1"/>
    <col min="16" max="16" width="6.33203125" customWidth="1"/>
    <col min="17" max="17" width="6.44140625" style="17" customWidth="1"/>
    <col min="18" max="18" width="6.6640625" style="17" customWidth="1"/>
    <col min="19" max="19" width="5.5546875" style="54" customWidth="1"/>
    <col min="20" max="20" width="7.44140625" style="17" customWidth="1"/>
    <col min="21" max="21" width="5.44140625" style="17" customWidth="1"/>
    <col min="22" max="22" width="10.33203125" customWidth="1"/>
    <col min="23" max="23" width="6.6640625" customWidth="1"/>
    <col min="24" max="24" width="6.6640625" style="88" customWidth="1"/>
    <col min="25" max="25" width="11" customWidth="1"/>
    <col min="26" max="27" width="9.109375" customWidth="1"/>
    <col min="28" max="28" width="6.5546875" customWidth="1"/>
    <col min="29" max="29" width="7.109375" customWidth="1"/>
    <col min="30" max="31" width="8.5546875" customWidth="1"/>
  </cols>
  <sheetData>
    <row r="1" spans="1:36" ht="18" x14ac:dyDescent="0.35">
      <c r="A1" s="77" t="s">
        <v>201</v>
      </c>
      <c r="B1" s="49"/>
      <c r="C1" s="49"/>
      <c r="G1" s="49"/>
      <c r="H1" s="49"/>
      <c r="I1" s="49"/>
      <c r="J1" s="49"/>
      <c r="K1" s="49"/>
      <c r="L1" s="49"/>
      <c r="M1" s="49"/>
      <c r="N1" s="49"/>
      <c r="O1" s="49"/>
      <c r="P1" s="49"/>
      <c r="Q1" s="50"/>
      <c r="R1" s="50"/>
      <c r="S1" s="53"/>
      <c r="T1" s="50"/>
      <c r="U1" s="50"/>
      <c r="Y1" t="s">
        <v>202</v>
      </c>
      <c r="Z1" s="14">
        <v>3</v>
      </c>
      <c r="AA1" t="s">
        <v>203</v>
      </c>
      <c r="AC1" s="49"/>
      <c r="AD1" s="49"/>
      <c r="AE1" s="49"/>
      <c r="AF1" s="49"/>
      <c r="AG1" s="49"/>
      <c r="AH1" s="49"/>
      <c r="AI1" s="49"/>
      <c r="AJ1" s="49"/>
    </row>
    <row r="2" spans="1:36" x14ac:dyDescent="0.3">
      <c r="D2" s="76" t="s">
        <v>204</v>
      </c>
      <c r="E2" s="76" t="s">
        <v>205</v>
      </c>
      <c r="F2" s="34" t="s">
        <v>205</v>
      </c>
      <c r="G2" s="34" t="s">
        <v>206</v>
      </c>
      <c r="I2" s="76" t="s">
        <v>205</v>
      </c>
      <c r="J2" s="76" t="s">
        <v>205</v>
      </c>
      <c r="K2" s="76" t="s">
        <v>205</v>
      </c>
      <c r="L2" t="s">
        <v>207</v>
      </c>
      <c r="M2" t="s">
        <v>205</v>
      </c>
      <c r="N2" t="s">
        <v>205</v>
      </c>
      <c r="P2" t="s">
        <v>208</v>
      </c>
      <c r="R2" t="s">
        <v>209</v>
      </c>
      <c r="S2" t="s">
        <v>209</v>
      </c>
      <c r="T2" s="17" t="s">
        <v>210</v>
      </c>
      <c r="U2" s="17" t="s">
        <v>210</v>
      </c>
      <c r="V2" s="17" t="s">
        <v>210</v>
      </c>
      <c r="W2" s="17" t="s">
        <v>210</v>
      </c>
      <c r="Y2" t="s">
        <v>211</v>
      </c>
      <c r="Z2" t="s">
        <v>212</v>
      </c>
    </row>
    <row r="3" spans="1:36" x14ac:dyDescent="0.3">
      <c r="A3" s="75" t="s">
        <v>213</v>
      </c>
      <c r="B3" s="56" t="s">
        <v>82</v>
      </c>
      <c r="C3" s="56" t="s">
        <v>214</v>
      </c>
      <c r="D3" s="69" t="s">
        <v>215</v>
      </c>
      <c r="E3" s="69" t="s">
        <v>59</v>
      </c>
      <c r="F3" s="69" t="s">
        <v>216</v>
      </c>
      <c r="G3" s="69" t="s">
        <v>217</v>
      </c>
      <c r="H3" s="70" t="s">
        <v>217</v>
      </c>
      <c r="I3" s="69" t="s">
        <v>218</v>
      </c>
      <c r="J3" s="69" t="s">
        <v>219</v>
      </c>
      <c r="K3" s="69" t="s">
        <v>220</v>
      </c>
      <c r="L3" s="69" t="s">
        <v>221</v>
      </c>
      <c r="M3" s="69" t="s">
        <v>222</v>
      </c>
      <c r="N3" s="69" t="s">
        <v>223</v>
      </c>
      <c r="O3" s="69"/>
      <c r="P3" s="69" t="s">
        <v>224</v>
      </c>
      <c r="Q3" s="71" t="s">
        <v>225</v>
      </c>
      <c r="R3" s="72" t="s">
        <v>226</v>
      </c>
      <c r="S3" s="73" t="s">
        <v>61</v>
      </c>
      <c r="T3" s="72" t="s">
        <v>227</v>
      </c>
      <c r="U3" s="72" t="s">
        <v>228</v>
      </c>
      <c r="V3" s="69" t="s">
        <v>72</v>
      </c>
      <c r="W3" s="69" t="s">
        <v>73</v>
      </c>
      <c r="X3" s="89" t="s">
        <v>73</v>
      </c>
      <c r="Y3" s="74" t="s">
        <v>229</v>
      </c>
      <c r="Z3" s="74" t="s">
        <v>230</v>
      </c>
      <c r="AA3" s="74" t="s">
        <v>231</v>
      </c>
      <c r="AB3" s="74" t="s">
        <v>232</v>
      </c>
      <c r="AC3" s="74" t="s">
        <v>233</v>
      </c>
      <c r="AD3" s="108" t="s">
        <v>234</v>
      </c>
      <c r="AE3" s="151" t="s">
        <v>235</v>
      </c>
      <c r="AF3" s="149" t="s">
        <v>236</v>
      </c>
      <c r="AG3" s="150" t="s">
        <v>237</v>
      </c>
      <c r="AH3" s="152" t="s">
        <v>238</v>
      </c>
      <c r="AI3" s="16"/>
    </row>
    <row r="4" spans="1:36" x14ac:dyDescent="0.3">
      <c r="A4" s="75"/>
      <c r="B4" s="56"/>
      <c r="C4" s="56"/>
      <c r="D4" s="69" t="s">
        <v>239</v>
      </c>
      <c r="E4" s="69" t="s">
        <v>240</v>
      </c>
      <c r="F4" s="69" t="s">
        <v>87</v>
      </c>
      <c r="G4" s="69" t="s">
        <v>241</v>
      </c>
      <c r="H4" s="70" t="s">
        <v>242</v>
      </c>
      <c r="I4" s="69" t="s">
        <v>87</v>
      </c>
      <c r="J4" s="69" t="s">
        <v>87</v>
      </c>
      <c r="K4" s="69" t="s">
        <v>87</v>
      </c>
      <c r="L4" s="69" t="s">
        <v>87</v>
      </c>
      <c r="M4" s="69" t="s">
        <v>87</v>
      </c>
      <c r="N4" s="69" t="s">
        <v>87</v>
      </c>
      <c r="O4" s="69"/>
      <c r="P4" s="69" t="s">
        <v>87</v>
      </c>
      <c r="Q4" s="71" t="s">
        <v>87</v>
      </c>
      <c r="R4" s="72" t="s">
        <v>243</v>
      </c>
      <c r="S4" s="73" t="s">
        <v>244</v>
      </c>
      <c r="T4" s="72" t="s">
        <v>87</v>
      </c>
      <c r="U4" s="72" t="s">
        <v>87</v>
      </c>
      <c r="V4" s="69" t="s">
        <v>87</v>
      </c>
      <c r="W4" s="69" t="s">
        <v>87</v>
      </c>
      <c r="X4" s="89" t="s">
        <v>245</v>
      </c>
      <c r="Y4" s="74" t="s">
        <v>246</v>
      </c>
      <c r="Z4" s="74" t="s">
        <v>246</v>
      </c>
      <c r="AA4" s="74" t="s">
        <v>246</v>
      </c>
      <c r="AB4" s="74" t="s">
        <v>247</v>
      </c>
      <c r="AC4" s="74" t="s">
        <v>246</v>
      </c>
      <c r="AD4" s="108" t="s">
        <v>246</v>
      </c>
      <c r="AE4" s="151" t="s">
        <v>247</v>
      </c>
      <c r="AF4" s="108" t="s">
        <v>246</v>
      </c>
      <c r="AG4" s="108" t="s">
        <v>87</v>
      </c>
      <c r="AH4" s="153" t="s">
        <v>246</v>
      </c>
    </row>
    <row r="5" spans="1:36" x14ac:dyDescent="0.3">
      <c r="A5" s="78" t="s">
        <v>248</v>
      </c>
      <c r="B5" s="79"/>
      <c r="C5" s="80"/>
      <c r="D5" s="81" t="s">
        <v>249</v>
      </c>
      <c r="E5" s="87" t="s">
        <v>250</v>
      </c>
      <c r="F5" s="81" t="s">
        <v>251</v>
      </c>
      <c r="G5" s="81"/>
      <c r="H5" s="82" t="s">
        <v>252</v>
      </c>
      <c r="I5" s="81" t="s">
        <v>253</v>
      </c>
      <c r="J5" s="81" t="s">
        <v>253</v>
      </c>
      <c r="K5" s="81" t="s">
        <v>254</v>
      </c>
      <c r="L5" s="81" t="s">
        <v>255</v>
      </c>
      <c r="M5" s="81" t="s">
        <v>256</v>
      </c>
      <c r="N5" s="81" t="s">
        <v>257</v>
      </c>
      <c r="O5" s="81"/>
      <c r="P5" s="81" t="s">
        <v>258</v>
      </c>
      <c r="Q5" s="83"/>
      <c r="R5" s="84"/>
      <c r="S5" s="85" t="s">
        <v>259</v>
      </c>
      <c r="T5" s="84">
        <v>4800</v>
      </c>
      <c r="U5" s="84">
        <v>5200</v>
      </c>
      <c r="V5" s="81">
        <v>1000</v>
      </c>
      <c r="W5" s="81" t="s">
        <v>260</v>
      </c>
      <c r="X5" s="90"/>
      <c r="Y5" s="86"/>
      <c r="Z5" s="86"/>
      <c r="AA5" s="86"/>
      <c r="AB5" s="86"/>
      <c r="AC5" s="86"/>
      <c r="AD5" s="109"/>
      <c r="AE5" s="151"/>
      <c r="AF5" s="109"/>
      <c r="AG5" s="109"/>
      <c r="AH5" s="86"/>
    </row>
    <row r="6" spans="1:36" x14ac:dyDescent="0.3">
      <c r="A6" s="64">
        <v>45607.375</v>
      </c>
      <c r="B6" s="65"/>
      <c r="C6" s="66" t="s">
        <v>261</v>
      </c>
      <c r="D6" s="66">
        <v>23</v>
      </c>
      <c r="E6" s="66">
        <v>7.9</v>
      </c>
      <c r="F6" s="66">
        <v>7.5</v>
      </c>
      <c r="G6" s="66"/>
      <c r="H6" s="66"/>
      <c r="I6" s="66" t="s">
        <v>262</v>
      </c>
      <c r="J6" s="66">
        <v>20</v>
      </c>
      <c r="K6" s="66">
        <v>3</v>
      </c>
      <c r="L6" s="66"/>
      <c r="M6" s="66">
        <v>4050</v>
      </c>
      <c r="N6" s="66">
        <v>745</v>
      </c>
      <c r="O6" s="66"/>
      <c r="P6" s="66"/>
      <c r="Q6" s="67"/>
      <c r="R6" s="67"/>
      <c r="S6" s="68">
        <v>52</v>
      </c>
      <c r="T6" s="67"/>
      <c r="U6" s="67"/>
      <c r="V6" s="66">
        <v>1900</v>
      </c>
      <c r="W6" s="66"/>
      <c r="X6" s="91"/>
      <c r="Y6" s="66"/>
      <c r="Z6" s="66"/>
      <c r="AA6" s="66" t="s">
        <v>263</v>
      </c>
      <c r="AB6" s="66"/>
      <c r="AC6" s="66"/>
      <c r="AD6" s="110"/>
      <c r="AE6" s="1"/>
    </row>
    <row r="7" spans="1:36" x14ac:dyDescent="0.3">
      <c r="A7" s="63">
        <v>45607.388888888891</v>
      </c>
      <c r="B7" s="52"/>
      <c r="C7" s="66" t="s">
        <v>261</v>
      </c>
      <c r="D7" s="16">
        <v>23</v>
      </c>
      <c r="E7" s="16">
        <v>7.9</v>
      </c>
      <c r="F7" s="16">
        <v>7.5</v>
      </c>
      <c r="G7" s="16"/>
      <c r="H7" s="16"/>
      <c r="I7" s="16" t="s">
        <v>262</v>
      </c>
      <c r="J7" s="16">
        <v>20</v>
      </c>
      <c r="K7" s="16">
        <v>3</v>
      </c>
      <c r="L7" s="16"/>
      <c r="M7" s="16"/>
      <c r="N7" s="16"/>
      <c r="O7" s="16"/>
      <c r="P7" s="16"/>
      <c r="Q7" s="18"/>
      <c r="R7" s="18"/>
      <c r="S7" s="55"/>
      <c r="T7" s="18"/>
      <c r="U7" s="18"/>
      <c r="V7" s="16"/>
      <c r="W7" s="16"/>
      <c r="X7" s="92"/>
      <c r="Y7" s="16"/>
      <c r="Z7" s="16"/>
      <c r="AA7" s="16"/>
      <c r="AB7" s="16"/>
      <c r="AC7" s="16"/>
      <c r="AD7" s="111"/>
      <c r="AE7" s="1"/>
    </row>
    <row r="8" spans="1:36" x14ac:dyDescent="0.3">
      <c r="A8" s="63">
        <v>45607.402777777781</v>
      </c>
      <c r="B8" s="52"/>
      <c r="C8" s="66" t="s">
        <v>261</v>
      </c>
      <c r="D8" s="16">
        <v>23</v>
      </c>
      <c r="E8" s="16">
        <v>7.9</v>
      </c>
      <c r="F8" s="16">
        <v>7.5</v>
      </c>
      <c r="G8" s="16"/>
      <c r="H8" s="16"/>
      <c r="I8" s="16" t="s">
        <v>262</v>
      </c>
      <c r="J8" s="16">
        <v>20</v>
      </c>
      <c r="K8" s="16">
        <v>3</v>
      </c>
      <c r="L8" s="16"/>
      <c r="M8" s="16"/>
      <c r="N8" s="16"/>
      <c r="O8" s="16"/>
      <c r="P8" s="16"/>
      <c r="Q8" s="18"/>
      <c r="R8" s="18"/>
      <c r="S8" s="55"/>
      <c r="T8" s="18"/>
      <c r="U8" s="18"/>
      <c r="V8" s="16"/>
      <c r="W8" s="16"/>
      <c r="X8" s="92"/>
      <c r="Y8" s="16"/>
      <c r="Z8" s="16"/>
      <c r="AA8" s="16"/>
      <c r="AB8" s="16"/>
      <c r="AC8" s="16"/>
      <c r="AD8" s="111"/>
      <c r="AE8" s="1"/>
    </row>
    <row r="9" spans="1:36" x14ac:dyDescent="0.3">
      <c r="A9" s="63">
        <v>45607.416666666664</v>
      </c>
      <c r="B9" s="52"/>
      <c r="C9" s="66" t="s">
        <v>261</v>
      </c>
      <c r="D9" s="16">
        <v>23</v>
      </c>
      <c r="E9" s="16">
        <v>7.9</v>
      </c>
      <c r="F9" s="16">
        <v>7.5</v>
      </c>
      <c r="G9" s="16"/>
      <c r="H9" s="16"/>
      <c r="I9" s="16" t="s">
        <v>262</v>
      </c>
      <c r="J9" s="16">
        <v>20</v>
      </c>
      <c r="K9" s="16">
        <v>3</v>
      </c>
      <c r="L9" s="16"/>
      <c r="M9" s="16"/>
      <c r="N9" s="16"/>
      <c r="O9" s="16"/>
      <c r="P9" s="16"/>
      <c r="Q9" s="18"/>
      <c r="R9" s="18"/>
      <c r="S9" s="55"/>
      <c r="T9" s="18"/>
      <c r="U9" s="18"/>
      <c r="V9" s="16"/>
      <c r="W9" s="16"/>
      <c r="X9" s="92"/>
      <c r="Y9" s="16"/>
      <c r="Z9" s="16"/>
      <c r="AA9" s="16"/>
      <c r="AB9" s="16"/>
      <c r="AC9" s="16"/>
      <c r="AD9" s="111"/>
      <c r="AE9" s="1"/>
    </row>
    <row r="10" spans="1:36" x14ac:dyDescent="0.3">
      <c r="A10" s="63">
        <v>45607.430555555555</v>
      </c>
      <c r="B10" s="52"/>
      <c r="C10" s="66" t="s">
        <v>261</v>
      </c>
      <c r="D10" s="16">
        <v>23</v>
      </c>
      <c r="E10" s="16">
        <v>7.9</v>
      </c>
      <c r="F10" s="16">
        <v>7.5</v>
      </c>
      <c r="G10" s="16"/>
      <c r="H10" s="16"/>
      <c r="I10" s="16" t="s">
        <v>262</v>
      </c>
      <c r="J10" s="16">
        <v>20</v>
      </c>
      <c r="K10" s="16">
        <v>3</v>
      </c>
      <c r="L10" s="16"/>
      <c r="M10" s="16"/>
      <c r="N10" s="16"/>
      <c r="O10" s="16"/>
      <c r="P10" s="16"/>
      <c r="Q10" s="18"/>
      <c r="R10" s="18"/>
      <c r="S10" s="55"/>
      <c r="T10" s="18"/>
      <c r="U10" s="18"/>
      <c r="V10" s="16"/>
      <c r="W10" s="16"/>
      <c r="X10" s="92"/>
      <c r="Y10" s="16"/>
      <c r="Z10" s="16"/>
      <c r="AA10" s="16"/>
      <c r="AB10" s="16"/>
      <c r="AC10" s="16"/>
      <c r="AD10" s="111"/>
      <c r="AE10" s="1"/>
    </row>
    <row r="11" spans="1:36" x14ac:dyDescent="0.3">
      <c r="A11" s="63">
        <v>45607.444444444445</v>
      </c>
      <c r="B11" s="52"/>
      <c r="C11" s="66" t="s">
        <v>261</v>
      </c>
      <c r="D11" s="16">
        <v>23</v>
      </c>
      <c r="E11" s="16">
        <v>7.9</v>
      </c>
      <c r="F11" s="16">
        <v>7.5</v>
      </c>
      <c r="G11" s="16"/>
      <c r="H11" s="16"/>
      <c r="I11" s="16" t="s">
        <v>262</v>
      </c>
      <c r="J11" s="16">
        <v>20</v>
      </c>
      <c r="K11" s="16">
        <v>3</v>
      </c>
      <c r="L11" s="16"/>
      <c r="M11" s="16">
        <v>3850</v>
      </c>
      <c r="N11" s="16"/>
      <c r="O11" s="16"/>
      <c r="P11" s="16"/>
      <c r="Q11" s="18"/>
      <c r="R11" s="18"/>
      <c r="S11" s="55"/>
      <c r="T11" s="18"/>
      <c r="U11" s="18"/>
      <c r="V11" s="16"/>
      <c r="W11" s="16"/>
      <c r="X11" s="92"/>
      <c r="Y11" s="16"/>
      <c r="Z11" s="16"/>
      <c r="AA11" s="16"/>
      <c r="AB11" s="16"/>
      <c r="AC11" s="16"/>
      <c r="AD11" s="111"/>
      <c r="AE11" s="1"/>
    </row>
    <row r="12" spans="1:36" x14ac:dyDescent="0.3">
      <c r="A12" s="63">
        <v>45607.445138888892</v>
      </c>
      <c r="B12" s="52"/>
      <c r="C12" s="16" t="s">
        <v>264</v>
      </c>
      <c r="D12" s="16">
        <v>23</v>
      </c>
      <c r="E12" s="16">
        <v>7.9</v>
      </c>
      <c r="F12" s="16">
        <v>7.5</v>
      </c>
      <c r="G12" s="16"/>
      <c r="H12" s="16"/>
      <c r="I12" s="16" t="s">
        <v>262</v>
      </c>
      <c r="J12" s="16">
        <v>20</v>
      </c>
      <c r="K12" s="16">
        <v>3</v>
      </c>
      <c r="L12" s="16"/>
      <c r="M12" s="16">
        <v>3850</v>
      </c>
      <c r="N12" s="16"/>
      <c r="O12" s="16"/>
      <c r="P12" s="16"/>
      <c r="Q12" s="18"/>
      <c r="R12" s="18"/>
      <c r="S12" s="55"/>
      <c r="T12" s="18"/>
      <c r="U12" s="18"/>
      <c r="V12" s="16"/>
      <c r="W12" s="16"/>
      <c r="X12" s="92"/>
      <c r="Y12" s="16"/>
      <c r="Z12" s="16"/>
      <c r="AA12" s="16"/>
      <c r="AB12" s="16"/>
      <c r="AC12" s="16"/>
      <c r="AD12" s="111"/>
      <c r="AE12" s="1"/>
    </row>
    <row r="13" spans="1:36" x14ac:dyDescent="0.3">
      <c r="A13" s="63">
        <v>45607.451388888891</v>
      </c>
      <c r="B13" s="52"/>
      <c r="C13" s="16" t="s">
        <v>264</v>
      </c>
      <c r="D13" s="16">
        <v>23</v>
      </c>
      <c r="E13" s="16">
        <v>7.9</v>
      </c>
      <c r="F13" s="16">
        <v>7.5</v>
      </c>
      <c r="G13" s="16"/>
      <c r="H13" s="16"/>
      <c r="I13" s="16" t="s">
        <v>262</v>
      </c>
      <c r="J13" s="16">
        <v>20</v>
      </c>
      <c r="K13" s="16">
        <v>3</v>
      </c>
      <c r="L13" s="16"/>
      <c r="M13" s="16"/>
      <c r="N13" s="16"/>
      <c r="O13" s="16"/>
      <c r="P13" s="16"/>
      <c r="Q13" s="18"/>
      <c r="R13" s="18"/>
      <c r="S13" s="55"/>
      <c r="T13" s="18"/>
      <c r="U13" s="18"/>
      <c r="V13" s="16"/>
      <c r="W13" s="16"/>
      <c r="X13" s="92"/>
      <c r="Y13" s="16"/>
      <c r="Z13" s="16"/>
      <c r="AA13" s="16"/>
      <c r="AB13" s="16"/>
      <c r="AC13" s="16"/>
      <c r="AD13" s="111"/>
      <c r="AE13" s="1"/>
    </row>
    <row r="14" spans="1:36" x14ac:dyDescent="0.3">
      <c r="A14" s="63">
        <v>45607.493055555555</v>
      </c>
      <c r="B14" s="52"/>
      <c r="C14" s="16" t="s">
        <v>264</v>
      </c>
      <c r="D14" s="16">
        <v>23</v>
      </c>
      <c r="E14" s="16">
        <v>7.9</v>
      </c>
      <c r="F14" s="16">
        <v>7.5</v>
      </c>
      <c r="G14" s="16"/>
      <c r="H14" s="16"/>
      <c r="I14" s="16" t="s">
        <v>262</v>
      </c>
      <c r="J14" s="16">
        <v>20</v>
      </c>
      <c r="K14" s="16">
        <v>3</v>
      </c>
      <c r="L14" s="16"/>
      <c r="M14" s="16"/>
      <c r="N14" s="16"/>
      <c r="O14" s="16"/>
      <c r="P14" s="16"/>
      <c r="Q14" s="18"/>
      <c r="R14" s="18"/>
      <c r="S14" s="55"/>
      <c r="T14" s="18"/>
      <c r="U14" s="18"/>
      <c r="V14" s="16"/>
      <c r="W14" s="16"/>
      <c r="X14" s="92"/>
      <c r="Y14" s="16"/>
      <c r="Z14" s="16"/>
      <c r="AA14" s="16"/>
      <c r="AB14" s="16"/>
      <c r="AC14" s="16"/>
      <c r="AD14" s="111"/>
      <c r="AE14" s="1"/>
    </row>
    <row r="15" spans="1:36" x14ac:dyDescent="0.3">
      <c r="A15" s="63">
        <v>45607.5</v>
      </c>
      <c r="B15" s="61" t="s">
        <v>265</v>
      </c>
      <c r="C15" s="16"/>
      <c r="D15" s="16"/>
      <c r="E15" s="16"/>
      <c r="F15" s="16"/>
      <c r="G15" s="16"/>
      <c r="H15" s="16"/>
      <c r="I15" s="16"/>
      <c r="J15" s="16"/>
      <c r="K15" s="16"/>
      <c r="L15" s="16"/>
      <c r="M15" s="16"/>
      <c r="N15" s="16"/>
      <c r="O15" s="16"/>
      <c r="P15" s="16"/>
      <c r="Q15" s="18"/>
      <c r="R15" s="18"/>
      <c r="S15" s="55"/>
      <c r="T15" s="18"/>
      <c r="U15" s="18"/>
      <c r="V15" s="16"/>
      <c r="W15" s="16"/>
      <c r="X15" s="92"/>
      <c r="Y15" s="16"/>
      <c r="Z15" s="16"/>
      <c r="AA15" s="16"/>
      <c r="AB15" s="16"/>
      <c r="AC15" s="16"/>
      <c r="AD15" s="111"/>
      <c r="AE15" s="1"/>
    </row>
    <row r="16" spans="1:36" x14ac:dyDescent="0.3">
      <c r="A16" s="63">
        <v>45608.375</v>
      </c>
      <c r="B16" s="52"/>
      <c r="C16" s="16" t="s">
        <v>264</v>
      </c>
      <c r="D16" s="16">
        <v>23</v>
      </c>
      <c r="E16" s="16">
        <v>7.9</v>
      </c>
      <c r="F16" s="16">
        <v>7.5</v>
      </c>
      <c r="G16" s="16">
        <v>252</v>
      </c>
      <c r="H16" s="16">
        <f>G16/50</f>
        <v>5.04</v>
      </c>
      <c r="I16" s="16" t="s">
        <v>262</v>
      </c>
      <c r="J16" s="16">
        <v>20</v>
      </c>
      <c r="K16" s="16">
        <v>3</v>
      </c>
      <c r="L16" s="16"/>
      <c r="M16" s="16">
        <v>2200</v>
      </c>
      <c r="N16" s="16">
        <v>411</v>
      </c>
      <c r="O16" s="16"/>
      <c r="P16" s="16">
        <v>630</v>
      </c>
      <c r="Q16" s="18">
        <f>P16/(31+4*16)*31</f>
        <v>205.57894736842107</v>
      </c>
      <c r="R16" s="18"/>
      <c r="S16" s="55">
        <v>52</v>
      </c>
      <c r="T16" s="18"/>
      <c r="U16" s="18"/>
      <c r="V16" s="16">
        <v>1950</v>
      </c>
      <c r="W16" s="16"/>
      <c r="X16" s="92"/>
      <c r="Y16" s="16"/>
      <c r="Z16" s="16"/>
      <c r="AA16" s="16"/>
      <c r="AB16" s="16"/>
      <c r="AC16" s="16"/>
      <c r="AD16" s="111"/>
      <c r="AE16" s="1"/>
    </row>
    <row r="17" spans="1:31" x14ac:dyDescent="0.3">
      <c r="A17" s="63">
        <v>45608.666666666664</v>
      </c>
      <c r="B17" s="61" t="s">
        <v>266</v>
      </c>
      <c r="C17" s="16"/>
      <c r="D17" s="16"/>
      <c r="E17" s="16"/>
      <c r="F17" s="16"/>
      <c r="G17" s="16"/>
      <c r="H17" s="16"/>
      <c r="I17" s="16"/>
      <c r="J17" s="16"/>
      <c r="K17" s="16"/>
      <c r="L17" s="16"/>
      <c r="M17" s="16"/>
      <c r="N17" s="16"/>
      <c r="O17" s="16"/>
      <c r="P17" s="16"/>
      <c r="Q17" s="18"/>
      <c r="R17" s="18"/>
      <c r="S17" s="55"/>
      <c r="T17" s="18"/>
      <c r="U17" s="18"/>
      <c r="V17" s="16"/>
      <c r="W17" s="16"/>
      <c r="X17" s="92"/>
      <c r="Y17" s="16"/>
      <c r="Z17" s="16"/>
      <c r="AA17" s="16"/>
      <c r="AB17" s="16"/>
      <c r="AC17" s="16"/>
      <c r="AD17" s="111"/>
      <c r="AE17" s="1"/>
    </row>
    <row r="18" spans="1:31" x14ac:dyDescent="0.3">
      <c r="A18" s="63">
        <v>45609.375</v>
      </c>
      <c r="B18" s="52"/>
      <c r="C18" s="16" t="s">
        <v>261</v>
      </c>
      <c r="D18" s="16">
        <v>23</v>
      </c>
      <c r="E18" s="16">
        <v>7.8</v>
      </c>
      <c r="F18" s="16">
        <v>7.5</v>
      </c>
      <c r="G18" s="16">
        <v>252</v>
      </c>
      <c r="H18" s="16">
        <f>G18/50</f>
        <v>5.04</v>
      </c>
      <c r="I18" s="16" t="s">
        <v>262</v>
      </c>
      <c r="J18" s="16">
        <v>20</v>
      </c>
      <c r="K18" s="16">
        <v>3</v>
      </c>
      <c r="L18" s="16"/>
      <c r="M18" s="16">
        <v>1800</v>
      </c>
      <c r="N18" s="16">
        <v>411</v>
      </c>
      <c r="O18" s="16"/>
      <c r="P18" s="16">
        <v>650</v>
      </c>
      <c r="Q18" s="18">
        <f>P18/(31+4*16)*31</f>
        <v>212.10526315789474</v>
      </c>
      <c r="R18" s="18"/>
      <c r="S18" s="55">
        <v>52</v>
      </c>
      <c r="T18" s="18"/>
      <c r="U18" s="18"/>
      <c r="V18" s="16">
        <v>1900</v>
      </c>
      <c r="W18" s="16"/>
      <c r="X18" s="92"/>
      <c r="Y18" s="16"/>
      <c r="Z18" s="16"/>
      <c r="AA18" s="16"/>
      <c r="AB18" s="16"/>
      <c r="AC18" s="16"/>
      <c r="AD18" s="111"/>
      <c r="AE18" s="1"/>
    </row>
    <row r="19" spans="1:31" x14ac:dyDescent="0.3">
      <c r="A19" s="63">
        <v>45609.666666666664</v>
      </c>
      <c r="B19" s="61" t="s">
        <v>267</v>
      </c>
      <c r="C19" s="16"/>
      <c r="D19" s="16"/>
      <c r="E19" s="16"/>
      <c r="F19" s="16"/>
      <c r="G19" s="16"/>
      <c r="H19" s="16"/>
      <c r="I19" s="16"/>
      <c r="J19" s="16"/>
      <c r="K19" s="16"/>
      <c r="L19" s="16"/>
      <c r="M19" s="16"/>
      <c r="N19" s="16"/>
      <c r="O19" s="16"/>
      <c r="P19" s="16"/>
      <c r="Q19" s="18"/>
      <c r="R19" s="18"/>
      <c r="S19" s="55"/>
      <c r="T19" s="18"/>
      <c r="U19" s="18"/>
      <c r="V19" s="16"/>
      <c r="W19" s="16"/>
      <c r="X19" s="92"/>
      <c r="Y19" s="16">
        <v>300</v>
      </c>
      <c r="Z19" s="16">
        <v>300</v>
      </c>
      <c r="AA19" s="16"/>
      <c r="AB19" s="16"/>
      <c r="AC19" s="16"/>
      <c r="AD19" s="111"/>
      <c r="AE19" s="1"/>
    </row>
    <row r="20" spans="1:31" x14ac:dyDescent="0.3">
      <c r="A20" s="63">
        <v>45610.375</v>
      </c>
      <c r="B20" s="52"/>
      <c r="C20" s="16" t="s">
        <v>261</v>
      </c>
      <c r="D20" s="16">
        <v>23</v>
      </c>
      <c r="E20" s="16">
        <v>7.6</v>
      </c>
      <c r="F20" s="16">
        <v>7.5</v>
      </c>
      <c r="G20" s="16">
        <v>153</v>
      </c>
      <c r="H20" s="16">
        <f>G20/50</f>
        <v>3.06</v>
      </c>
      <c r="I20" s="16" t="s">
        <v>268</v>
      </c>
      <c r="J20" s="16">
        <v>20</v>
      </c>
      <c r="K20" s="16">
        <v>3</v>
      </c>
      <c r="L20" s="16"/>
      <c r="M20" s="16">
        <v>1380</v>
      </c>
      <c r="N20" s="16">
        <v>283</v>
      </c>
      <c r="O20" s="16"/>
      <c r="P20" s="16">
        <v>620</v>
      </c>
      <c r="Q20" s="18">
        <f>P20/(31+4*16)*31</f>
        <v>202.31578947368422</v>
      </c>
      <c r="R20" s="18"/>
      <c r="S20" s="55"/>
      <c r="T20" s="18">
        <v>5500</v>
      </c>
      <c r="U20" s="18"/>
      <c r="V20" s="16"/>
      <c r="W20" s="16"/>
      <c r="X20" s="92"/>
      <c r="Y20" s="16"/>
      <c r="Z20" s="16"/>
      <c r="AA20" s="16"/>
      <c r="AB20" s="16"/>
      <c r="AC20" s="16"/>
      <c r="AD20" s="111"/>
      <c r="AE20" s="1"/>
    </row>
    <row r="21" spans="1:31" x14ac:dyDescent="0.3">
      <c r="A21" s="63">
        <v>45610.625</v>
      </c>
      <c r="B21" s="61" t="s">
        <v>267</v>
      </c>
      <c r="C21" s="57"/>
      <c r="D21" s="57"/>
      <c r="E21" s="57"/>
      <c r="F21" s="57"/>
      <c r="G21" s="16"/>
      <c r="H21" s="16"/>
      <c r="I21" s="57"/>
      <c r="J21" s="57"/>
      <c r="K21" s="57"/>
      <c r="L21" s="57"/>
      <c r="M21" s="57"/>
      <c r="N21" s="57"/>
      <c r="O21" s="57"/>
      <c r="P21" s="16"/>
      <c r="Q21" s="18"/>
      <c r="R21" s="18"/>
      <c r="S21" s="55"/>
      <c r="T21" s="18"/>
      <c r="U21" s="18"/>
      <c r="V21" s="16"/>
      <c r="W21" s="16"/>
      <c r="X21" s="92"/>
      <c r="Y21" s="16"/>
      <c r="Z21" s="16"/>
      <c r="AA21" s="16"/>
      <c r="AB21" s="16"/>
      <c r="AC21" s="16"/>
      <c r="AD21" s="111"/>
      <c r="AE21" s="1"/>
    </row>
    <row r="22" spans="1:31" x14ac:dyDescent="0.3">
      <c r="A22" s="63">
        <v>45611.375</v>
      </c>
      <c r="B22" s="52"/>
      <c r="C22" s="16" t="s">
        <v>261</v>
      </c>
      <c r="D22" s="16">
        <v>23</v>
      </c>
      <c r="E22" s="16">
        <v>7.6</v>
      </c>
      <c r="F22" s="16">
        <v>6.5</v>
      </c>
      <c r="G22" s="16">
        <v>120</v>
      </c>
      <c r="H22" s="16">
        <f>G22/50</f>
        <v>2.4</v>
      </c>
      <c r="I22" s="16" t="s">
        <v>269</v>
      </c>
      <c r="J22" s="16">
        <v>20</v>
      </c>
      <c r="K22" s="16">
        <v>3</v>
      </c>
      <c r="L22" s="16"/>
      <c r="M22" s="16">
        <v>1100</v>
      </c>
      <c r="N22" s="16">
        <v>277</v>
      </c>
      <c r="O22" s="16"/>
      <c r="P22" s="16">
        <v>550</v>
      </c>
      <c r="Q22" s="18">
        <f>P22/(31+4*16)*31</f>
        <v>179.47368421052633</v>
      </c>
      <c r="R22" s="18"/>
      <c r="S22" s="55">
        <v>44.39</v>
      </c>
      <c r="T22" s="18">
        <v>5050</v>
      </c>
      <c r="U22" s="18"/>
      <c r="V22" s="16">
        <v>980</v>
      </c>
      <c r="W22" s="16"/>
      <c r="X22" s="92"/>
      <c r="Y22" s="16"/>
      <c r="Z22" s="16"/>
      <c r="AA22" s="16"/>
      <c r="AB22" s="16"/>
      <c r="AC22" s="16"/>
      <c r="AD22" s="111"/>
      <c r="AE22" s="1"/>
    </row>
    <row r="23" spans="1:31" x14ac:dyDescent="0.3">
      <c r="A23" s="63">
        <v>45611.583333333336</v>
      </c>
      <c r="B23" s="52" t="s">
        <v>270</v>
      </c>
      <c r="C23" s="16"/>
      <c r="D23" s="16"/>
      <c r="E23" s="16"/>
      <c r="F23" s="16"/>
      <c r="G23" s="16"/>
      <c r="H23" s="16"/>
      <c r="I23" s="16"/>
      <c r="J23" s="16"/>
      <c r="K23" s="16"/>
      <c r="L23" s="16"/>
      <c r="M23" s="16"/>
      <c r="N23" s="16"/>
      <c r="O23" s="16"/>
      <c r="P23" s="16"/>
      <c r="Q23" s="18"/>
      <c r="R23" s="18"/>
      <c r="S23" s="55"/>
      <c r="T23" s="18"/>
      <c r="U23" s="18"/>
      <c r="V23" s="16"/>
      <c r="W23" s="16"/>
      <c r="X23" s="92"/>
      <c r="Y23" s="16">
        <v>1500</v>
      </c>
      <c r="Z23" s="16">
        <v>1500</v>
      </c>
      <c r="AA23" s="16"/>
      <c r="AB23" s="16"/>
      <c r="AC23" s="16"/>
      <c r="AD23" s="111"/>
      <c r="AE23" s="1"/>
    </row>
    <row r="24" spans="1:31" x14ac:dyDescent="0.3">
      <c r="A24" s="63">
        <v>45612.375</v>
      </c>
      <c r="B24" s="52"/>
      <c r="C24" s="16" t="s">
        <v>261</v>
      </c>
      <c r="D24" s="16">
        <v>23</v>
      </c>
      <c r="E24" s="16">
        <v>7.9</v>
      </c>
      <c r="F24" s="16">
        <v>6.5</v>
      </c>
      <c r="G24" s="16">
        <v>163</v>
      </c>
      <c r="H24" s="16">
        <f>G24/50</f>
        <v>3.26</v>
      </c>
      <c r="I24" s="16"/>
      <c r="J24" s="16">
        <v>20</v>
      </c>
      <c r="K24" s="16">
        <v>3</v>
      </c>
      <c r="L24" s="16"/>
      <c r="M24" s="16">
        <v>968</v>
      </c>
      <c r="N24" s="16">
        <v>132</v>
      </c>
      <c r="O24" s="16"/>
      <c r="P24" s="16">
        <v>250</v>
      </c>
      <c r="Q24" s="18">
        <f>P24/(31+4*16)*31</f>
        <v>81.578947368421055</v>
      </c>
      <c r="R24" s="18">
        <v>38</v>
      </c>
      <c r="S24" s="55">
        <v>24.6</v>
      </c>
      <c r="T24" s="18">
        <v>5100</v>
      </c>
      <c r="U24" s="18"/>
      <c r="V24" s="16">
        <v>842</v>
      </c>
      <c r="W24" s="16"/>
      <c r="X24" s="92"/>
      <c r="Y24" s="16"/>
      <c r="Z24" s="16"/>
      <c r="AA24" s="16"/>
      <c r="AB24" s="16"/>
      <c r="AC24" s="16"/>
      <c r="AD24" s="111"/>
      <c r="AE24" s="1"/>
    </row>
    <row r="25" spans="1:31" ht="14.25" customHeight="1" x14ac:dyDescent="0.3">
      <c r="A25" s="63">
        <v>45612.583333333336</v>
      </c>
      <c r="B25" s="52" t="s">
        <v>270</v>
      </c>
      <c r="C25" s="16"/>
      <c r="D25" s="16"/>
      <c r="E25" s="16"/>
      <c r="F25" s="16"/>
      <c r="G25" s="16"/>
      <c r="H25" s="16"/>
      <c r="I25" s="16"/>
      <c r="J25" s="16"/>
      <c r="K25" s="16"/>
      <c r="L25" s="16"/>
      <c r="M25" s="16"/>
      <c r="N25" s="16"/>
      <c r="O25" s="16"/>
      <c r="P25" s="16"/>
      <c r="Q25" s="18"/>
      <c r="R25" s="18"/>
      <c r="S25" s="55"/>
      <c r="T25" s="18"/>
      <c r="U25" s="18"/>
      <c r="V25" s="16"/>
      <c r="W25" s="16"/>
      <c r="X25" s="92"/>
      <c r="Y25" s="16">
        <v>1500</v>
      </c>
      <c r="Z25" s="16">
        <v>1500</v>
      </c>
      <c r="AA25" s="16">
        <v>0.7</v>
      </c>
      <c r="AB25" s="16"/>
      <c r="AC25" s="16"/>
      <c r="AD25" s="111"/>
      <c r="AE25" s="1"/>
    </row>
    <row r="26" spans="1:31" x14ac:dyDescent="0.3">
      <c r="A26" s="63">
        <v>45612.590277777781</v>
      </c>
      <c r="B26" s="52"/>
      <c r="C26" s="16" t="s">
        <v>261</v>
      </c>
      <c r="D26" s="16"/>
      <c r="E26" s="16"/>
      <c r="F26" s="16"/>
      <c r="G26" s="16"/>
      <c r="H26" s="16"/>
      <c r="I26" s="16"/>
      <c r="J26" s="16">
        <v>5</v>
      </c>
      <c r="K26" s="16">
        <v>1</v>
      </c>
      <c r="L26" s="16"/>
      <c r="M26" s="16"/>
      <c r="N26" s="16"/>
      <c r="O26" s="16"/>
      <c r="P26" s="16"/>
      <c r="Q26" s="18"/>
      <c r="R26" s="18"/>
      <c r="S26" s="55">
        <v>18.399999999999999</v>
      </c>
      <c r="T26" s="18"/>
      <c r="U26" s="18"/>
      <c r="V26" s="16"/>
      <c r="W26" s="16"/>
      <c r="X26" s="92"/>
      <c r="Y26" s="16"/>
      <c r="Z26" s="16"/>
      <c r="AA26" s="16"/>
      <c r="AB26" s="16"/>
      <c r="AC26" s="16"/>
      <c r="AD26" s="111"/>
      <c r="AE26" s="1"/>
    </row>
    <row r="27" spans="1:31" x14ac:dyDescent="0.3">
      <c r="A27" s="63">
        <v>45614.375</v>
      </c>
      <c r="B27" s="52"/>
      <c r="C27" s="16" t="s">
        <v>261</v>
      </c>
      <c r="D27" s="16">
        <v>23</v>
      </c>
      <c r="E27" s="16">
        <v>8</v>
      </c>
      <c r="F27" s="16">
        <v>6.5</v>
      </c>
      <c r="G27" s="16"/>
      <c r="H27" s="16"/>
      <c r="I27" s="16">
        <v>600</v>
      </c>
      <c r="J27" s="16">
        <v>20</v>
      </c>
      <c r="K27" s="16">
        <v>3</v>
      </c>
      <c r="L27" s="16"/>
      <c r="M27" s="16">
        <v>1050</v>
      </c>
      <c r="N27" s="16">
        <v>90</v>
      </c>
      <c r="O27" s="16"/>
      <c r="P27" s="16">
        <v>250</v>
      </c>
      <c r="Q27" s="18">
        <f>P27/(31+4*16)*31</f>
        <v>81.578947368421055</v>
      </c>
      <c r="R27" s="18"/>
      <c r="S27" s="55">
        <v>18.88</v>
      </c>
      <c r="T27" s="18">
        <v>5100</v>
      </c>
      <c r="U27" s="18"/>
      <c r="V27" s="16">
        <v>350</v>
      </c>
      <c r="W27" s="16">
        <v>230</v>
      </c>
      <c r="X27" s="92">
        <f>W27/V27</f>
        <v>0.65714285714285714</v>
      </c>
      <c r="Y27" s="16"/>
      <c r="Z27" s="16"/>
      <c r="AA27" s="16"/>
      <c r="AB27" s="16"/>
      <c r="AC27" s="16"/>
      <c r="AD27" s="111"/>
      <c r="AE27" s="1"/>
    </row>
    <row r="28" spans="1:31" ht="15" customHeight="1" x14ac:dyDescent="0.3">
      <c r="A28" s="63">
        <v>45614.583333333336</v>
      </c>
      <c r="B28" s="52" t="s">
        <v>271</v>
      </c>
      <c r="C28" s="58"/>
      <c r="D28" s="58"/>
      <c r="E28" s="58"/>
      <c r="F28" s="58"/>
      <c r="G28" s="16"/>
      <c r="H28" s="16"/>
      <c r="I28" s="58"/>
      <c r="J28" s="58"/>
      <c r="K28" s="16"/>
      <c r="L28" s="16"/>
      <c r="M28" s="16"/>
      <c r="N28" s="16"/>
      <c r="O28" s="16"/>
      <c r="P28" s="16"/>
      <c r="Q28" s="18"/>
      <c r="R28" s="18"/>
      <c r="S28" s="55"/>
      <c r="T28" s="18"/>
      <c r="U28" s="18"/>
      <c r="V28" s="16"/>
      <c r="W28" s="16"/>
      <c r="X28" s="92"/>
      <c r="Y28" s="16"/>
      <c r="Z28" s="16"/>
      <c r="AA28" s="16">
        <v>0.7</v>
      </c>
      <c r="AB28" s="16"/>
      <c r="AC28" s="16"/>
      <c r="AD28" s="111"/>
      <c r="AE28" s="1"/>
    </row>
    <row r="29" spans="1:31" x14ac:dyDescent="0.3">
      <c r="A29" s="63">
        <v>45614.625</v>
      </c>
      <c r="B29" s="52"/>
      <c r="C29" s="16" t="s">
        <v>261</v>
      </c>
      <c r="D29" s="16">
        <v>23</v>
      </c>
      <c r="E29" s="16">
        <v>8</v>
      </c>
      <c r="F29" s="16">
        <v>6.5</v>
      </c>
      <c r="G29" s="16"/>
      <c r="H29" s="16"/>
      <c r="I29" s="16">
        <v>600</v>
      </c>
      <c r="J29" s="16">
        <v>20</v>
      </c>
      <c r="K29" s="16">
        <v>6</v>
      </c>
      <c r="L29" s="16"/>
      <c r="M29" s="59">
        <v>2100</v>
      </c>
      <c r="N29" s="16"/>
      <c r="O29" s="16"/>
      <c r="P29" s="16">
        <v>150</v>
      </c>
      <c r="Q29" s="18">
        <f>P29/(31+4*16)*31</f>
        <v>48.94736842105263</v>
      </c>
      <c r="R29" s="18"/>
      <c r="S29" s="55">
        <v>18.399999999999999</v>
      </c>
      <c r="T29" s="18">
        <v>5200</v>
      </c>
      <c r="U29" s="18"/>
      <c r="V29" s="16"/>
      <c r="W29" s="16"/>
      <c r="X29" s="92"/>
      <c r="Y29" s="16"/>
      <c r="Z29" s="16"/>
      <c r="AA29" s="16"/>
      <c r="AB29" s="16"/>
      <c r="AC29" s="16"/>
      <c r="AD29" s="111"/>
      <c r="AE29" s="1"/>
    </row>
    <row r="30" spans="1:31" x14ac:dyDescent="0.3">
      <c r="A30" s="63">
        <v>45615.375</v>
      </c>
      <c r="B30" s="52"/>
      <c r="C30" s="16" t="s">
        <v>261</v>
      </c>
      <c r="D30" s="16">
        <v>23</v>
      </c>
      <c r="E30" s="16">
        <v>7.9</v>
      </c>
      <c r="F30" s="16">
        <v>6.5</v>
      </c>
      <c r="G30" s="16">
        <v>120</v>
      </c>
      <c r="H30" s="16">
        <f>G30/50</f>
        <v>2.4</v>
      </c>
      <c r="I30" s="16">
        <v>600</v>
      </c>
      <c r="J30" s="16">
        <v>20</v>
      </c>
      <c r="K30" s="16">
        <v>6</v>
      </c>
      <c r="L30" s="16"/>
      <c r="M30" s="16">
        <v>1850</v>
      </c>
      <c r="N30" s="16"/>
      <c r="O30" s="16"/>
      <c r="P30" s="16">
        <v>140</v>
      </c>
      <c r="Q30" s="18">
        <f>P30/(31+4*16)*31</f>
        <v>45.684210526315788</v>
      </c>
      <c r="R30" s="18"/>
      <c r="S30" s="55">
        <v>18.88</v>
      </c>
      <c r="T30" s="18">
        <v>5200</v>
      </c>
      <c r="U30" s="18"/>
      <c r="V30" s="16">
        <v>830</v>
      </c>
      <c r="W30" s="16">
        <v>622</v>
      </c>
      <c r="X30" s="92">
        <f>W30/V30</f>
        <v>0.74939759036144582</v>
      </c>
      <c r="Y30" s="16"/>
      <c r="Z30" s="16"/>
      <c r="AA30" s="16"/>
      <c r="AB30" s="16"/>
      <c r="AC30" s="16"/>
      <c r="AD30" s="111"/>
      <c r="AE30" s="1"/>
    </row>
    <row r="31" spans="1:31" x14ac:dyDescent="0.3">
      <c r="A31" s="63">
        <v>45616.375</v>
      </c>
      <c r="B31" s="52"/>
      <c r="C31" s="16" t="s">
        <v>261</v>
      </c>
      <c r="D31" s="16">
        <v>23</v>
      </c>
      <c r="E31" s="16">
        <v>7.95</v>
      </c>
      <c r="F31" s="16">
        <v>6.5</v>
      </c>
      <c r="G31" s="16">
        <v>115</v>
      </c>
      <c r="H31" s="16">
        <f>G31/50</f>
        <v>2.2999999999999998</v>
      </c>
      <c r="I31" s="16">
        <v>600</v>
      </c>
      <c r="J31" s="16">
        <v>20</v>
      </c>
      <c r="K31" s="16">
        <v>6</v>
      </c>
      <c r="L31" s="56"/>
      <c r="M31" s="16">
        <v>850</v>
      </c>
      <c r="N31" s="16">
        <v>96</v>
      </c>
      <c r="O31" s="16"/>
      <c r="P31" s="16">
        <v>160</v>
      </c>
      <c r="Q31" s="18">
        <f>P31/(31+4*16)*31</f>
        <v>52.210526315789473</v>
      </c>
      <c r="R31" s="18"/>
      <c r="S31" s="55">
        <v>18.88</v>
      </c>
      <c r="T31" s="18">
        <v>5200</v>
      </c>
      <c r="U31" s="60">
        <v>9300</v>
      </c>
      <c r="V31" s="56">
        <v>900</v>
      </c>
      <c r="W31" s="16"/>
      <c r="X31" s="92"/>
      <c r="Y31" s="16"/>
      <c r="Z31" s="16"/>
      <c r="AA31" s="16"/>
      <c r="AB31" s="16"/>
      <c r="AC31" s="16"/>
      <c r="AD31" s="111"/>
      <c r="AE31" s="1"/>
    </row>
    <row r="32" spans="1:31" x14ac:dyDescent="0.3">
      <c r="A32" s="63">
        <v>45616.625</v>
      </c>
      <c r="B32" s="62" t="s">
        <v>272</v>
      </c>
      <c r="C32" s="16"/>
      <c r="D32" s="16"/>
      <c r="E32" s="16"/>
      <c r="F32" s="16"/>
      <c r="G32" s="16"/>
      <c r="H32" s="16"/>
      <c r="I32" s="16"/>
      <c r="J32" s="16"/>
      <c r="K32" s="16"/>
      <c r="L32" s="16"/>
      <c r="M32" s="16"/>
      <c r="N32" s="16"/>
      <c r="O32" s="16"/>
      <c r="P32" s="16"/>
      <c r="Q32" s="18"/>
      <c r="R32" s="18"/>
      <c r="S32" s="55"/>
      <c r="T32" s="18"/>
      <c r="U32" s="18"/>
      <c r="V32" s="16"/>
      <c r="W32" s="16"/>
      <c r="X32" s="92"/>
      <c r="Y32" s="16">
        <v>600</v>
      </c>
      <c r="Z32" s="16">
        <v>600</v>
      </c>
      <c r="AA32" s="16"/>
      <c r="AB32" s="16"/>
      <c r="AC32" s="16"/>
      <c r="AD32" s="111"/>
      <c r="AE32" s="1"/>
    </row>
    <row r="33" spans="1:31" x14ac:dyDescent="0.3">
      <c r="A33" s="63">
        <v>45616.625694444447</v>
      </c>
      <c r="B33" s="52"/>
      <c r="C33" s="16" t="s">
        <v>261</v>
      </c>
      <c r="D33" s="16">
        <v>23</v>
      </c>
      <c r="E33" s="16">
        <v>7.6</v>
      </c>
      <c r="F33" s="16">
        <v>6.5</v>
      </c>
      <c r="G33" s="16"/>
      <c r="H33" s="16"/>
      <c r="I33" s="16">
        <v>600</v>
      </c>
      <c r="J33" s="16">
        <v>2</v>
      </c>
      <c r="K33" s="16" t="s">
        <v>273</v>
      </c>
      <c r="L33" s="16"/>
      <c r="M33" s="16">
        <v>681</v>
      </c>
      <c r="N33" s="16"/>
      <c r="O33" s="16"/>
      <c r="P33" s="16"/>
      <c r="Q33" s="18"/>
      <c r="R33" s="18">
        <v>29</v>
      </c>
      <c r="S33" s="55">
        <v>17</v>
      </c>
      <c r="T33" s="18"/>
      <c r="U33" s="18"/>
      <c r="V33" s="16"/>
      <c r="W33" s="16"/>
      <c r="X33" s="92"/>
      <c r="Y33" s="16"/>
      <c r="Z33" s="16"/>
      <c r="AA33" s="16"/>
      <c r="AB33" s="16"/>
      <c r="AC33" s="16"/>
      <c r="AD33" s="111"/>
      <c r="AE33" s="1"/>
    </row>
    <row r="34" spans="1:31" x14ac:dyDescent="0.3">
      <c r="A34" s="63">
        <v>45617.375</v>
      </c>
      <c r="B34" s="52"/>
      <c r="C34" s="16" t="s">
        <v>261</v>
      </c>
      <c r="D34" s="16">
        <v>23</v>
      </c>
      <c r="E34" s="16">
        <v>7.55</v>
      </c>
      <c r="F34" s="16">
        <v>6.5</v>
      </c>
      <c r="G34" s="16">
        <v>102</v>
      </c>
      <c r="H34" s="16">
        <f>G34/50</f>
        <v>2.04</v>
      </c>
      <c r="I34" s="16" t="s">
        <v>274</v>
      </c>
      <c r="J34" s="16" t="s">
        <v>275</v>
      </c>
      <c r="K34" s="16" t="s">
        <v>276</v>
      </c>
      <c r="L34" s="57">
        <v>710</v>
      </c>
      <c r="M34" s="16">
        <v>564</v>
      </c>
      <c r="N34" s="16">
        <v>94.25</v>
      </c>
      <c r="O34" s="16"/>
      <c r="P34" s="16">
        <v>90</v>
      </c>
      <c r="Q34" s="18">
        <f>P34/(31+4*16)*31</f>
        <v>29.368421052631579</v>
      </c>
      <c r="R34" s="18">
        <v>29</v>
      </c>
      <c r="S34" s="55">
        <v>17</v>
      </c>
      <c r="T34" s="18">
        <v>5300</v>
      </c>
      <c r="U34" s="18">
        <v>7000</v>
      </c>
      <c r="V34" s="16">
        <v>764</v>
      </c>
      <c r="W34" s="16">
        <v>530</v>
      </c>
      <c r="X34" s="92">
        <f>W34/V34</f>
        <v>0.69371727748691103</v>
      </c>
      <c r="Y34" s="16"/>
      <c r="Z34" s="16"/>
      <c r="AA34" s="16"/>
      <c r="AB34" s="16"/>
      <c r="AC34" s="16"/>
      <c r="AD34" s="111"/>
      <c r="AE34" s="1"/>
    </row>
    <row r="35" spans="1:31" x14ac:dyDescent="0.3">
      <c r="A35" s="63">
        <v>45617.75</v>
      </c>
      <c r="B35" s="52"/>
      <c r="C35" s="16" t="s">
        <v>261</v>
      </c>
      <c r="D35" s="16">
        <v>23</v>
      </c>
      <c r="E35" s="16">
        <v>7.6</v>
      </c>
      <c r="F35" s="16">
        <v>6.5</v>
      </c>
      <c r="G35" s="16"/>
      <c r="H35" s="16">
        <f>G35/50</f>
        <v>0</v>
      </c>
      <c r="I35" s="16" t="s">
        <v>274</v>
      </c>
      <c r="J35" s="16" t="s">
        <v>275</v>
      </c>
      <c r="K35" s="16" t="s">
        <v>276</v>
      </c>
      <c r="L35" s="57"/>
      <c r="M35" s="16">
        <v>530</v>
      </c>
      <c r="N35" s="16"/>
      <c r="O35" s="16"/>
      <c r="P35" s="16"/>
      <c r="Q35" s="18"/>
      <c r="R35" s="18">
        <v>29</v>
      </c>
      <c r="S35" s="55">
        <v>17</v>
      </c>
      <c r="T35" s="18"/>
      <c r="U35" s="18"/>
      <c r="V35" s="16"/>
      <c r="W35" s="16"/>
      <c r="X35" s="92"/>
      <c r="Y35" s="16"/>
      <c r="Z35" s="16"/>
      <c r="AA35" s="16"/>
      <c r="AB35" s="16"/>
      <c r="AC35" s="16"/>
      <c r="AD35" s="111"/>
      <c r="AE35" s="1"/>
    </row>
    <row r="36" spans="1:31" x14ac:dyDescent="0.3">
      <c r="A36" s="63">
        <v>45618.375</v>
      </c>
      <c r="B36" s="52"/>
      <c r="C36" s="16" t="s">
        <v>277</v>
      </c>
      <c r="D36" s="16">
        <v>23</v>
      </c>
      <c r="E36" s="16">
        <v>7.55</v>
      </c>
      <c r="F36" s="16">
        <v>6.5</v>
      </c>
      <c r="G36" s="16">
        <v>125</v>
      </c>
      <c r="H36" s="16">
        <f>G36/50</f>
        <v>2.5</v>
      </c>
      <c r="I36" s="16" t="s">
        <v>274</v>
      </c>
      <c r="J36" s="16">
        <v>4</v>
      </c>
      <c r="K36" s="16">
        <v>0.3</v>
      </c>
      <c r="L36" s="16">
        <v>650</v>
      </c>
      <c r="M36" s="16">
        <v>450</v>
      </c>
      <c r="N36" s="16">
        <v>90</v>
      </c>
      <c r="O36" s="16"/>
      <c r="P36" s="16">
        <v>80</v>
      </c>
      <c r="Q36" s="18"/>
      <c r="R36" s="18">
        <v>29</v>
      </c>
      <c r="S36" s="55">
        <v>17</v>
      </c>
      <c r="T36" s="18"/>
      <c r="U36" s="18">
        <v>6500</v>
      </c>
      <c r="V36" s="16">
        <v>522</v>
      </c>
      <c r="W36" s="16">
        <v>318</v>
      </c>
      <c r="X36" s="92">
        <f>W36/V36</f>
        <v>0.60919540229885061</v>
      </c>
      <c r="Y36" s="16"/>
      <c r="Z36" s="16"/>
      <c r="AA36" s="16"/>
      <c r="AB36" s="16"/>
      <c r="AC36" s="16"/>
      <c r="AD36" s="111"/>
      <c r="AE36" s="1"/>
    </row>
    <row r="37" spans="1:31" x14ac:dyDescent="0.3">
      <c r="A37" s="63">
        <v>45618.583333333336</v>
      </c>
      <c r="B37" s="62" t="s">
        <v>278</v>
      </c>
      <c r="C37" s="16"/>
      <c r="D37" s="16"/>
      <c r="E37" s="16"/>
      <c r="F37" s="16"/>
      <c r="G37" s="16"/>
      <c r="H37" s="16"/>
      <c r="I37" s="16"/>
      <c r="J37" s="16"/>
      <c r="K37" s="16"/>
      <c r="L37" s="16"/>
      <c r="M37" s="16"/>
      <c r="N37" s="16"/>
      <c r="O37" s="16"/>
      <c r="P37" s="16"/>
      <c r="Q37" s="18"/>
      <c r="R37" s="18"/>
      <c r="S37" s="55"/>
      <c r="T37" s="18"/>
      <c r="U37" s="18"/>
      <c r="V37" s="16"/>
      <c r="W37" s="16"/>
      <c r="X37" s="92"/>
      <c r="Y37" s="16">
        <v>600</v>
      </c>
      <c r="Z37" s="16">
        <v>600</v>
      </c>
      <c r="AA37" s="16"/>
      <c r="AB37" s="16"/>
      <c r="AC37" s="16"/>
      <c r="AD37" s="111"/>
      <c r="AE37" s="1"/>
    </row>
    <row r="38" spans="1:31" x14ac:dyDescent="0.3">
      <c r="A38" s="63">
        <v>45618.583333333336</v>
      </c>
      <c r="B38" s="52" t="s">
        <v>279</v>
      </c>
      <c r="C38" s="16" t="s">
        <v>277</v>
      </c>
      <c r="D38" s="16">
        <v>23</v>
      </c>
      <c r="E38" s="16">
        <v>7.84</v>
      </c>
      <c r="F38" s="16">
        <v>6.5</v>
      </c>
      <c r="G38" s="16"/>
      <c r="H38" s="16"/>
      <c r="I38" s="16">
        <v>200</v>
      </c>
      <c r="J38" s="94" t="s">
        <v>280</v>
      </c>
      <c r="K38" s="16">
        <v>0.15</v>
      </c>
      <c r="L38" s="16"/>
      <c r="M38" s="16">
        <v>225</v>
      </c>
      <c r="P38" s="16"/>
      <c r="Q38" s="18"/>
      <c r="R38" s="18">
        <v>26</v>
      </c>
      <c r="S38" s="55">
        <v>15.5</v>
      </c>
      <c r="T38" s="18"/>
      <c r="U38" s="18"/>
      <c r="X38" s="92"/>
      <c r="Y38" s="16"/>
      <c r="Z38" s="16"/>
      <c r="AA38" s="16"/>
      <c r="AB38" s="16"/>
      <c r="AC38" s="16"/>
      <c r="AD38" s="111"/>
      <c r="AE38" s="1"/>
    </row>
    <row r="39" spans="1:31" x14ac:dyDescent="0.3">
      <c r="A39" s="63">
        <v>45619.583333333336</v>
      </c>
      <c r="B39" s="52"/>
      <c r="C39" s="16" t="s">
        <v>281</v>
      </c>
      <c r="D39" s="16">
        <v>23</v>
      </c>
      <c r="E39" s="16">
        <v>7.8</v>
      </c>
      <c r="F39" s="16">
        <v>6.5</v>
      </c>
      <c r="G39" s="16"/>
      <c r="H39" s="16"/>
      <c r="I39" s="16">
        <v>200</v>
      </c>
      <c r="J39" s="16" t="s">
        <v>280</v>
      </c>
      <c r="K39" s="16">
        <v>0.15</v>
      </c>
      <c r="L39" s="16"/>
      <c r="M39" s="16">
        <v>150</v>
      </c>
      <c r="N39" s="16"/>
      <c r="O39" s="16"/>
      <c r="P39" s="16"/>
      <c r="Q39" s="18"/>
      <c r="R39" s="18">
        <v>26</v>
      </c>
      <c r="S39" s="55">
        <v>15.5</v>
      </c>
      <c r="T39" s="18"/>
      <c r="U39" s="18"/>
      <c r="V39" s="16">
        <v>222</v>
      </c>
      <c r="W39" s="16">
        <v>162</v>
      </c>
      <c r="X39" s="92">
        <f>W39/V39</f>
        <v>0.72972972972972971</v>
      </c>
      <c r="Y39" s="16"/>
      <c r="Z39" s="16"/>
      <c r="AA39" s="16"/>
      <c r="AB39" s="16"/>
      <c r="AC39" s="16"/>
      <c r="AD39" s="111"/>
      <c r="AE39" s="1"/>
    </row>
    <row r="40" spans="1:31" x14ac:dyDescent="0.3">
      <c r="A40" s="63" t="s">
        <v>282</v>
      </c>
      <c r="B40" s="52"/>
      <c r="C40" s="16" t="s">
        <v>281</v>
      </c>
      <c r="D40" s="16">
        <v>23</v>
      </c>
      <c r="E40" s="16">
        <v>7.8</v>
      </c>
      <c r="F40" s="16">
        <v>6.5</v>
      </c>
      <c r="G40" s="16">
        <v>92</v>
      </c>
      <c r="H40" s="16">
        <f>G40/50</f>
        <v>1.84</v>
      </c>
      <c r="I40" s="16"/>
      <c r="J40" s="16"/>
      <c r="K40" s="16"/>
      <c r="L40" s="16"/>
      <c r="M40" s="16">
        <v>130</v>
      </c>
      <c r="N40" s="16"/>
      <c r="O40" s="16"/>
      <c r="P40" s="16">
        <v>55</v>
      </c>
      <c r="Q40" s="18">
        <f>P40/(31+4*16)*31</f>
        <v>17.947368421052634</v>
      </c>
      <c r="R40" s="18">
        <v>25.5</v>
      </c>
      <c r="S40" s="55">
        <v>15.58</v>
      </c>
      <c r="T40" s="18"/>
      <c r="U40" s="18"/>
      <c r="V40" s="56">
        <v>166</v>
      </c>
      <c r="W40" s="56">
        <v>120</v>
      </c>
      <c r="X40" s="92">
        <f>W40/V40</f>
        <v>0.72289156626506024</v>
      </c>
      <c r="Y40" s="16"/>
      <c r="Z40" s="16"/>
      <c r="AA40" s="16"/>
      <c r="AB40" s="16"/>
      <c r="AC40" s="16"/>
      <c r="AD40" s="111"/>
      <c r="AE40" s="1"/>
    </row>
    <row r="41" spans="1:31" x14ac:dyDescent="0.3">
      <c r="A41" s="63">
        <v>45621.375</v>
      </c>
      <c r="B41" s="52"/>
      <c r="C41" s="16" t="s">
        <v>277</v>
      </c>
      <c r="D41" s="16">
        <v>23</v>
      </c>
      <c r="E41" s="16">
        <v>7.66</v>
      </c>
      <c r="F41" s="16">
        <v>6.5</v>
      </c>
      <c r="G41" s="16">
        <v>95</v>
      </c>
      <c r="H41" s="16">
        <f>G41/50</f>
        <v>1.9</v>
      </c>
      <c r="I41" s="16" t="s">
        <v>283</v>
      </c>
      <c r="J41" s="16" t="s">
        <v>280</v>
      </c>
      <c r="K41" s="16" t="s">
        <v>284</v>
      </c>
      <c r="L41" s="16"/>
      <c r="M41" s="16">
        <v>120</v>
      </c>
      <c r="N41" s="16"/>
      <c r="O41" s="16"/>
      <c r="P41" s="16">
        <v>44</v>
      </c>
      <c r="Q41" s="18">
        <f>P41/(31+4*16)*31</f>
        <v>14.357894736842105</v>
      </c>
      <c r="R41" s="18">
        <v>25</v>
      </c>
      <c r="S41" s="55">
        <v>15</v>
      </c>
      <c r="T41" s="18">
        <v>5300</v>
      </c>
      <c r="U41" s="18">
        <v>6100</v>
      </c>
      <c r="V41" s="16"/>
      <c r="W41" s="16"/>
      <c r="X41" s="92"/>
      <c r="Y41" s="16">
        <v>100</v>
      </c>
      <c r="Z41" s="16">
        <v>150</v>
      </c>
      <c r="AA41" s="16"/>
      <c r="AB41" s="16"/>
      <c r="AC41" s="16"/>
      <c r="AD41" s="111"/>
      <c r="AE41" s="1"/>
    </row>
    <row r="42" spans="1:31" x14ac:dyDescent="0.3">
      <c r="A42" s="63">
        <v>45621.583333333336</v>
      </c>
      <c r="B42" s="52" t="s">
        <v>285</v>
      </c>
      <c r="C42" s="16"/>
      <c r="D42" s="16"/>
      <c r="E42" s="16"/>
      <c r="F42" s="16"/>
      <c r="G42" s="16"/>
      <c r="H42" s="16"/>
      <c r="I42" s="16"/>
      <c r="J42" s="16"/>
      <c r="K42" s="16"/>
      <c r="L42" s="16"/>
      <c r="M42" s="16"/>
      <c r="N42" s="16"/>
      <c r="O42" s="16"/>
      <c r="P42" s="16"/>
      <c r="Q42" s="18"/>
      <c r="R42" s="18"/>
      <c r="S42" s="55"/>
      <c r="T42" s="18"/>
      <c r="U42" s="18"/>
      <c r="V42" s="16"/>
      <c r="W42" s="16"/>
      <c r="X42" s="92"/>
      <c r="Y42" s="16">
        <v>300</v>
      </c>
      <c r="Z42" s="16">
        <v>300</v>
      </c>
      <c r="AA42" s="16">
        <v>0.7</v>
      </c>
      <c r="AB42" s="16"/>
      <c r="AC42" s="16"/>
      <c r="AD42" s="111"/>
      <c r="AE42" s="1"/>
    </row>
    <row r="43" spans="1:31" x14ac:dyDescent="0.3">
      <c r="A43" s="63">
        <v>45622.375</v>
      </c>
      <c r="B43" s="52"/>
      <c r="C43" s="16" t="s">
        <v>277</v>
      </c>
      <c r="D43" s="16">
        <v>23</v>
      </c>
      <c r="E43" s="16">
        <v>7.65</v>
      </c>
      <c r="F43" s="16">
        <v>6.5</v>
      </c>
      <c r="G43" s="16">
        <v>75</v>
      </c>
      <c r="H43" s="16">
        <f>G43/50</f>
        <v>1.5</v>
      </c>
      <c r="I43" s="16">
        <v>100</v>
      </c>
      <c r="J43" s="16" t="s">
        <v>280</v>
      </c>
      <c r="K43" s="16">
        <v>0.6</v>
      </c>
      <c r="L43" s="16"/>
      <c r="M43" s="16">
        <v>676</v>
      </c>
      <c r="N43" s="16"/>
      <c r="O43" s="16"/>
      <c r="P43" s="16">
        <v>96</v>
      </c>
      <c r="Q43" s="18">
        <f>P43/(31+4*16)*31</f>
        <v>31.326315789473686</v>
      </c>
      <c r="R43" s="18">
        <v>24</v>
      </c>
      <c r="S43" s="55">
        <v>14.5</v>
      </c>
      <c r="T43" s="18">
        <v>5500</v>
      </c>
      <c r="U43" s="18">
        <v>6500</v>
      </c>
      <c r="V43" s="16">
        <v>325</v>
      </c>
      <c r="W43" s="16"/>
      <c r="X43" s="92">
        <f>W43/V43</f>
        <v>0</v>
      </c>
      <c r="Y43" s="16"/>
      <c r="Z43" s="16"/>
      <c r="AA43" s="16"/>
      <c r="AB43" s="16"/>
      <c r="AC43" s="16"/>
      <c r="AD43" s="111"/>
      <c r="AE43" s="1"/>
    </row>
    <row r="44" spans="1:31" x14ac:dyDescent="0.3">
      <c r="A44" s="63">
        <v>45623.375</v>
      </c>
      <c r="B44" s="52"/>
      <c r="C44" s="16" t="s">
        <v>281</v>
      </c>
      <c r="D44" s="16">
        <v>23</v>
      </c>
      <c r="E44" s="16">
        <v>7.6</v>
      </c>
      <c r="F44" s="16">
        <v>6.5</v>
      </c>
      <c r="G44" s="16"/>
      <c r="H44" s="16"/>
      <c r="I44" s="16">
        <v>100</v>
      </c>
      <c r="J44" s="16">
        <v>2</v>
      </c>
      <c r="K44" s="16">
        <v>1</v>
      </c>
      <c r="L44" s="16"/>
      <c r="M44" s="16"/>
      <c r="N44" s="16"/>
      <c r="O44" s="16"/>
      <c r="P44" s="16"/>
      <c r="Q44" s="18"/>
      <c r="R44" s="18">
        <v>24</v>
      </c>
      <c r="S44" s="55">
        <v>14.5</v>
      </c>
      <c r="T44" s="18">
        <v>5500</v>
      </c>
      <c r="U44" s="18">
        <v>6500</v>
      </c>
      <c r="V44" s="16"/>
      <c r="W44" s="16"/>
      <c r="X44" s="92"/>
      <c r="Y44" s="16">
        <v>100</v>
      </c>
      <c r="Z44" s="16">
        <v>150</v>
      </c>
      <c r="AA44" s="16"/>
      <c r="AB44" s="16"/>
      <c r="AC44" s="16"/>
      <c r="AD44" s="111"/>
      <c r="AE44" s="1"/>
    </row>
    <row r="45" spans="1:31" x14ac:dyDescent="0.3">
      <c r="A45" s="63">
        <v>45623.625</v>
      </c>
      <c r="B45" t="s">
        <v>286</v>
      </c>
      <c r="F45" s="16"/>
      <c r="G45" s="16"/>
      <c r="H45" s="16"/>
      <c r="I45" s="16"/>
      <c r="J45" s="16"/>
      <c r="K45" s="16"/>
      <c r="L45" s="16"/>
      <c r="M45" s="16"/>
      <c r="N45" s="16"/>
      <c r="O45" s="16"/>
      <c r="P45" s="16"/>
      <c r="Q45" s="18"/>
      <c r="R45" s="18"/>
      <c r="S45" s="55"/>
      <c r="T45" s="18"/>
      <c r="U45" s="18"/>
      <c r="V45" s="16"/>
      <c r="W45" s="16"/>
      <c r="X45" s="92"/>
      <c r="Y45" s="16"/>
      <c r="Z45" s="16"/>
      <c r="AA45" s="16"/>
      <c r="AB45" s="16"/>
      <c r="AC45" s="16"/>
      <c r="AD45" s="111"/>
      <c r="AE45" s="1"/>
    </row>
    <row r="46" spans="1:31" x14ac:dyDescent="0.3">
      <c r="A46" s="63">
        <v>45623.645833333336</v>
      </c>
      <c r="B46" t="s">
        <v>287</v>
      </c>
      <c r="F46" s="16"/>
      <c r="G46" s="16"/>
      <c r="H46" s="16"/>
      <c r="I46" s="16"/>
      <c r="J46" s="16"/>
      <c r="K46" s="16"/>
      <c r="L46" s="16"/>
      <c r="M46" s="16"/>
      <c r="N46" s="16"/>
      <c r="O46" s="16"/>
      <c r="P46" s="16"/>
      <c r="Q46" s="18"/>
      <c r="R46" s="18"/>
      <c r="S46" s="55"/>
      <c r="T46" s="18"/>
      <c r="U46" s="18"/>
      <c r="V46" s="16"/>
      <c r="W46" s="16"/>
      <c r="X46" s="92"/>
      <c r="Y46" s="16"/>
      <c r="Z46" s="16"/>
      <c r="AA46" s="16"/>
      <c r="AB46" s="16">
        <v>0.3</v>
      </c>
      <c r="AC46" s="16"/>
      <c r="AD46" s="111"/>
      <c r="AE46" s="1"/>
    </row>
    <row r="47" spans="1:31" x14ac:dyDescent="0.3">
      <c r="A47" s="63">
        <v>45623.666666666664</v>
      </c>
      <c r="B47" s="52"/>
      <c r="C47" s="16" t="s">
        <v>281</v>
      </c>
      <c r="D47" s="16">
        <v>23</v>
      </c>
      <c r="E47" s="16">
        <v>7.9</v>
      </c>
      <c r="F47" s="16">
        <v>6.5</v>
      </c>
      <c r="G47" s="16"/>
      <c r="H47" s="16"/>
      <c r="I47" s="16">
        <v>200</v>
      </c>
      <c r="J47" s="16">
        <v>2</v>
      </c>
      <c r="K47" s="16">
        <v>1</v>
      </c>
      <c r="L47" s="16"/>
      <c r="M47" s="16"/>
      <c r="N47" s="16"/>
      <c r="O47" s="16"/>
      <c r="P47" s="16"/>
      <c r="Q47" s="18"/>
      <c r="R47" s="18">
        <v>24</v>
      </c>
      <c r="S47" s="55">
        <v>14.38</v>
      </c>
      <c r="T47" s="18">
        <v>5500</v>
      </c>
      <c r="U47" s="18">
        <v>6400</v>
      </c>
      <c r="V47" s="16"/>
      <c r="W47" s="16"/>
      <c r="X47" s="92"/>
      <c r="Y47" s="16"/>
      <c r="Z47" s="16"/>
      <c r="AA47" s="16"/>
      <c r="AB47" s="16"/>
      <c r="AC47" s="16"/>
      <c r="AD47" s="111"/>
      <c r="AE47" s="1"/>
    </row>
    <row r="48" spans="1:31" x14ac:dyDescent="0.3">
      <c r="A48" s="63">
        <v>45624.375</v>
      </c>
      <c r="B48" s="52"/>
      <c r="C48" s="16" t="s">
        <v>277</v>
      </c>
      <c r="D48" s="16">
        <v>23</v>
      </c>
      <c r="E48" s="16">
        <v>7.97</v>
      </c>
      <c r="F48" s="16">
        <v>6.5</v>
      </c>
      <c r="G48" s="16">
        <v>145</v>
      </c>
      <c r="H48" s="16">
        <f>G48/50</f>
        <v>2.9</v>
      </c>
      <c r="I48" s="16">
        <v>280</v>
      </c>
      <c r="J48" s="16">
        <v>8.6</v>
      </c>
      <c r="K48" s="16">
        <v>13</v>
      </c>
      <c r="L48" s="16">
        <v>315</v>
      </c>
      <c r="M48" s="16">
        <v>280</v>
      </c>
      <c r="N48" s="16">
        <v>72.400000000000006</v>
      </c>
      <c r="O48" s="16"/>
      <c r="P48" s="16">
        <v>220</v>
      </c>
      <c r="Q48" s="18">
        <f>P48/(31+4*16)*31</f>
        <v>71.789473684210535</v>
      </c>
      <c r="R48" s="18">
        <v>24.4</v>
      </c>
      <c r="S48" s="55">
        <v>14.5</v>
      </c>
      <c r="T48" s="18">
        <v>5600</v>
      </c>
      <c r="U48" s="18">
        <v>5400</v>
      </c>
      <c r="V48" s="16">
        <v>1450</v>
      </c>
      <c r="W48" s="16">
        <v>634</v>
      </c>
      <c r="X48" s="92">
        <f>W48/V48</f>
        <v>0.43724137931034485</v>
      </c>
      <c r="Y48" s="16">
        <v>100</v>
      </c>
      <c r="Z48" s="16">
        <v>200</v>
      </c>
      <c r="AA48" s="16"/>
      <c r="AB48" s="16"/>
      <c r="AC48" s="16"/>
      <c r="AD48" s="111"/>
      <c r="AE48" s="1"/>
    </row>
    <row r="49" spans="1:32" x14ac:dyDescent="0.3">
      <c r="A49" s="63">
        <v>45624.166666666664</v>
      </c>
      <c r="B49" s="52"/>
      <c r="C49" s="16" t="s">
        <v>277</v>
      </c>
      <c r="D49" s="16"/>
      <c r="E49" s="16">
        <v>7.9</v>
      </c>
      <c r="F49" s="16">
        <v>6.5</v>
      </c>
      <c r="G49" s="16"/>
      <c r="H49" s="16"/>
      <c r="I49" s="16"/>
      <c r="J49" s="16"/>
      <c r="K49" s="16"/>
      <c r="L49" s="16"/>
      <c r="M49" s="16">
        <v>270</v>
      </c>
      <c r="N49" s="16"/>
      <c r="O49" s="16"/>
      <c r="P49" s="16"/>
      <c r="Q49" s="18"/>
      <c r="R49" s="18"/>
      <c r="S49" s="55"/>
      <c r="T49" s="18"/>
      <c r="U49" s="18"/>
      <c r="V49" s="16"/>
      <c r="W49" s="16"/>
      <c r="X49" s="92"/>
      <c r="Y49" s="16"/>
      <c r="Z49" s="16"/>
      <c r="AA49" s="16"/>
      <c r="AB49" s="16"/>
      <c r="AC49" s="16"/>
      <c r="AD49" s="111"/>
      <c r="AE49" s="1"/>
    </row>
    <row r="50" spans="1:32" x14ac:dyDescent="0.3">
      <c r="A50" s="63">
        <v>45624.875</v>
      </c>
      <c r="B50" s="52"/>
      <c r="C50" s="16" t="s">
        <v>277</v>
      </c>
      <c r="D50" s="16">
        <v>23</v>
      </c>
      <c r="E50" s="16">
        <v>7.9</v>
      </c>
      <c r="F50" s="16">
        <v>6.5</v>
      </c>
      <c r="G50" s="16"/>
      <c r="H50" s="16"/>
      <c r="I50" s="16"/>
      <c r="J50" s="16"/>
      <c r="K50" s="16"/>
      <c r="L50" s="16"/>
      <c r="M50" s="16">
        <v>180</v>
      </c>
      <c r="N50" s="16"/>
      <c r="O50" s="16"/>
      <c r="P50" s="16"/>
      <c r="Q50" s="18"/>
      <c r="R50" s="18"/>
      <c r="S50" s="55"/>
      <c r="T50" s="18"/>
      <c r="U50" s="18"/>
      <c r="V50" s="16"/>
      <c r="W50" s="16"/>
      <c r="X50" s="92"/>
      <c r="Y50" s="16"/>
      <c r="Z50" s="16"/>
      <c r="AA50" s="16"/>
      <c r="AB50" s="16"/>
      <c r="AC50" s="16"/>
      <c r="AD50" s="111"/>
      <c r="AE50" s="1"/>
    </row>
    <row r="51" spans="1:32" x14ac:dyDescent="0.3">
      <c r="A51" s="63">
        <v>45625.375</v>
      </c>
      <c r="B51" s="52"/>
      <c r="C51" s="16" t="s">
        <v>288</v>
      </c>
      <c r="D51" s="16">
        <v>23</v>
      </c>
      <c r="E51" s="16">
        <v>8</v>
      </c>
      <c r="F51" s="16">
        <v>6.5</v>
      </c>
      <c r="G51" s="16">
        <v>145</v>
      </c>
      <c r="H51" s="16">
        <f>G51/50</f>
        <v>2.9</v>
      </c>
      <c r="I51" s="16">
        <v>253</v>
      </c>
      <c r="J51" s="16">
        <v>6.8</v>
      </c>
      <c r="K51" s="16">
        <v>0.3</v>
      </c>
      <c r="L51" s="16">
        <v>285</v>
      </c>
      <c r="M51" s="16">
        <v>110</v>
      </c>
      <c r="N51" s="16">
        <v>58</v>
      </c>
      <c r="O51" s="16"/>
      <c r="P51" s="16">
        <v>210</v>
      </c>
      <c r="Q51" s="18">
        <f>P51/(31+4*16)*31</f>
        <v>68.526315789473685</v>
      </c>
      <c r="R51" s="18">
        <v>25</v>
      </c>
      <c r="S51" s="55">
        <v>14.9</v>
      </c>
      <c r="T51" s="18">
        <v>5800</v>
      </c>
      <c r="U51" s="18">
        <v>6100</v>
      </c>
      <c r="V51" s="16">
        <v>1486</v>
      </c>
      <c r="W51" s="16">
        <v>554</v>
      </c>
      <c r="X51" s="92">
        <f>W51/V51</f>
        <v>0.37281292059219379</v>
      </c>
      <c r="Y51" s="16">
        <v>100</v>
      </c>
      <c r="Z51" s="16">
        <v>175</v>
      </c>
      <c r="AA51" s="16">
        <v>0.7</v>
      </c>
      <c r="AB51" s="16"/>
      <c r="AC51" s="16"/>
      <c r="AD51" s="111"/>
      <c r="AE51" s="1"/>
    </row>
    <row r="52" spans="1:32" x14ac:dyDescent="0.3">
      <c r="A52" s="63">
        <v>45625.541666666664</v>
      </c>
      <c r="B52" s="52" t="s">
        <v>289</v>
      </c>
      <c r="C52" s="16"/>
      <c r="D52" s="16"/>
      <c r="E52" s="16"/>
      <c r="F52" s="16"/>
      <c r="G52" s="16"/>
      <c r="H52" s="16"/>
      <c r="I52" s="16"/>
      <c r="J52" s="16"/>
      <c r="K52" s="16"/>
      <c r="L52" s="16"/>
      <c r="M52" s="16"/>
      <c r="N52" s="16"/>
      <c r="O52" s="16"/>
      <c r="P52" s="16"/>
      <c r="Q52" s="18"/>
      <c r="R52" s="18"/>
      <c r="S52" s="55"/>
      <c r="T52" s="18"/>
      <c r="U52" s="18"/>
      <c r="V52" s="16"/>
      <c r="W52" s="16"/>
      <c r="X52" s="92"/>
      <c r="Y52" s="16"/>
      <c r="Z52" s="16"/>
      <c r="AA52" s="16"/>
      <c r="AB52" s="16"/>
      <c r="AC52" s="16"/>
      <c r="AD52" s="111"/>
      <c r="AE52" s="1"/>
    </row>
    <row r="53" spans="1:32" x14ac:dyDescent="0.3">
      <c r="A53" s="63">
        <v>45625.666666666664</v>
      </c>
      <c r="B53" s="52" t="s">
        <v>290</v>
      </c>
      <c r="C53" s="16"/>
      <c r="D53" s="16"/>
      <c r="E53" s="16"/>
      <c r="F53" s="16"/>
      <c r="G53" s="16"/>
      <c r="H53" s="16"/>
      <c r="I53" s="16"/>
      <c r="J53" s="16"/>
      <c r="K53" s="16"/>
      <c r="L53" s="16"/>
      <c r="M53" s="16"/>
      <c r="N53" s="16"/>
      <c r="O53" s="16"/>
      <c r="P53" s="16"/>
      <c r="Q53" s="18"/>
      <c r="R53" s="18"/>
      <c r="S53" s="55"/>
      <c r="T53" s="18"/>
      <c r="U53" s="18"/>
      <c r="V53" s="16"/>
      <c r="W53" s="16"/>
      <c r="X53" s="92"/>
      <c r="Y53" s="16"/>
      <c r="Z53" s="16"/>
      <c r="AA53" s="16"/>
      <c r="AB53" s="16"/>
      <c r="AC53" s="16"/>
      <c r="AD53" s="111"/>
      <c r="AE53" s="1"/>
    </row>
    <row r="54" spans="1:32" x14ac:dyDescent="0.3">
      <c r="A54" s="63">
        <v>45625.666666666664</v>
      </c>
      <c r="B54" s="52"/>
      <c r="C54" s="16" t="s">
        <v>277</v>
      </c>
      <c r="D54" s="16">
        <v>23</v>
      </c>
      <c r="E54" s="16"/>
      <c r="F54" s="16"/>
      <c r="G54" s="16"/>
      <c r="H54" s="16"/>
      <c r="I54" s="16"/>
      <c r="J54" s="16">
        <v>16.600000000000001</v>
      </c>
      <c r="K54" s="16">
        <v>0.35</v>
      </c>
      <c r="L54" s="16"/>
      <c r="M54" s="16"/>
      <c r="N54" s="16"/>
      <c r="O54" s="16"/>
      <c r="P54" s="16"/>
      <c r="Q54" s="18"/>
      <c r="R54" s="18">
        <v>24</v>
      </c>
      <c r="S54" s="55">
        <v>15</v>
      </c>
      <c r="T54" s="18"/>
      <c r="U54" s="18"/>
      <c r="V54" s="16"/>
      <c r="W54" s="16"/>
      <c r="X54" s="92"/>
      <c r="Y54" s="16"/>
      <c r="Z54" s="16"/>
      <c r="AA54" s="16"/>
      <c r="AB54" s="16"/>
      <c r="AC54" s="16"/>
      <c r="AD54" s="111"/>
      <c r="AE54" s="1"/>
    </row>
    <row r="55" spans="1:32" x14ac:dyDescent="0.3">
      <c r="A55" s="63">
        <v>45626.5</v>
      </c>
      <c r="B55" s="52"/>
      <c r="C55" s="16" t="s">
        <v>277</v>
      </c>
      <c r="D55" s="16">
        <v>23</v>
      </c>
      <c r="E55" s="16">
        <v>7.9</v>
      </c>
      <c r="F55" s="16">
        <v>6.5</v>
      </c>
      <c r="G55" s="16"/>
      <c r="H55" s="16"/>
      <c r="I55" s="16">
        <v>226</v>
      </c>
      <c r="J55" s="16">
        <v>11</v>
      </c>
      <c r="K55" s="16">
        <v>0.31</v>
      </c>
      <c r="L55" s="16"/>
      <c r="M55" s="16">
        <v>535</v>
      </c>
      <c r="N55" s="16"/>
      <c r="O55" s="16"/>
      <c r="P55" s="16"/>
      <c r="Q55" s="18"/>
      <c r="R55" s="18"/>
      <c r="S55" s="55"/>
      <c r="T55" s="18"/>
      <c r="U55" s="18"/>
      <c r="V55" s="16"/>
      <c r="W55" s="16"/>
      <c r="X55" s="92"/>
      <c r="Y55" s="16"/>
      <c r="Z55" s="16"/>
      <c r="AA55" s="16"/>
      <c r="AB55" s="16"/>
      <c r="AC55" s="16"/>
      <c r="AD55" s="111"/>
      <c r="AE55" s="1"/>
      <c r="AF55" s="1"/>
    </row>
    <row r="56" spans="1:32" x14ac:dyDescent="0.3">
      <c r="A56" s="63">
        <v>45628.416666666664</v>
      </c>
      <c r="B56" s="52"/>
      <c r="C56" s="16" t="s">
        <v>281</v>
      </c>
      <c r="D56" s="16">
        <v>23</v>
      </c>
      <c r="E56" s="16">
        <v>7.93</v>
      </c>
      <c r="F56" s="16">
        <v>6.5</v>
      </c>
      <c r="G56" s="16">
        <v>140</v>
      </c>
      <c r="H56" s="16">
        <f>G56/50</f>
        <v>2.8</v>
      </c>
      <c r="I56" s="16">
        <v>230</v>
      </c>
      <c r="J56" s="16">
        <v>6.5</v>
      </c>
      <c r="K56" s="16">
        <v>0.25</v>
      </c>
      <c r="L56" s="16">
        <v>243</v>
      </c>
      <c r="M56" s="16">
        <v>200</v>
      </c>
      <c r="N56" s="16">
        <v>43.1</v>
      </c>
      <c r="O56" s="16"/>
      <c r="P56" s="16">
        <v>150</v>
      </c>
      <c r="Q56" s="18">
        <f>P56/(31+4*16)*31</f>
        <v>48.94736842105263</v>
      </c>
      <c r="R56" s="18">
        <v>25</v>
      </c>
      <c r="S56" s="55">
        <v>15</v>
      </c>
      <c r="T56" s="18"/>
      <c r="U56" s="18">
        <v>5100</v>
      </c>
      <c r="V56" s="16">
        <v>1252</v>
      </c>
      <c r="W56" s="16">
        <v>506</v>
      </c>
      <c r="X56" s="92">
        <f>W56/V56</f>
        <v>0.40415335463258784</v>
      </c>
      <c r="Y56" s="16">
        <v>100</v>
      </c>
      <c r="Z56" s="16">
        <v>200</v>
      </c>
      <c r="AA56" s="16"/>
      <c r="AB56" s="16"/>
      <c r="AC56" s="16"/>
      <c r="AD56" s="111"/>
      <c r="AE56" s="1"/>
      <c r="AF56" s="1"/>
    </row>
    <row r="57" spans="1:32" x14ac:dyDescent="0.3">
      <c r="A57" s="63">
        <v>45629.416666666664</v>
      </c>
      <c r="B57" s="16"/>
      <c r="C57" s="16" t="s">
        <v>277</v>
      </c>
      <c r="D57" s="16">
        <v>23</v>
      </c>
      <c r="E57" s="16">
        <v>7.95</v>
      </c>
      <c r="F57" s="16">
        <v>6.5</v>
      </c>
      <c r="G57" s="16"/>
      <c r="H57" s="16"/>
      <c r="I57" s="16"/>
      <c r="J57" s="16"/>
      <c r="K57" s="16"/>
      <c r="L57" s="16"/>
      <c r="M57" s="16">
        <v>150</v>
      </c>
      <c r="N57" s="16"/>
      <c r="O57" s="16"/>
      <c r="P57" s="16"/>
      <c r="Q57" s="18"/>
      <c r="R57" s="18"/>
      <c r="S57" s="55"/>
      <c r="T57" s="18"/>
      <c r="U57" s="18"/>
      <c r="V57" s="16"/>
      <c r="W57" s="16"/>
      <c r="X57" s="92"/>
      <c r="Y57" s="16"/>
      <c r="Z57" s="16"/>
      <c r="AA57" s="16"/>
      <c r="AB57" s="16"/>
      <c r="AC57" s="16"/>
      <c r="AD57" s="111"/>
      <c r="AE57" s="1"/>
      <c r="AF57" s="1"/>
    </row>
    <row r="58" spans="1:32" x14ac:dyDescent="0.3">
      <c r="A58" s="63">
        <v>45629.583333333336</v>
      </c>
      <c r="B58" s="16" t="s">
        <v>291</v>
      </c>
      <c r="C58" s="16"/>
      <c r="D58" s="16"/>
      <c r="E58" s="16"/>
      <c r="F58" s="16"/>
      <c r="G58" s="16"/>
      <c r="H58" s="16"/>
      <c r="I58" s="16"/>
      <c r="J58" s="16"/>
      <c r="K58" s="16"/>
      <c r="L58" s="16"/>
      <c r="M58" s="16"/>
      <c r="N58" s="16"/>
      <c r="O58" s="16"/>
      <c r="P58" s="16"/>
      <c r="Q58" s="18"/>
      <c r="R58" s="18"/>
      <c r="S58" s="55"/>
      <c r="T58" s="18"/>
      <c r="U58" s="18"/>
      <c r="V58" s="16"/>
      <c r="W58" s="16"/>
      <c r="X58" s="92"/>
      <c r="Y58" s="16"/>
      <c r="Z58" s="16"/>
      <c r="AA58" s="16"/>
      <c r="AB58" s="16"/>
      <c r="AC58" s="16"/>
      <c r="AD58" s="111"/>
      <c r="AE58" s="1"/>
      <c r="AF58" s="1"/>
    </row>
    <row r="59" spans="1:32" x14ac:dyDescent="0.3">
      <c r="A59" s="63">
        <v>45629.583333333336</v>
      </c>
      <c r="B59" s="16"/>
      <c r="C59" s="16" t="s">
        <v>292</v>
      </c>
      <c r="D59" s="16">
        <v>23</v>
      </c>
      <c r="E59" s="16">
        <v>7.95</v>
      </c>
      <c r="F59" s="16">
        <v>0</v>
      </c>
      <c r="G59" s="16"/>
      <c r="H59" s="16"/>
      <c r="I59" s="16">
        <v>191</v>
      </c>
      <c r="J59" s="16">
        <v>12.4</v>
      </c>
      <c r="K59" s="16">
        <v>0.14000000000000001</v>
      </c>
      <c r="L59" s="16"/>
      <c r="M59" s="16">
        <v>550</v>
      </c>
      <c r="N59" s="16">
        <v>119</v>
      </c>
      <c r="O59" s="16"/>
      <c r="P59" s="16"/>
      <c r="Q59" s="18"/>
      <c r="R59" s="18">
        <v>25</v>
      </c>
      <c r="S59" s="55">
        <v>15</v>
      </c>
      <c r="T59" s="18"/>
      <c r="U59" s="18"/>
      <c r="V59" s="16"/>
      <c r="W59" s="16"/>
      <c r="X59" s="92"/>
      <c r="Y59" s="16"/>
      <c r="Z59" s="16"/>
      <c r="AA59" s="16">
        <v>0.7</v>
      </c>
      <c r="AB59" s="16"/>
      <c r="AC59" s="16"/>
      <c r="AD59" s="111"/>
      <c r="AE59" s="1"/>
      <c r="AF59" s="1"/>
    </row>
    <row r="60" spans="1:32" x14ac:dyDescent="0.3">
      <c r="A60" s="99">
        <v>45629.791666666664</v>
      </c>
      <c r="B60" s="100" t="s">
        <v>293</v>
      </c>
      <c r="C60" s="100" t="s">
        <v>277</v>
      </c>
      <c r="D60" s="100">
        <v>26.5</v>
      </c>
      <c r="E60" s="100">
        <v>7.8</v>
      </c>
      <c r="F60" s="100">
        <v>2</v>
      </c>
      <c r="G60" s="100"/>
      <c r="H60" s="100"/>
      <c r="I60" s="100">
        <v>183</v>
      </c>
      <c r="J60" s="100">
        <v>17.899999999999999</v>
      </c>
      <c r="K60" s="100">
        <v>0.14399999999999999</v>
      </c>
      <c r="L60" s="100"/>
      <c r="M60" s="100">
        <v>550</v>
      </c>
      <c r="N60" s="100">
        <v>126</v>
      </c>
      <c r="O60" s="100"/>
      <c r="P60" s="100"/>
      <c r="Q60" s="101"/>
      <c r="R60" s="101"/>
      <c r="S60" s="102"/>
      <c r="T60" s="101"/>
      <c r="U60" s="101"/>
      <c r="V60" s="100"/>
      <c r="W60" s="100"/>
      <c r="X60" s="103"/>
      <c r="Y60" s="100"/>
      <c r="Z60" s="100"/>
      <c r="AA60" s="100"/>
      <c r="AB60" s="100"/>
      <c r="AC60" s="100"/>
      <c r="AD60" s="112"/>
      <c r="AE60" s="114"/>
      <c r="AF60" s="1"/>
    </row>
    <row r="61" spans="1:32" x14ac:dyDescent="0.3">
      <c r="A61" s="104">
        <v>45630.375</v>
      </c>
      <c r="B61" s="1"/>
      <c r="C61" s="1" t="s">
        <v>277</v>
      </c>
      <c r="D61" s="1">
        <v>23</v>
      </c>
      <c r="E61" s="1">
        <v>7.8</v>
      </c>
      <c r="F61" s="1">
        <v>6.5</v>
      </c>
      <c r="G61" s="1">
        <v>133</v>
      </c>
      <c r="H61" s="1">
        <f>G61/50</f>
        <v>2.66</v>
      </c>
      <c r="I61" s="1">
        <v>171</v>
      </c>
      <c r="J61" s="1">
        <v>10.7</v>
      </c>
      <c r="K61" s="1">
        <v>0.125</v>
      </c>
      <c r="L61" s="1">
        <v>203</v>
      </c>
      <c r="M61" s="1">
        <v>390</v>
      </c>
      <c r="N61" s="1">
        <v>79</v>
      </c>
      <c r="O61" s="1"/>
      <c r="P61" s="1">
        <v>21</v>
      </c>
      <c r="Q61" s="105">
        <f>P61/(31+4*16)*31</f>
        <v>6.852631578947368</v>
      </c>
      <c r="R61" s="105">
        <v>25</v>
      </c>
      <c r="S61" s="106">
        <v>16</v>
      </c>
      <c r="T61" s="105">
        <v>6000</v>
      </c>
      <c r="U61" s="105">
        <v>5900</v>
      </c>
      <c r="V61" s="1">
        <v>1100</v>
      </c>
      <c r="W61" s="1">
        <v>438</v>
      </c>
      <c r="X61" s="107">
        <f>W61/V61</f>
        <v>0.39818181818181819</v>
      </c>
      <c r="Y61" s="1">
        <v>100</v>
      </c>
      <c r="Z61" s="1">
        <v>200</v>
      </c>
      <c r="AA61" s="1"/>
      <c r="AB61" s="1"/>
      <c r="AC61" s="1"/>
      <c r="AD61" s="1"/>
      <c r="AE61" s="1"/>
      <c r="AF61" s="1"/>
    </row>
    <row r="62" spans="1:32" x14ac:dyDescent="0.3">
      <c r="A62" s="104">
        <v>45631.375</v>
      </c>
      <c r="B62" s="1"/>
      <c r="C62" s="1" t="s">
        <v>277</v>
      </c>
      <c r="D62" s="1">
        <v>23</v>
      </c>
      <c r="E62" s="1">
        <v>7.9</v>
      </c>
      <c r="F62" s="1">
        <v>6.5</v>
      </c>
      <c r="G62" s="1"/>
      <c r="H62" s="1"/>
      <c r="I62" s="115"/>
      <c r="J62" s="1">
        <v>5.8</v>
      </c>
      <c r="K62" s="1">
        <v>0.1</v>
      </c>
      <c r="L62" s="1">
        <v>141</v>
      </c>
      <c r="M62" s="1">
        <v>150</v>
      </c>
      <c r="N62" s="1">
        <v>33</v>
      </c>
      <c r="O62" s="1"/>
      <c r="P62" s="1">
        <v>23</v>
      </c>
      <c r="Q62" s="105">
        <f>P62/(31+4*16)*31</f>
        <v>7.5052631578947366</v>
      </c>
      <c r="R62" s="105">
        <v>26</v>
      </c>
      <c r="S62" s="106">
        <v>16.5</v>
      </c>
      <c r="T62" s="105">
        <v>6200</v>
      </c>
      <c r="U62" s="105">
        <v>6000</v>
      </c>
      <c r="V62" s="1">
        <v>1000</v>
      </c>
      <c r="W62" s="105">
        <v>450</v>
      </c>
      <c r="X62" s="107">
        <f>W62/V62</f>
        <v>0.45</v>
      </c>
      <c r="Y62" s="1">
        <v>100</v>
      </c>
      <c r="Z62" s="1">
        <v>200</v>
      </c>
      <c r="AA62" s="1"/>
      <c r="AB62" s="1"/>
      <c r="AC62" s="1"/>
      <c r="AD62" s="1"/>
      <c r="AE62" s="1"/>
      <c r="AF62" s="1"/>
    </row>
    <row r="63" spans="1:32" x14ac:dyDescent="0.3">
      <c r="A63" s="104">
        <v>45631.5</v>
      </c>
      <c r="B63" s="1" t="s">
        <v>294</v>
      </c>
      <c r="C63" s="1"/>
      <c r="D63" s="1"/>
      <c r="E63" s="1"/>
      <c r="F63" s="1"/>
      <c r="G63" s="1"/>
      <c r="H63" s="1"/>
      <c r="I63" s="1"/>
      <c r="J63" s="1"/>
      <c r="K63" s="1"/>
      <c r="L63" s="1"/>
      <c r="M63" s="1"/>
      <c r="N63" s="1"/>
      <c r="O63" s="1"/>
      <c r="P63" s="1"/>
      <c r="Q63" s="105"/>
      <c r="R63" s="105"/>
      <c r="S63" s="106"/>
      <c r="T63" s="105"/>
      <c r="U63" s="105"/>
      <c r="V63" s="1"/>
      <c r="W63" s="1"/>
      <c r="X63" s="107"/>
      <c r="Y63" s="1"/>
      <c r="Z63" s="1"/>
      <c r="AA63" s="1"/>
      <c r="AB63" s="1"/>
      <c r="AC63" s="1"/>
      <c r="AD63" s="1"/>
      <c r="AE63" s="1"/>
      <c r="AF63" s="1"/>
    </row>
    <row r="64" spans="1:32" x14ac:dyDescent="0.3">
      <c r="A64" s="104">
        <v>45631.5</v>
      </c>
      <c r="B64" s="1"/>
      <c r="C64" s="1" t="s">
        <v>264</v>
      </c>
      <c r="D64" s="1">
        <v>23</v>
      </c>
      <c r="E64" s="1">
        <v>7.9</v>
      </c>
      <c r="F64" s="1">
        <v>0</v>
      </c>
      <c r="G64" s="1"/>
      <c r="H64" s="1"/>
      <c r="I64" s="1">
        <v>192</v>
      </c>
      <c r="J64" s="1">
        <v>5.2</v>
      </c>
      <c r="K64" s="1">
        <v>4.5999999999999999E-2</v>
      </c>
      <c r="L64" s="1">
        <v>175</v>
      </c>
      <c r="M64" s="1">
        <v>450</v>
      </c>
      <c r="N64" s="1"/>
      <c r="O64" s="1"/>
      <c r="P64" s="1"/>
      <c r="Q64" s="105"/>
      <c r="R64" s="105"/>
      <c r="S64" s="106"/>
      <c r="T64" s="105"/>
      <c r="U64" s="105"/>
      <c r="V64" s="1"/>
      <c r="W64" s="1"/>
      <c r="X64" s="107"/>
      <c r="Y64" s="1"/>
      <c r="Z64" s="1"/>
      <c r="AA64" s="1">
        <v>0.7</v>
      </c>
      <c r="AB64" s="1"/>
      <c r="AC64" s="1"/>
      <c r="AD64" s="1"/>
      <c r="AE64" s="1"/>
      <c r="AF64" s="1"/>
    </row>
    <row r="65" spans="1:35" x14ac:dyDescent="0.3">
      <c r="A65" s="104">
        <v>45631.708333333336</v>
      </c>
      <c r="B65" s="1" t="s">
        <v>290</v>
      </c>
      <c r="C65" s="1" t="s">
        <v>295</v>
      </c>
      <c r="D65" s="1">
        <v>24</v>
      </c>
      <c r="E65" s="1">
        <v>7.85</v>
      </c>
      <c r="F65" s="1">
        <v>6.5</v>
      </c>
      <c r="G65" s="1"/>
      <c r="H65" s="1"/>
      <c r="I65" s="1">
        <v>186</v>
      </c>
      <c r="J65" s="1">
        <v>8.8000000000000007</v>
      </c>
      <c r="K65" s="1">
        <v>5.3999999999999999E-2</v>
      </c>
      <c r="L65" s="1"/>
      <c r="M65" s="1">
        <v>475</v>
      </c>
      <c r="N65" s="1"/>
      <c r="O65" s="1"/>
      <c r="P65" s="1"/>
      <c r="Q65" s="105"/>
      <c r="R65" s="105"/>
      <c r="S65" s="106"/>
      <c r="T65" s="105"/>
      <c r="U65" s="105"/>
      <c r="V65" s="1"/>
      <c r="W65" s="1"/>
      <c r="X65" s="107"/>
      <c r="Y65" s="1"/>
      <c r="Z65" s="1"/>
      <c r="AA65" s="1"/>
      <c r="AB65" s="1"/>
      <c r="AC65" s="1"/>
      <c r="AD65" s="1"/>
      <c r="AE65" s="1"/>
      <c r="AF65" s="1"/>
    </row>
    <row r="66" spans="1:35" x14ac:dyDescent="0.3">
      <c r="A66" s="104">
        <v>45632.375</v>
      </c>
      <c r="B66" s="1"/>
      <c r="C66" s="1" t="s">
        <v>295</v>
      </c>
      <c r="D66" s="1">
        <v>23</v>
      </c>
      <c r="E66" s="1">
        <v>7.85</v>
      </c>
      <c r="F66" s="1">
        <v>6.5</v>
      </c>
      <c r="G66" s="1">
        <v>135</v>
      </c>
      <c r="H66" s="1">
        <f>G66/50</f>
        <v>2.7</v>
      </c>
      <c r="I66" s="1">
        <v>171</v>
      </c>
      <c r="J66" s="1">
        <v>7.4</v>
      </c>
      <c r="K66" s="1">
        <v>0.08</v>
      </c>
      <c r="L66" s="1">
        <v>172</v>
      </c>
      <c r="M66" s="1">
        <v>229</v>
      </c>
      <c r="N66" s="1">
        <v>71</v>
      </c>
      <c r="O66" s="1"/>
      <c r="P66" s="1">
        <v>16</v>
      </c>
      <c r="Q66" s="105"/>
      <c r="R66" s="105">
        <v>25.7</v>
      </c>
      <c r="S66" s="106">
        <v>16</v>
      </c>
      <c r="T66" s="105">
        <v>6000</v>
      </c>
      <c r="U66" s="105">
        <v>6500</v>
      </c>
      <c r="V66" s="105">
        <v>1257</v>
      </c>
      <c r="W66" s="105">
        <v>647</v>
      </c>
      <c r="X66" s="107">
        <f>W66/V66</f>
        <v>0.51471758154335723</v>
      </c>
      <c r="Y66" s="1">
        <v>100</v>
      </c>
      <c r="Z66" s="1">
        <v>200</v>
      </c>
      <c r="AA66" s="1"/>
      <c r="AB66" s="1"/>
      <c r="AC66" s="1"/>
      <c r="AD66" s="1"/>
      <c r="AE66" s="1"/>
      <c r="AF66" s="1"/>
      <c r="AI66" t="s">
        <v>296</v>
      </c>
    </row>
    <row r="67" spans="1:35" x14ac:dyDescent="0.3">
      <c r="A67" s="104">
        <v>45633.416666666664</v>
      </c>
      <c r="B67" s="1"/>
      <c r="C67" s="1" t="s">
        <v>277</v>
      </c>
      <c r="D67" s="1">
        <v>23</v>
      </c>
      <c r="E67" s="1">
        <v>7.85</v>
      </c>
      <c r="F67" s="1">
        <v>6.5</v>
      </c>
      <c r="G67" s="1">
        <v>110</v>
      </c>
      <c r="H67" s="1">
        <f>G67/50</f>
        <v>2.2000000000000002</v>
      </c>
      <c r="I67" s="1">
        <v>155</v>
      </c>
      <c r="J67" s="1">
        <v>9.8000000000000007</v>
      </c>
      <c r="K67" s="1">
        <v>6.2E-2</v>
      </c>
      <c r="L67" s="1">
        <v>150</v>
      </c>
      <c r="M67" s="1"/>
      <c r="N67" s="1">
        <v>48.8</v>
      </c>
      <c r="O67" s="1"/>
      <c r="P67" s="1">
        <v>11</v>
      </c>
      <c r="Q67" s="105"/>
      <c r="R67" s="105">
        <v>25</v>
      </c>
      <c r="S67" s="106">
        <v>15.68</v>
      </c>
      <c r="T67" s="105">
        <v>5800</v>
      </c>
      <c r="U67" s="105">
        <v>5900</v>
      </c>
      <c r="V67" s="105">
        <v>1100</v>
      </c>
      <c r="W67" s="1"/>
      <c r="X67" s="107"/>
      <c r="Y67" s="1">
        <v>100</v>
      </c>
      <c r="Z67" s="1">
        <v>100</v>
      </c>
      <c r="AA67" s="1"/>
      <c r="AB67" s="1"/>
      <c r="AC67" s="1"/>
      <c r="AD67" s="1"/>
      <c r="AE67" s="1"/>
      <c r="AF67" s="1">
        <v>100</v>
      </c>
    </row>
    <row r="68" spans="1:35" x14ac:dyDescent="0.3">
      <c r="A68" s="104">
        <v>45633.4375</v>
      </c>
      <c r="B68" s="1" t="s">
        <v>297</v>
      </c>
      <c r="C68" s="1"/>
      <c r="D68" s="1"/>
      <c r="E68" s="1"/>
      <c r="F68" s="1"/>
      <c r="G68" s="1"/>
      <c r="H68" s="1"/>
      <c r="I68" s="1"/>
      <c r="J68" s="1"/>
      <c r="K68" s="1"/>
      <c r="L68" s="1"/>
      <c r="M68" s="1"/>
      <c r="N68" s="1"/>
      <c r="O68" s="1"/>
      <c r="P68" s="1"/>
      <c r="Q68" s="105"/>
      <c r="R68" s="105"/>
      <c r="S68" s="106"/>
      <c r="T68" s="105"/>
      <c r="U68" s="105"/>
      <c r="V68" s="1"/>
      <c r="W68" s="1"/>
      <c r="X68" s="107"/>
      <c r="Y68" s="1"/>
      <c r="Z68" s="1"/>
      <c r="AA68" s="1">
        <v>0.7</v>
      </c>
      <c r="AB68" s="1"/>
      <c r="AC68" s="1"/>
      <c r="AD68" s="1"/>
      <c r="AE68" s="1"/>
      <c r="AF68" s="1"/>
    </row>
    <row r="69" spans="1:35" x14ac:dyDescent="0.3">
      <c r="A69" s="104" t="s">
        <v>298</v>
      </c>
      <c r="B69" s="1" t="s">
        <v>290</v>
      </c>
      <c r="C69" s="1"/>
      <c r="D69" s="1"/>
      <c r="E69" s="1"/>
      <c r="F69" s="1"/>
      <c r="G69" s="1"/>
      <c r="H69" s="1"/>
      <c r="I69" s="1"/>
      <c r="J69" s="1"/>
      <c r="K69" s="1"/>
      <c r="L69" s="1"/>
      <c r="M69" s="1"/>
      <c r="N69" s="1"/>
      <c r="O69" s="1"/>
      <c r="P69" s="1"/>
      <c r="Q69" s="105"/>
      <c r="R69" s="105"/>
      <c r="S69" s="106"/>
      <c r="T69" s="105"/>
      <c r="U69" s="105"/>
      <c r="V69" s="1"/>
      <c r="W69" s="1"/>
      <c r="X69" s="107"/>
      <c r="Y69" s="1"/>
      <c r="Z69" s="1"/>
      <c r="AA69" s="1"/>
      <c r="AB69" s="1"/>
      <c r="AC69" s="1"/>
      <c r="AD69" s="1"/>
      <c r="AE69" s="1"/>
      <c r="AF69" s="1"/>
    </row>
    <row r="70" spans="1:35" x14ac:dyDescent="0.3">
      <c r="A70" s="104">
        <v>45633.6875</v>
      </c>
      <c r="B70" s="1" t="s">
        <v>299</v>
      </c>
      <c r="C70" s="1" t="s">
        <v>288</v>
      </c>
      <c r="D70" s="1">
        <v>24.2</v>
      </c>
      <c r="E70" s="1">
        <v>7.9</v>
      </c>
      <c r="F70" s="1">
        <v>6.5</v>
      </c>
      <c r="G70" s="1"/>
      <c r="H70" s="1"/>
      <c r="I70" s="1">
        <v>156</v>
      </c>
      <c r="J70" s="1">
        <v>13.9</v>
      </c>
      <c r="K70" s="1">
        <v>8.5000000000000006E-2</v>
      </c>
      <c r="L70" s="1">
        <v>156</v>
      </c>
      <c r="M70" s="1">
        <v>499</v>
      </c>
      <c r="N70" s="1">
        <v>99.48</v>
      </c>
      <c r="O70" s="1"/>
      <c r="P70" s="1">
        <v>12</v>
      </c>
      <c r="Q70" s="105"/>
      <c r="R70" s="105"/>
      <c r="S70" s="106"/>
      <c r="T70" s="105"/>
      <c r="U70" s="105">
        <v>5800</v>
      </c>
      <c r="V70" s="1"/>
      <c r="W70" s="1"/>
      <c r="X70" s="107"/>
      <c r="Y70" s="1"/>
      <c r="Z70" s="1"/>
      <c r="AA70" s="1"/>
      <c r="AB70" s="1"/>
      <c r="AC70" s="1"/>
      <c r="AD70" s="1"/>
      <c r="AE70" s="1"/>
      <c r="AF70" s="1"/>
      <c r="AI70" t="s">
        <v>300</v>
      </c>
    </row>
    <row r="71" spans="1:35" x14ac:dyDescent="0.3">
      <c r="A71" s="104">
        <v>45635.375</v>
      </c>
      <c r="B71" s="1"/>
      <c r="C71" s="1" t="s">
        <v>295</v>
      </c>
      <c r="D71" s="1">
        <v>23</v>
      </c>
      <c r="E71" s="1">
        <v>7.93</v>
      </c>
      <c r="F71" s="1">
        <v>6.5</v>
      </c>
      <c r="G71" s="1">
        <v>90</v>
      </c>
      <c r="H71" s="1">
        <f>G71/50</f>
        <v>1.8</v>
      </c>
      <c r="I71" s="1">
        <v>146</v>
      </c>
      <c r="J71" s="1">
        <v>9.1999999999999993</v>
      </c>
      <c r="K71" s="1">
        <v>5.2999999999999999E-2</v>
      </c>
      <c r="L71" s="1">
        <v>136</v>
      </c>
      <c r="M71" s="1">
        <v>140</v>
      </c>
      <c r="N71" s="1">
        <v>34.6</v>
      </c>
      <c r="O71" s="1"/>
      <c r="P71" s="1">
        <v>11</v>
      </c>
      <c r="Q71" s="105"/>
      <c r="R71" s="105">
        <v>24.5</v>
      </c>
      <c r="S71" s="106">
        <v>15.78</v>
      </c>
      <c r="T71" s="105">
        <v>6700</v>
      </c>
      <c r="U71" s="105">
        <v>6000</v>
      </c>
      <c r="V71" s="1">
        <v>1100</v>
      </c>
      <c r="W71" s="1">
        <v>545</v>
      </c>
      <c r="X71" s="107">
        <f>W71/V71</f>
        <v>0.49545454545454548</v>
      </c>
      <c r="Y71" s="1">
        <v>100</v>
      </c>
      <c r="Z71" s="1">
        <v>100</v>
      </c>
      <c r="AA71" s="1"/>
      <c r="AB71" s="1"/>
      <c r="AC71" s="1"/>
      <c r="AD71" s="1"/>
      <c r="AE71" s="1"/>
      <c r="AF71" s="1">
        <v>100</v>
      </c>
      <c r="AI71" t="s">
        <v>301</v>
      </c>
    </row>
    <row r="72" spans="1:35" x14ac:dyDescent="0.3">
      <c r="A72" s="104">
        <v>45635.666666666664</v>
      </c>
      <c r="B72" s="1" t="s">
        <v>302</v>
      </c>
      <c r="C72" s="1"/>
      <c r="D72" s="1"/>
      <c r="E72" s="1"/>
      <c r="F72" s="1"/>
      <c r="G72" s="1"/>
      <c r="H72" s="1"/>
      <c r="I72" s="1">
        <v>210</v>
      </c>
      <c r="J72" s="1"/>
      <c r="K72" s="1"/>
      <c r="L72" s="1">
        <v>237</v>
      </c>
      <c r="M72" s="1"/>
      <c r="N72" s="1">
        <v>131.69999999999999</v>
      </c>
      <c r="O72" s="1"/>
      <c r="P72" s="1"/>
      <c r="Q72" s="105"/>
      <c r="R72" s="105"/>
      <c r="S72" s="106"/>
      <c r="T72" s="105"/>
      <c r="U72" s="105"/>
      <c r="V72" s="1"/>
      <c r="W72" s="1"/>
      <c r="X72" s="107"/>
      <c r="Y72" s="1"/>
      <c r="Z72" s="1"/>
      <c r="AA72" s="1">
        <v>0.3</v>
      </c>
      <c r="AB72" s="1">
        <v>0.35</v>
      </c>
      <c r="AC72" s="1"/>
      <c r="AD72" s="1"/>
      <c r="AE72" s="1">
        <v>1.8</v>
      </c>
      <c r="AF72" s="1">
        <v>100</v>
      </c>
      <c r="AI72" t="s">
        <v>303</v>
      </c>
    </row>
    <row r="73" spans="1:35" x14ac:dyDescent="0.3">
      <c r="A73" s="104">
        <v>45636.375</v>
      </c>
      <c r="B73" s="1"/>
      <c r="C73" s="1" t="s">
        <v>277</v>
      </c>
      <c r="D73" s="1">
        <v>23</v>
      </c>
      <c r="E73" s="1">
        <v>8.4</v>
      </c>
      <c r="F73" s="1">
        <v>6.5</v>
      </c>
      <c r="G73" s="1">
        <v>370</v>
      </c>
      <c r="H73" s="1">
        <f>G73/50</f>
        <v>7.4</v>
      </c>
      <c r="I73" s="1">
        <v>117</v>
      </c>
      <c r="J73" s="1">
        <v>12.3</v>
      </c>
      <c r="K73" s="1">
        <v>0.104</v>
      </c>
      <c r="L73" s="1">
        <v>168.2</v>
      </c>
      <c r="M73" s="1">
        <v>160</v>
      </c>
      <c r="N73" s="1">
        <v>117.7</v>
      </c>
      <c r="O73" s="1"/>
      <c r="P73" s="1">
        <v>25</v>
      </c>
      <c r="Q73" s="105"/>
      <c r="R73" s="105">
        <v>24.3</v>
      </c>
      <c r="S73" s="106">
        <v>15.3</v>
      </c>
      <c r="T73" s="105">
        <v>5750</v>
      </c>
      <c r="U73" s="105">
        <v>5000</v>
      </c>
      <c r="V73" s="1">
        <v>1065</v>
      </c>
      <c r="W73" s="1">
        <v>507</v>
      </c>
      <c r="X73" s="107">
        <f>W73/V73</f>
        <v>0.47605633802816899</v>
      </c>
      <c r="Y73" s="1">
        <v>100</v>
      </c>
      <c r="Z73" s="1">
        <v>150</v>
      </c>
      <c r="AA73" s="1"/>
      <c r="AB73" s="1"/>
      <c r="AC73" s="1"/>
      <c r="AD73" s="1"/>
      <c r="AE73" s="1"/>
      <c r="AF73" s="1"/>
    </row>
    <row r="74" spans="1:35" x14ac:dyDescent="0.3">
      <c r="A74" s="104">
        <v>45636.416666666664</v>
      </c>
      <c r="B74" s="1" t="s">
        <v>297</v>
      </c>
      <c r="C74" s="1"/>
      <c r="D74" s="1"/>
      <c r="E74" s="1"/>
      <c r="F74" s="1"/>
      <c r="G74" s="1"/>
      <c r="H74" s="1"/>
      <c r="I74" s="1"/>
      <c r="J74" s="1"/>
      <c r="K74" s="1"/>
      <c r="L74" s="1"/>
      <c r="M74" s="1"/>
      <c r="N74" s="1"/>
      <c r="O74" s="1"/>
      <c r="P74" s="1"/>
      <c r="Q74" s="105"/>
      <c r="R74" s="105"/>
      <c r="S74" s="106"/>
      <c r="T74" s="105"/>
      <c r="U74" s="105"/>
      <c r="V74" s="1"/>
      <c r="W74" s="1"/>
      <c r="X74" s="107"/>
      <c r="Y74" s="1"/>
      <c r="Z74" s="1"/>
      <c r="AA74" s="1">
        <v>0.7</v>
      </c>
      <c r="AB74" s="1"/>
      <c r="AC74" s="1"/>
      <c r="AD74" s="1"/>
      <c r="AE74" s="1"/>
      <c r="AF74" s="1"/>
    </row>
    <row r="75" spans="1:35" x14ac:dyDescent="0.3">
      <c r="A75" s="104">
        <v>45636.708333333336</v>
      </c>
      <c r="B75" s="1" t="s">
        <v>290</v>
      </c>
      <c r="C75" s="1"/>
      <c r="D75" s="1"/>
      <c r="E75" s="1"/>
      <c r="F75" s="1"/>
      <c r="G75" s="1"/>
      <c r="H75" s="1"/>
      <c r="I75" s="1"/>
      <c r="J75" s="1"/>
      <c r="K75" s="1"/>
      <c r="L75" s="1"/>
      <c r="M75" s="1"/>
      <c r="N75" s="1"/>
      <c r="O75" s="1"/>
      <c r="P75" s="1"/>
      <c r="Q75" s="105"/>
      <c r="R75" s="105"/>
      <c r="S75" s="106"/>
      <c r="T75" s="105"/>
      <c r="U75" s="105"/>
      <c r="V75" s="1"/>
      <c r="W75" s="1"/>
      <c r="X75" s="107"/>
      <c r="Y75" s="1"/>
      <c r="Z75" s="1"/>
      <c r="AA75" s="1"/>
      <c r="AB75" s="1"/>
      <c r="AC75" s="1"/>
      <c r="AD75" s="1">
        <v>0.2</v>
      </c>
      <c r="AE75" s="1"/>
      <c r="AF75" s="1"/>
    </row>
    <row r="76" spans="1:35" x14ac:dyDescent="0.3">
      <c r="A76" s="104">
        <v>45636.708333333336</v>
      </c>
      <c r="C76" s="1" t="s">
        <v>277</v>
      </c>
      <c r="D76" s="1">
        <v>24.5</v>
      </c>
      <c r="E76" s="1">
        <v>7.9</v>
      </c>
      <c r="F76" s="1">
        <v>6.5</v>
      </c>
      <c r="G76" s="1"/>
      <c r="H76" s="1"/>
      <c r="I76" s="1">
        <v>131</v>
      </c>
      <c r="J76" s="1">
        <v>8</v>
      </c>
      <c r="K76" s="1">
        <v>0.04</v>
      </c>
      <c r="L76" s="1">
        <v>210</v>
      </c>
      <c r="M76" s="1">
        <v>459</v>
      </c>
      <c r="N76" s="1">
        <v>174.6</v>
      </c>
      <c r="O76" s="1"/>
      <c r="P76" s="1"/>
      <c r="Q76" s="105"/>
      <c r="R76" s="105"/>
      <c r="S76" s="106"/>
      <c r="T76" s="105"/>
      <c r="U76" s="105"/>
      <c r="V76" s="1"/>
      <c r="W76" s="1"/>
      <c r="X76" s="107"/>
      <c r="Y76" s="1">
        <v>100</v>
      </c>
      <c r="Z76" s="1"/>
      <c r="AA76" s="1"/>
      <c r="AB76" s="1"/>
      <c r="AC76" s="1"/>
      <c r="AD76" s="1"/>
      <c r="AE76" s="1"/>
      <c r="AF76" s="1"/>
    </row>
    <row r="77" spans="1:35" x14ac:dyDescent="0.3">
      <c r="A77" s="104">
        <v>45637.375</v>
      </c>
      <c r="B77" s="1" t="s">
        <v>304</v>
      </c>
      <c r="C77" s="1" t="s">
        <v>288</v>
      </c>
      <c r="D77" s="1">
        <v>23</v>
      </c>
      <c r="E77" s="1" t="s">
        <v>305</v>
      </c>
      <c r="F77" s="1">
        <v>6.5</v>
      </c>
      <c r="G77" s="1"/>
      <c r="H77" s="1"/>
      <c r="I77" s="1">
        <v>112</v>
      </c>
      <c r="J77" s="1">
        <v>8.1999999999999993</v>
      </c>
      <c r="K77" s="1">
        <v>0.04</v>
      </c>
      <c r="L77" s="1">
        <v>149</v>
      </c>
      <c r="M77" s="1">
        <v>253</v>
      </c>
      <c r="N77" s="1">
        <v>94.96</v>
      </c>
      <c r="O77" s="1"/>
      <c r="P77" s="1">
        <v>12</v>
      </c>
      <c r="Q77" s="105"/>
      <c r="R77" s="105">
        <v>24.2</v>
      </c>
      <c r="S77" s="106">
        <v>14.85</v>
      </c>
      <c r="T77" s="105"/>
      <c r="U77" s="105">
        <v>5200</v>
      </c>
      <c r="V77" s="1">
        <v>1100</v>
      </c>
      <c r="W77" s="1"/>
      <c r="X77" s="107"/>
      <c r="Y77" s="1">
        <v>100</v>
      </c>
      <c r="Z77" s="1">
        <v>100</v>
      </c>
      <c r="AA77" s="1"/>
      <c r="AB77" s="1"/>
      <c r="AC77" s="1"/>
      <c r="AD77" s="1">
        <v>0.3</v>
      </c>
      <c r="AE77" s="1"/>
      <c r="AF77" s="1">
        <v>100</v>
      </c>
    </row>
    <row r="78" spans="1:35" x14ac:dyDescent="0.3">
      <c r="A78" s="104">
        <v>45638.375</v>
      </c>
      <c r="B78" s="1" t="s">
        <v>306</v>
      </c>
      <c r="C78" s="1"/>
      <c r="D78" s="1"/>
      <c r="E78" s="1"/>
      <c r="F78" s="1"/>
      <c r="G78" s="1"/>
      <c r="H78" s="1"/>
      <c r="I78" s="1"/>
      <c r="J78" s="1"/>
      <c r="K78" s="1"/>
      <c r="L78" s="1"/>
      <c r="M78" s="1"/>
      <c r="N78" s="1"/>
      <c r="O78" s="1"/>
      <c r="P78" s="1"/>
      <c r="Q78" s="105"/>
      <c r="R78" s="105"/>
      <c r="S78" s="106"/>
      <c r="T78" s="105"/>
      <c r="U78" s="105"/>
      <c r="V78" s="1"/>
      <c r="W78" s="1"/>
      <c r="X78" s="107"/>
      <c r="Y78" s="1"/>
      <c r="Z78" s="1"/>
      <c r="AA78" s="1">
        <v>0.7</v>
      </c>
      <c r="AB78" s="1">
        <v>0.34</v>
      </c>
      <c r="AC78" s="1"/>
      <c r="AD78" s="1"/>
      <c r="AE78" s="1"/>
      <c r="AF78" s="1"/>
      <c r="AG78" s="1">
        <v>20</v>
      </c>
      <c r="AH78" s="1"/>
      <c r="AI78" t="s">
        <v>307</v>
      </c>
    </row>
    <row r="79" spans="1:35" x14ac:dyDescent="0.3">
      <c r="A79" s="104">
        <v>45638.381944444445</v>
      </c>
      <c r="B79" s="1"/>
      <c r="C79" s="1" t="s">
        <v>264</v>
      </c>
      <c r="D79" s="1">
        <v>22</v>
      </c>
      <c r="E79" s="1">
        <v>8.3000000000000007</v>
      </c>
      <c r="F79" s="1">
        <v>0</v>
      </c>
      <c r="G79" s="1">
        <v>275</v>
      </c>
      <c r="H79" s="1">
        <f>G79/50</f>
        <v>5.5</v>
      </c>
      <c r="I79" s="1">
        <v>124</v>
      </c>
      <c r="J79" s="1">
        <v>7.8</v>
      </c>
      <c r="K79" s="1">
        <v>0.08</v>
      </c>
      <c r="L79" s="1">
        <v>208</v>
      </c>
      <c r="M79" s="1">
        <v>890</v>
      </c>
      <c r="N79" s="1">
        <v>208</v>
      </c>
      <c r="O79" s="1"/>
      <c r="P79" s="1">
        <v>23</v>
      </c>
      <c r="Q79" s="105"/>
      <c r="R79" s="105">
        <v>23</v>
      </c>
      <c r="S79" s="106">
        <v>14.5</v>
      </c>
      <c r="T79" s="105">
        <v>5500</v>
      </c>
      <c r="U79" s="105">
        <v>5300</v>
      </c>
      <c r="V79" s="1">
        <v>980</v>
      </c>
      <c r="W79" s="1">
        <v>550</v>
      </c>
      <c r="X79" s="107"/>
      <c r="Y79" s="1">
        <v>100</v>
      </c>
      <c r="Z79" s="1"/>
      <c r="AA79" s="1"/>
      <c r="AB79" s="1"/>
      <c r="AC79" s="1"/>
      <c r="AD79" s="1"/>
      <c r="AE79" s="1"/>
      <c r="AF79" s="1">
        <v>100</v>
      </c>
      <c r="AG79" s="1"/>
      <c r="AH79" s="1"/>
    </row>
    <row r="80" spans="1:35" x14ac:dyDescent="0.3">
      <c r="A80" s="104">
        <v>45638.6875</v>
      </c>
      <c r="B80" s="1" t="s">
        <v>290</v>
      </c>
      <c r="C80" s="1"/>
      <c r="D80" s="1"/>
      <c r="E80" s="1"/>
      <c r="F80" s="1"/>
      <c r="G80" s="1"/>
      <c r="H80" s="1"/>
      <c r="I80" s="1"/>
      <c r="J80" s="1"/>
      <c r="K80" s="1"/>
      <c r="L80" s="1"/>
      <c r="M80" s="1"/>
      <c r="N80" s="1"/>
      <c r="O80" s="1"/>
      <c r="P80" s="1"/>
      <c r="Q80" s="105"/>
      <c r="R80" s="105"/>
      <c r="S80" s="106"/>
      <c r="T80" s="105"/>
      <c r="U80" s="105"/>
      <c r="V80" s="1"/>
      <c r="W80" s="1"/>
      <c r="X80" s="107"/>
      <c r="Y80" s="1"/>
      <c r="Z80" s="1"/>
      <c r="AA80" s="1"/>
      <c r="AB80" s="1"/>
      <c r="AC80" s="1"/>
      <c r="AD80" s="1"/>
      <c r="AE80" s="1"/>
      <c r="AF80" s="1"/>
      <c r="AG80" s="1"/>
      <c r="AH80" s="1"/>
    </row>
    <row r="81" spans="1:35" x14ac:dyDescent="0.3">
      <c r="A81" s="104">
        <v>45638.6875</v>
      </c>
      <c r="B81" s="1"/>
      <c r="C81" s="1" t="s">
        <v>288</v>
      </c>
      <c r="D81" s="1">
        <v>24</v>
      </c>
      <c r="E81" s="1">
        <v>7.5</v>
      </c>
      <c r="F81" s="1">
        <v>6.5</v>
      </c>
      <c r="G81" s="1"/>
      <c r="H81" s="1"/>
      <c r="I81" s="1">
        <v>127</v>
      </c>
      <c r="J81" s="1">
        <v>4.3</v>
      </c>
      <c r="K81" s="1">
        <v>0.27600000000000002</v>
      </c>
      <c r="L81" s="1">
        <v>209</v>
      </c>
      <c r="M81" s="1">
        <v>698</v>
      </c>
      <c r="N81" s="1">
        <v>194</v>
      </c>
      <c r="O81" s="1"/>
      <c r="P81" s="1">
        <v>26</v>
      </c>
      <c r="Q81" s="105"/>
      <c r="R81" s="105"/>
      <c r="S81" s="106"/>
      <c r="T81" s="105"/>
      <c r="U81" s="105"/>
      <c r="V81" s="1"/>
      <c r="W81" s="1"/>
      <c r="X81" s="107"/>
      <c r="Y81" s="1">
        <v>100</v>
      </c>
      <c r="Z81" s="1"/>
      <c r="AA81" s="1"/>
      <c r="AB81" s="1"/>
      <c r="AC81" s="1"/>
      <c r="AD81" s="1"/>
      <c r="AE81" s="1"/>
      <c r="AF81" s="1">
        <v>100</v>
      </c>
      <c r="AG81" s="1"/>
      <c r="AH81" s="1"/>
    </row>
    <row r="82" spans="1:35" x14ac:dyDescent="0.3">
      <c r="A82" s="104">
        <v>45639.375</v>
      </c>
      <c r="B82" s="1"/>
      <c r="C82" s="1" t="s">
        <v>277</v>
      </c>
      <c r="D82" s="1">
        <v>22.5</v>
      </c>
      <c r="E82" s="1">
        <v>8.3000000000000007</v>
      </c>
      <c r="F82" s="1">
        <v>6.5</v>
      </c>
      <c r="G82" s="1">
        <v>225</v>
      </c>
      <c r="H82" s="1">
        <f>G82/50</f>
        <v>4.5</v>
      </c>
      <c r="I82" s="1">
        <v>110</v>
      </c>
      <c r="J82" s="1">
        <v>10.5</v>
      </c>
      <c r="K82" s="1">
        <v>0.06</v>
      </c>
      <c r="L82" s="1">
        <v>174</v>
      </c>
      <c r="M82" s="1">
        <v>255</v>
      </c>
      <c r="N82" s="1">
        <v>82</v>
      </c>
      <c r="O82" s="1"/>
      <c r="P82" s="1">
        <v>18</v>
      </c>
      <c r="Q82" s="105"/>
      <c r="R82" s="105">
        <v>22</v>
      </c>
      <c r="S82" s="106">
        <v>14</v>
      </c>
      <c r="T82" s="105"/>
      <c r="U82" s="105"/>
      <c r="V82" s="1">
        <v>986</v>
      </c>
      <c r="W82" s="1">
        <v>425</v>
      </c>
      <c r="X82" s="107"/>
      <c r="Y82" s="1">
        <v>100</v>
      </c>
      <c r="Z82" s="1">
        <v>100</v>
      </c>
      <c r="AA82" s="1">
        <v>0.3</v>
      </c>
      <c r="AB82" s="1"/>
      <c r="AC82" s="1"/>
      <c r="AD82" s="1">
        <v>0.5</v>
      </c>
      <c r="AE82" s="1"/>
      <c r="AF82" s="1">
        <v>100</v>
      </c>
      <c r="AG82" s="1"/>
      <c r="AH82" s="1"/>
      <c r="AI82" t="s">
        <v>308</v>
      </c>
    </row>
    <row r="83" spans="1:35" x14ac:dyDescent="0.3">
      <c r="A83" s="104">
        <v>45640.416666666664</v>
      </c>
      <c r="B83" s="1"/>
      <c r="C83" s="1" t="s">
        <v>277</v>
      </c>
      <c r="D83" s="1">
        <v>22</v>
      </c>
      <c r="E83" s="1">
        <v>8.3000000000000007</v>
      </c>
      <c r="F83" s="1">
        <v>6.5</v>
      </c>
      <c r="G83" s="1">
        <v>195</v>
      </c>
      <c r="H83" s="1">
        <f>G83/50</f>
        <v>3.9</v>
      </c>
      <c r="I83" s="1">
        <v>116</v>
      </c>
      <c r="J83" s="1">
        <v>9.6999999999999993</v>
      </c>
      <c r="K83" s="1">
        <v>0.1</v>
      </c>
      <c r="L83" s="1">
        <v>174</v>
      </c>
      <c r="M83" s="1">
        <v>241</v>
      </c>
      <c r="N83" s="1">
        <v>67</v>
      </c>
      <c r="O83" s="1"/>
      <c r="P83" s="1">
        <v>17</v>
      </c>
      <c r="Q83" s="105"/>
      <c r="R83" s="105">
        <v>22.8</v>
      </c>
      <c r="S83" s="106">
        <v>14</v>
      </c>
      <c r="T83" s="105"/>
      <c r="U83" s="105"/>
      <c r="V83" s="1">
        <v>1000</v>
      </c>
      <c r="W83" s="1"/>
      <c r="X83" s="107"/>
      <c r="Y83" s="1"/>
      <c r="Z83" s="1"/>
      <c r="AA83" s="1"/>
      <c r="AB83" s="1"/>
      <c r="AC83" s="1"/>
      <c r="AD83" s="1"/>
      <c r="AE83" s="1"/>
      <c r="AF83" s="1"/>
      <c r="AG83" s="1"/>
      <c r="AH83" s="1"/>
    </row>
    <row r="84" spans="1:35" x14ac:dyDescent="0.3">
      <c r="A84" s="104">
        <v>45640.427083333336</v>
      </c>
      <c r="B84" s="1" t="s">
        <v>306</v>
      </c>
      <c r="C84" s="1"/>
      <c r="D84" s="1"/>
      <c r="E84" s="1"/>
      <c r="F84" s="1"/>
      <c r="G84" s="1"/>
      <c r="H84" s="1"/>
      <c r="I84" s="1"/>
      <c r="J84" s="1"/>
      <c r="K84" s="1"/>
      <c r="L84" s="1"/>
      <c r="M84" s="1"/>
      <c r="N84" s="1"/>
      <c r="O84" s="1"/>
      <c r="P84" s="1"/>
      <c r="Q84" s="105"/>
      <c r="R84" s="105"/>
      <c r="S84" s="106"/>
      <c r="T84" s="105"/>
      <c r="U84" s="105"/>
      <c r="V84" s="1"/>
      <c r="W84" s="1"/>
      <c r="X84" s="107"/>
      <c r="Y84" s="1"/>
      <c r="Z84" s="1"/>
      <c r="AA84" s="1">
        <v>0.7</v>
      </c>
      <c r="AB84" s="1">
        <v>0.35</v>
      </c>
      <c r="AC84" s="1"/>
      <c r="AD84" s="1"/>
      <c r="AE84" s="1"/>
      <c r="AF84" s="1"/>
      <c r="AG84" s="1">
        <v>20</v>
      </c>
      <c r="AH84" s="1"/>
    </row>
    <row r="85" spans="1:35" x14ac:dyDescent="0.3">
      <c r="A85" s="104">
        <v>45640.677083333336</v>
      </c>
      <c r="B85" s="1" t="s">
        <v>290</v>
      </c>
      <c r="C85" s="1"/>
      <c r="D85" s="1"/>
      <c r="E85" s="1"/>
      <c r="F85" s="1"/>
      <c r="G85" s="1"/>
      <c r="H85" s="1"/>
      <c r="I85" s="1"/>
      <c r="J85" s="1"/>
      <c r="K85" s="1"/>
      <c r="L85" s="1"/>
      <c r="M85" s="1"/>
      <c r="N85" s="1"/>
      <c r="O85" t="e">
        <f t="shared" ref="O85:O133" si="0">M85/N85</f>
        <v>#DIV/0!</v>
      </c>
      <c r="P85" s="1"/>
      <c r="Q85" s="105"/>
      <c r="R85" s="105"/>
      <c r="S85" s="106"/>
      <c r="T85" s="105"/>
      <c r="U85" s="105"/>
      <c r="V85" s="1"/>
      <c r="W85" s="1"/>
      <c r="X85" s="107"/>
      <c r="Y85" s="1"/>
      <c r="Z85" s="1"/>
      <c r="AA85" s="1"/>
      <c r="AB85" s="1"/>
      <c r="AC85" s="1"/>
      <c r="AD85" s="1"/>
      <c r="AE85" s="1"/>
      <c r="AF85" s="1"/>
      <c r="AG85" s="1"/>
      <c r="AH85" s="1"/>
    </row>
    <row r="86" spans="1:35" x14ac:dyDescent="0.3">
      <c r="A86" s="104">
        <v>45640.677083333336</v>
      </c>
      <c r="B86" s="1"/>
      <c r="C86" s="1" t="s">
        <v>277</v>
      </c>
      <c r="D86" s="1">
        <v>24</v>
      </c>
      <c r="E86" s="1">
        <v>7.7</v>
      </c>
      <c r="F86" s="1">
        <v>6.5</v>
      </c>
      <c r="G86" s="1">
        <v>200</v>
      </c>
      <c r="H86" s="1">
        <f>G86/50</f>
        <v>4</v>
      </c>
      <c r="I86" s="1">
        <v>115</v>
      </c>
      <c r="J86" s="1">
        <v>6.2</v>
      </c>
      <c r="K86" s="1">
        <v>0.5</v>
      </c>
      <c r="L86" s="1">
        <v>175</v>
      </c>
      <c r="M86" s="1">
        <v>513</v>
      </c>
      <c r="N86" s="1">
        <v>175</v>
      </c>
      <c r="O86">
        <f t="shared" si="0"/>
        <v>2.9314285714285715</v>
      </c>
      <c r="P86" s="1">
        <v>30</v>
      </c>
      <c r="Q86" s="105"/>
      <c r="R86" s="105">
        <v>21.5</v>
      </c>
      <c r="S86" s="106">
        <v>14</v>
      </c>
      <c r="T86" s="105"/>
      <c r="U86" s="105"/>
      <c r="V86" s="1"/>
      <c r="W86" s="1"/>
      <c r="X86" s="107"/>
      <c r="Y86" s="1">
        <v>200</v>
      </c>
      <c r="Z86" s="1">
        <v>100</v>
      </c>
      <c r="AA86" s="1"/>
      <c r="AB86" s="1"/>
      <c r="AC86" s="1"/>
      <c r="AD86" s="1">
        <v>0.3</v>
      </c>
      <c r="AE86" s="1"/>
      <c r="AF86" s="1">
        <v>100</v>
      </c>
      <c r="AG86" s="1"/>
      <c r="AH86" s="1" t="s">
        <v>309</v>
      </c>
      <c r="AI86" t="s">
        <v>310</v>
      </c>
    </row>
    <row r="87" spans="1:35" x14ac:dyDescent="0.3">
      <c r="A87" s="104">
        <v>45642.375</v>
      </c>
      <c r="B87" s="1"/>
      <c r="C87" s="1" t="s">
        <v>277</v>
      </c>
      <c r="D87" s="1">
        <v>22</v>
      </c>
      <c r="E87" s="1">
        <v>8.4</v>
      </c>
      <c r="F87" s="1">
        <v>6.5</v>
      </c>
      <c r="G87" s="1">
        <v>220</v>
      </c>
      <c r="H87" s="1">
        <f>G87/50</f>
        <v>4.4000000000000004</v>
      </c>
      <c r="I87" s="1">
        <v>136</v>
      </c>
      <c r="J87" s="115">
        <v>2</v>
      </c>
      <c r="K87" s="1">
        <v>0.18</v>
      </c>
      <c r="L87" s="1">
        <v>202</v>
      </c>
      <c r="M87" s="1">
        <v>117</v>
      </c>
      <c r="N87" s="1">
        <v>71</v>
      </c>
      <c r="O87">
        <f t="shared" si="0"/>
        <v>1.647887323943662</v>
      </c>
      <c r="P87" s="1">
        <v>17</v>
      </c>
      <c r="Q87" s="105"/>
      <c r="R87" s="105">
        <v>22.9</v>
      </c>
      <c r="S87" s="106">
        <v>14.5</v>
      </c>
      <c r="T87" s="105"/>
      <c r="U87" s="105"/>
      <c r="V87" s="1"/>
      <c r="W87" s="1"/>
      <c r="X87" s="107"/>
      <c r="Y87" s="1">
        <v>100</v>
      </c>
      <c r="Z87" s="1">
        <v>100</v>
      </c>
      <c r="AA87" s="1">
        <v>0.7</v>
      </c>
      <c r="AB87" s="1"/>
      <c r="AC87" s="1"/>
      <c r="AD87" s="1">
        <v>0.3</v>
      </c>
      <c r="AE87" s="1"/>
      <c r="AF87" s="1">
        <v>50</v>
      </c>
      <c r="AG87" s="1"/>
      <c r="AH87" s="1"/>
    </row>
    <row r="88" spans="1:35" x14ac:dyDescent="0.3">
      <c r="A88" s="104">
        <v>45643.375</v>
      </c>
      <c r="B88" s="1"/>
      <c r="C88" s="1" t="s">
        <v>288</v>
      </c>
      <c r="D88" s="1">
        <v>22</v>
      </c>
      <c r="E88" s="1">
        <v>8.11</v>
      </c>
      <c r="F88" s="1">
        <v>6.5</v>
      </c>
      <c r="G88" s="1">
        <v>145</v>
      </c>
      <c r="H88" s="1">
        <f>G88/50</f>
        <v>2.9</v>
      </c>
      <c r="I88" s="1">
        <v>135</v>
      </c>
      <c r="J88" s="1">
        <v>9</v>
      </c>
      <c r="K88" s="1">
        <v>0.13</v>
      </c>
      <c r="L88" s="1">
        <v>182</v>
      </c>
      <c r="M88" s="1">
        <v>100</v>
      </c>
      <c r="N88" s="1">
        <v>52</v>
      </c>
      <c r="O88">
        <f t="shared" si="0"/>
        <v>1.9230769230769231</v>
      </c>
      <c r="P88" s="1">
        <v>30</v>
      </c>
      <c r="Q88" s="105"/>
      <c r="R88" s="105">
        <v>22.3</v>
      </c>
      <c r="S88" s="106">
        <v>14.16</v>
      </c>
      <c r="T88" s="105">
        <v>5500</v>
      </c>
      <c r="U88" s="105">
        <v>5300</v>
      </c>
      <c r="V88" s="1">
        <v>800</v>
      </c>
      <c r="W88" s="1">
        <v>320</v>
      </c>
      <c r="X88" s="107"/>
      <c r="Y88" s="1">
        <v>100</v>
      </c>
      <c r="Z88" s="1">
        <v>100</v>
      </c>
      <c r="AA88" s="1">
        <v>0.7</v>
      </c>
      <c r="AB88" s="1">
        <v>0.35</v>
      </c>
      <c r="AC88" s="1"/>
      <c r="AD88" s="1"/>
      <c r="AE88" s="1"/>
      <c r="AF88" s="1">
        <v>100</v>
      </c>
      <c r="AG88" s="1">
        <v>20</v>
      </c>
      <c r="AH88" s="1"/>
    </row>
    <row r="89" spans="1:35" x14ac:dyDescent="0.3">
      <c r="A89" s="104">
        <v>45643.375</v>
      </c>
      <c r="B89" s="1" t="s">
        <v>311</v>
      </c>
      <c r="C89" s="1"/>
      <c r="D89" s="1"/>
      <c r="E89" s="1"/>
      <c r="F89" s="1"/>
      <c r="G89" s="1"/>
      <c r="H89" s="1"/>
      <c r="I89" s="1"/>
      <c r="J89" s="1"/>
      <c r="K89" s="1"/>
      <c r="L89" s="1"/>
      <c r="M89" s="1"/>
      <c r="N89" s="1"/>
      <c r="O89" t="e">
        <f t="shared" si="0"/>
        <v>#DIV/0!</v>
      </c>
      <c r="P89" s="1"/>
      <c r="Q89" s="105"/>
      <c r="R89" s="105"/>
      <c r="S89" s="106"/>
      <c r="T89" s="105"/>
      <c r="U89" s="105"/>
      <c r="V89" s="1"/>
      <c r="W89" s="1"/>
      <c r="X89" s="107"/>
      <c r="Y89" s="1"/>
      <c r="Z89" s="1"/>
      <c r="AA89" s="1"/>
      <c r="AB89" s="1"/>
      <c r="AC89" s="1"/>
      <c r="AD89" s="1"/>
      <c r="AE89" s="1"/>
      <c r="AF89" s="1"/>
      <c r="AG89" s="1"/>
      <c r="AH89" s="1"/>
    </row>
    <row r="90" spans="1:35" x14ac:dyDescent="0.3">
      <c r="A90" s="104">
        <v>45643.697916666664</v>
      </c>
      <c r="B90" s="1" t="s">
        <v>290</v>
      </c>
      <c r="C90" s="1"/>
      <c r="D90" s="1"/>
      <c r="E90" s="1"/>
      <c r="F90" s="1"/>
      <c r="G90" s="1"/>
      <c r="H90" s="1"/>
      <c r="I90" s="1"/>
      <c r="J90" s="1"/>
      <c r="K90" s="1"/>
      <c r="L90" s="1"/>
      <c r="M90" s="1"/>
      <c r="N90" s="1"/>
      <c r="O90" t="e">
        <f t="shared" si="0"/>
        <v>#DIV/0!</v>
      </c>
      <c r="P90" s="1"/>
      <c r="Q90" s="105"/>
      <c r="R90" s="105"/>
      <c r="S90" s="106"/>
      <c r="T90" s="105"/>
      <c r="U90" s="105"/>
      <c r="V90" s="1"/>
      <c r="W90" s="1"/>
      <c r="X90" s="107"/>
      <c r="Y90" s="1"/>
      <c r="Z90" s="1"/>
      <c r="AA90" s="1"/>
      <c r="AB90" s="1"/>
      <c r="AC90" s="1"/>
      <c r="AD90" s="1"/>
      <c r="AE90" s="1">
        <v>1.8</v>
      </c>
      <c r="AF90" s="1"/>
      <c r="AG90" s="1"/>
      <c r="AH90" s="1"/>
    </row>
    <row r="91" spans="1:35" x14ac:dyDescent="0.3">
      <c r="A91" s="104">
        <v>45643.708333333336</v>
      </c>
      <c r="B91" s="1"/>
      <c r="C91" s="1" t="s">
        <v>277</v>
      </c>
      <c r="D91" s="1">
        <v>24.5</v>
      </c>
      <c r="E91" s="1">
        <v>8</v>
      </c>
      <c r="F91" s="1">
        <v>6.5</v>
      </c>
      <c r="G91" s="1">
        <v>400</v>
      </c>
      <c r="H91" s="1">
        <f>G91/50</f>
        <v>8</v>
      </c>
      <c r="I91" s="1">
        <v>159</v>
      </c>
      <c r="J91" s="1">
        <v>12.5</v>
      </c>
      <c r="K91" s="1">
        <v>4</v>
      </c>
      <c r="L91" s="1">
        <v>245</v>
      </c>
      <c r="M91" s="1">
        <v>497</v>
      </c>
      <c r="N91" s="1">
        <v>254</v>
      </c>
      <c r="O91">
        <f t="shared" si="0"/>
        <v>1.9566929133858268</v>
      </c>
      <c r="P91" s="1">
        <v>30</v>
      </c>
      <c r="Q91" s="105"/>
      <c r="R91" s="105"/>
      <c r="S91" s="106"/>
      <c r="T91" s="105"/>
      <c r="U91" s="105">
        <v>5200</v>
      </c>
      <c r="V91" s="1"/>
      <c r="W91" s="1"/>
      <c r="X91" s="107"/>
      <c r="Y91" s="1">
        <v>100</v>
      </c>
      <c r="Z91" s="1">
        <v>100</v>
      </c>
      <c r="AA91" s="1">
        <v>0.5</v>
      </c>
      <c r="AB91" s="1"/>
      <c r="AC91" s="1"/>
      <c r="AD91" s="1"/>
      <c r="AE91" s="1"/>
      <c r="AF91" s="1"/>
      <c r="AG91" s="1"/>
      <c r="AH91" s="1"/>
    </row>
    <row r="92" spans="1:35" x14ac:dyDescent="0.3">
      <c r="A92" s="104">
        <v>45644.375</v>
      </c>
      <c r="B92" s="1"/>
      <c r="C92" s="1" t="s">
        <v>288</v>
      </c>
      <c r="D92" s="1">
        <v>22</v>
      </c>
      <c r="E92" s="1">
        <v>8.4</v>
      </c>
      <c r="F92" s="1">
        <v>6.5</v>
      </c>
      <c r="G92" s="1">
        <v>425</v>
      </c>
      <c r="H92" s="1">
        <f>G92/50</f>
        <v>8.5</v>
      </c>
      <c r="I92" s="1">
        <v>159</v>
      </c>
      <c r="J92" s="1">
        <v>23</v>
      </c>
      <c r="K92" s="1">
        <v>11</v>
      </c>
      <c r="L92" s="1">
        <v>214</v>
      </c>
      <c r="M92" s="1">
        <v>296</v>
      </c>
      <c r="N92" s="1">
        <v>147</v>
      </c>
      <c r="O92">
        <f t="shared" si="0"/>
        <v>2.0136054421768708</v>
      </c>
      <c r="P92" s="1">
        <v>15</v>
      </c>
      <c r="Q92" s="105"/>
      <c r="R92" s="105">
        <v>24.2</v>
      </c>
      <c r="S92" s="106">
        <v>14.7</v>
      </c>
      <c r="T92" s="105">
        <v>5500</v>
      </c>
      <c r="U92" s="105">
        <v>5000</v>
      </c>
      <c r="V92" s="1">
        <v>950</v>
      </c>
      <c r="W92" s="1">
        <v>380</v>
      </c>
      <c r="X92" s="107"/>
      <c r="Y92" s="1">
        <v>100</v>
      </c>
      <c r="Z92" s="1"/>
      <c r="AA92" s="1">
        <v>0.7</v>
      </c>
      <c r="AB92" s="1"/>
      <c r="AC92" s="1"/>
      <c r="AD92" s="1">
        <v>0.5</v>
      </c>
      <c r="AE92" s="1"/>
      <c r="AF92" s="1">
        <v>200</v>
      </c>
      <c r="AG92" s="1">
        <v>20</v>
      </c>
      <c r="AH92" s="1" t="s">
        <v>309</v>
      </c>
    </row>
    <row r="93" spans="1:35" x14ac:dyDescent="0.3">
      <c r="A93" s="104">
        <v>45645.875</v>
      </c>
      <c r="B93" s="1"/>
      <c r="C93" s="1" t="s">
        <v>277</v>
      </c>
      <c r="D93" s="1">
        <v>22</v>
      </c>
      <c r="E93" s="1">
        <v>7.7</v>
      </c>
      <c r="F93" s="1">
        <v>6.5</v>
      </c>
      <c r="G93" s="1">
        <v>275</v>
      </c>
      <c r="H93" s="1">
        <f>G93/50</f>
        <v>5.5</v>
      </c>
      <c r="I93" s="1">
        <v>159</v>
      </c>
      <c r="J93" s="1">
        <v>22.5</v>
      </c>
      <c r="K93" s="1">
        <v>12</v>
      </c>
      <c r="L93" s="1">
        <v>172</v>
      </c>
      <c r="M93" s="1">
        <v>284</v>
      </c>
      <c r="N93" s="1">
        <v>96</v>
      </c>
      <c r="O93">
        <f t="shared" si="0"/>
        <v>2.9583333333333335</v>
      </c>
      <c r="P93" s="1">
        <v>20</v>
      </c>
      <c r="Q93" s="105"/>
      <c r="R93" s="105">
        <v>22.5</v>
      </c>
      <c r="S93" s="106">
        <v>14.2</v>
      </c>
      <c r="T93" s="105"/>
      <c r="U93" s="105"/>
      <c r="V93">
        <v>1300</v>
      </c>
      <c r="W93" s="1">
        <v>630</v>
      </c>
      <c r="X93" s="107"/>
      <c r="Y93" s="1">
        <v>100</v>
      </c>
      <c r="Z93" s="1"/>
      <c r="AA93" s="1">
        <v>0.5</v>
      </c>
      <c r="AB93" s="1"/>
      <c r="AC93" s="1"/>
      <c r="AD93" s="1">
        <v>0.6</v>
      </c>
      <c r="AE93" s="1"/>
      <c r="AF93" s="1">
        <v>150</v>
      </c>
      <c r="AG93" s="1"/>
      <c r="AH93" s="1"/>
    </row>
    <row r="94" spans="1:35" x14ac:dyDescent="0.3">
      <c r="A94" s="119">
        <v>45646.375</v>
      </c>
      <c r="B94" s="114"/>
      <c r="C94" s="114" t="s">
        <v>277</v>
      </c>
      <c r="D94" s="114">
        <v>22</v>
      </c>
      <c r="E94" s="114">
        <v>8.1</v>
      </c>
      <c r="F94" s="114">
        <v>6.5</v>
      </c>
      <c r="G94" s="114">
        <v>163</v>
      </c>
      <c r="H94" s="114">
        <f>G94/50</f>
        <v>3.26</v>
      </c>
      <c r="I94" s="1">
        <v>159</v>
      </c>
      <c r="J94" s="114">
        <v>5.2</v>
      </c>
      <c r="K94" s="114">
        <v>3</v>
      </c>
      <c r="L94" s="114">
        <v>145</v>
      </c>
      <c r="M94" s="114"/>
      <c r="N94" s="114">
        <v>54</v>
      </c>
      <c r="O94">
        <f t="shared" si="0"/>
        <v>0</v>
      </c>
      <c r="P94" s="114">
        <v>17</v>
      </c>
      <c r="Q94" s="120"/>
      <c r="R94" s="120">
        <v>23</v>
      </c>
      <c r="S94" s="121">
        <v>14</v>
      </c>
      <c r="T94" s="120"/>
      <c r="U94" s="120"/>
      <c r="V94" s="114">
        <v>1450</v>
      </c>
      <c r="W94" s="114">
        <v>833</v>
      </c>
      <c r="X94" s="122"/>
      <c r="Y94" s="114">
        <v>100</v>
      </c>
      <c r="Z94" s="114"/>
      <c r="AA94" s="114"/>
      <c r="AB94" s="114"/>
      <c r="AC94" s="114"/>
      <c r="AD94" s="114">
        <v>0.4</v>
      </c>
      <c r="AE94" s="114"/>
      <c r="AF94" s="114">
        <v>100</v>
      </c>
      <c r="AG94" s="1"/>
      <c r="AH94" s="1"/>
    </row>
    <row r="95" spans="1:35" x14ac:dyDescent="0.3">
      <c r="A95" s="104">
        <v>45646.416666666664</v>
      </c>
      <c r="B95" s="1" t="s">
        <v>312</v>
      </c>
      <c r="C95" s="1"/>
      <c r="D95" s="1"/>
      <c r="E95" s="1"/>
      <c r="F95" s="1"/>
      <c r="G95" s="1"/>
      <c r="H95" s="1"/>
      <c r="I95" s="1"/>
      <c r="J95" s="1"/>
      <c r="K95" s="1"/>
      <c r="L95" s="1"/>
      <c r="M95" s="1"/>
      <c r="N95" s="1"/>
      <c r="O95" t="e">
        <f t="shared" si="0"/>
        <v>#DIV/0!</v>
      </c>
      <c r="P95" s="1"/>
      <c r="Q95" s="105"/>
      <c r="R95" s="105"/>
      <c r="S95" s="106"/>
      <c r="T95" s="105"/>
      <c r="U95" s="105"/>
      <c r="V95" s="1"/>
      <c r="W95" s="1"/>
      <c r="X95" s="107"/>
      <c r="Y95" s="1"/>
      <c r="Z95" s="1"/>
      <c r="AA95" s="1">
        <v>0.2</v>
      </c>
      <c r="AB95" s="1"/>
      <c r="AC95" s="1"/>
      <c r="AD95" s="1"/>
      <c r="AE95" s="1"/>
      <c r="AF95" s="1"/>
      <c r="AG95" s="1"/>
      <c r="AH95" s="1"/>
    </row>
    <row r="96" spans="1:35" x14ac:dyDescent="0.3">
      <c r="A96" s="104">
        <v>45646.583333333336</v>
      </c>
      <c r="B96" s="1" t="s">
        <v>313</v>
      </c>
      <c r="C96" s="1"/>
      <c r="D96" s="1"/>
      <c r="E96" s="1"/>
      <c r="F96" s="1"/>
      <c r="G96" s="1"/>
      <c r="H96" s="1"/>
      <c r="I96" s="1"/>
      <c r="J96" s="1"/>
      <c r="K96" s="1"/>
      <c r="L96" s="1"/>
      <c r="M96" s="1"/>
      <c r="N96" s="1"/>
      <c r="O96" t="e">
        <f t="shared" si="0"/>
        <v>#DIV/0!</v>
      </c>
      <c r="P96" s="1"/>
      <c r="Q96" s="105"/>
      <c r="R96" s="105"/>
      <c r="S96" s="106"/>
      <c r="T96" s="105"/>
      <c r="U96" s="105"/>
      <c r="V96" s="1"/>
      <c r="W96" s="1"/>
      <c r="X96" s="107"/>
      <c r="Y96" s="1"/>
      <c r="Z96" s="1"/>
      <c r="AA96" s="1">
        <v>0.1</v>
      </c>
      <c r="AB96" s="1"/>
      <c r="AC96" s="1"/>
      <c r="AD96" s="1"/>
      <c r="AE96" s="1"/>
      <c r="AF96" s="1"/>
      <c r="AG96" s="1"/>
      <c r="AH96" s="1"/>
    </row>
    <row r="97" spans="1:35" x14ac:dyDescent="0.3">
      <c r="A97" s="104">
        <v>45646.677083333336</v>
      </c>
      <c r="B97" s="1" t="s">
        <v>290</v>
      </c>
      <c r="C97" s="1"/>
      <c r="D97" s="1"/>
      <c r="E97" s="1"/>
      <c r="F97" s="1"/>
      <c r="G97" s="1"/>
      <c r="H97" s="1"/>
      <c r="I97" s="1"/>
      <c r="J97" s="1"/>
      <c r="K97" s="1"/>
      <c r="L97" s="1"/>
      <c r="M97" s="1"/>
      <c r="N97" s="1"/>
      <c r="O97" t="e">
        <f t="shared" si="0"/>
        <v>#DIV/0!</v>
      </c>
      <c r="P97" s="1"/>
      <c r="Q97" s="105"/>
      <c r="R97" s="105"/>
      <c r="S97" s="106"/>
      <c r="T97" s="105"/>
      <c r="U97" s="105"/>
      <c r="V97" s="1"/>
      <c r="W97" s="1"/>
      <c r="X97" s="107"/>
      <c r="Y97" s="1"/>
      <c r="Z97" s="1"/>
      <c r="AA97" s="1"/>
      <c r="AB97" s="1"/>
      <c r="AC97" s="1"/>
      <c r="AD97" s="1"/>
      <c r="AE97" s="1"/>
      <c r="AF97" s="1"/>
      <c r="AG97" s="1"/>
      <c r="AH97" s="1"/>
    </row>
    <row r="98" spans="1:35" x14ac:dyDescent="0.3">
      <c r="A98" s="104">
        <v>45646.677083333336</v>
      </c>
      <c r="B98" s="1" t="s">
        <v>314</v>
      </c>
      <c r="C98" s="1" t="s">
        <v>277</v>
      </c>
      <c r="D98" s="1">
        <v>24</v>
      </c>
      <c r="E98" s="1">
        <v>7.5</v>
      </c>
      <c r="F98" s="1">
        <v>6.5</v>
      </c>
      <c r="G98" s="1"/>
      <c r="H98" s="1"/>
      <c r="I98" s="1">
        <v>96</v>
      </c>
      <c r="J98" s="1">
        <v>2</v>
      </c>
      <c r="K98" s="1">
        <v>2</v>
      </c>
      <c r="L98" s="1"/>
      <c r="M98" s="1"/>
      <c r="N98" s="1"/>
      <c r="O98" t="e">
        <f t="shared" si="0"/>
        <v>#DIV/0!</v>
      </c>
      <c r="P98" s="1"/>
      <c r="Q98" s="105"/>
      <c r="R98" s="105">
        <v>23</v>
      </c>
      <c r="S98" s="106">
        <v>14</v>
      </c>
      <c r="T98" s="105"/>
      <c r="U98" s="105"/>
      <c r="V98" s="1"/>
      <c r="W98" s="1"/>
      <c r="X98" s="107"/>
      <c r="Y98" s="1">
        <v>100</v>
      </c>
      <c r="Z98" s="1"/>
      <c r="AA98" s="1">
        <v>0.7</v>
      </c>
      <c r="AB98" s="1">
        <v>0.34</v>
      </c>
      <c r="AC98" s="1"/>
      <c r="AD98" s="1"/>
      <c r="AE98" s="1">
        <v>1.8</v>
      </c>
      <c r="AF98" s="1">
        <v>100</v>
      </c>
      <c r="AG98" s="1">
        <v>20</v>
      </c>
      <c r="AH98" s="1"/>
    </row>
    <row r="99" spans="1:35" x14ac:dyDescent="0.3">
      <c r="A99" s="104"/>
      <c r="B99" s="1" t="s">
        <v>315</v>
      </c>
      <c r="C99" s="1"/>
      <c r="D99" s="1"/>
      <c r="E99" s="1"/>
      <c r="F99" s="1"/>
      <c r="G99" s="1"/>
      <c r="H99" s="1"/>
      <c r="I99" s="1"/>
      <c r="J99" s="1"/>
      <c r="K99" s="1"/>
      <c r="L99" s="1"/>
      <c r="M99" s="1"/>
      <c r="N99" s="1"/>
      <c r="O99" t="e">
        <f t="shared" si="0"/>
        <v>#DIV/0!</v>
      </c>
      <c r="P99" s="1"/>
      <c r="Q99" s="105"/>
      <c r="R99" s="105"/>
      <c r="S99" s="106"/>
      <c r="T99" s="105"/>
      <c r="U99" s="105"/>
      <c r="V99" s="1"/>
      <c r="W99" s="1"/>
      <c r="X99" s="107"/>
      <c r="Y99" s="1"/>
      <c r="Z99" s="1"/>
      <c r="AA99" s="1"/>
      <c r="AB99" s="1"/>
      <c r="AC99" s="1"/>
      <c r="AD99" s="1"/>
      <c r="AE99" s="1"/>
      <c r="AF99" s="1"/>
      <c r="AG99" s="1"/>
      <c r="AH99" s="1"/>
    </row>
    <row r="100" spans="1:35" x14ac:dyDescent="0.3">
      <c r="A100" s="104">
        <v>45647.416666666664</v>
      </c>
      <c r="B100" s="1"/>
      <c r="C100" s="1" t="s">
        <v>277</v>
      </c>
      <c r="D100" s="1">
        <v>22</v>
      </c>
      <c r="E100" s="1">
        <v>8.1999999999999993</v>
      </c>
      <c r="F100" s="1">
        <v>6.5</v>
      </c>
      <c r="G100" s="1">
        <v>270</v>
      </c>
      <c r="H100" s="1"/>
      <c r="I100" s="1">
        <v>104</v>
      </c>
      <c r="J100" s="1">
        <v>3.2</v>
      </c>
      <c r="K100" s="1">
        <v>2</v>
      </c>
      <c r="L100" s="1">
        <v>121</v>
      </c>
      <c r="M100" s="1">
        <v>450</v>
      </c>
      <c r="N100" s="1">
        <v>183</v>
      </c>
      <c r="O100">
        <f t="shared" si="0"/>
        <v>2.459016393442623</v>
      </c>
      <c r="P100" s="1"/>
      <c r="Q100" s="105"/>
      <c r="R100" s="105">
        <v>21.4</v>
      </c>
      <c r="S100" s="106">
        <v>13.3</v>
      </c>
      <c r="T100" s="105"/>
      <c r="U100" s="105"/>
      <c r="V100" s="1"/>
      <c r="W100" s="1"/>
      <c r="X100" s="107"/>
      <c r="Y100" s="1">
        <v>100</v>
      </c>
      <c r="Z100" s="1">
        <v>100</v>
      </c>
      <c r="AA100" s="1" t="s">
        <v>316</v>
      </c>
      <c r="AB100" s="1"/>
      <c r="AC100" s="1"/>
      <c r="AD100" s="1">
        <v>0.5</v>
      </c>
      <c r="AE100" s="1"/>
      <c r="AF100" s="1"/>
      <c r="AG100" s="1"/>
      <c r="AH100" s="1"/>
    </row>
    <row r="101" spans="1:35" x14ac:dyDescent="0.3">
      <c r="A101" s="104">
        <v>45647.666666666664</v>
      </c>
      <c r="B101" s="1"/>
      <c r="C101" s="1"/>
      <c r="D101" s="1"/>
      <c r="E101" s="1"/>
      <c r="F101" s="1"/>
      <c r="G101" s="1"/>
      <c r="H101" s="1"/>
      <c r="I101" s="1">
        <v>92</v>
      </c>
      <c r="J101" s="1">
        <v>9</v>
      </c>
      <c r="K101" s="1">
        <v>6</v>
      </c>
      <c r="L101" s="1">
        <v>146</v>
      </c>
      <c r="M101" s="1"/>
      <c r="N101" s="1">
        <v>164</v>
      </c>
      <c r="O101">
        <f t="shared" si="0"/>
        <v>0</v>
      </c>
      <c r="P101" s="1"/>
      <c r="Q101" s="105"/>
      <c r="R101" s="105"/>
      <c r="S101" s="106"/>
      <c r="T101" s="105"/>
      <c r="U101" s="105"/>
      <c r="V101" s="1"/>
      <c r="W101" s="1"/>
      <c r="X101" s="107"/>
      <c r="Y101" s="1"/>
      <c r="Z101" s="1"/>
      <c r="AA101" s="1"/>
      <c r="AB101" s="1"/>
      <c r="AC101" s="1"/>
      <c r="AD101" s="1"/>
      <c r="AE101" s="1"/>
      <c r="AF101" s="1"/>
      <c r="AG101" s="1"/>
      <c r="AH101" s="1"/>
    </row>
    <row r="102" spans="1:35" x14ac:dyDescent="0.3">
      <c r="A102" s="104">
        <v>45649.375</v>
      </c>
      <c r="B102" s="1"/>
      <c r="C102" s="1" t="s">
        <v>277</v>
      </c>
      <c r="D102" s="1">
        <v>22</v>
      </c>
      <c r="E102" s="1">
        <v>8.1199999999999992</v>
      </c>
      <c r="F102" s="1">
        <v>6.5</v>
      </c>
      <c r="G102" s="1">
        <v>195</v>
      </c>
      <c r="H102" s="114">
        <f>G102/50</f>
        <v>3.9</v>
      </c>
      <c r="I102" s="1">
        <v>92</v>
      </c>
      <c r="J102" s="1">
        <v>9</v>
      </c>
      <c r="K102" s="1">
        <v>6</v>
      </c>
      <c r="L102" s="1">
        <v>120</v>
      </c>
      <c r="M102" s="1">
        <v>223</v>
      </c>
      <c r="N102" s="1">
        <v>60.76</v>
      </c>
      <c r="O102">
        <f t="shared" si="0"/>
        <v>3.6701777485187623</v>
      </c>
      <c r="P102" s="1">
        <v>18</v>
      </c>
      <c r="Q102" s="105"/>
      <c r="R102" s="105">
        <v>20</v>
      </c>
      <c r="S102" s="106">
        <v>12.92</v>
      </c>
      <c r="T102" s="105">
        <v>5050</v>
      </c>
      <c r="U102" s="105">
        <v>4500</v>
      </c>
      <c r="V102" s="1">
        <v>1400</v>
      </c>
      <c r="W102" s="1">
        <v>784</v>
      </c>
      <c r="X102" s="107"/>
      <c r="Y102" s="1">
        <v>100</v>
      </c>
      <c r="Z102" s="1">
        <v>100</v>
      </c>
      <c r="AA102" s="1">
        <v>0.7</v>
      </c>
      <c r="AB102" s="1"/>
      <c r="AC102" s="1"/>
      <c r="AD102" s="1">
        <v>0.3</v>
      </c>
      <c r="AE102" s="1"/>
      <c r="AF102" s="1">
        <v>50</v>
      </c>
      <c r="AG102" s="1"/>
      <c r="AH102" s="1"/>
      <c r="AI102" t="s">
        <v>317</v>
      </c>
    </row>
    <row r="103" spans="1:35" x14ac:dyDescent="0.3">
      <c r="A103" s="104">
        <v>45650.375</v>
      </c>
      <c r="B103" s="1"/>
      <c r="C103" s="1" t="s">
        <v>277</v>
      </c>
      <c r="D103" s="1">
        <v>21</v>
      </c>
      <c r="E103" s="1">
        <v>8.1</v>
      </c>
      <c r="F103" s="1">
        <v>6.5</v>
      </c>
      <c r="G103" s="1">
        <v>150</v>
      </c>
      <c r="H103" s="1"/>
      <c r="I103" s="1">
        <v>78.400000000000006</v>
      </c>
      <c r="J103" s="1">
        <v>10.5</v>
      </c>
      <c r="K103" s="1">
        <v>5</v>
      </c>
      <c r="L103" s="1">
        <v>98.89</v>
      </c>
      <c r="M103" s="1">
        <v>118</v>
      </c>
      <c r="N103" s="1">
        <v>42.5</v>
      </c>
      <c r="O103">
        <f t="shared" si="0"/>
        <v>2.776470588235294</v>
      </c>
      <c r="P103" s="1">
        <v>25</v>
      </c>
      <c r="Q103" s="105"/>
      <c r="R103" s="105">
        <v>20</v>
      </c>
      <c r="S103" s="106">
        <v>12.92</v>
      </c>
      <c r="T103" s="105"/>
      <c r="U103" s="105"/>
      <c r="V103" s="1">
        <v>1400</v>
      </c>
      <c r="W103" s="115"/>
      <c r="X103" s="107"/>
      <c r="Y103" s="1">
        <v>100</v>
      </c>
      <c r="Z103" s="1">
        <v>100</v>
      </c>
      <c r="AA103" s="1"/>
      <c r="AB103" s="1"/>
      <c r="AC103" s="1"/>
      <c r="AD103" s="1"/>
      <c r="AE103" s="1"/>
      <c r="AF103" s="1"/>
      <c r="AG103" s="1"/>
      <c r="AH103" s="1"/>
    </row>
    <row r="104" spans="1:35" x14ac:dyDescent="0.3">
      <c r="A104" s="104">
        <v>45650.479166666664</v>
      </c>
      <c r="B104" s="1" t="s">
        <v>318</v>
      </c>
      <c r="C104" s="1"/>
      <c r="D104" s="1"/>
      <c r="E104" s="1"/>
      <c r="F104" s="1"/>
      <c r="G104" s="1"/>
      <c r="H104" s="1"/>
      <c r="I104" s="1"/>
      <c r="J104" s="1"/>
      <c r="K104" s="1"/>
      <c r="L104" s="1"/>
      <c r="M104" s="1"/>
      <c r="N104" s="1"/>
      <c r="O104" t="e">
        <f t="shared" si="0"/>
        <v>#DIV/0!</v>
      </c>
      <c r="P104" s="1"/>
      <c r="Q104" s="105"/>
      <c r="R104" s="105"/>
      <c r="S104" s="106"/>
      <c r="T104" s="105"/>
      <c r="U104" s="105"/>
      <c r="V104" s="1"/>
      <c r="W104" s="1"/>
      <c r="X104" s="107"/>
      <c r="Y104" s="1"/>
      <c r="Z104" s="1"/>
      <c r="AA104" s="1">
        <v>0.7</v>
      </c>
      <c r="AB104" s="1">
        <v>0.34</v>
      </c>
      <c r="AC104" s="1"/>
      <c r="AD104" s="1">
        <v>0.5</v>
      </c>
      <c r="AE104" s="1">
        <v>1.8</v>
      </c>
      <c r="AF104" s="1"/>
      <c r="AG104" s="1">
        <v>20</v>
      </c>
      <c r="AH104" s="1"/>
    </row>
    <row r="105" spans="1:35" x14ac:dyDescent="0.3">
      <c r="A105" s="104">
        <v>45650.708333333336</v>
      </c>
      <c r="B105" s="1" t="s">
        <v>290</v>
      </c>
      <c r="C105" s="1"/>
      <c r="D105" s="1"/>
      <c r="E105" s="1"/>
      <c r="F105" s="1"/>
      <c r="G105" s="1"/>
      <c r="H105" s="1"/>
      <c r="I105" s="1"/>
      <c r="J105" s="1"/>
      <c r="K105" s="1"/>
      <c r="L105" s="1"/>
      <c r="M105" s="1"/>
      <c r="N105" s="1"/>
      <c r="O105" t="e">
        <f t="shared" si="0"/>
        <v>#DIV/0!</v>
      </c>
      <c r="P105" s="1"/>
      <c r="Q105" s="105"/>
      <c r="R105" s="105"/>
      <c r="S105" s="106"/>
      <c r="T105" s="105"/>
      <c r="U105" s="105"/>
      <c r="V105" s="1"/>
      <c r="W105" s="1"/>
      <c r="X105" s="107"/>
      <c r="Y105" s="1"/>
      <c r="Z105" s="1"/>
      <c r="AA105" s="1"/>
      <c r="AB105" s="1"/>
      <c r="AC105" s="1"/>
      <c r="AD105" s="1"/>
      <c r="AE105" s="1"/>
      <c r="AF105" s="1"/>
      <c r="AG105" s="1"/>
      <c r="AH105" s="1"/>
    </row>
    <row r="106" spans="1:35" x14ac:dyDescent="0.3">
      <c r="A106" s="104">
        <v>45650.715277777781</v>
      </c>
      <c r="B106" s="1"/>
      <c r="C106" s="1" t="s">
        <v>277</v>
      </c>
      <c r="D106" s="1">
        <v>23</v>
      </c>
      <c r="E106" s="1">
        <v>7.5</v>
      </c>
      <c r="F106" s="1">
        <v>6.5</v>
      </c>
      <c r="G106" s="1"/>
      <c r="H106" s="1"/>
      <c r="I106" s="1">
        <v>95.1</v>
      </c>
      <c r="J106" s="1">
        <v>4.0999999999999996</v>
      </c>
      <c r="K106" s="1">
        <v>2</v>
      </c>
      <c r="L106" s="1">
        <v>143</v>
      </c>
      <c r="M106" s="1">
        <v>489</v>
      </c>
      <c r="N106" s="1">
        <v>268</v>
      </c>
      <c r="O106">
        <f t="shared" si="0"/>
        <v>1.8246268656716418</v>
      </c>
      <c r="P106" s="1"/>
      <c r="Q106" s="105"/>
      <c r="R106" s="105"/>
      <c r="S106" s="106"/>
      <c r="T106" s="105"/>
      <c r="U106" s="105"/>
      <c r="V106" s="1"/>
      <c r="W106" s="1"/>
      <c r="X106" s="107"/>
      <c r="Y106" s="1">
        <v>100</v>
      </c>
      <c r="Z106" s="1">
        <v>100</v>
      </c>
      <c r="AA106" s="1">
        <v>0.7</v>
      </c>
      <c r="AB106" s="1"/>
      <c r="AC106" s="1"/>
      <c r="AD106" s="1">
        <v>0.5</v>
      </c>
      <c r="AE106" s="1"/>
      <c r="AF106" s="1"/>
      <c r="AG106" s="1"/>
      <c r="AH106" s="1"/>
    </row>
    <row r="107" spans="1:35" x14ac:dyDescent="0.3">
      <c r="A107" s="104">
        <v>45651.375</v>
      </c>
      <c r="B107" s="1"/>
      <c r="C107" s="1" t="s">
        <v>277</v>
      </c>
      <c r="D107" s="1">
        <v>21</v>
      </c>
      <c r="E107" s="1">
        <v>8.4</v>
      </c>
      <c r="F107" s="1">
        <v>6.5</v>
      </c>
      <c r="G107" s="1">
        <v>400</v>
      </c>
      <c r="H107" s="1"/>
      <c r="I107" s="1">
        <v>67</v>
      </c>
      <c r="J107" s="1">
        <v>7</v>
      </c>
      <c r="K107" s="1">
        <v>5</v>
      </c>
      <c r="L107" s="1">
        <v>90</v>
      </c>
      <c r="M107" s="1">
        <v>10</v>
      </c>
      <c r="N107" s="1">
        <v>37.32</v>
      </c>
      <c r="O107">
        <f t="shared" si="0"/>
        <v>0.26795284030010719</v>
      </c>
      <c r="P107" s="1">
        <v>20</v>
      </c>
      <c r="Q107" s="105"/>
      <c r="R107" s="105">
        <v>20.23</v>
      </c>
      <c r="S107" s="106">
        <v>12.77</v>
      </c>
      <c r="T107" s="105"/>
      <c r="U107" s="105"/>
      <c r="V107" s="1">
        <v>1800</v>
      </c>
      <c r="W107" s="1"/>
      <c r="X107" s="107"/>
      <c r="Y107" s="1">
        <v>100</v>
      </c>
      <c r="Z107" s="1">
        <v>100</v>
      </c>
      <c r="AA107" s="1">
        <v>1.4</v>
      </c>
      <c r="AB107" s="1"/>
      <c r="AC107" s="1"/>
      <c r="AD107" s="1"/>
      <c r="AE107" s="1"/>
      <c r="AF107" s="1">
        <v>50</v>
      </c>
      <c r="AG107" s="1"/>
      <c r="AH107" s="1"/>
    </row>
    <row r="108" spans="1:35" x14ac:dyDescent="0.3">
      <c r="A108" s="104">
        <v>45652.375</v>
      </c>
      <c r="B108" s="1"/>
      <c r="C108" s="1" t="s">
        <v>277</v>
      </c>
      <c r="D108" s="1">
        <v>21</v>
      </c>
      <c r="E108" s="1">
        <v>8.1999999999999993</v>
      </c>
      <c r="F108" s="1">
        <v>6.5</v>
      </c>
      <c r="G108" s="1">
        <v>300</v>
      </c>
      <c r="H108" s="114">
        <f>G108/50</f>
        <v>6</v>
      </c>
      <c r="I108" s="1">
        <v>45.4</v>
      </c>
      <c r="J108" s="1">
        <v>23</v>
      </c>
      <c r="K108" s="1">
        <v>10</v>
      </c>
      <c r="L108" s="1">
        <v>66</v>
      </c>
      <c r="M108" s="1">
        <v>157</v>
      </c>
      <c r="N108" s="1">
        <v>79.73</v>
      </c>
      <c r="O108">
        <f t="shared" si="0"/>
        <v>1.9691458673021447</v>
      </c>
      <c r="P108" s="1">
        <v>16</v>
      </c>
      <c r="Q108" s="105"/>
      <c r="R108" s="105">
        <v>20.63</v>
      </c>
      <c r="S108" s="106">
        <v>12.76</v>
      </c>
      <c r="T108" s="105"/>
      <c r="U108" s="105"/>
      <c r="V108" s="1">
        <v>2300</v>
      </c>
      <c r="W108" s="1"/>
      <c r="X108" s="107"/>
      <c r="Y108" s="1">
        <v>100</v>
      </c>
      <c r="Z108" s="1">
        <v>100</v>
      </c>
      <c r="AA108" s="1">
        <v>1.4</v>
      </c>
      <c r="AB108" s="1"/>
      <c r="AC108" s="1"/>
      <c r="AD108" s="1">
        <v>0.3</v>
      </c>
      <c r="AE108" s="1"/>
      <c r="AF108" s="1">
        <v>50</v>
      </c>
      <c r="AG108" s="1"/>
      <c r="AH108" s="1"/>
    </row>
    <row r="109" spans="1:35" x14ac:dyDescent="0.3">
      <c r="A109" s="104">
        <v>45653.416666666664</v>
      </c>
      <c r="B109" s="1"/>
      <c r="C109" s="1" t="s">
        <v>288</v>
      </c>
      <c r="D109" s="1">
        <v>21</v>
      </c>
      <c r="E109" s="1">
        <v>7.99</v>
      </c>
      <c r="F109" s="1">
        <v>6.5</v>
      </c>
      <c r="G109" s="1">
        <v>250</v>
      </c>
      <c r="H109" s="1"/>
      <c r="I109" s="1">
        <v>17.600000000000001</v>
      </c>
      <c r="J109" s="1">
        <v>35</v>
      </c>
      <c r="K109" s="1">
        <v>14</v>
      </c>
      <c r="L109" s="1"/>
      <c r="M109" s="1">
        <v>25</v>
      </c>
      <c r="N109" s="1">
        <v>209</v>
      </c>
      <c r="O109">
        <f t="shared" si="0"/>
        <v>0.11961722488038277</v>
      </c>
      <c r="P109" s="1">
        <v>22</v>
      </c>
      <c r="Q109" s="105"/>
      <c r="R109" s="105">
        <v>20.350000000000001</v>
      </c>
      <c r="S109" s="106">
        <v>13</v>
      </c>
      <c r="T109" s="105"/>
      <c r="U109" s="105"/>
      <c r="V109" s="1">
        <v>2400</v>
      </c>
      <c r="W109" s="1"/>
      <c r="X109" s="107"/>
      <c r="Y109" s="1">
        <v>100</v>
      </c>
      <c r="Z109" s="1">
        <v>100</v>
      </c>
      <c r="AA109" s="1">
        <v>0.7</v>
      </c>
      <c r="AB109" s="1"/>
      <c r="AC109" s="1"/>
      <c r="AD109" s="1"/>
      <c r="AE109" s="1"/>
      <c r="AF109" s="1"/>
      <c r="AG109" s="1"/>
      <c r="AH109" s="1"/>
    </row>
    <row r="110" spans="1:35" x14ac:dyDescent="0.3">
      <c r="A110" s="104">
        <v>45653.4375</v>
      </c>
      <c r="B110" s="1" t="s">
        <v>319</v>
      </c>
      <c r="C110" s="1"/>
      <c r="D110" s="1"/>
      <c r="E110" s="1"/>
      <c r="F110" s="1"/>
      <c r="G110" s="1"/>
      <c r="H110" s="1"/>
      <c r="I110" s="1"/>
      <c r="J110" s="1"/>
      <c r="K110" s="1"/>
      <c r="L110" s="1"/>
      <c r="M110" s="1"/>
      <c r="N110" s="1"/>
      <c r="O110" t="e">
        <f t="shared" si="0"/>
        <v>#DIV/0!</v>
      </c>
      <c r="P110" s="1"/>
      <c r="Q110" s="105"/>
      <c r="R110" s="105"/>
      <c r="S110" s="106"/>
      <c r="T110" s="105"/>
      <c r="U110" s="105"/>
      <c r="V110" s="1"/>
      <c r="W110" s="1"/>
      <c r="X110" s="107"/>
      <c r="Y110" s="1"/>
      <c r="Z110" s="1"/>
      <c r="AA110" s="1"/>
      <c r="AB110" s="1">
        <v>0.35</v>
      </c>
      <c r="AC110" s="1"/>
      <c r="AD110" s="1">
        <v>0.2</v>
      </c>
      <c r="AE110" s="1"/>
      <c r="AF110" s="1">
        <v>50</v>
      </c>
      <c r="AG110" s="1">
        <v>20</v>
      </c>
      <c r="AH110" s="1"/>
    </row>
    <row r="111" spans="1:35" x14ac:dyDescent="0.3">
      <c r="A111" s="104">
        <v>45653.71875</v>
      </c>
      <c r="B111" s="1" t="s">
        <v>290</v>
      </c>
      <c r="C111" s="1"/>
      <c r="D111" s="1"/>
      <c r="E111" s="1"/>
      <c r="F111" s="1"/>
      <c r="G111" s="1"/>
      <c r="H111" s="1"/>
      <c r="I111" s="1"/>
      <c r="J111" s="1"/>
      <c r="K111" s="1"/>
      <c r="L111" s="1"/>
      <c r="M111" s="1"/>
      <c r="N111" s="1"/>
      <c r="O111" t="e">
        <f t="shared" si="0"/>
        <v>#DIV/0!</v>
      </c>
      <c r="P111" s="1"/>
      <c r="Q111" s="105"/>
      <c r="R111" s="105"/>
      <c r="S111" s="106"/>
      <c r="T111" s="105"/>
      <c r="U111" s="105"/>
      <c r="V111" s="1"/>
      <c r="W111" s="1"/>
      <c r="X111" s="107"/>
      <c r="Y111" s="1"/>
      <c r="Z111" s="1"/>
      <c r="AA111" s="1"/>
      <c r="AB111" s="1"/>
      <c r="AC111" s="1"/>
      <c r="AD111" s="1"/>
      <c r="AE111" s="1"/>
      <c r="AF111" s="1"/>
      <c r="AG111" s="1"/>
      <c r="AH111" s="1"/>
    </row>
    <row r="112" spans="1:35" x14ac:dyDescent="0.3">
      <c r="A112" s="104">
        <v>45653.71875</v>
      </c>
      <c r="B112" s="1"/>
      <c r="C112" s="1" t="s">
        <v>281</v>
      </c>
      <c r="D112" s="1">
        <v>23</v>
      </c>
      <c r="E112" s="1">
        <v>8</v>
      </c>
      <c r="F112" s="1">
        <v>6.5</v>
      </c>
      <c r="G112" s="1"/>
      <c r="H112" s="1"/>
      <c r="I112" s="1">
        <v>25.3</v>
      </c>
      <c r="J112" s="1">
        <v>2.5</v>
      </c>
      <c r="K112" s="1">
        <v>2</v>
      </c>
      <c r="L112" s="115"/>
      <c r="M112" s="1">
        <v>348</v>
      </c>
      <c r="N112" s="1">
        <v>169.2</v>
      </c>
      <c r="O112">
        <f t="shared" si="0"/>
        <v>2.0567375886524824</v>
      </c>
      <c r="P112" s="1"/>
      <c r="Q112" s="105"/>
      <c r="R112" s="105">
        <v>19.600000000000001</v>
      </c>
      <c r="S112" s="106">
        <v>12.35</v>
      </c>
      <c r="T112" s="105"/>
      <c r="U112" s="105"/>
      <c r="V112" s="1"/>
      <c r="W112" s="1"/>
      <c r="X112" s="107"/>
      <c r="Y112" s="1">
        <v>100</v>
      </c>
      <c r="Z112" s="1">
        <v>100</v>
      </c>
      <c r="AA112" s="1">
        <v>0.4</v>
      </c>
      <c r="AB112" s="1"/>
      <c r="AC112" s="1"/>
      <c r="AD112" s="1"/>
      <c r="AE112" s="1"/>
      <c r="AF112" s="1"/>
      <c r="AG112" s="1">
        <v>10</v>
      </c>
      <c r="AH112" s="1"/>
    </row>
    <row r="113" spans="1:37" s="134" customFormat="1" x14ac:dyDescent="0.3">
      <c r="A113" s="129">
        <v>45654.416666666664</v>
      </c>
      <c r="B113" s="130" t="s">
        <v>320</v>
      </c>
      <c r="C113" s="130" t="s">
        <v>277</v>
      </c>
      <c r="D113" s="130">
        <v>21</v>
      </c>
      <c r="E113" s="130">
        <v>8.3000000000000007</v>
      </c>
      <c r="F113" s="130">
        <v>6.5</v>
      </c>
      <c r="G113" s="130"/>
      <c r="H113" s="130"/>
      <c r="I113" s="130"/>
      <c r="J113" s="130"/>
      <c r="K113" s="130"/>
      <c r="L113" s="130"/>
      <c r="M113" s="130"/>
      <c r="N113" s="130"/>
      <c r="O113" s="130"/>
      <c r="P113" s="130"/>
      <c r="Q113" s="131"/>
      <c r="R113" s="131"/>
      <c r="S113" s="132"/>
      <c r="T113" s="131"/>
      <c r="U113" s="131"/>
      <c r="V113" s="130"/>
      <c r="W113" s="130"/>
      <c r="X113" s="133"/>
      <c r="Y113" s="130"/>
      <c r="Z113" s="130"/>
      <c r="AA113" s="130">
        <v>6</v>
      </c>
      <c r="AB113" s="130"/>
      <c r="AC113" s="130"/>
      <c r="AD113" s="130">
        <v>0.3</v>
      </c>
      <c r="AE113" s="130"/>
      <c r="AF113" s="130"/>
      <c r="AG113" s="130"/>
      <c r="AH113" s="130">
        <v>5</v>
      </c>
    </row>
    <row r="114" spans="1:37" x14ac:dyDescent="0.3">
      <c r="A114" s="104">
        <v>45656.375</v>
      </c>
      <c r="B114" s="1"/>
      <c r="C114" s="1" t="s">
        <v>277</v>
      </c>
      <c r="D114" s="1">
        <v>21</v>
      </c>
      <c r="E114" s="1">
        <v>8.3000000000000007</v>
      </c>
      <c r="F114" s="1">
        <v>6.5</v>
      </c>
      <c r="G114" s="1"/>
      <c r="H114" s="1"/>
      <c r="I114" s="1"/>
      <c r="J114" s="1">
        <v>5</v>
      </c>
      <c r="K114" s="1">
        <v>5</v>
      </c>
      <c r="L114" s="1">
        <v>8.7899999999999991</v>
      </c>
      <c r="M114" s="1">
        <v>160</v>
      </c>
      <c r="N114" s="1">
        <v>71</v>
      </c>
      <c r="O114">
        <f t="shared" si="0"/>
        <v>2.2535211267605635</v>
      </c>
      <c r="P114" s="1">
        <v>2</v>
      </c>
      <c r="Q114" s="105"/>
      <c r="R114" s="105">
        <v>17</v>
      </c>
      <c r="S114" s="106">
        <v>11</v>
      </c>
      <c r="T114" s="105"/>
      <c r="U114" s="105"/>
      <c r="V114" s="1" t="s">
        <v>321</v>
      </c>
      <c r="W114" s="1"/>
      <c r="X114" s="107"/>
      <c r="Y114" s="1">
        <v>100</v>
      </c>
      <c r="Z114" s="1">
        <v>100</v>
      </c>
      <c r="AA114" s="1">
        <v>5</v>
      </c>
      <c r="AB114" s="1">
        <v>0.35</v>
      </c>
      <c r="AC114" s="1"/>
      <c r="AD114" s="1">
        <v>0.2</v>
      </c>
      <c r="AE114" s="1"/>
      <c r="AF114" s="1">
        <v>50</v>
      </c>
      <c r="AG114" s="1"/>
      <c r="AH114" s="1"/>
    </row>
    <row r="115" spans="1:37" x14ac:dyDescent="0.3">
      <c r="A115" s="51">
        <v>45657.375</v>
      </c>
      <c r="C115" s="96" t="s">
        <v>281</v>
      </c>
      <c r="D115" s="96">
        <v>21</v>
      </c>
      <c r="E115" s="96">
        <v>8.5</v>
      </c>
      <c r="F115" s="96">
        <v>6.5</v>
      </c>
      <c r="G115" s="136">
        <v>209</v>
      </c>
      <c r="H115" s="114">
        <f>G115/50</f>
        <v>4.18</v>
      </c>
      <c r="I115" s="96">
        <v>0.14000000000000001</v>
      </c>
      <c r="J115" s="96">
        <v>8</v>
      </c>
      <c r="K115" s="96">
        <v>7</v>
      </c>
      <c r="L115" s="96">
        <v>8.5500000000000007</v>
      </c>
      <c r="M115" s="96">
        <v>234</v>
      </c>
      <c r="N115" s="96">
        <v>82.29</v>
      </c>
      <c r="O115">
        <f t="shared" si="0"/>
        <v>2.8436018957345968</v>
      </c>
      <c r="P115" s="96">
        <v>42</v>
      </c>
      <c r="R115" s="17">
        <v>16.93</v>
      </c>
      <c r="S115" s="54">
        <v>10.62</v>
      </c>
      <c r="T115" s="17">
        <v>4250</v>
      </c>
      <c r="U115" s="17">
        <v>3900</v>
      </c>
      <c r="V115" s="17">
        <v>2678</v>
      </c>
      <c r="W115">
        <v>2106</v>
      </c>
      <c r="X115" s="88">
        <f>W115/V115</f>
        <v>0.78640776699029125</v>
      </c>
      <c r="Y115" s="17">
        <v>100</v>
      </c>
      <c r="Z115" s="17">
        <v>100</v>
      </c>
      <c r="AA115" s="96">
        <v>2</v>
      </c>
      <c r="AB115">
        <v>0.35</v>
      </c>
      <c r="AD115" s="96">
        <v>0.3</v>
      </c>
      <c r="AE115">
        <v>2.5</v>
      </c>
      <c r="AG115">
        <v>20</v>
      </c>
      <c r="AH115">
        <v>5</v>
      </c>
    </row>
    <row r="116" spans="1:37" x14ac:dyDescent="0.3">
      <c r="A116" s="51">
        <v>45657.6875</v>
      </c>
      <c r="B116" t="s">
        <v>322</v>
      </c>
      <c r="D116">
        <v>21</v>
      </c>
      <c r="E116">
        <v>8.31</v>
      </c>
      <c r="F116">
        <v>6.5</v>
      </c>
      <c r="I116">
        <v>28.6</v>
      </c>
      <c r="J116">
        <v>0</v>
      </c>
      <c r="K116">
        <v>1</v>
      </c>
      <c r="N116">
        <v>325.7</v>
      </c>
      <c r="O116">
        <f t="shared" si="0"/>
        <v>0</v>
      </c>
      <c r="X116" s="88" t="e">
        <f t="shared" ref="X116:X179" si="1">W116/V116</f>
        <v>#DIV/0!</v>
      </c>
      <c r="Y116">
        <v>100</v>
      </c>
      <c r="Z116">
        <v>100</v>
      </c>
      <c r="AA116">
        <v>8</v>
      </c>
    </row>
    <row r="117" spans="1:37" x14ac:dyDescent="0.3">
      <c r="B117" t="s">
        <v>323</v>
      </c>
      <c r="O117" t="e">
        <f t="shared" si="0"/>
        <v>#DIV/0!</v>
      </c>
      <c r="X117" s="88" t="e">
        <f t="shared" si="1"/>
        <v>#DIV/0!</v>
      </c>
    </row>
    <row r="118" spans="1:37" x14ac:dyDescent="0.3">
      <c r="A118" s="51">
        <v>45689.375</v>
      </c>
      <c r="C118" t="s">
        <v>281</v>
      </c>
      <c r="D118">
        <v>21</v>
      </c>
      <c r="E118">
        <v>8.19</v>
      </c>
      <c r="F118">
        <v>6.5</v>
      </c>
      <c r="G118">
        <v>540</v>
      </c>
      <c r="H118" s="114">
        <f>G118/50</f>
        <v>10.8</v>
      </c>
      <c r="I118">
        <v>30.9</v>
      </c>
      <c r="J118">
        <v>19.399999999999999</v>
      </c>
      <c r="K118">
        <v>8</v>
      </c>
      <c r="L118">
        <v>47</v>
      </c>
      <c r="M118">
        <v>2350</v>
      </c>
      <c r="N118">
        <v>1028</v>
      </c>
      <c r="O118">
        <f t="shared" si="0"/>
        <v>2.2859922178988326</v>
      </c>
      <c r="P118">
        <v>28</v>
      </c>
      <c r="R118" s="17">
        <v>17.7</v>
      </c>
      <c r="S118" s="54">
        <v>11.24</v>
      </c>
      <c r="U118" s="17">
        <v>3700</v>
      </c>
      <c r="V118">
        <v>2369</v>
      </c>
      <c r="W118">
        <v>1888</v>
      </c>
      <c r="X118" s="88">
        <f t="shared" si="1"/>
        <v>0.79696074292950614</v>
      </c>
      <c r="Y118">
        <v>100</v>
      </c>
      <c r="Z118">
        <v>100</v>
      </c>
      <c r="AD118">
        <v>0.3</v>
      </c>
    </row>
    <row r="119" spans="1:37" x14ac:dyDescent="0.3">
      <c r="A119" s="51">
        <v>45717.375</v>
      </c>
      <c r="C119" t="s">
        <v>281</v>
      </c>
      <c r="D119">
        <v>21</v>
      </c>
      <c r="E119">
        <v>8.17</v>
      </c>
      <c r="F119">
        <v>6.5</v>
      </c>
      <c r="G119">
        <v>410</v>
      </c>
      <c r="H119" s="114">
        <f>G119/50</f>
        <v>8.1999999999999993</v>
      </c>
      <c r="I119">
        <v>0.27600000000000002</v>
      </c>
      <c r="J119">
        <v>14.5</v>
      </c>
      <c r="K119">
        <v>10</v>
      </c>
      <c r="L119">
        <v>17.61</v>
      </c>
      <c r="M119">
        <v>1240</v>
      </c>
      <c r="N119">
        <v>134.30000000000001</v>
      </c>
      <c r="O119">
        <f t="shared" si="0"/>
        <v>9.2330603127326878</v>
      </c>
      <c r="P119">
        <v>17</v>
      </c>
      <c r="R119" s="17">
        <v>17.72</v>
      </c>
      <c r="S119" s="54">
        <v>11.13</v>
      </c>
      <c r="V119">
        <v>3009</v>
      </c>
      <c r="X119" s="88">
        <f t="shared" si="1"/>
        <v>0</v>
      </c>
      <c r="Y119">
        <v>100</v>
      </c>
      <c r="Z119">
        <v>100</v>
      </c>
      <c r="AA119">
        <v>2</v>
      </c>
    </row>
    <row r="120" spans="1:37" x14ac:dyDescent="0.3">
      <c r="A120" s="51">
        <v>45748.375</v>
      </c>
      <c r="C120" t="s">
        <v>277</v>
      </c>
      <c r="D120">
        <v>21</v>
      </c>
      <c r="E120">
        <v>8.36</v>
      </c>
      <c r="F120">
        <v>6.5</v>
      </c>
      <c r="I120">
        <v>1.06</v>
      </c>
      <c r="J120">
        <v>8.3000000000000007</v>
      </c>
      <c r="K120">
        <v>5</v>
      </c>
      <c r="L120">
        <v>21.85</v>
      </c>
      <c r="M120">
        <v>1830</v>
      </c>
      <c r="N120">
        <v>851</v>
      </c>
      <c r="O120">
        <f t="shared" si="0"/>
        <v>2.1504112808460634</v>
      </c>
      <c r="P120">
        <v>10</v>
      </c>
      <c r="R120" s="17">
        <v>18.309999999999999</v>
      </c>
      <c r="S120" s="54">
        <v>11.82</v>
      </c>
      <c r="V120">
        <v>3765</v>
      </c>
      <c r="X120" s="88">
        <f t="shared" si="1"/>
        <v>0</v>
      </c>
      <c r="Y120">
        <v>100</v>
      </c>
      <c r="Z120">
        <v>100</v>
      </c>
      <c r="AA120">
        <v>8</v>
      </c>
    </row>
    <row r="121" spans="1:37" x14ac:dyDescent="0.3">
      <c r="A121" s="51">
        <v>45809.375</v>
      </c>
      <c r="B121" t="s">
        <v>324</v>
      </c>
      <c r="C121" t="s">
        <v>277</v>
      </c>
      <c r="D121">
        <v>21</v>
      </c>
      <c r="E121">
        <v>8.34</v>
      </c>
      <c r="F121">
        <v>6.5</v>
      </c>
      <c r="G121">
        <v>410</v>
      </c>
      <c r="I121">
        <v>0.36199999999999999</v>
      </c>
      <c r="J121">
        <v>7.2</v>
      </c>
      <c r="K121">
        <v>5</v>
      </c>
      <c r="L121">
        <v>11.53</v>
      </c>
      <c r="M121">
        <v>395</v>
      </c>
      <c r="N121">
        <v>128.9</v>
      </c>
      <c r="O121">
        <f t="shared" si="0"/>
        <v>3.0643910007757951</v>
      </c>
      <c r="P121">
        <v>5</v>
      </c>
      <c r="R121" s="17">
        <v>17.84</v>
      </c>
      <c r="S121" s="54">
        <v>11.52</v>
      </c>
      <c r="T121" s="17">
        <v>4250</v>
      </c>
      <c r="U121" s="17">
        <v>3900</v>
      </c>
      <c r="V121">
        <v>4241</v>
      </c>
      <c r="W121">
        <v>3464</v>
      </c>
      <c r="X121" s="88">
        <f t="shared" si="1"/>
        <v>0.81678849327988678</v>
      </c>
      <c r="Y121">
        <v>100</v>
      </c>
      <c r="Z121">
        <v>100</v>
      </c>
      <c r="AA121">
        <v>7</v>
      </c>
      <c r="AD121">
        <v>0.2</v>
      </c>
    </row>
    <row r="122" spans="1:37" x14ac:dyDescent="0.3">
      <c r="A122" s="51">
        <v>45839.375</v>
      </c>
      <c r="B122" t="s">
        <v>325</v>
      </c>
      <c r="C122" t="s">
        <v>281</v>
      </c>
      <c r="D122">
        <v>21</v>
      </c>
      <c r="E122">
        <v>8.24</v>
      </c>
      <c r="F122">
        <v>6.5</v>
      </c>
      <c r="G122">
        <v>320</v>
      </c>
      <c r="H122" s="114">
        <f>G122/50</f>
        <v>6.4</v>
      </c>
      <c r="I122">
        <v>0</v>
      </c>
      <c r="J122">
        <v>6.3</v>
      </c>
      <c r="K122">
        <v>4</v>
      </c>
      <c r="L122">
        <v>9.7059999999999995</v>
      </c>
      <c r="M122">
        <v>1820</v>
      </c>
      <c r="N122">
        <v>251.9</v>
      </c>
      <c r="O122">
        <f t="shared" si="0"/>
        <v>7.2250893211591896</v>
      </c>
      <c r="P122">
        <v>8</v>
      </c>
      <c r="R122" s="17">
        <v>17.690000000000001</v>
      </c>
      <c r="S122" s="54">
        <v>11.47</v>
      </c>
      <c r="V122">
        <v>4055</v>
      </c>
      <c r="W122">
        <v>3362</v>
      </c>
      <c r="X122" s="88">
        <f t="shared" si="1"/>
        <v>0.82909987669543772</v>
      </c>
      <c r="Y122">
        <v>100</v>
      </c>
      <c r="Z122">
        <v>100</v>
      </c>
      <c r="AA122">
        <v>2</v>
      </c>
      <c r="AB122">
        <v>0.5</v>
      </c>
      <c r="AD122">
        <v>0.3</v>
      </c>
      <c r="AG122" s="137">
        <v>100</v>
      </c>
      <c r="AH122">
        <v>5</v>
      </c>
    </row>
    <row r="123" spans="1:37" x14ac:dyDescent="0.3">
      <c r="A123" s="51">
        <v>45839.381944444445</v>
      </c>
      <c r="B123" t="s">
        <v>326</v>
      </c>
      <c r="C123" t="s">
        <v>292</v>
      </c>
      <c r="O123" t="e">
        <f t="shared" si="0"/>
        <v>#DIV/0!</v>
      </c>
      <c r="X123" s="88" t="e">
        <f t="shared" si="1"/>
        <v>#DIV/0!</v>
      </c>
    </row>
    <row r="124" spans="1:37" x14ac:dyDescent="0.3">
      <c r="A124" s="51">
        <v>45839.708333333336</v>
      </c>
      <c r="B124" t="s">
        <v>327</v>
      </c>
      <c r="C124" t="s">
        <v>292</v>
      </c>
      <c r="D124">
        <v>21</v>
      </c>
      <c r="E124">
        <v>8.02</v>
      </c>
      <c r="F124">
        <v>6.5</v>
      </c>
      <c r="G124">
        <v>350</v>
      </c>
      <c r="I124">
        <v>35.9</v>
      </c>
      <c r="J124">
        <v>4.5</v>
      </c>
      <c r="K124">
        <v>4</v>
      </c>
      <c r="L124">
        <v>52.79</v>
      </c>
      <c r="M124">
        <v>1790</v>
      </c>
      <c r="N124">
        <v>423.7</v>
      </c>
      <c r="O124">
        <f t="shared" si="0"/>
        <v>4.2246872787349545</v>
      </c>
      <c r="P124">
        <v>22</v>
      </c>
      <c r="R124" s="17">
        <v>18.440000000000001</v>
      </c>
      <c r="S124" s="54">
        <v>11.23</v>
      </c>
      <c r="X124" s="88" t="e">
        <f t="shared" si="1"/>
        <v>#DIV/0!</v>
      </c>
      <c r="Y124">
        <v>100</v>
      </c>
      <c r="Z124">
        <v>100</v>
      </c>
      <c r="AA124">
        <v>3</v>
      </c>
    </row>
    <row r="125" spans="1:37" x14ac:dyDescent="0.3">
      <c r="A125" s="51">
        <v>45870.375</v>
      </c>
      <c r="B125" t="s">
        <v>328</v>
      </c>
      <c r="C125" t="s">
        <v>288</v>
      </c>
      <c r="D125">
        <v>21</v>
      </c>
      <c r="E125">
        <v>8.1999999999999993</v>
      </c>
      <c r="F125">
        <v>6.5</v>
      </c>
      <c r="G125">
        <v>245</v>
      </c>
      <c r="H125" s="114">
        <f>G125/50</f>
        <v>4.9000000000000004</v>
      </c>
      <c r="I125">
        <v>1.06</v>
      </c>
      <c r="J125">
        <v>16.3</v>
      </c>
      <c r="K125">
        <v>9</v>
      </c>
      <c r="L125">
        <v>14.175000000000001</v>
      </c>
      <c r="M125">
        <v>768</v>
      </c>
      <c r="N125">
        <v>210.45</v>
      </c>
      <c r="O125">
        <f t="shared" si="0"/>
        <v>3.6493228795438348</v>
      </c>
      <c r="P125">
        <v>30</v>
      </c>
      <c r="R125" s="17">
        <v>18.21</v>
      </c>
      <c r="S125" s="54">
        <v>11.67</v>
      </c>
      <c r="V125">
        <v>4431</v>
      </c>
      <c r="W125">
        <v>3557</v>
      </c>
      <c r="X125" s="88">
        <f t="shared" si="1"/>
        <v>0.80275332881967953</v>
      </c>
      <c r="Y125">
        <v>100</v>
      </c>
      <c r="Z125">
        <v>100</v>
      </c>
      <c r="AA125">
        <v>8</v>
      </c>
      <c r="AB125">
        <v>0.5</v>
      </c>
      <c r="AF125">
        <v>50</v>
      </c>
    </row>
    <row r="126" spans="1:37" x14ac:dyDescent="0.3">
      <c r="A126" s="51">
        <v>45901.375</v>
      </c>
      <c r="B126" t="s">
        <v>329</v>
      </c>
      <c r="C126" t="s">
        <v>277</v>
      </c>
      <c r="D126">
        <v>21</v>
      </c>
      <c r="E126">
        <v>7.86</v>
      </c>
      <c r="F126">
        <v>6.5</v>
      </c>
      <c r="G126">
        <v>275</v>
      </c>
      <c r="I126">
        <v>0.86</v>
      </c>
      <c r="J126">
        <v>17.899999999999999</v>
      </c>
      <c r="K126">
        <v>11</v>
      </c>
      <c r="L126">
        <v>15.48</v>
      </c>
      <c r="M126">
        <v>706</v>
      </c>
      <c r="N126">
        <v>212.2</v>
      </c>
      <c r="O126">
        <f t="shared" si="0"/>
        <v>3.3270499528746469</v>
      </c>
      <c r="P126">
        <v>10</v>
      </c>
      <c r="R126" s="17">
        <v>17.7</v>
      </c>
      <c r="S126" s="54">
        <v>11.32</v>
      </c>
      <c r="V126">
        <v>4886</v>
      </c>
      <c r="W126">
        <v>4021</v>
      </c>
      <c r="X126" s="88">
        <f t="shared" si="1"/>
        <v>0.82296356938190751</v>
      </c>
      <c r="Y126">
        <v>100</v>
      </c>
      <c r="Z126">
        <v>100</v>
      </c>
      <c r="AA126">
        <v>3</v>
      </c>
      <c r="AB126">
        <v>0.5</v>
      </c>
      <c r="AD126">
        <v>0.4</v>
      </c>
      <c r="AE126">
        <v>2.5</v>
      </c>
      <c r="AG126">
        <v>50</v>
      </c>
      <c r="AK126" s="147"/>
    </row>
    <row r="127" spans="1:37" x14ac:dyDescent="0.3">
      <c r="A127" s="51">
        <v>45901.708333333336</v>
      </c>
      <c r="B127" t="s">
        <v>330</v>
      </c>
      <c r="C127" t="s">
        <v>277</v>
      </c>
      <c r="D127">
        <v>21</v>
      </c>
      <c r="E127">
        <v>8.0399999999999991</v>
      </c>
      <c r="F127">
        <v>6.5</v>
      </c>
      <c r="G127">
        <v>515</v>
      </c>
      <c r="I127">
        <v>0.68300000000000005</v>
      </c>
      <c r="J127">
        <v>19.2</v>
      </c>
      <c r="K127">
        <v>6</v>
      </c>
      <c r="L127">
        <v>13.965</v>
      </c>
      <c r="M127">
        <v>754</v>
      </c>
      <c r="N127">
        <v>239</v>
      </c>
      <c r="O127">
        <f t="shared" si="0"/>
        <v>3.1548117154811717</v>
      </c>
      <c r="P127">
        <v>48</v>
      </c>
      <c r="R127" s="17">
        <v>17.84</v>
      </c>
      <c r="S127" s="54">
        <v>11.13</v>
      </c>
      <c r="X127" s="88" t="e">
        <f t="shared" si="1"/>
        <v>#DIV/0!</v>
      </c>
      <c r="Y127">
        <v>100</v>
      </c>
      <c r="Z127">
        <v>100</v>
      </c>
      <c r="AA127">
        <v>5</v>
      </c>
    </row>
    <row r="128" spans="1:37" x14ac:dyDescent="0.3">
      <c r="A128" s="51">
        <v>45931.375</v>
      </c>
      <c r="B128" t="s">
        <v>331</v>
      </c>
      <c r="C128" t="s">
        <v>277</v>
      </c>
      <c r="D128">
        <v>21</v>
      </c>
      <c r="E128">
        <v>8.15</v>
      </c>
      <c r="F128">
        <v>6.5</v>
      </c>
      <c r="G128">
        <v>525</v>
      </c>
      <c r="I128">
        <v>0.93400000000000005</v>
      </c>
      <c r="J128">
        <v>23.7</v>
      </c>
      <c r="K128">
        <v>8</v>
      </c>
      <c r="L128">
        <v>21.855</v>
      </c>
      <c r="M128">
        <v>797</v>
      </c>
      <c r="N128">
        <v>262.60000000000002</v>
      </c>
      <c r="O128">
        <f t="shared" si="0"/>
        <v>3.0350342726580348</v>
      </c>
      <c r="P128">
        <v>43</v>
      </c>
      <c r="R128" s="17">
        <v>18.14</v>
      </c>
      <c r="S128" s="54">
        <v>11.48</v>
      </c>
      <c r="V128">
        <v>4520</v>
      </c>
      <c r="W128">
        <v>3752</v>
      </c>
      <c r="X128" s="88">
        <f t="shared" si="1"/>
        <v>0.83008849557522124</v>
      </c>
      <c r="Y128">
        <v>100</v>
      </c>
      <c r="Z128">
        <v>100</v>
      </c>
      <c r="AA128">
        <v>3</v>
      </c>
      <c r="AB128">
        <v>0.25</v>
      </c>
      <c r="AF128">
        <v>75</v>
      </c>
    </row>
    <row r="129" spans="1:34" x14ac:dyDescent="0.3">
      <c r="A129" s="51">
        <v>45931.381944444445</v>
      </c>
      <c r="B129" t="s">
        <v>332</v>
      </c>
      <c r="C129" t="s">
        <v>292</v>
      </c>
      <c r="O129" t="e">
        <f t="shared" si="0"/>
        <v>#DIV/0!</v>
      </c>
      <c r="X129" s="88" t="e">
        <f t="shared" si="1"/>
        <v>#DIV/0!</v>
      </c>
    </row>
    <row r="130" spans="1:34" x14ac:dyDescent="0.3">
      <c r="A130" s="51">
        <v>45931.708333333336</v>
      </c>
      <c r="B130" t="s">
        <v>333</v>
      </c>
      <c r="C130" t="s">
        <v>281</v>
      </c>
      <c r="D130">
        <v>21</v>
      </c>
      <c r="E130">
        <v>7.97</v>
      </c>
      <c r="F130">
        <v>6.5</v>
      </c>
      <c r="G130">
        <v>535</v>
      </c>
      <c r="H130" s="114">
        <f>G130/50</f>
        <v>10.7</v>
      </c>
      <c r="I130">
        <v>23.2</v>
      </c>
      <c r="J130">
        <v>25.4</v>
      </c>
      <c r="K130">
        <v>8</v>
      </c>
      <c r="L130">
        <v>39.06</v>
      </c>
      <c r="M130">
        <v>2580</v>
      </c>
      <c r="N130">
        <v>873.1</v>
      </c>
      <c r="O130">
        <f t="shared" si="0"/>
        <v>2.9549879738861526</v>
      </c>
      <c r="P130">
        <v>44</v>
      </c>
      <c r="R130" s="17">
        <v>18.100000000000001</v>
      </c>
      <c r="S130" s="54">
        <v>11.28</v>
      </c>
      <c r="X130" s="88" t="e">
        <f t="shared" si="1"/>
        <v>#DIV/0!</v>
      </c>
      <c r="Y130">
        <v>100</v>
      </c>
      <c r="Z130">
        <v>100</v>
      </c>
      <c r="AA130">
        <v>5</v>
      </c>
    </row>
    <row r="131" spans="1:34" x14ac:dyDescent="0.3">
      <c r="A131" s="51">
        <v>45962.458333333336</v>
      </c>
      <c r="B131" t="s">
        <v>334</v>
      </c>
      <c r="C131" t="s">
        <v>281</v>
      </c>
      <c r="D131">
        <v>21</v>
      </c>
      <c r="E131">
        <v>7.48</v>
      </c>
      <c r="F131">
        <v>6.5</v>
      </c>
      <c r="G131">
        <v>510</v>
      </c>
      <c r="H131" s="114">
        <f>G131/50</f>
        <v>10.199999999999999</v>
      </c>
      <c r="I131">
        <v>2.59</v>
      </c>
      <c r="J131">
        <v>35.6</v>
      </c>
      <c r="K131">
        <v>11</v>
      </c>
      <c r="L131">
        <v>22.045000000000002</v>
      </c>
      <c r="M131">
        <v>1680</v>
      </c>
      <c r="N131">
        <v>432.25</v>
      </c>
      <c r="O131">
        <f t="shared" si="0"/>
        <v>3.8866396761133601</v>
      </c>
      <c r="P131">
        <v>19</v>
      </c>
      <c r="R131" s="17">
        <v>18.12</v>
      </c>
      <c r="S131" s="54">
        <v>11.7</v>
      </c>
      <c r="X131" s="88" t="e">
        <f t="shared" si="1"/>
        <v>#DIV/0!</v>
      </c>
      <c r="Y131">
        <v>100</v>
      </c>
      <c r="Z131">
        <v>100</v>
      </c>
      <c r="AA131">
        <v>15</v>
      </c>
    </row>
    <row r="132" spans="1:34" x14ac:dyDescent="0.3">
      <c r="A132" s="51" t="s">
        <v>335</v>
      </c>
      <c r="B132" t="s">
        <v>336</v>
      </c>
      <c r="C132" t="s">
        <v>337</v>
      </c>
      <c r="D132">
        <v>21</v>
      </c>
      <c r="E132">
        <v>7.68</v>
      </c>
      <c r="F132">
        <v>6.5</v>
      </c>
      <c r="G132">
        <v>465</v>
      </c>
      <c r="H132" s="114">
        <f>G132/50</f>
        <v>9.3000000000000007</v>
      </c>
      <c r="I132">
        <v>5.07</v>
      </c>
      <c r="J132">
        <v>20.2</v>
      </c>
      <c r="K132">
        <v>7</v>
      </c>
      <c r="L132">
        <v>33.215000000000003</v>
      </c>
      <c r="M132">
        <v>3270</v>
      </c>
      <c r="N132">
        <v>947.85</v>
      </c>
      <c r="O132">
        <f t="shared" si="0"/>
        <v>3.4499129609115364</v>
      </c>
      <c r="P132">
        <v>86</v>
      </c>
      <c r="R132" s="17">
        <v>18.239999999999998</v>
      </c>
      <c r="S132" s="54">
        <v>12.11</v>
      </c>
      <c r="T132" s="17">
        <v>5100</v>
      </c>
      <c r="V132">
        <v>4225</v>
      </c>
      <c r="W132">
        <v>3492</v>
      </c>
      <c r="X132" s="88">
        <f t="shared" si="1"/>
        <v>0.82650887573964493</v>
      </c>
      <c r="Y132">
        <v>100</v>
      </c>
      <c r="Z132">
        <v>100</v>
      </c>
      <c r="AA132">
        <v>3</v>
      </c>
      <c r="AF132">
        <v>100</v>
      </c>
    </row>
    <row r="133" spans="1:34" x14ac:dyDescent="0.3">
      <c r="A133" s="51" t="s">
        <v>338</v>
      </c>
      <c r="B133" t="s">
        <v>339</v>
      </c>
      <c r="C133" t="s">
        <v>281</v>
      </c>
      <c r="D133">
        <v>21</v>
      </c>
      <c r="E133">
        <v>7.69</v>
      </c>
      <c r="F133">
        <v>6.5</v>
      </c>
      <c r="G133">
        <v>450</v>
      </c>
      <c r="I133">
        <v>0.255</v>
      </c>
      <c r="J133">
        <v>15.4</v>
      </c>
      <c r="K133">
        <v>11</v>
      </c>
      <c r="L133">
        <v>25.17</v>
      </c>
      <c r="M133">
        <v>5510</v>
      </c>
      <c r="N133">
        <v>820.2</v>
      </c>
      <c r="O133">
        <f t="shared" si="0"/>
        <v>6.7178736893440618</v>
      </c>
      <c r="P133">
        <v>38</v>
      </c>
      <c r="R133" s="17">
        <v>18.079999999999998</v>
      </c>
      <c r="S133" s="54">
        <v>11.41</v>
      </c>
      <c r="V133">
        <v>5306</v>
      </c>
      <c r="W133">
        <v>4308</v>
      </c>
      <c r="X133" s="88">
        <f t="shared" si="1"/>
        <v>0.81191104410101766</v>
      </c>
      <c r="Y133">
        <v>100</v>
      </c>
      <c r="Z133">
        <v>100</v>
      </c>
      <c r="AA133">
        <v>3</v>
      </c>
      <c r="AB133">
        <v>0.5</v>
      </c>
      <c r="AG133">
        <v>40</v>
      </c>
      <c r="AH133" s="147">
        <v>5</v>
      </c>
    </row>
    <row r="134" spans="1:34" x14ac:dyDescent="0.3">
      <c r="A134" s="51" t="s">
        <v>340</v>
      </c>
      <c r="B134" t="s">
        <v>341</v>
      </c>
      <c r="C134" t="s">
        <v>342</v>
      </c>
      <c r="X134" s="88" t="e">
        <f t="shared" si="1"/>
        <v>#DIV/0!</v>
      </c>
    </row>
    <row r="135" spans="1:34" x14ac:dyDescent="0.3">
      <c r="A135" s="51" t="s">
        <v>343</v>
      </c>
      <c r="B135" t="s">
        <v>344</v>
      </c>
      <c r="C135" t="s">
        <v>345</v>
      </c>
      <c r="D135">
        <v>21</v>
      </c>
      <c r="E135">
        <v>7.71</v>
      </c>
      <c r="F135">
        <v>6.5</v>
      </c>
      <c r="G135">
        <v>540</v>
      </c>
      <c r="I135">
        <v>43.8</v>
      </c>
      <c r="J135">
        <v>15.9</v>
      </c>
      <c r="K135">
        <v>9</v>
      </c>
      <c r="L135">
        <v>66.984999999999999</v>
      </c>
      <c r="M135">
        <v>5720</v>
      </c>
      <c r="N135">
        <v>2179</v>
      </c>
      <c r="O135">
        <f>M135/N135</f>
        <v>2.6250573657641119</v>
      </c>
      <c r="P135">
        <v>79</v>
      </c>
      <c r="R135" s="17">
        <v>18.18</v>
      </c>
      <c r="S135" s="54">
        <v>11.18</v>
      </c>
      <c r="X135" s="88" t="e">
        <f t="shared" si="1"/>
        <v>#DIV/0!</v>
      </c>
      <c r="Y135">
        <v>100</v>
      </c>
      <c r="Z135">
        <v>100</v>
      </c>
      <c r="AA135">
        <v>5</v>
      </c>
      <c r="AE135">
        <v>1.5</v>
      </c>
    </row>
    <row r="136" spans="1:34" x14ac:dyDescent="0.3">
      <c r="A136" s="51" t="s">
        <v>346</v>
      </c>
      <c r="B136" t="s">
        <v>347</v>
      </c>
      <c r="C136" t="s">
        <v>281</v>
      </c>
      <c r="D136">
        <v>21</v>
      </c>
      <c r="E136">
        <v>7.78</v>
      </c>
      <c r="F136">
        <v>6.5</v>
      </c>
      <c r="G136">
        <v>565</v>
      </c>
      <c r="I136">
        <v>0.33100000000000002</v>
      </c>
      <c r="J136">
        <v>14.5</v>
      </c>
      <c r="K136">
        <v>9</v>
      </c>
      <c r="L136">
        <v>23.875</v>
      </c>
      <c r="M136">
        <v>3830</v>
      </c>
      <c r="N136">
        <v>1181</v>
      </c>
      <c r="O136">
        <f t="shared" ref="O136:O141" si="2">M136/N136</f>
        <v>3.2430143945808636</v>
      </c>
      <c r="P136">
        <v>6</v>
      </c>
      <c r="R136" s="17">
        <v>17.809999999999999</v>
      </c>
      <c r="S136" s="54">
        <v>11.34</v>
      </c>
      <c r="V136">
        <v>5351</v>
      </c>
      <c r="W136">
        <v>4339</v>
      </c>
      <c r="X136" s="88">
        <f t="shared" si="1"/>
        <v>0.81087647168753507</v>
      </c>
      <c r="Y136">
        <v>100</v>
      </c>
      <c r="Z136">
        <v>100</v>
      </c>
      <c r="AA136">
        <v>8</v>
      </c>
    </row>
    <row r="137" spans="1:34" x14ac:dyDescent="0.3">
      <c r="A137" s="51" t="s">
        <v>348</v>
      </c>
      <c r="B137" t="s">
        <v>349</v>
      </c>
      <c r="C137" t="s">
        <v>281</v>
      </c>
      <c r="D137">
        <v>21</v>
      </c>
      <c r="E137">
        <v>7.69</v>
      </c>
      <c r="F137">
        <v>6.5</v>
      </c>
      <c r="G137">
        <v>540</v>
      </c>
      <c r="I137">
        <v>0.27500000000000002</v>
      </c>
      <c r="J137">
        <v>20.6</v>
      </c>
      <c r="K137">
        <v>13</v>
      </c>
      <c r="L137">
        <v>27.215</v>
      </c>
      <c r="M137">
        <v>2750</v>
      </c>
      <c r="N137">
        <v>879.9</v>
      </c>
      <c r="O137">
        <f t="shared" si="2"/>
        <v>3.1253551539947724</v>
      </c>
      <c r="P137">
        <v>19</v>
      </c>
      <c r="R137" s="17">
        <v>18.03</v>
      </c>
      <c r="S137" s="54">
        <v>11.41</v>
      </c>
      <c r="V137">
        <v>5495</v>
      </c>
      <c r="W137">
        <v>4482</v>
      </c>
      <c r="X137" s="88">
        <f t="shared" si="1"/>
        <v>0.81565059144676977</v>
      </c>
      <c r="Y137">
        <v>100</v>
      </c>
      <c r="Z137">
        <v>100</v>
      </c>
      <c r="AA137">
        <v>8</v>
      </c>
      <c r="AB137">
        <v>0.5</v>
      </c>
      <c r="AE137">
        <v>1</v>
      </c>
      <c r="AG137">
        <v>40</v>
      </c>
    </row>
    <row r="138" spans="1:34" x14ac:dyDescent="0.3">
      <c r="A138" s="51" t="s">
        <v>350</v>
      </c>
      <c r="B138" t="s">
        <v>351</v>
      </c>
      <c r="C138" t="s">
        <v>281</v>
      </c>
      <c r="D138">
        <v>21</v>
      </c>
      <c r="E138">
        <v>7.86</v>
      </c>
      <c r="F138">
        <v>6.5</v>
      </c>
      <c r="G138">
        <v>640</v>
      </c>
      <c r="I138">
        <v>0.53600000000000003</v>
      </c>
      <c r="J138">
        <v>18</v>
      </c>
      <c r="K138">
        <v>20</v>
      </c>
      <c r="L138">
        <v>29.515000000000001</v>
      </c>
      <c r="M138">
        <v>1570</v>
      </c>
      <c r="N138">
        <v>584.54999999999995</v>
      </c>
      <c r="O138">
        <f t="shared" si="2"/>
        <v>2.6858267043024551</v>
      </c>
      <c r="P138">
        <v>21</v>
      </c>
      <c r="R138" s="17">
        <v>17.68</v>
      </c>
      <c r="S138" s="54">
        <v>11.15</v>
      </c>
      <c r="V138">
        <v>5221</v>
      </c>
      <c r="W138">
        <v>4273</v>
      </c>
      <c r="X138" s="88">
        <f t="shared" si="1"/>
        <v>0.81842558896763073</v>
      </c>
      <c r="Y138">
        <v>100</v>
      </c>
      <c r="Z138">
        <v>0</v>
      </c>
      <c r="AA138">
        <v>11</v>
      </c>
      <c r="AB138">
        <v>1</v>
      </c>
    </row>
    <row r="139" spans="1:34" s="134" customFormat="1" x14ac:dyDescent="0.3">
      <c r="A139" s="155" t="s">
        <v>352</v>
      </c>
      <c r="B139" s="134" t="s">
        <v>353</v>
      </c>
      <c r="Q139" s="156"/>
      <c r="R139" s="156"/>
      <c r="S139" s="157"/>
      <c r="T139" s="156"/>
      <c r="U139" s="156"/>
      <c r="Y139" s="134">
        <v>2500</v>
      </c>
      <c r="Z139" s="134">
        <v>2500</v>
      </c>
      <c r="AA139" s="134">
        <v>1.5</v>
      </c>
      <c r="AG139" s="134">
        <v>40</v>
      </c>
      <c r="AH139" s="134">
        <v>10</v>
      </c>
    </row>
    <row r="140" spans="1:34" x14ac:dyDescent="0.3">
      <c r="A140" s="51" t="s">
        <v>354</v>
      </c>
      <c r="B140" t="s">
        <v>355</v>
      </c>
      <c r="C140" t="s">
        <v>281</v>
      </c>
      <c r="D140">
        <v>21</v>
      </c>
      <c r="E140">
        <v>8.06</v>
      </c>
      <c r="F140">
        <v>6.5</v>
      </c>
      <c r="G140">
        <v>350</v>
      </c>
      <c r="H140" s="114">
        <f>G140/50</f>
        <v>7</v>
      </c>
      <c r="I140">
        <v>0.61699999999999999</v>
      </c>
      <c r="J140">
        <v>9.6</v>
      </c>
      <c r="K140">
        <v>6</v>
      </c>
      <c r="L140">
        <v>18.920000000000002</v>
      </c>
      <c r="M140">
        <v>2580</v>
      </c>
      <c r="N140">
        <v>302.85000000000002</v>
      </c>
      <c r="O140">
        <f t="shared" si="2"/>
        <v>8.5190688459633481</v>
      </c>
      <c r="P140">
        <v>30</v>
      </c>
      <c r="R140" s="17">
        <v>19.72</v>
      </c>
      <c r="S140" s="54">
        <v>12.26</v>
      </c>
      <c r="T140" s="17">
        <v>5050</v>
      </c>
      <c r="U140" s="17">
        <v>3800</v>
      </c>
      <c r="V140">
        <v>2823</v>
      </c>
      <c r="W140">
        <v>1974</v>
      </c>
      <c r="X140" s="88">
        <f t="shared" si="1"/>
        <v>0.69925611052072267</v>
      </c>
      <c r="Y140">
        <v>100</v>
      </c>
      <c r="Z140">
        <v>100</v>
      </c>
      <c r="AA140">
        <v>2</v>
      </c>
    </row>
    <row r="141" spans="1:34" x14ac:dyDescent="0.3">
      <c r="A141" s="51" t="s">
        <v>356</v>
      </c>
      <c r="B141" t="s">
        <v>357</v>
      </c>
      <c r="C141" t="s">
        <v>281</v>
      </c>
      <c r="D141">
        <v>21</v>
      </c>
      <c r="E141">
        <v>8.16</v>
      </c>
      <c r="F141">
        <v>6.5</v>
      </c>
      <c r="G141">
        <v>300</v>
      </c>
      <c r="I141">
        <v>0.32</v>
      </c>
      <c r="J141">
        <v>10</v>
      </c>
      <c r="K141">
        <v>5</v>
      </c>
      <c r="L141">
        <v>18.97</v>
      </c>
      <c r="M141">
        <v>750</v>
      </c>
      <c r="N141">
        <v>288.5</v>
      </c>
      <c r="O141">
        <f t="shared" si="2"/>
        <v>2.5996533795493932</v>
      </c>
      <c r="P141">
        <v>37</v>
      </c>
      <c r="R141" s="17">
        <v>20.440000000000001</v>
      </c>
      <c r="S141" s="54">
        <v>12.78</v>
      </c>
      <c r="V141">
        <v>2522</v>
      </c>
      <c r="W141">
        <v>1900</v>
      </c>
      <c r="X141" s="88">
        <f t="shared" si="1"/>
        <v>0.75337034099920697</v>
      </c>
      <c r="Y141">
        <v>100</v>
      </c>
      <c r="Z141">
        <v>300</v>
      </c>
      <c r="AA141">
        <v>2</v>
      </c>
      <c r="AB141">
        <v>2</v>
      </c>
      <c r="AE141">
        <v>1</v>
      </c>
      <c r="AG141">
        <v>40</v>
      </c>
    </row>
    <row r="142" spans="1:34" x14ac:dyDescent="0.3">
      <c r="A142" s="51" t="s">
        <v>358</v>
      </c>
      <c r="B142" t="s">
        <v>359</v>
      </c>
      <c r="C142" t="s">
        <v>281</v>
      </c>
      <c r="D142">
        <v>21</v>
      </c>
      <c r="E142">
        <v>8.59</v>
      </c>
      <c r="F142">
        <v>6.5</v>
      </c>
      <c r="G142">
        <v>730</v>
      </c>
      <c r="I142">
        <v>155</v>
      </c>
      <c r="J142">
        <v>8.6</v>
      </c>
      <c r="K142">
        <v>7</v>
      </c>
      <c r="L142">
        <v>175.2</v>
      </c>
      <c r="M142">
        <v>1730</v>
      </c>
      <c r="N142">
        <v>248</v>
      </c>
      <c r="O142">
        <f>M142/N142</f>
        <v>6.975806451612903</v>
      </c>
      <c r="P142">
        <v>25</v>
      </c>
      <c r="R142" s="17">
        <v>22.7</v>
      </c>
      <c r="S142" s="54">
        <v>13.79</v>
      </c>
      <c r="V142">
        <v>2244</v>
      </c>
      <c r="W142">
        <v>1640</v>
      </c>
      <c r="X142" s="88">
        <f t="shared" si="1"/>
        <v>0.73083778966131907</v>
      </c>
      <c r="Y142">
        <v>100</v>
      </c>
      <c r="Z142">
        <v>150</v>
      </c>
      <c r="AA142">
        <v>2</v>
      </c>
      <c r="AB142">
        <v>1</v>
      </c>
    </row>
    <row r="143" spans="1:34" x14ac:dyDescent="0.3">
      <c r="A143" s="51" t="s">
        <v>360</v>
      </c>
      <c r="B143" t="s">
        <v>361</v>
      </c>
      <c r="C143" t="s">
        <v>277</v>
      </c>
      <c r="D143">
        <v>21</v>
      </c>
      <c r="E143">
        <v>8.66</v>
      </c>
      <c r="F143">
        <v>6.5</v>
      </c>
      <c r="G143">
        <v>810</v>
      </c>
      <c r="I143">
        <v>233</v>
      </c>
      <c r="J143">
        <v>11.8</v>
      </c>
      <c r="K143">
        <v>8</v>
      </c>
      <c r="L143">
        <v>254.35</v>
      </c>
      <c r="M143">
        <v>984</v>
      </c>
      <c r="N143">
        <v>258.3</v>
      </c>
      <c r="O143">
        <f>M143/N143</f>
        <v>3.8095238095238093</v>
      </c>
      <c r="P143">
        <v>20</v>
      </c>
      <c r="R143" s="17">
        <v>22</v>
      </c>
      <c r="S143" s="54">
        <v>14.28</v>
      </c>
      <c r="V143">
        <v>2305</v>
      </c>
      <c r="W143">
        <v>1697</v>
      </c>
      <c r="X143" s="88">
        <f t="shared" si="1"/>
        <v>0.73622559652928421</v>
      </c>
      <c r="Y143">
        <v>100</v>
      </c>
      <c r="Z143">
        <v>100</v>
      </c>
      <c r="AA143">
        <v>2</v>
      </c>
      <c r="AB143">
        <v>1</v>
      </c>
    </row>
    <row r="144" spans="1:34" x14ac:dyDescent="0.3">
      <c r="A144" s="51" t="s">
        <v>362</v>
      </c>
      <c r="B144" t="s">
        <v>332</v>
      </c>
      <c r="C144" t="s">
        <v>363</v>
      </c>
      <c r="X144" s="88" t="e">
        <f t="shared" si="1"/>
        <v>#DIV/0!</v>
      </c>
    </row>
    <row r="145" spans="1:34" x14ac:dyDescent="0.3">
      <c r="A145" s="51" t="s">
        <v>364</v>
      </c>
      <c r="B145" t="s">
        <v>365</v>
      </c>
      <c r="C145" t="s">
        <v>281</v>
      </c>
      <c r="D145">
        <v>21</v>
      </c>
      <c r="E145">
        <v>8.27</v>
      </c>
      <c r="F145">
        <v>6.5</v>
      </c>
      <c r="G145">
        <v>915</v>
      </c>
      <c r="I145">
        <v>289</v>
      </c>
      <c r="J145">
        <v>6.1</v>
      </c>
      <c r="K145">
        <v>5</v>
      </c>
      <c r="L145">
        <v>353.6</v>
      </c>
      <c r="M145">
        <v>1250</v>
      </c>
      <c r="N145">
        <v>407.55</v>
      </c>
      <c r="O145">
        <f>M145/N145</f>
        <v>3.0671083302662248</v>
      </c>
      <c r="P145">
        <v>30.5</v>
      </c>
      <c r="R145" s="17">
        <v>23.2</v>
      </c>
      <c r="S145" s="54">
        <v>14.74</v>
      </c>
      <c r="U145" s="17">
        <v>4900</v>
      </c>
      <c r="X145" s="88" t="e">
        <f t="shared" si="1"/>
        <v>#DIV/0!</v>
      </c>
      <c r="Y145">
        <v>100</v>
      </c>
      <c r="Z145">
        <v>100</v>
      </c>
      <c r="AA145">
        <v>4</v>
      </c>
    </row>
    <row r="146" spans="1:34" x14ac:dyDescent="0.3">
      <c r="A146" s="51" t="s">
        <v>366</v>
      </c>
      <c r="B146" t="s">
        <v>367</v>
      </c>
      <c r="C146" t="s">
        <v>281</v>
      </c>
      <c r="D146">
        <v>21</v>
      </c>
      <c r="E146">
        <v>8.4600000000000009</v>
      </c>
      <c r="F146">
        <v>6.5</v>
      </c>
      <c r="G146">
        <v>385</v>
      </c>
      <c r="H146" s="114">
        <f>G146/50</f>
        <v>7.7</v>
      </c>
      <c r="I146">
        <v>216</v>
      </c>
      <c r="J146">
        <v>19.600000000000001</v>
      </c>
      <c r="K146">
        <v>7</v>
      </c>
      <c r="L146">
        <v>261.55</v>
      </c>
      <c r="M146">
        <v>429</v>
      </c>
      <c r="N146">
        <v>103.95</v>
      </c>
      <c r="O146">
        <f>M146/N146</f>
        <v>4.1269841269841265</v>
      </c>
      <c r="P146">
        <v>14</v>
      </c>
      <c r="R146" s="17">
        <v>22.7</v>
      </c>
      <c r="S146" s="54">
        <v>14.75</v>
      </c>
      <c r="T146" s="17">
        <v>5250</v>
      </c>
      <c r="U146" s="17">
        <v>3500</v>
      </c>
      <c r="V146">
        <v>2413</v>
      </c>
      <c r="W146">
        <v>1845</v>
      </c>
      <c r="X146" s="88">
        <f t="shared" si="1"/>
        <v>0.76460837132200576</v>
      </c>
      <c r="Y146">
        <v>100</v>
      </c>
      <c r="Z146">
        <v>100</v>
      </c>
      <c r="AA146">
        <v>2</v>
      </c>
      <c r="AB146">
        <v>1</v>
      </c>
      <c r="AF146">
        <v>100</v>
      </c>
      <c r="AG146">
        <v>40</v>
      </c>
      <c r="AH146">
        <v>10</v>
      </c>
    </row>
    <row r="147" spans="1:34" x14ac:dyDescent="0.3">
      <c r="A147" s="51" t="s">
        <v>368</v>
      </c>
      <c r="B147" t="s">
        <v>369</v>
      </c>
      <c r="C147" t="s">
        <v>277</v>
      </c>
      <c r="D147">
        <v>21</v>
      </c>
      <c r="E147">
        <v>8.4700000000000006</v>
      </c>
      <c r="F147">
        <v>6.5</v>
      </c>
      <c r="G147">
        <v>480</v>
      </c>
      <c r="I147">
        <v>276</v>
      </c>
      <c r="J147">
        <v>59.8</v>
      </c>
      <c r="K147">
        <v>12</v>
      </c>
      <c r="L147">
        <v>337</v>
      </c>
      <c r="M147">
        <v>700</v>
      </c>
      <c r="N147">
        <v>113.35</v>
      </c>
      <c r="P147">
        <v>40.6</v>
      </c>
      <c r="R147" s="17">
        <v>22.3</v>
      </c>
      <c r="S147" s="54">
        <v>14.81</v>
      </c>
      <c r="V147">
        <v>3110</v>
      </c>
      <c r="W147">
        <v>2425</v>
      </c>
      <c r="X147" s="88">
        <f t="shared" si="1"/>
        <v>0.77974276527331188</v>
      </c>
      <c r="Y147">
        <v>100</v>
      </c>
      <c r="Z147">
        <v>100</v>
      </c>
      <c r="AA147">
        <v>2</v>
      </c>
      <c r="AE147">
        <v>1</v>
      </c>
      <c r="AF147">
        <v>100</v>
      </c>
    </row>
    <row r="148" spans="1:34" x14ac:dyDescent="0.3">
      <c r="A148" s="51" t="s">
        <v>370</v>
      </c>
      <c r="B148" t="s">
        <v>371</v>
      </c>
      <c r="C148" t="s">
        <v>281</v>
      </c>
      <c r="D148">
        <v>21</v>
      </c>
      <c r="E148">
        <v>8.44</v>
      </c>
      <c r="F148">
        <v>6.5</v>
      </c>
      <c r="G148">
        <v>635</v>
      </c>
      <c r="I148">
        <v>320</v>
      </c>
      <c r="J148">
        <v>45.6</v>
      </c>
      <c r="K148">
        <v>14</v>
      </c>
      <c r="L148">
        <v>392</v>
      </c>
      <c r="M148">
        <v>537</v>
      </c>
      <c r="N148">
        <v>212</v>
      </c>
      <c r="P148">
        <v>46.4</v>
      </c>
      <c r="R148" s="17">
        <v>24.3</v>
      </c>
      <c r="S148" s="54">
        <v>15.2</v>
      </c>
      <c r="V148">
        <v>2570</v>
      </c>
      <c r="W148">
        <v>2028</v>
      </c>
      <c r="X148" s="88">
        <f t="shared" si="1"/>
        <v>0.78910505836575873</v>
      </c>
      <c r="Y148">
        <v>100</v>
      </c>
      <c r="Z148">
        <v>100</v>
      </c>
      <c r="AA148">
        <v>0.5</v>
      </c>
      <c r="AD148">
        <v>2.5</v>
      </c>
    </row>
    <row r="149" spans="1:34" x14ac:dyDescent="0.3">
      <c r="A149" s="51" t="s">
        <v>372</v>
      </c>
      <c r="B149" t="s">
        <v>332</v>
      </c>
      <c r="C149" t="s">
        <v>363</v>
      </c>
      <c r="X149" s="88" t="e">
        <f t="shared" si="1"/>
        <v>#DIV/0!</v>
      </c>
    </row>
    <row r="150" spans="1:34" x14ac:dyDescent="0.3">
      <c r="A150" s="51" t="s">
        <v>373</v>
      </c>
      <c r="B150" t="s">
        <v>374</v>
      </c>
      <c r="C150" t="s">
        <v>281</v>
      </c>
      <c r="D150">
        <v>21</v>
      </c>
      <c r="E150">
        <v>7.91</v>
      </c>
      <c r="F150">
        <v>6.5</v>
      </c>
      <c r="G150">
        <v>540</v>
      </c>
      <c r="I150">
        <v>347</v>
      </c>
      <c r="J150">
        <v>7.2</v>
      </c>
      <c r="K150">
        <v>6</v>
      </c>
      <c r="L150">
        <v>372.55</v>
      </c>
      <c r="M150">
        <v>477</v>
      </c>
      <c r="N150">
        <v>91.31</v>
      </c>
      <c r="P150">
        <v>48</v>
      </c>
      <c r="R150" s="17">
        <v>23.9</v>
      </c>
      <c r="S150" s="54">
        <v>15.21</v>
      </c>
      <c r="X150" s="88" t="e">
        <f t="shared" si="1"/>
        <v>#DIV/0!</v>
      </c>
      <c r="Y150">
        <v>100</v>
      </c>
      <c r="Z150">
        <v>100</v>
      </c>
      <c r="AA150">
        <v>1</v>
      </c>
      <c r="AB150">
        <v>0.5</v>
      </c>
    </row>
    <row r="151" spans="1:34" x14ac:dyDescent="0.3">
      <c r="A151" s="51" t="s">
        <v>375</v>
      </c>
      <c r="B151" t="s">
        <v>376</v>
      </c>
      <c r="C151" t="s">
        <v>281</v>
      </c>
      <c r="D151">
        <v>21</v>
      </c>
      <c r="E151">
        <v>8.49</v>
      </c>
      <c r="F151">
        <v>6.5</v>
      </c>
      <c r="G151">
        <v>495</v>
      </c>
      <c r="I151">
        <v>343</v>
      </c>
      <c r="J151">
        <v>36.700000000000003</v>
      </c>
      <c r="K151">
        <v>41</v>
      </c>
      <c r="L151">
        <v>398.65</v>
      </c>
      <c r="M151">
        <v>256</v>
      </c>
      <c r="N151">
        <v>79.45</v>
      </c>
      <c r="P151">
        <v>33</v>
      </c>
      <c r="R151" s="17">
        <v>23.5</v>
      </c>
      <c r="S151" s="54">
        <v>15.49</v>
      </c>
      <c r="V151">
        <v>2226</v>
      </c>
      <c r="X151" s="88">
        <f t="shared" si="1"/>
        <v>0</v>
      </c>
      <c r="Y151">
        <v>100</v>
      </c>
      <c r="Z151">
        <v>100</v>
      </c>
      <c r="AA151">
        <v>2</v>
      </c>
      <c r="AB151">
        <v>1</v>
      </c>
    </row>
    <row r="152" spans="1:34" x14ac:dyDescent="0.3">
      <c r="A152" s="51">
        <v>45659.375</v>
      </c>
      <c r="B152" t="s">
        <v>568</v>
      </c>
      <c r="C152" t="s">
        <v>277</v>
      </c>
      <c r="X152" s="88" t="e">
        <f t="shared" si="1"/>
        <v>#DIV/0!</v>
      </c>
      <c r="AA152">
        <v>2</v>
      </c>
      <c r="AB152">
        <v>1</v>
      </c>
      <c r="AE152">
        <v>1</v>
      </c>
      <c r="AF152">
        <v>100</v>
      </c>
      <c r="AG152">
        <v>40</v>
      </c>
    </row>
    <row r="153" spans="1:34" x14ac:dyDescent="0.3">
      <c r="A153" s="51">
        <v>45718.375</v>
      </c>
      <c r="B153" t="s">
        <v>569</v>
      </c>
      <c r="C153" t="s">
        <v>277</v>
      </c>
      <c r="D153">
        <v>21</v>
      </c>
      <c r="E153">
        <v>8.5</v>
      </c>
      <c r="F153">
        <v>6.5</v>
      </c>
      <c r="G153">
        <v>694</v>
      </c>
      <c r="I153">
        <v>498</v>
      </c>
      <c r="J153">
        <v>47.6</v>
      </c>
      <c r="K153">
        <v>30</v>
      </c>
      <c r="L153">
        <v>564</v>
      </c>
      <c r="M153">
        <v>273</v>
      </c>
      <c r="N153">
        <v>99</v>
      </c>
      <c r="P153">
        <v>29</v>
      </c>
      <c r="R153" s="17">
        <v>24.9</v>
      </c>
      <c r="S153" s="54">
        <v>16</v>
      </c>
      <c r="V153">
        <v>2501</v>
      </c>
      <c r="W153" s="17">
        <v>1881</v>
      </c>
      <c r="X153" s="88">
        <f t="shared" si="1"/>
        <v>0.75209916033586566</v>
      </c>
      <c r="Y153">
        <v>100</v>
      </c>
      <c r="Z153">
        <v>100</v>
      </c>
      <c r="AA153">
        <v>2</v>
      </c>
      <c r="AB153">
        <v>1</v>
      </c>
      <c r="AD153">
        <v>3</v>
      </c>
    </row>
    <row r="154" spans="1:34" x14ac:dyDescent="0.3">
      <c r="A154" s="51">
        <v>45749.375</v>
      </c>
      <c r="B154" t="s">
        <v>570</v>
      </c>
      <c r="C154" t="s">
        <v>277</v>
      </c>
      <c r="X154" s="88" t="e">
        <f t="shared" si="1"/>
        <v>#DIV/0!</v>
      </c>
      <c r="AA154">
        <v>2</v>
      </c>
      <c r="AB154">
        <v>1</v>
      </c>
    </row>
    <row r="155" spans="1:34" x14ac:dyDescent="0.3">
      <c r="A155" s="51">
        <v>45779.375</v>
      </c>
      <c r="B155" t="s">
        <v>569</v>
      </c>
      <c r="C155" t="s">
        <v>295</v>
      </c>
      <c r="D155">
        <v>21</v>
      </c>
      <c r="E155">
        <v>8.4</v>
      </c>
      <c r="F155">
        <v>6.5</v>
      </c>
      <c r="G155">
        <v>560</v>
      </c>
      <c r="I155">
        <v>523</v>
      </c>
      <c r="J155">
        <v>72.599999999999994</v>
      </c>
      <c r="K155">
        <v>34</v>
      </c>
      <c r="L155">
        <v>582</v>
      </c>
      <c r="N155">
        <v>70.510000000000005</v>
      </c>
      <c r="P155">
        <v>65</v>
      </c>
      <c r="R155" s="17">
        <v>26.4</v>
      </c>
      <c r="S155" s="54">
        <v>17</v>
      </c>
      <c r="V155">
        <v>2629</v>
      </c>
      <c r="W155" s="17">
        <v>1990</v>
      </c>
      <c r="X155" s="88">
        <f t="shared" si="1"/>
        <v>0.75694180296690761</v>
      </c>
      <c r="Y155">
        <v>100</v>
      </c>
      <c r="Z155">
        <v>100</v>
      </c>
      <c r="AA155">
        <v>2</v>
      </c>
      <c r="AB155">
        <v>1</v>
      </c>
      <c r="AD155">
        <v>3</v>
      </c>
      <c r="AF155">
        <v>200</v>
      </c>
    </row>
    <row r="156" spans="1:34" x14ac:dyDescent="0.3">
      <c r="A156" s="51">
        <v>45810.375</v>
      </c>
      <c r="B156" t="s">
        <v>572</v>
      </c>
      <c r="C156" t="s">
        <v>264</v>
      </c>
      <c r="D156">
        <v>21</v>
      </c>
      <c r="E156">
        <v>8.4</v>
      </c>
      <c r="G156">
        <v>475</v>
      </c>
      <c r="I156">
        <v>553</v>
      </c>
      <c r="J156">
        <v>85</v>
      </c>
      <c r="K156">
        <v>32</v>
      </c>
      <c r="L156">
        <v>606</v>
      </c>
      <c r="M156">
        <v>251</v>
      </c>
      <c r="N156">
        <v>68</v>
      </c>
      <c r="P156">
        <v>58.8</v>
      </c>
      <c r="R156" s="17">
        <v>25</v>
      </c>
      <c r="S156" s="54">
        <v>16.5</v>
      </c>
      <c r="V156">
        <v>2572</v>
      </c>
      <c r="W156" s="17">
        <v>1869</v>
      </c>
      <c r="X156" s="88">
        <f t="shared" si="1"/>
        <v>0.72667185069984452</v>
      </c>
      <c r="Y156">
        <v>100</v>
      </c>
      <c r="Z156">
        <v>100</v>
      </c>
      <c r="AA156">
        <v>1</v>
      </c>
      <c r="AF156">
        <v>100</v>
      </c>
    </row>
    <row r="157" spans="1:34" x14ac:dyDescent="0.3">
      <c r="A157" s="51">
        <v>45810.6875</v>
      </c>
      <c r="B157" t="s">
        <v>290</v>
      </c>
      <c r="C157" t="s">
        <v>288</v>
      </c>
      <c r="D157">
        <v>23</v>
      </c>
      <c r="E157">
        <v>8.4</v>
      </c>
      <c r="F157">
        <v>6.5</v>
      </c>
      <c r="G157">
        <v>450</v>
      </c>
      <c r="I157">
        <v>529</v>
      </c>
      <c r="J157">
        <v>55</v>
      </c>
      <c r="K157">
        <v>25</v>
      </c>
      <c r="L157">
        <v>573</v>
      </c>
      <c r="M157">
        <v>536</v>
      </c>
      <c r="N157">
        <v>133</v>
      </c>
      <c r="P157">
        <v>50</v>
      </c>
      <c r="R157" s="17">
        <v>25.3</v>
      </c>
      <c r="S157" s="54">
        <v>16</v>
      </c>
      <c r="X157" s="88" t="e">
        <f t="shared" si="1"/>
        <v>#DIV/0!</v>
      </c>
      <c r="Y157">
        <v>100</v>
      </c>
      <c r="Z157">
        <v>100</v>
      </c>
      <c r="AA157">
        <v>1</v>
      </c>
      <c r="AD157">
        <v>2</v>
      </c>
      <c r="AF157">
        <v>100</v>
      </c>
    </row>
    <row r="158" spans="1:34" x14ac:dyDescent="0.3">
      <c r="A158" s="51">
        <v>45840.375</v>
      </c>
      <c r="B158" t="s">
        <v>574</v>
      </c>
      <c r="C158" t="s">
        <v>288</v>
      </c>
      <c r="D158">
        <v>21</v>
      </c>
      <c r="E158">
        <v>8.1</v>
      </c>
      <c r="F158">
        <v>6.5</v>
      </c>
      <c r="G158">
        <v>355</v>
      </c>
      <c r="I158">
        <v>488</v>
      </c>
      <c r="J158">
        <v>54</v>
      </c>
      <c r="K158">
        <v>22</v>
      </c>
      <c r="L158">
        <v>553</v>
      </c>
      <c r="M158">
        <v>271</v>
      </c>
      <c r="N158">
        <v>56</v>
      </c>
      <c r="P158">
        <v>48</v>
      </c>
      <c r="R158" s="17">
        <v>25.5</v>
      </c>
      <c r="S158" s="54">
        <v>17</v>
      </c>
      <c r="V158">
        <v>2731</v>
      </c>
      <c r="W158" s="17">
        <v>2100</v>
      </c>
      <c r="X158" s="88">
        <f t="shared" si="1"/>
        <v>0.76894910289271334</v>
      </c>
      <c r="Y158">
        <v>100</v>
      </c>
      <c r="Z158">
        <v>100</v>
      </c>
      <c r="AA158">
        <v>2</v>
      </c>
      <c r="AE158">
        <v>1</v>
      </c>
      <c r="AF158">
        <v>100</v>
      </c>
    </row>
    <row r="159" spans="1:34" x14ac:dyDescent="0.3">
      <c r="A159" s="51">
        <v>45902.458333333336</v>
      </c>
      <c r="B159" t="s">
        <v>575</v>
      </c>
      <c r="C159" t="s">
        <v>288</v>
      </c>
      <c r="D159">
        <v>21</v>
      </c>
      <c r="F159">
        <v>6.5</v>
      </c>
      <c r="X159" s="88" t="e">
        <f t="shared" si="1"/>
        <v>#DIV/0!</v>
      </c>
      <c r="AA159">
        <v>2</v>
      </c>
    </row>
    <row r="160" spans="1:34" x14ac:dyDescent="0.3">
      <c r="A160" s="51">
        <v>45932.375</v>
      </c>
      <c r="B160" t="s">
        <v>573</v>
      </c>
      <c r="C160" t="s">
        <v>292</v>
      </c>
      <c r="D160">
        <v>21</v>
      </c>
      <c r="E160">
        <v>8</v>
      </c>
      <c r="F160">
        <v>6.5</v>
      </c>
      <c r="G160">
        <v>200</v>
      </c>
      <c r="I160">
        <v>435</v>
      </c>
      <c r="J160">
        <v>48.4</v>
      </c>
      <c r="K160">
        <v>20</v>
      </c>
      <c r="L160">
        <v>474</v>
      </c>
      <c r="M160">
        <v>310</v>
      </c>
      <c r="N160">
        <v>49.88</v>
      </c>
      <c r="P160">
        <v>27</v>
      </c>
      <c r="R160" s="17">
        <v>26</v>
      </c>
      <c r="S160" s="54">
        <v>17</v>
      </c>
      <c r="V160">
        <v>2896</v>
      </c>
      <c r="W160" s="17">
        <v>2221</v>
      </c>
      <c r="X160" s="88">
        <f t="shared" si="1"/>
        <v>0.76691988950276246</v>
      </c>
      <c r="Y160">
        <v>100</v>
      </c>
      <c r="Z160">
        <v>100</v>
      </c>
      <c r="AD160">
        <v>3</v>
      </c>
      <c r="AE160">
        <v>1</v>
      </c>
      <c r="AF160">
        <v>100</v>
      </c>
    </row>
    <row r="161" spans="1:34" x14ac:dyDescent="0.3">
      <c r="A161" s="51">
        <v>45932.6875</v>
      </c>
      <c r="B161" t="s">
        <v>290</v>
      </c>
      <c r="C161" t="s">
        <v>277</v>
      </c>
      <c r="D161">
        <v>23</v>
      </c>
      <c r="E161">
        <v>7.6</v>
      </c>
      <c r="F161">
        <v>6.5</v>
      </c>
      <c r="I161">
        <v>375</v>
      </c>
      <c r="J161">
        <v>35</v>
      </c>
      <c r="K161">
        <v>12</v>
      </c>
      <c r="L161">
        <v>448</v>
      </c>
      <c r="X161" s="88" t="e">
        <f t="shared" si="1"/>
        <v>#DIV/0!</v>
      </c>
      <c r="Y161">
        <v>100</v>
      </c>
      <c r="Z161">
        <v>100</v>
      </c>
      <c r="AA161">
        <v>1</v>
      </c>
      <c r="AF161">
        <v>100</v>
      </c>
    </row>
    <row r="162" spans="1:34" x14ac:dyDescent="0.3">
      <c r="A162" s="51">
        <v>45963.375</v>
      </c>
      <c r="B162" t="s">
        <v>577</v>
      </c>
      <c r="C162" t="s">
        <v>277</v>
      </c>
      <c r="D162">
        <v>21</v>
      </c>
      <c r="E162">
        <v>8</v>
      </c>
      <c r="F162">
        <v>6.5</v>
      </c>
      <c r="G162">
        <v>250</v>
      </c>
      <c r="I162">
        <v>396</v>
      </c>
      <c r="J162">
        <v>49</v>
      </c>
      <c r="K162">
        <v>20</v>
      </c>
      <c r="L162">
        <v>446</v>
      </c>
      <c r="M162">
        <v>186</v>
      </c>
      <c r="N162">
        <v>43</v>
      </c>
      <c r="P162">
        <v>32</v>
      </c>
      <c r="R162" s="17">
        <v>26.1</v>
      </c>
      <c r="S162" s="54">
        <v>17.100000000000001</v>
      </c>
      <c r="V162">
        <v>2900</v>
      </c>
      <c r="X162" s="88">
        <f t="shared" si="1"/>
        <v>0</v>
      </c>
      <c r="Y162">
        <v>100</v>
      </c>
      <c r="Z162">
        <v>100</v>
      </c>
      <c r="AA162">
        <v>1</v>
      </c>
      <c r="AD162">
        <v>1</v>
      </c>
      <c r="AH162">
        <v>5</v>
      </c>
    </row>
    <row r="163" spans="1:34" x14ac:dyDescent="0.3">
      <c r="A163" s="51">
        <v>45993.375</v>
      </c>
      <c r="B163" t="s">
        <v>578</v>
      </c>
      <c r="C163" t="s">
        <v>292</v>
      </c>
      <c r="D163">
        <v>21</v>
      </c>
      <c r="E163">
        <v>7.82</v>
      </c>
      <c r="F163">
        <v>0</v>
      </c>
      <c r="G163">
        <v>160</v>
      </c>
      <c r="I163">
        <v>400</v>
      </c>
      <c r="J163">
        <v>65</v>
      </c>
      <c r="K163">
        <v>23</v>
      </c>
      <c r="L163">
        <v>470</v>
      </c>
      <c r="M163">
        <v>184</v>
      </c>
      <c r="N163">
        <v>47</v>
      </c>
      <c r="P163">
        <v>29</v>
      </c>
      <c r="R163" s="17">
        <v>26</v>
      </c>
      <c r="S163" s="54">
        <v>17</v>
      </c>
      <c r="T163" s="17">
        <v>5800</v>
      </c>
      <c r="U163" s="17">
        <v>3600</v>
      </c>
      <c r="V163" s="17">
        <v>2868</v>
      </c>
      <c r="W163" s="17">
        <v>2393</v>
      </c>
      <c r="X163" s="88">
        <f t="shared" si="1"/>
        <v>0.83437935843793587</v>
      </c>
      <c r="Y163">
        <v>100</v>
      </c>
      <c r="Z163">
        <v>100</v>
      </c>
      <c r="AA163">
        <v>1</v>
      </c>
      <c r="AD163">
        <v>1</v>
      </c>
      <c r="AE163">
        <v>1</v>
      </c>
      <c r="AF163">
        <v>100</v>
      </c>
      <c r="AG163">
        <v>40</v>
      </c>
    </row>
    <row r="164" spans="1:34" x14ac:dyDescent="0.3">
      <c r="A164" s="51">
        <v>45993.6875</v>
      </c>
      <c r="B164" t="s">
        <v>290</v>
      </c>
      <c r="C164" t="s">
        <v>277</v>
      </c>
      <c r="D164">
        <v>23</v>
      </c>
      <c r="E164">
        <v>7.9</v>
      </c>
      <c r="F164">
        <v>6.5</v>
      </c>
      <c r="I164">
        <v>332</v>
      </c>
      <c r="J164">
        <v>16</v>
      </c>
      <c r="K164">
        <v>8</v>
      </c>
      <c r="L164">
        <v>372</v>
      </c>
      <c r="N164">
        <v>110</v>
      </c>
      <c r="P164">
        <v>58</v>
      </c>
      <c r="R164" s="17">
        <v>25.5</v>
      </c>
      <c r="S164" s="54">
        <v>17</v>
      </c>
      <c r="V164" s="17"/>
      <c r="X164" s="88" t="e">
        <f t="shared" si="1"/>
        <v>#DIV/0!</v>
      </c>
      <c r="Y164">
        <v>100</v>
      </c>
      <c r="Z164">
        <v>100</v>
      </c>
    </row>
    <row r="165" spans="1:34" x14ac:dyDescent="0.3">
      <c r="A165" s="51" t="s">
        <v>579</v>
      </c>
      <c r="B165" t="s">
        <v>580</v>
      </c>
      <c r="C165" t="s">
        <v>277</v>
      </c>
      <c r="D165">
        <v>21</v>
      </c>
      <c r="E165">
        <v>7.9</v>
      </c>
      <c r="F165">
        <v>6.5</v>
      </c>
      <c r="G165">
        <v>190</v>
      </c>
      <c r="I165">
        <v>326</v>
      </c>
      <c r="J165">
        <v>13</v>
      </c>
      <c r="K165">
        <v>10</v>
      </c>
      <c r="L165">
        <v>361</v>
      </c>
      <c r="M165">
        <v>192</v>
      </c>
      <c r="N165">
        <v>44</v>
      </c>
      <c r="P165">
        <v>49</v>
      </c>
      <c r="R165" s="17">
        <v>25.5</v>
      </c>
      <c r="S165" s="54">
        <v>16.3</v>
      </c>
      <c r="V165">
        <v>2737</v>
      </c>
      <c r="W165" s="17">
        <v>2250</v>
      </c>
      <c r="X165" s="88">
        <f t="shared" si="1"/>
        <v>0.82206795761782969</v>
      </c>
      <c r="Y165">
        <v>100</v>
      </c>
      <c r="Z165">
        <v>100</v>
      </c>
      <c r="AA165">
        <v>1</v>
      </c>
      <c r="AE165">
        <v>1</v>
      </c>
      <c r="AF165">
        <v>100</v>
      </c>
    </row>
    <row r="166" spans="1:34" x14ac:dyDescent="0.3">
      <c r="A166" s="51" t="s">
        <v>581</v>
      </c>
      <c r="B166" t="s">
        <v>582</v>
      </c>
      <c r="C166" t="s">
        <v>264</v>
      </c>
      <c r="D166">
        <v>21</v>
      </c>
      <c r="E166">
        <v>7.8</v>
      </c>
      <c r="F166">
        <v>0</v>
      </c>
      <c r="G166">
        <v>155</v>
      </c>
      <c r="I166">
        <v>288</v>
      </c>
      <c r="J166">
        <v>13.6</v>
      </c>
      <c r="K166">
        <v>11</v>
      </c>
      <c r="L166">
        <v>319</v>
      </c>
      <c r="M166">
        <v>222</v>
      </c>
      <c r="N166">
        <v>43.2</v>
      </c>
      <c r="P166">
        <v>41</v>
      </c>
      <c r="R166" s="17">
        <v>25</v>
      </c>
      <c r="S166" s="54">
        <v>16</v>
      </c>
      <c r="V166">
        <v>2780</v>
      </c>
      <c r="W166" s="17">
        <v>2236</v>
      </c>
      <c r="X166" s="88">
        <f t="shared" si="1"/>
        <v>0.8043165467625899</v>
      </c>
      <c r="Y166">
        <v>100</v>
      </c>
      <c r="Z166">
        <v>100</v>
      </c>
      <c r="AA166">
        <v>1</v>
      </c>
      <c r="AF166">
        <v>100</v>
      </c>
    </row>
    <row r="167" spans="1:34" x14ac:dyDescent="0.3">
      <c r="A167" s="51" t="s">
        <v>583</v>
      </c>
      <c r="B167" t="s">
        <v>290</v>
      </c>
      <c r="C167" t="s">
        <v>277</v>
      </c>
      <c r="D167">
        <v>23</v>
      </c>
      <c r="E167">
        <v>7.87</v>
      </c>
      <c r="F167">
        <v>6.5</v>
      </c>
      <c r="I167">
        <v>297</v>
      </c>
      <c r="J167">
        <v>4.5</v>
      </c>
      <c r="K167">
        <v>2</v>
      </c>
      <c r="L167">
        <v>320</v>
      </c>
      <c r="X167" s="88" t="e">
        <f t="shared" si="1"/>
        <v>#DIV/0!</v>
      </c>
      <c r="Y167">
        <v>100</v>
      </c>
      <c r="Z167">
        <v>100</v>
      </c>
    </row>
    <row r="168" spans="1:34" x14ac:dyDescent="0.3">
      <c r="A168" s="51" t="s">
        <v>586</v>
      </c>
      <c r="B168" t="s">
        <v>569</v>
      </c>
      <c r="C168" t="s">
        <v>288</v>
      </c>
      <c r="D168">
        <v>21</v>
      </c>
      <c r="F168">
        <v>6.5</v>
      </c>
      <c r="X168" s="88" t="e">
        <f t="shared" si="1"/>
        <v>#DIV/0!</v>
      </c>
      <c r="AA168">
        <v>2</v>
      </c>
      <c r="AE168">
        <v>1</v>
      </c>
    </row>
    <row r="169" spans="1:34" x14ac:dyDescent="0.3">
      <c r="A169" s="51" t="s">
        <v>587</v>
      </c>
      <c r="B169" t="s">
        <v>569</v>
      </c>
      <c r="C169" t="s">
        <v>288</v>
      </c>
      <c r="D169">
        <v>21</v>
      </c>
      <c r="E169">
        <v>7</v>
      </c>
      <c r="F169">
        <v>6.5</v>
      </c>
      <c r="G169">
        <v>65</v>
      </c>
      <c r="I169">
        <v>259</v>
      </c>
      <c r="J169">
        <v>96</v>
      </c>
      <c r="K169">
        <v>33</v>
      </c>
      <c r="L169">
        <v>393</v>
      </c>
      <c r="M169">
        <v>209</v>
      </c>
      <c r="N169">
        <v>39</v>
      </c>
      <c r="P169">
        <v>62</v>
      </c>
      <c r="R169" s="17">
        <v>25</v>
      </c>
      <c r="S169" s="54">
        <v>16</v>
      </c>
      <c r="T169" s="17">
        <v>6100</v>
      </c>
      <c r="U169" s="17">
        <v>3500</v>
      </c>
      <c r="V169" s="17">
        <v>2801</v>
      </c>
      <c r="W169" s="17">
        <v>2350</v>
      </c>
      <c r="X169" s="88">
        <f t="shared" si="1"/>
        <v>0.83898607640128531</v>
      </c>
      <c r="Y169" s="17">
        <v>100</v>
      </c>
      <c r="Z169" s="17">
        <v>100</v>
      </c>
      <c r="AA169" s="17">
        <v>2</v>
      </c>
      <c r="AE169">
        <v>1</v>
      </c>
    </row>
    <row r="170" spans="1:34" x14ac:dyDescent="0.3">
      <c r="A170" s="51" t="s">
        <v>588</v>
      </c>
      <c r="B170" t="s">
        <v>569</v>
      </c>
      <c r="C170" t="s">
        <v>277</v>
      </c>
      <c r="D170">
        <v>21</v>
      </c>
      <c r="E170">
        <v>6.84</v>
      </c>
      <c r="F170">
        <v>6.5</v>
      </c>
      <c r="G170">
        <v>60</v>
      </c>
      <c r="I170">
        <v>224</v>
      </c>
      <c r="J170">
        <v>111</v>
      </c>
      <c r="K170">
        <v>34</v>
      </c>
      <c r="L170">
        <v>373</v>
      </c>
      <c r="M170">
        <v>182</v>
      </c>
      <c r="N170">
        <v>37</v>
      </c>
      <c r="P170">
        <v>44</v>
      </c>
      <c r="R170" s="17">
        <v>26.5</v>
      </c>
      <c r="S170" s="54">
        <v>16.5</v>
      </c>
      <c r="V170">
        <v>245</v>
      </c>
      <c r="W170" s="17">
        <v>2301</v>
      </c>
      <c r="X170" s="88">
        <f t="shared" si="1"/>
        <v>9.3918367346938769</v>
      </c>
      <c r="Y170">
        <v>100</v>
      </c>
      <c r="Z170">
        <v>100</v>
      </c>
      <c r="AA170">
        <v>1</v>
      </c>
      <c r="AB170">
        <v>0.5</v>
      </c>
      <c r="AE170">
        <v>1</v>
      </c>
      <c r="AF170">
        <v>100</v>
      </c>
    </row>
    <row r="171" spans="1:34" x14ac:dyDescent="0.3">
      <c r="A171" s="51" t="s">
        <v>589</v>
      </c>
      <c r="B171" t="s">
        <v>568</v>
      </c>
      <c r="C171" t="s">
        <v>277</v>
      </c>
      <c r="D171">
        <v>21</v>
      </c>
      <c r="E171">
        <v>7.7</v>
      </c>
      <c r="F171">
        <v>6.5</v>
      </c>
      <c r="G171">
        <v>165</v>
      </c>
      <c r="I171">
        <v>211</v>
      </c>
      <c r="J171">
        <v>161</v>
      </c>
      <c r="K171">
        <v>30</v>
      </c>
      <c r="L171">
        <v>391</v>
      </c>
      <c r="M171">
        <v>271</v>
      </c>
      <c r="N171">
        <v>50</v>
      </c>
      <c r="P171">
        <v>38</v>
      </c>
      <c r="R171" s="17">
        <v>26</v>
      </c>
      <c r="S171" s="54">
        <v>16.2</v>
      </c>
      <c r="V171">
        <v>3109</v>
      </c>
      <c r="W171" s="17">
        <v>2608</v>
      </c>
      <c r="X171" s="88">
        <f t="shared" si="1"/>
        <v>0.83885493727886784</v>
      </c>
      <c r="Y171">
        <v>100</v>
      </c>
      <c r="Z171">
        <v>100</v>
      </c>
      <c r="AA171">
        <v>2</v>
      </c>
      <c r="AE171">
        <v>1</v>
      </c>
      <c r="AF171">
        <v>100</v>
      </c>
    </row>
    <row r="172" spans="1:34" x14ac:dyDescent="0.3">
      <c r="A172" s="51" t="s">
        <v>590</v>
      </c>
      <c r="B172" t="s">
        <v>582</v>
      </c>
      <c r="C172" t="s">
        <v>292</v>
      </c>
      <c r="D172">
        <v>21</v>
      </c>
      <c r="E172">
        <v>7.6</v>
      </c>
      <c r="F172">
        <v>0</v>
      </c>
      <c r="G172">
        <v>150</v>
      </c>
      <c r="I172">
        <v>180</v>
      </c>
      <c r="J172">
        <v>190</v>
      </c>
      <c r="K172">
        <v>63</v>
      </c>
      <c r="L172">
        <v>282</v>
      </c>
      <c r="M172">
        <v>312</v>
      </c>
      <c r="N172">
        <v>55</v>
      </c>
      <c r="P172">
        <v>27</v>
      </c>
      <c r="R172" s="17">
        <v>24.8</v>
      </c>
      <c r="S172" s="54">
        <v>16</v>
      </c>
      <c r="V172">
        <v>3217</v>
      </c>
      <c r="W172" s="17">
        <v>2720</v>
      </c>
      <c r="X172" s="88">
        <f t="shared" si="1"/>
        <v>0.84550823748834314</v>
      </c>
      <c r="Y172">
        <v>100</v>
      </c>
      <c r="Z172">
        <v>100</v>
      </c>
    </row>
    <row r="173" spans="1:34" x14ac:dyDescent="0.3">
      <c r="A173" s="51" t="s">
        <v>591</v>
      </c>
      <c r="B173" t="s">
        <v>290</v>
      </c>
      <c r="C173" t="s">
        <v>281</v>
      </c>
      <c r="D173">
        <v>23</v>
      </c>
      <c r="E173">
        <v>7.5</v>
      </c>
      <c r="F173">
        <v>6.5</v>
      </c>
      <c r="I173">
        <v>174</v>
      </c>
      <c r="J173">
        <v>186</v>
      </c>
      <c r="K173">
        <v>70</v>
      </c>
      <c r="L173">
        <v>252</v>
      </c>
      <c r="X173" s="88" t="e">
        <f t="shared" si="1"/>
        <v>#DIV/0!</v>
      </c>
      <c r="Y173">
        <v>100</v>
      </c>
      <c r="Z173">
        <v>100</v>
      </c>
      <c r="AA173">
        <v>1</v>
      </c>
    </row>
    <row r="174" spans="1:34" x14ac:dyDescent="0.3">
      <c r="A174" s="51" t="s">
        <v>592</v>
      </c>
      <c r="B174" t="s">
        <v>577</v>
      </c>
      <c r="C174" t="s">
        <v>277</v>
      </c>
      <c r="D174">
        <v>21</v>
      </c>
      <c r="E174">
        <v>6.8</v>
      </c>
      <c r="F174">
        <v>6.5</v>
      </c>
      <c r="G174">
        <v>65</v>
      </c>
      <c r="I174">
        <v>140</v>
      </c>
      <c r="J174">
        <v>224</v>
      </c>
      <c r="K174">
        <v>65</v>
      </c>
      <c r="L174">
        <v>243</v>
      </c>
      <c r="M174">
        <v>278</v>
      </c>
      <c r="N174">
        <v>37</v>
      </c>
      <c r="O174">
        <f>M174/N174</f>
        <v>7.5135135135135132</v>
      </c>
      <c r="P174">
        <v>28</v>
      </c>
      <c r="R174" s="17">
        <v>25.3</v>
      </c>
      <c r="S174" s="54">
        <v>16</v>
      </c>
      <c r="V174">
        <v>3088</v>
      </c>
      <c r="W174" s="17">
        <v>2517</v>
      </c>
      <c r="X174" s="88">
        <f t="shared" si="1"/>
        <v>0.81509067357512954</v>
      </c>
      <c r="Y174">
        <v>100</v>
      </c>
      <c r="Z174">
        <v>100</v>
      </c>
      <c r="AA174">
        <v>1</v>
      </c>
      <c r="AB174">
        <v>0.5</v>
      </c>
      <c r="AE174">
        <v>1</v>
      </c>
      <c r="AH174">
        <v>10</v>
      </c>
    </row>
    <row r="175" spans="1:34" x14ac:dyDescent="0.3">
      <c r="A175" s="51" t="s">
        <v>593</v>
      </c>
      <c r="B175" t="s">
        <v>569</v>
      </c>
      <c r="C175" t="s">
        <v>277</v>
      </c>
      <c r="D175">
        <v>21</v>
      </c>
      <c r="E175">
        <v>7</v>
      </c>
      <c r="F175">
        <v>6.5</v>
      </c>
      <c r="G175">
        <v>70</v>
      </c>
      <c r="I175">
        <v>128</v>
      </c>
      <c r="J175">
        <v>225</v>
      </c>
      <c r="K175">
        <v>132</v>
      </c>
      <c r="L175">
        <v>266</v>
      </c>
      <c r="M175">
        <v>263</v>
      </c>
      <c r="N175">
        <v>35</v>
      </c>
      <c r="P175">
        <v>18</v>
      </c>
      <c r="R175" s="17">
        <v>23.7</v>
      </c>
      <c r="S175" s="54">
        <v>15</v>
      </c>
      <c r="T175" s="17">
        <v>5800</v>
      </c>
      <c r="U175" s="17">
        <v>4000</v>
      </c>
      <c r="V175">
        <v>3025</v>
      </c>
      <c r="W175" s="17">
        <v>2556</v>
      </c>
      <c r="X175" s="88">
        <f t="shared" si="1"/>
        <v>0.84495867768595045</v>
      </c>
      <c r="Y175">
        <v>100</v>
      </c>
      <c r="Z175">
        <v>100</v>
      </c>
      <c r="AA175">
        <v>2</v>
      </c>
      <c r="AE175">
        <v>1</v>
      </c>
      <c r="AF175">
        <v>200</v>
      </c>
    </row>
    <row r="176" spans="1:34" x14ac:dyDescent="0.3">
      <c r="A176" s="51" t="s">
        <v>594</v>
      </c>
      <c r="B176" t="s">
        <v>582</v>
      </c>
      <c r="C176" t="s">
        <v>292</v>
      </c>
      <c r="D176">
        <v>21</v>
      </c>
      <c r="E176">
        <v>7.89</v>
      </c>
      <c r="F176">
        <v>0</v>
      </c>
      <c r="G176">
        <v>200</v>
      </c>
      <c r="I176">
        <v>123</v>
      </c>
      <c r="J176">
        <v>230</v>
      </c>
      <c r="K176">
        <v>144</v>
      </c>
      <c r="L176">
        <v>278</v>
      </c>
      <c r="M176">
        <v>245</v>
      </c>
      <c r="N176">
        <v>33</v>
      </c>
      <c r="O176">
        <f t="shared" ref="O176:O220" si="3">M176/N176</f>
        <v>7.4242424242424239</v>
      </c>
      <c r="P176">
        <v>11</v>
      </c>
      <c r="R176" s="17">
        <v>23.7</v>
      </c>
      <c r="S176" s="54">
        <v>15</v>
      </c>
      <c r="V176">
        <v>3034</v>
      </c>
      <c r="W176" s="17">
        <v>2450</v>
      </c>
      <c r="X176" s="88">
        <f t="shared" si="1"/>
        <v>0.80751483190507578</v>
      </c>
      <c r="Y176">
        <v>100</v>
      </c>
      <c r="Z176">
        <v>100</v>
      </c>
      <c r="AA176">
        <v>1</v>
      </c>
      <c r="AF176">
        <v>100</v>
      </c>
    </row>
    <row r="177" spans="1:34" x14ac:dyDescent="0.3">
      <c r="A177" s="51" t="s">
        <v>687</v>
      </c>
      <c r="B177" t="s">
        <v>290</v>
      </c>
      <c r="C177" t="s">
        <v>277</v>
      </c>
      <c r="D177">
        <v>23</v>
      </c>
      <c r="E177">
        <v>8.1</v>
      </c>
      <c r="F177">
        <v>6.5</v>
      </c>
      <c r="I177">
        <v>126</v>
      </c>
      <c r="K177">
        <v>118</v>
      </c>
      <c r="X177" s="88" t="e">
        <f t="shared" si="1"/>
        <v>#DIV/0!</v>
      </c>
      <c r="AA177">
        <v>1</v>
      </c>
    </row>
    <row r="178" spans="1:34" x14ac:dyDescent="0.3">
      <c r="A178" s="51" t="s">
        <v>598</v>
      </c>
      <c r="B178" t="s">
        <v>569</v>
      </c>
      <c r="C178" t="s">
        <v>288</v>
      </c>
      <c r="D178">
        <v>21</v>
      </c>
      <c r="E178">
        <v>7.6</v>
      </c>
      <c r="F178">
        <v>6.5</v>
      </c>
      <c r="G178">
        <v>150</v>
      </c>
      <c r="I178">
        <v>88.2</v>
      </c>
      <c r="J178">
        <v>346</v>
      </c>
      <c r="K178">
        <v>140</v>
      </c>
      <c r="L178">
        <v>228</v>
      </c>
      <c r="M178">
        <v>252</v>
      </c>
      <c r="N178">
        <v>31</v>
      </c>
      <c r="O178">
        <f t="shared" si="3"/>
        <v>8.129032258064516</v>
      </c>
      <c r="P178">
        <v>9.5</v>
      </c>
      <c r="R178" s="17">
        <v>22.7</v>
      </c>
      <c r="S178" s="54">
        <v>14.3</v>
      </c>
      <c r="V178">
        <v>2975</v>
      </c>
      <c r="W178" s="17">
        <v>2518</v>
      </c>
      <c r="X178" s="88">
        <f t="shared" si="1"/>
        <v>0.84638655462184875</v>
      </c>
      <c r="Y178">
        <v>100</v>
      </c>
      <c r="Z178">
        <v>100</v>
      </c>
      <c r="AA178">
        <v>1</v>
      </c>
      <c r="AB178">
        <v>0.5</v>
      </c>
      <c r="AE178">
        <v>1</v>
      </c>
      <c r="AF178">
        <v>100</v>
      </c>
    </row>
    <row r="179" spans="1:34" x14ac:dyDescent="0.3">
      <c r="A179" s="51" t="s">
        <v>599</v>
      </c>
      <c r="B179" t="s">
        <v>582</v>
      </c>
      <c r="C179" t="s">
        <v>264</v>
      </c>
      <c r="D179">
        <v>21</v>
      </c>
      <c r="E179">
        <v>7.6</v>
      </c>
      <c r="F179">
        <v>6.5</v>
      </c>
      <c r="G179">
        <v>180</v>
      </c>
      <c r="I179">
        <v>104</v>
      </c>
      <c r="J179">
        <v>343</v>
      </c>
      <c r="K179">
        <v>118</v>
      </c>
      <c r="L179">
        <v>269</v>
      </c>
      <c r="M179">
        <v>275</v>
      </c>
      <c r="N179">
        <v>33</v>
      </c>
      <c r="O179">
        <f t="shared" si="3"/>
        <v>8.3333333333333339</v>
      </c>
      <c r="P179">
        <v>8.5</v>
      </c>
      <c r="R179" s="17">
        <v>22.3</v>
      </c>
      <c r="S179" s="54">
        <v>14.5</v>
      </c>
      <c r="V179">
        <v>2800</v>
      </c>
      <c r="W179" s="17">
        <v>2300</v>
      </c>
      <c r="X179" s="88">
        <f t="shared" si="1"/>
        <v>0.8214285714285714</v>
      </c>
      <c r="Y179">
        <v>100</v>
      </c>
      <c r="Z179">
        <v>100</v>
      </c>
      <c r="AA179">
        <v>1</v>
      </c>
      <c r="AF179">
        <v>100</v>
      </c>
    </row>
    <row r="180" spans="1:34" x14ac:dyDescent="0.3">
      <c r="A180" s="51" t="s">
        <v>600</v>
      </c>
      <c r="B180" t="s">
        <v>290</v>
      </c>
      <c r="C180" t="s">
        <v>281</v>
      </c>
      <c r="D180">
        <v>23</v>
      </c>
      <c r="E180" t="s">
        <v>601</v>
      </c>
      <c r="X180" s="88" t="e">
        <f t="shared" ref="X180:X223" si="4">W180/V180</f>
        <v>#DIV/0!</v>
      </c>
    </row>
    <row r="181" spans="1:34" x14ac:dyDescent="0.3">
      <c r="A181" s="51" t="s">
        <v>603</v>
      </c>
      <c r="B181" t="s">
        <v>569</v>
      </c>
      <c r="C181" t="s">
        <v>295</v>
      </c>
      <c r="D181">
        <v>21</v>
      </c>
      <c r="E181">
        <v>7.8</v>
      </c>
      <c r="F181">
        <v>6.5</v>
      </c>
      <c r="I181">
        <v>82.5</v>
      </c>
      <c r="J181">
        <v>323</v>
      </c>
      <c r="K181">
        <v>140</v>
      </c>
      <c r="L181">
        <v>237</v>
      </c>
      <c r="M181">
        <v>295</v>
      </c>
      <c r="N181">
        <v>35</v>
      </c>
      <c r="O181">
        <f t="shared" si="3"/>
        <v>8.4285714285714288</v>
      </c>
      <c r="P181">
        <v>7</v>
      </c>
      <c r="R181" s="17">
        <v>23.7</v>
      </c>
      <c r="S181" s="54">
        <v>15</v>
      </c>
      <c r="V181">
        <v>3100</v>
      </c>
      <c r="W181" s="17">
        <v>2687</v>
      </c>
      <c r="X181" s="88">
        <f t="shared" si="4"/>
        <v>0.86677419354838714</v>
      </c>
      <c r="Y181">
        <v>100</v>
      </c>
      <c r="Z181">
        <v>100</v>
      </c>
      <c r="AA181">
        <v>1</v>
      </c>
      <c r="AB181">
        <v>0.5</v>
      </c>
      <c r="AE181">
        <v>1</v>
      </c>
      <c r="AF181">
        <v>100</v>
      </c>
    </row>
    <row r="182" spans="1:34" x14ac:dyDescent="0.3">
      <c r="A182" s="51" t="s">
        <v>605</v>
      </c>
      <c r="B182" t="s">
        <v>569</v>
      </c>
      <c r="C182" t="s">
        <v>288</v>
      </c>
      <c r="D182">
        <v>21</v>
      </c>
      <c r="F182">
        <v>6.5</v>
      </c>
      <c r="X182" s="88" t="e">
        <f t="shared" si="4"/>
        <v>#DIV/0!</v>
      </c>
      <c r="AA182">
        <v>2</v>
      </c>
      <c r="AB182">
        <v>0.5</v>
      </c>
      <c r="AE182">
        <v>1</v>
      </c>
      <c r="AG182">
        <v>40</v>
      </c>
      <c r="AH182">
        <v>10</v>
      </c>
    </row>
    <row r="183" spans="1:34" x14ac:dyDescent="0.3">
      <c r="A183" s="51">
        <v>45719.375</v>
      </c>
      <c r="B183" t="s">
        <v>569</v>
      </c>
      <c r="C183" t="s">
        <v>288</v>
      </c>
      <c r="D183">
        <v>21</v>
      </c>
      <c r="E183">
        <v>8.1999999999999993</v>
      </c>
      <c r="F183">
        <v>6.5</v>
      </c>
      <c r="G183">
        <v>355</v>
      </c>
      <c r="I183">
        <v>8.9</v>
      </c>
      <c r="J183">
        <v>645</v>
      </c>
      <c r="K183">
        <v>260</v>
      </c>
      <c r="L183">
        <v>258</v>
      </c>
      <c r="M183">
        <v>280</v>
      </c>
      <c r="N183">
        <v>36</v>
      </c>
      <c r="O183">
        <f t="shared" si="3"/>
        <v>7.7777777777777777</v>
      </c>
      <c r="P183">
        <v>23</v>
      </c>
      <c r="R183" s="17">
        <v>25.6</v>
      </c>
      <c r="S183" s="54">
        <v>16</v>
      </c>
      <c r="T183" s="17">
        <v>6200</v>
      </c>
      <c r="U183" s="17">
        <v>4600</v>
      </c>
      <c r="V183" s="17">
        <v>3753</v>
      </c>
      <c r="W183" s="17">
        <v>3098</v>
      </c>
      <c r="X183" s="88">
        <f t="shared" si="4"/>
        <v>0.8254729549693578</v>
      </c>
      <c r="Y183" s="17">
        <v>100</v>
      </c>
      <c r="Z183" s="17">
        <v>100</v>
      </c>
      <c r="AA183" s="17">
        <v>1</v>
      </c>
      <c r="AB183" s="54">
        <v>0.5</v>
      </c>
      <c r="AE183" s="17">
        <v>1</v>
      </c>
      <c r="AF183" s="17">
        <v>100</v>
      </c>
    </row>
    <row r="184" spans="1:34" x14ac:dyDescent="0.3">
      <c r="A184" s="51">
        <v>45750.375</v>
      </c>
      <c r="B184" t="s">
        <v>582</v>
      </c>
      <c r="C184" t="s">
        <v>264</v>
      </c>
      <c r="D184">
        <v>21</v>
      </c>
      <c r="E184">
        <v>8.3000000000000007</v>
      </c>
      <c r="F184">
        <v>0</v>
      </c>
      <c r="G184">
        <v>355</v>
      </c>
      <c r="I184">
        <v>7.2</v>
      </c>
      <c r="J184">
        <v>713</v>
      </c>
      <c r="K184">
        <v>236</v>
      </c>
      <c r="L184">
        <v>273</v>
      </c>
      <c r="M184">
        <v>910</v>
      </c>
      <c r="N184">
        <v>102</v>
      </c>
      <c r="O184">
        <f t="shared" si="3"/>
        <v>8.9215686274509807</v>
      </c>
      <c r="P184">
        <v>25</v>
      </c>
      <c r="R184" s="17">
        <v>24</v>
      </c>
      <c r="S184" s="54">
        <v>15</v>
      </c>
      <c r="V184">
        <v>3025</v>
      </c>
      <c r="W184" s="17">
        <v>2526</v>
      </c>
      <c r="X184" s="88">
        <f t="shared" si="4"/>
        <v>0.83504132231404959</v>
      </c>
      <c r="Y184">
        <v>100</v>
      </c>
      <c r="Z184">
        <v>100</v>
      </c>
      <c r="AA184">
        <v>1</v>
      </c>
      <c r="AF184">
        <v>100</v>
      </c>
    </row>
    <row r="185" spans="1:34" x14ac:dyDescent="0.3">
      <c r="A185" s="51">
        <v>45750.625</v>
      </c>
      <c r="B185" t="s">
        <v>290</v>
      </c>
      <c r="C185" t="s">
        <v>277</v>
      </c>
      <c r="D185">
        <v>23</v>
      </c>
      <c r="E185">
        <v>8.4</v>
      </c>
      <c r="F185">
        <v>6.5</v>
      </c>
      <c r="I185">
        <v>11</v>
      </c>
      <c r="J185">
        <v>970</v>
      </c>
      <c r="K185">
        <v>224</v>
      </c>
      <c r="L185">
        <v>265</v>
      </c>
      <c r="R185" s="17">
        <v>24.5</v>
      </c>
      <c r="S185" s="54">
        <v>15.5</v>
      </c>
      <c r="X185" s="88" t="e">
        <f t="shared" si="4"/>
        <v>#DIV/0!</v>
      </c>
    </row>
    <row r="186" spans="1:34" x14ac:dyDescent="0.3">
      <c r="A186" s="51">
        <v>45780.375</v>
      </c>
      <c r="B186" t="s">
        <v>568</v>
      </c>
      <c r="C186" t="s">
        <v>277</v>
      </c>
      <c r="D186">
        <v>21</v>
      </c>
      <c r="E186">
        <v>8.4</v>
      </c>
      <c r="F186">
        <v>6.5</v>
      </c>
      <c r="G186">
        <v>345</v>
      </c>
      <c r="I186">
        <v>0.9</v>
      </c>
      <c r="J186">
        <v>820</v>
      </c>
      <c r="K186">
        <v>212</v>
      </c>
      <c r="L186">
        <v>227</v>
      </c>
      <c r="M186">
        <v>239</v>
      </c>
      <c r="N186">
        <v>30</v>
      </c>
      <c r="O186">
        <f t="shared" si="3"/>
        <v>7.9666666666666668</v>
      </c>
      <c r="P186">
        <v>19</v>
      </c>
      <c r="R186" s="17">
        <v>24</v>
      </c>
      <c r="S186" s="54">
        <v>15</v>
      </c>
      <c r="V186">
        <v>3483</v>
      </c>
      <c r="W186" s="17">
        <v>2960</v>
      </c>
      <c r="X186" s="88">
        <f t="shared" si="4"/>
        <v>0.84984209015216772</v>
      </c>
      <c r="Y186">
        <v>100</v>
      </c>
      <c r="Z186">
        <v>100</v>
      </c>
      <c r="AA186">
        <v>1</v>
      </c>
      <c r="AB186">
        <v>0.5</v>
      </c>
      <c r="AE186">
        <v>1</v>
      </c>
      <c r="AF186">
        <v>100</v>
      </c>
    </row>
    <row r="187" spans="1:34" x14ac:dyDescent="0.3">
      <c r="A187" s="51">
        <v>45811.375</v>
      </c>
      <c r="B187" t="s">
        <v>582</v>
      </c>
      <c r="C187" t="s">
        <v>264</v>
      </c>
      <c r="D187">
        <v>21</v>
      </c>
      <c r="E187">
        <v>8.1</v>
      </c>
      <c r="F187">
        <v>6.5</v>
      </c>
      <c r="G187">
        <v>322</v>
      </c>
      <c r="I187">
        <v>14</v>
      </c>
      <c r="J187">
        <v>820</v>
      </c>
      <c r="K187">
        <v>220</v>
      </c>
      <c r="M187" s="40"/>
      <c r="P187">
        <v>40</v>
      </c>
      <c r="R187" s="17">
        <v>26.9</v>
      </c>
      <c r="S187" s="54">
        <v>16</v>
      </c>
      <c r="V187">
        <v>3123</v>
      </c>
      <c r="W187" s="17">
        <v>2569</v>
      </c>
      <c r="X187" s="88">
        <f t="shared" si="4"/>
        <v>0.82260646813960936</v>
      </c>
      <c r="Y187">
        <v>100</v>
      </c>
      <c r="Z187">
        <v>100</v>
      </c>
      <c r="AA187">
        <v>1</v>
      </c>
      <c r="AF187">
        <v>100</v>
      </c>
    </row>
    <row r="188" spans="1:34" x14ac:dyDescent="0.3">
      <c r="A188" s="51">
        <v>45811.375</v>
      </c>
      <c r="B188" t="s">
        <v>290</v>
      </c>
      <c r="C188" t="s">
        <v>281</v>
      </c>
      <c r="D188">
        <v>21</v>
      </c>
      <c r="E188">
        <v>8.1</v>
      </c>
      <c r="F188">
        <v>6.5</v>
      </c>
      <c r="J188">
        <v>579</v>
      </c>
      <c r="K188" s="40">
        <v>230</v>
      </c>
      <c r="X188" s="88" t="e">
        <f t="shared" si="4"/>
        <v>#DIV/0!</v>
      </c>
    </row>
    <row r="189" spans="1:34" x14ac:dyDescent="0.3">
      <c r="A189" s="51">
        <v>45841.375</v>
      </c>
      <c r="B189" t="s">
        <v>582</v>
      </c>
      <c r="C189" t="s">
        <v>264</v>
      </c>
      <c r="D189">
        <v>21</v>
      </c>
      <c r="E189">
        <v>8.3000000000000007</v>
      </c>
      <c r="F189">
        <v>0</v>
      </c>
      <c r="G189">
        <v>315</v>
      </c>
      <c r="I189">
        <v>0.35</v>
      </c>
      <c r="J189">
        <v>736</v>
      </c>
      <c r="K189">
        <v>240</v>
      </c>
      <c r="M189">
        <v>399</v>
      </c>
      <c r="P189">
        <v>44</v>
      </c>
      <c r="R189" s="17">
        <v>25</v>
      </c>
      <c r="S189" s="54">
        <v>16</v>
      </c>
      <c r="V189">
        <v>3712</v>
      </c>
      <c r="W189" s="17">
        <v>3117</v>
      </c>
      <c r="X189" s="88">
        <f t="shared" si="4"/>
        <v>0.8397090517241379</v>
      </c>
      <c r="Y189">
        <v>100</v>
      </c>
      <c r="Z189">
        <v>100</v>
      </c>
      <c r="AF189">
        <v>100</v>
      </c>
    </row>
    <row r="190" spans="1:34" x14ac:dyDescent="0.3">
      <c r="A190" s="51">
        <v>45841.625</v>
      </c>
      <c r="B190" t="s">
        <v>290</v>
      </c>
      <c r="C190" t="s">
        <v>288</v>
      </c>
      <c r="D190">
        <v>22</v>
      </c>
      <c r="F190">
        <v>6.5</v>
      </c>
      <c r="X190" s="88" t="e">
        <f t="shared" si="4"/>
        <v>#DIV/0!</v>
      </c>
      <c r="AA190">
        <v>2</v>
      </c>
      <c r="AE190">
        <v>1</v>
      </c>
      <c r="AG190">
        <v>40</v>
      </c>
      <c r="AH190">
        <v>5</v>
      </c>
    </row>
    <row r="191" spans="1:34" x14ac:dyDescent="0.3">
      <c r="A191" s="51">
        <v>45933.375</v>
      </c>
      <c r="B191" t="s">
        <v>580</v>
      </c>
      <c r="C191" t="s">
        <v>295</v>
      </c>
      <c r="D191">
        <v>22</v>
      </c>
      <c r="E191">
        <v>8.3000000000000007</v>
      </c>
      <c r="F191">
        <v>6.5</v>
      </c>
      <c r="G191">
        <v>340</v>
      </c>
      <c r="I191">
        <v>1.5</v>
      </c>
      <c r="J191">
        <v>873</v>
      </c>
      <c r="K191">
        <v>220</v>
      </c>
      <c r="L191">
        <v>257</v>
      </c>
      <c r="M191">
        <v>387</v>
      </c>
      <c r="N191">
        <v>33.840000000000003</v>
      </c>
      <c r="O191">
        <f t="shared" si="3"/>
        <v>11.436170212765957</v>
      </c>
      <c r="P191">
        <v>46</v>
      </c>
      <c r="R191" s="17">
        <v>25</v>
      </c>
      <c r="S191" s="54">
        <v>16</v>
      </c>
      <c r="T191" s="17">
        <v>5850</v>
      </c>
      <c r="U191" s="17">
        <v>4000</v>
      </c>
      <c r="V191" s="17">
        <v>3277</v>
      </c>
      <c r="W191" s="17">
        <v>2668</v>
      </c>
      <c r="X191" s="88">
        <f t="shared" si="4"/>
        <v>0.81415929203539827</v>
      </c>
      <c r="Y191" s="17">
        <v>100</v>
      </c>
      <c r="Z191" s="17">
        <v>100</v>
      </c>
      <c r="AA191" s="17">
        <v>1</v>
      </c>
      <c r="AF191">
        <v>200</v>
      </c>
    </row>
    <row r="192" spans="1:34" x14ac:dyDescent="0.3">
      <c r="A192" s="51">
        <v>45964.375</v>
      </c>
      <c r="B192" t="s">
        <v>341</v>
      </c>
      <c r="C192" t="s">
        <v>342</v>
      </c>
      <c r="D192">
        <v>22</v>
      </c>
      <c r="E192">
        <v>8.3000000000000007</v>
      </c>
      <c r="F192">
        <v>0</v>
      </c>
      <c r="G192">
        <v>335</v>
      </c>
      <c r="I192">
        <v>0.6</v>
      </c>
      <c r="J192">
        <v>817</v>
      </c>
      <c r="K192">
        <v>210</v>
      </c>
      <c r="L192">
        <v>267</v>
      </c>
      <c r="M192">
        <v>365</v>
      </c>
      <c r="N192">
        <v>31</v>
      </c>
      <c r="O192">
        <f t="shared" si="3"/>
        <v>11.774193548387096</v>
      </c>
      <c r="P192">
        <v>29.3</v>
      </c>
      <c r="R192" s="17">
        <v>26</v>
      </c>
      <c r="S192" s="54">
        <v>16.5</v>
      </c>
      <c r="V192">
        <v>3789</v>
      </c>
      <c r="W192" s="17">
        <v>3216</v>
      </c>
      <c r="X192" s="88">
        <f t="shared" si="4"/>
        <v>0.8487727632620744</v>
      </c>
      <c r="Y192">
        <v>100</v>
      </c>
      <c r="Z192">
        <v>100</v>
      </c>
      <c r="AA192">
        <v>1</v>
      </c>
      <c r="AF192">
        <v>100</v>
      </c>
    </row>
    <row r="193" spans="1:34" x14ac:dyDescent="0.3">
      <c r="A193" s="51">
        <v>45964.625</v>
      </c>
      <c r="B193" t="s">
        <v>290</v>
      </c>
      <c r="C193" t="s">
        <v>295</v>
      </c>
      <c r="D193">
        <v>23</v>
      </c>
      <c r="F193">
        <v>6.5</v>
      </c>
      <c r="I193">
        <v>2</v>
      </c>
      <c r="J193">
        <v>602</v>
      </c>
      <c r="K193">
        <v>180</v>
      </c>
      <c r="L193">
        <v>233</v>
      </c>
      <c r="N193">
        <v>93</v>
      </c>
      <c r="O193">
        <f t="shared" si="3"/>
        <v>0</v>
      </c>
      <c r="X193" s="88" t="e">
        <f t="shared" si="4"/>
        <v>#DIV/0!</v>
      </c>
    </row>
    <row r="194" spans="1:34" x14ac:dyDescent="0.3">
      <c r="A194" s="51">
        <v>45994.375</v>
      </c>
      <c r="B194" t="s">
        <v>569</v>
      </c>
      <c r="C194" t="s">
        <v>295</v>
      </c>
      <c r="D194">
        <v>22</v>
      </c>
      <c r="E194">
        <v>8.3000000000000007</v>
      </c>
      <c r="F194">
        <v>6.5</v>
      </c>
      <c r="G194">
        <v>320</v>
      </c>
      <c r="I194">
        <v>1</v>
      </c>
      <c r="J194">
        <v>681</v>
      </c>
      <c r="K194">
        <v>170</v>
      </c>
      <c r="L194">
        <v>222</v>
      </c>
      <c r="M194">
        <v>353</v>
      </c>
      <c r="N194">
        <v>26</v>
      </c>
      <c r="O194">
        <f t="shared" si="3"/>
        <v>13.576923076923077</v>
      </c>
      <c r="P194">
        <v>33</v>
      </c>
      <c r="R194" s="17">
        <v>26</v>
      </c>
      <c r="S194" s="54">
        <v>16</v>
      </c>
      <c r="V194">
        <v>3157</v>
      </c>
      <c r="W194" s="17">
        <v>2541</v>
      </c>
      <c r="X194" s="88">
        <f t="shared" si="4"/>
        <v>0.80487804878048785</v>
      </c>
      <c r="Y194">
        <v>100</v>
      </c>
      <c r="Z194">
        <v>100</v>
      </c>
      <c r="AA194">
        <v>1</v>
      </c>
      <c r="AF194">
        <v>100</v>
      </c>
    </row>
    <row r="195" spans="1:34" x14ac:dyDescent="0.3">
      <c r="A195" s="51" t="s">
        <v>615</v>
      </c>
      <c r="B195" t="s">
        <v>341</v>
      </c>
      <c r="C195" t="s">
        <v>292</v>
      </c>
      <c r="D195">
        <v>22</v>
      </c>
      <c r="E195">
        <v>8.4</v>
      </c>
      <c r="F195">
        <v>0</v>
      </c>
      <c r="G195">
        <v>295</v>
      </c>
      <c r="I195">
        <v>0.4</v>
      </c>
      <c r="J195">
        <v>451</v>
      </c>
      <c r="K195">
        <v>160</v>
      </c>
      <c r="L195">
        <v>179</v>
      </c>
      <c r="M195">
        <v>241</v>
      </c>
      <c r="N195">
        <v>25</v>
      </c>
      <c r="O195">
        <f t="shared" si="3"/>
        <v>9.64</v>
      </c>
      <c r="P195">
        <v>19</v>
      </c>
      <c r="R195" s="17">
        <v>25</v>
      </c>
      <c r="S195" s="54">
        <v>15.5</v>
      </c>
      <c r="V195">
        <v>3287</v>
      </c>
      <c r="W195" s="17">
        <v>2725</v>
      </c>
      <c r="X195" s="88">
        <f t="shared" si="4"/>
        <v>0.82902342561606324</v>
      </c>
      <c r="Y195">
        <v>100</v>
      </c>
      <c r="Z195">
        <v>100</v>
      </c>
      <c r="AA195">
        <v>1</v>
      </c>
      <c r="AE195">
        <v>1</v>
      </c>
      <c r="AF195">
        <v>100</v>
      </c>
    </row>
    <row r="196" spans="1:34" x14ac:dyDescent="0.3">
      <c r="A196" s="51" t="s">
        <v>607</v>
      </c>
      <c r="B196" t="s">
        <v>290</v>
      </c>
      <c r="C196" t="s">
        <v>295</v>
      </c>
      <c r="D196">
        <v>23</v>
      </c>
      <c r="F196">
        <v>6.5</v>
      </c>
      <c r="I196">
        <v>3</v>
      </c>
      <c r="J196">
        <v>335</v>
      </c>
      <c r="K196">
        <v>140</v>
      </c>
      <c r="L196">
        <v>156</v>
      </c>
      <c r="N196">
        <v>73</v>
      </c>
      <c r="O196">
        <f t="shared" si="3"/>
        <v>0</v>
      </c>
      <c r="X196" s="88" t="e">
        <f t="shared" si="4"/>
        <v>#DIV/0!</v>
      </c>
    </row>
    <row r="197" spans="1:34" x14ac:dyDescent="0.3">
      <c r="A197" s="51" t="s">
        <v>608</v>
      </c>
      <c r="B197" t="s">
        <v>569</v>
      </c>
      <c r="C197" t="s">
        <v>295</v>
      </c>
      <c r="D197">
        <v>22</v>
      </c>
      <c r="E197">
        <v>8.5</v>
      </c>
      <c r="F197">
        <v>6.5</v>
      </c>
      <c r="G197">
        <v>515</v>
      </c>
      <c r="I197">
        <v>1.66</v>
      </c>
      <c r="J197">
        <v>371</v>
      </c>
      <c r="K197">
        <v>120</v>
      </c>
      <c r="L197">
        <v>160</v>
      </c>
      <c r="M197">
        <v>280</v>
      </c>
      <c r="P197">
        <v>13</v>
      </c>
      <c r="R197" s="17">
        <v>26</v>
      </c>
      <c r="S197" s="54">
        <v>16</v>
      </c>
      <c r="V197">
        <v>3076</v>
      </c>
      <c r="W197" s="17">
        <v>2464</v>
      </c>
      <c r="X197" s="88">
        <f t="shared" si="4"/>
        <v>0.80104031209362814</v>
      </c>
      <c r="Y197">
        <v>100</v>
      </c>
      <c r="Z197">
        <v>100</v>
      </c>
      <c r="AA197">
        <v>2</v>
      </c>
      <c r="AB197">
        <v>1</v>
      </c>
      <c r="AE197">
        <v>1</v>
      </c>
      <c r="AF197">
        <v>100</v>
      </c>
      <c r="AG197">
        <v>40</v>
      </c>
      <c r="AH197">
        <v>5</v>
      </c>
    </row>
    <row r="198" spans="1:34" x14ac:dyDescent="0.3">
      <c r="A198" s="51" t="s">
        <v>609</v>
      </c>
      <c r="B198" t="s">
        <v>569</v>
      </c>
      <c r="C198" t="s">
        <v>288</v>
      </c>
      <c r="D198">
        <v>22</v>
      </c>
      <c r="E198">
        <v>8.4</v>
      </c>
      <c r="F198">
        <v>6.5</v>
      </c>
      <c r="G198">
        <v>315</v>
      </c>
      <c r="I198">
        <v>1.69</v>
      </c>
      <c r="J198">
        <v>640</v>
      </c>
      <c r="K198">
        <v>230</v>
      </c>
      <c r="L198">
        <v>197</v>
      </c>
      <c r="M198">
        <v>291</v>
      </c>
      <c r="N198">
        <v>22</v>
      </c>
      <c r="O198">
        <f t="shared" si="3"/>
        <v>13.227272727272727</v>
      </c>
      <c r="P198">
        <v>15</v>
      </c>
      <c r="R198" s="17">
        <v>25</v>
      </c>
      <c r="S198" s="54">
        <v>15.5</v>
      </c>
      <c r="V198">
        <v>2779</v>
      </c>
      <c r="W198" s="17">
        <v>2281</v>
      </c>
      <c r="X198" s="88">
        <f t="shared" si="4"/>
        <v>0.82079884850665707</v>
      </c>
      <c r="Y198">
        <v>100</v>
      </c>
      <c r="Z198">
        <v>100</v>
      </c>
      <c r="AA198">
        <v>1</v>
      </c>
      <c r="AB198">
        <v>0.5</v>
      </c>
      <c r="AE198">
        <v>1</v>
      </c>
      <c r="AF198">
        <v>100</v>
      </c>
    </row>
    <row r="199" spans="1:34" x14ac:dyDescent="0.3">
      <c r="A199" s="51" t="s">
        <v>610</v>
      </c>
      <c r="B199" t="s">
        <v>341</v>
      </c>
      <c r="C199" t="s">
        <v>264</v>
      </c>
      <c r="D199">
        <v>22</v>
      </c>
      <c r="F199">
        <v>0</v>
      </c>
      <c r="G199" t="s">
        <v>601</v>
      </c>
      <c r="X199" s="88" t="e">
        <f t="shared" si="4"/>
        <v>#DIV/0!</v>
      </c>
      <c r="AA199">
        <v>1</v>
      </c>
      <c r="AB199">
        <v>0</v>
      </c>
    </row>
    <row r="200" spans="1:34" x14ac:dyDescent="0.3">
      <c r="A200" s="51" t="s">
        <v>617</v>
      </c>
      <c r="B200" t="s">
        <v>616</v>
      </c>
      <c r="C200" t="s">
        <v>295</v>
      </c>
      <c r="F200">
        <v>6.5</v>
      </c>
      <c r="G200" t="s">
        <v>601</v>
      </c>
      <c r="X200" s="88" t="e">
        <f t="shared" si="4"/>
        <v>#DIV/0!</v>
      </c>
      <c r="AB200">
        <v>0.5</v>
      </c>
      <c r="AE200">
        <v>1</v>
      </c>
    </row>
    <row r="201" spans="1:34" x14ac:dyDescent="0.3">
      <c r="A201" s="51" t="s">
        <v>612</v>
      </c>
      <c r="B201" t="s">
        <v>341</v>
      </c>
      <c r="C201" t="s">
        <v>264</v>
      </c>
      <c r="D201">
        <v>22</v>
      </c>
      <c r="E201">
        <v>8.4700000000000006</v>
      </c>
      <c r="F201">
        <v>0</v>
      </c>
      <c r="G201">
        <v>325</v>
      </c>
      <c r="I201">
        <v>1.91</v>
      </c>
      <c r="J201">
        <v>630</v>
      </c>
      <c r="K201">
        <v>140</v>
      </c>
      <c r="M201">
        <v>294</v>
      </c>
      <c r="N201">
        <v>18</v>
      </c>
      <c r="O201">
        <f t="shared" si="3"/>
        <v>16.333333333333332</v>
      </c>
      <c r="P201">
        <v>15</v>
      </c>
      <c r="R201" s="17">
        <v>25</v>
      </c>
      <c r="S201" s="54">
        <v>16</v>
      </c>
      <c r="V201">
        <v>3452</v>
      </c>
      <c r="W201" s="17">
        <v>2821</v>
      </c>
      <c r="X201" s="88">
        <f t="shared" si="4"/>
        <v>0.81720741599072999</v>
      </c>
      <c r="Y201">
        <v>100</v>
      </c>
      <c r="Z201">
        <v>100</v>
      </c>
      <c r="AA201">
        <v>1</v>
      </c>
      <c r="AF201">
        <v>100</v>
      </c>
    </row>
    <row r="202" spans="1:34" x14ac:dyDescent="0.3">
      <c r="A202" s="51" t="s">
        <v>613</v>
      </c>
      <c r="B202" t="s">
        <v>290</v>
      </c>
      <c r="C202" t="s">
        <v>295</v>
      </c>
      <c r="D202">
        <v>23</v>
      </c>
      <c r="E202">
        <v>8.4</v>
      </c>
      <c r="F202">
        <v>6.5</v>
      </c>
      <c r="I202">
        <v>9.41</v>
      </c>
      <c r="J202" t="s">
        <v>618</v>
      </c>
      <c r="K202">
        <v>190</v>
      </c>
      <c r="X202" s="88" t="e">
        <f t="shared" si="4"/>
        <v>#DIV/0!</v>
      </c>
      <c r="AF202">
        <v>100</v>
      </c>
    </row>
    <row r="203" spans="1:34" x14ac:dyDescent="0.3">
      <c r="A203" s="51" t="s">
        <v>614</v>
      </c>
      <c r="B203" t="s">
        <v>580</v>
      </c>
      <c r="C203" t="s">
        <v>295</v>
      </c>
      <c r="D203">
        <v>22</v>
      </c>
      <c r="E203">
        <v>8.4</v>
      </c>
      <c r="F203">
        <v>6.5</v>
      </c>
      <c r="G203">
        <v>365</v>
      </c>
      <c r="I203">
        <v>3</v>
      </c>
      <c r="J203" t="s">
        <v>619</v>
      </c>
      <c r="K203">
        <v>230</v>
      </c>
      <c r="M203">
        <v>332</v>
      </c>
      <c r="N203">
        <v>18.309999999999999</v>
      </c>
      <c r="O203">
        <f t="shared" si="3"/>
        <v>18.132168214090662</v>
      </c>
      <c r="P203">
        <v>12.5</v>
      </c>
      <c r="R203" s="17">
        <v>24.6</v>
      </c>
      <c r="S203" s="54">
        <v>15</v>
      </c>
      <c r="V203">
        <v>3368</v>
      </c>
      <c r="W203" s="17">
        <v>2756</v>
      </c>
      <c r="X203" s="88">
        <f t="shared" si="4"/>
        <v>0.81828978622327786</v>
      </c>
      <c r="Y203">
        <v>100</v>
      </c>
      <c r="Z203">
        <v>100</v>
      </c>
      <c r="AA203">
        <v>1</v>
      </c>
      <c r="AG203">
        <v>40</v>
      </c>
    </row>
    <row r="204" spans="1:34" x14ac:dyDescent="0.3">
      <c r="A204" s="51" t="s">
        <v>620</v>
      </c>
      <c r="B204" t="s">
        <v>341</v>
      </c>
      <c r="C204" t="s">
        <v>292</v>
      </c>
      <c r="D204">
        <v>22</v>
      </c>
      <c r="E204">
        <v>8.6999999999999993</v>
      </c>
      <c r="F204">
        <v>0</v>
      </c>
      <c r="I204">
        <v>0.8</v>
      </c>
      <c r="J204" t="s">
        <v>621</v>
      </c>
      <c r="K204">
        <v>150</v>
      </c>
      <c r="M204">
        <v>259</v>
      </c>
      <c r="N204">
        <v>17.73</v>
      </c>
      <c r="O204">
        <f t="shared" si="3"/>
        <v>14.608009024252679</v>
      </c>
      <c r="P204">
        <v>11</v>
      </c>
      <c r="R204" s="17">
        <v>24.6</v>
      </c>
      <c r="S204" s="54">
        <v>15.3</v>
      </c>
      <c r="V204">
        <v>3404</v>
      </c>
      <c r="X204" s="88">
        <f t="shared" si="4"/>
        <v>0</v>
      </c>
      <c r="Y204">
        <v>100</v>
      </c>
      <c r="Z204">
        <v>100</v>
      </c>
      <c r="AA204">
        <v>1</v>
      </c>
      <c r="AB204">
        <v>0.5</v>
      </c>
      <c r="AE204">
        <v>1</v>
      </c>
      <c r="AF204">
        <v>100</v>
      </c>
    </row>
    <row r="205" spans="1:34" x14ac:dyDescent="0.3">
      <c r="A205" s="51" t="s">
        <v>622</v>
      </c>
      <c r="B205" t="s">
        <v>290</v>
      </c>
      <c r="C205" t="s">
        <v>288</v>
      </c>
      <c r="D205">
        <v>23</v>
      </c>
      <c r="E205">
        <v>8.8000000000000007</v>
      </c>
      <c r="F205">
        <v>6.5</v>
      </c>
      <c r="I205">
        <v>26.9</v>
      </c>
      <c r="J205" t="s">
        <v>623</v>
      </c>
      <c r="K205">
        <v>115</v>
      </c>
      <c r="X205" s="88" t="e">
        <f t="shared" si="4"/>
        <v>#DIV/0!</v>
      </c>
    </row>
    <row r="206" spans="1:34" x14ac:dyDescent="0.3">
      <c r="A206" s="51" t="s">
        <v>624</v>
      </c>
      <c r="B206" t="s">
        <v>580</v>
      </c>
      <c r="C206" t="s">
        <v>295</v>
      </c>
      <c r="D206">
        <v>22</v>
      </c>
      <c r="E206">
        <v>8.8000000000000007</v>
      </c>
      <c r="F206">
        <v>6.5</v>
      </c>
      <c r="G206">
        <v>245</v>
      </c>
      <c r="I206">
        <v>8.8699999999999992</v>
      </c>
      <c r="J206">
        <v>7.7</v>
      </c>
      <c r="K206">
        <v>147</v>
      </c>
      <c r="L206">
        <v>160</v>
      </c>
      <c r="M206">
        <v>247</v>
      </c>
      <c r="N206">
        <v>20.3</v>
      </c>
      <c r="O206">
        <f t="shared" si="3"/>
        <v>12.167487684729064</v>
      </c>
      <c r="P206">
        <v>205</v>
      </c>
      <c r="R206" s="17">
        <v>25</v>
      </c>
      <c r="S206" s="54">
        <v>15.68</v>
      </c>
      <c r="V206">
        <v>3505</v>
      </c>
      <c r="W206" s="17">
        <v>2809</v>
      </c>
      <c r="X206" s="88">
        <f t="shared" si="4"/>
        <v>0.80142653352353777</v>
      </c>
      <c r="Y206">
        <v>100</v>
      </c>
      <c r="Z206">
        <v>100</v>
      </c>
      <c r="AA206">
        <v>1</v>
      </c>
      <c r="AB206">
        <v>0.5</v>
      </c>
      <c r="AF206">
        <v>200</v>
      </c>
      <c r="AG206">
        <v>40</v>
      </c>
      <c r="AH206">
        <v>5</v>
      </c>
    </row>
    <row r="207" spans="1:34" x14ac:dyDescent="0.3">
      <c r="A207" s="51" t="s">
        <v>625</v>
      </c>
      <c r="B207" t="s">
        <v>570</v>
      </c>
      <c r="C207" t="s">
        <v>288</v>
      </c>
      <c r="D207">
        <v>22</v>
      </c>
      <c r="E207">
        <v>8.3000000000000007</v>
      </c>
      <c r="F207">
        <v>6.5</v>
      </c>
      <c r="G207">
        <v>310</v>
      </c>
      <c r="I207">
        <v>7.6</v>
      </c>
      <c r="J207">
        <v>7</v>
      </c>
      <c r="K207">
        <v>183</v>
      </c>
      <c r="L207">
        <v>201</v>
      </c>
      <c r="M207">
        <v>283</v>
      </c>
      <c r="N207">
        <v>18</v>
      </c>
      <c r="O207">
        <f t="shared" si="3"/>
        <v>15.722222222222221</v>
      </c>
      <c r="P207">
        <v>47.5</v>
      </c>
      <c r="R207" s="17">
        <v>25</v>
      </c>
      <c r="S207" s="54">
        <v>15.5</v>
      </c>
      <c r="V207">
        <v>3424</v>
      </c>
      <c r="W207" s="17">
        <v>2630</v>
      </c>
      <c r="X207" s="88">
        <f t="shared" si="4"/>
        <v>0.76810747663551404</v>
      </c>
      <c r="Y207">
        <v>100</v>
      </c>
      <c r="Z207">
        <v>100</v>
      </c>
      <c r="AA207">
        <v>1</v>
      </c>
      <c r="AF207">
        <v>100</v>
      </c>
    </row>
    <row r="208" spans="1:34" x14ac:dyDescent="0.3">
      <c r="A208" s="51" t="s">
        <v>626</v>
      </c>
      <c r="B208" t="s">
        <v>570</v>
      </c>
      <c r="C208" t="s">
        <v>295</v>
      </c>
      <c r="D208">
        <v>22</v>
      </c>
      <c r="E208">
        <v>8.6</v>
      </c>
      <c r="F208">
        <v>6.5</v>
      </c>
      <c r="G208">
        <v>340</v>
      </c>
      <c r="I208">
        <v>0.9</v>
      </c>
      <c r="J208">
        <v>6.47</v>
      </c>
      <c r="K208">
        <v>129</v>
      </c>
      <c r="L208">
        <v>139</v>
      </c>
      <c r="M208">
        <v>238</v>
      </c>
      <c r="N208">
        <v>17</v>
      </c>
      <c r="O208">
        <f t="shared" si="3"/>
        <v>14</v>
      </c>
      <c r="P208">
        <v>35.5</v>
      </c>
      <c r="R208" s="17">
        <v>24.4</v>
      </c>
      <c r="S208" s="54">
        <v>15</v>
      </c>
      <c r="V208">
        <v>3480</v>
      </c>
      <c r="W208" s="17">
        <v>2707</v>
      </c>
      <c r="X208" s="88">
        <f t="shared" si="4"/>
        <v>0.77787356321839085</v>
      </c>
      <c r="Y208">
        <v>100</v>
      </c>
      <c r="Z208">
        <v>100</v>
      </c>
      <c r="AA208">
        <v>1</v>
      </c>
      <c r="AB208">
        <v>0.5</v>
      </c>
      <c r="AE208">
        <v>0.5</v>
      </c>
      <c r="AF208">
        <v>100</v>
      </c>
    </row>
    <row r="209" spans="1:35" x14ac:dyDescent="0.3">
      <c r="A209" s="51" t="s">
        <v>627</v>
      </c>
      <c r="B209" t="s">
        <v>341</v>
      </c>
      <c r="C209" t="s">
        <v>292</v>
      </c>
      <c r="D209">
        <v>22</v>
      </c>
      <c r="E209">
        <v>8.5</v>
      </c>
      <c r="F209">
        <v>0</v>
      </c>
      <c r="G209">
        <v>360</v>
      </c>
      <c r="I209">
        <v>1.47</v>
      </c>
      <c r="J209">
        <v>4.5199999999999996</v>
      </c>
      <c r="K209">
        <v>159</v>
      </c>
      <c r="L209">
        <v>179</v>
      </c>
      <c r="M209">
        <v>267</v>
      </c>
      <c r="N209">
        <v>21.5</v>
      </c>
      <c r="O209">
        <f t="shared" si="3"/>
        <v>12.418604651162791</v>
      </c>
      <c r="P209">
        <v>20.9</v>
      </c>
      <c r="R209" s="17">
        <v>25</v>
      </c>
      <c r="S209" s="54">
        <v>15.5</v>
      </c>
      <c r="V209">
        <v>3349</v>
      </c>
      <c r="W209" s="17">
        <v>2553</v>
      </c>
      <c r="X209" s="88">
        <f t="shared" si="4"/>
        <v>0.76231710958495069</v>
      </c>
      <c r="Y209">
        <v>100</v>
      </c>
      <c r="Z209">
        <v>100</v>
      </c>
      <c r="AA209">
        <v>1</v>
      </c>
      <c r="AB209">
        <v>0.5</v>
      </c>
      <c r="AF209">
        <v>100</v>
      </c>
    </row>
    <row r="210" spans="1:35" x14ac:dyDescent="0.3">
      <c r="A210" s="51" t="s">
        <v>629</v>
      </c>
      <c r="B210" t="s">
        <v>290</v>
      </c>
      <c r="C210" t="s">
        <v>281</v>
      </c>
      <c r="D210">
        <v>23</v>
      </c>
      <c r="E210">
        <v>8.8000000000000007</v>
      </c>
      <c r="F210">
        <v>6.5</v>
      </c>
      <c r="I210">
        <v>1.69</v>
      </c>
      <c r="J210">
        <v>0.65</v>
      </c>
      <c r="K210">
        <v>128</v>
      </c>
      <c r="L210">
        <v>135</v>
      </c>
      <c r="R210" s="17">
        <v>25</v>
      </c>
      <c r="S210" s="54">
        <v>15</v>
      </c>
      <c r="W210" s="17"/>
      <c r="X210" s="88" t="e">
        <f t="shared" si="4"/>
        <v>#DIV/0!</v>
      </c>
      <c r="Y210">
        <v>100</v>
      </c>
      <c r="AF210">
        <v>100</v>
      </c>
    </row>
    <row r="211" spans="1:35" x14ac:dyDescent="0.3">
      <c r="A211" s="51" t="s">
        <v>628</v>
      </c>
      <c r="B211" t="s">
        <v>569</v>
      </c>
      <c r="C211" t="s">
        <v>295</v>
      </c>
      <c r="D211">
        <v>22</v>
      </c>
      <c r="E211">
        <v>8.6999999999999993</v>
      </c>
      <c r="F211">
        <v>6.5</v>
      </c>
      <c r="G211">
        <v>445</v>
      </c>
      <c r="I211">
        <v>0.84</v>
      </c>
      <c r="J211">
        <v>1.33</v>
      </c>
      <c r="K211">
        <v>125</v>
      </c>
      <c r="L211">
        <v>132</v>
      </c>
      <c r="M211">
        <v>182</v>
      </c>
      <c r="N211">
        <v>18</v>
      </c>
      <c r="O211">
        <f t="shared" si="3"/>
        <v>10.111111111111111</v>
      </c>
      <c r="P211">
        <v>12</v>
      </c>
      <c r="R211" s="17">
        <v>25</v>
      </c>
      <c r="S211" s="54">
        <v>15.5</v>
      </c>
      <c r="V211">
        <v>3324</v>
      </c>
      <c r="W211" s="17">
        <v>2537</v>
      </c>
      <c r="X211" s="88">
        <f t="shared" si="4"/>
        <v>0.76323706377858003</v>
      </c>
      <c r="Y211">
        <v>100</v>
      </c>
      <c r="Z211">
        <v>100</v>
      </c>
      <c r="AA211">
        <v>1</v>
      </c>
      <c r="AB211">
        <v>0.5</v>
      </c>
      <c r="AE211">
        <v>0.5</v>
      </c>
      <c r="AF211">
        <v>100</v>
      </c>
      <c r="AG211">
        <v>40</v>
      </c>
      <c r="AH211">
        <v>5</v>
      </c>
    </row>
    <row r="212" spans="1:35" x14ac:dyDescent="0.3">
      <c r="A212" s="51" t="s">
        <v>630</v>
      </c>
      <c r="B212" t="s">
        <v>577</v>
      </c>
      <c r="C212" t="s">
        <v>277</v>
      </c>
      <c r="D212">
        <v>22</v>
      </c>
      <c r="F212">
        <v>6.5</v>
      </c>
      <c r="X212" s="88" t="e">
        <f t="shared" si="4"/>
        <v>#DIV/0!</v>
      </c>
      <c r="AA212">
        <v>1</v>
      </c>
      <c r="AB212">
        <v>0.5</v>
      </c>
    </row>
    <row r="213" spans="1:35" x14ac:dyDescent="0.3">
      <c r="A213" s="51" t="s">
        <v>631</v>
      </c>
      <c r="B213" t="s">
        <v>577</v>
      </c>
      <c r="C213" t="s">
        <v>288</v>
      </c>
      <c r="D213">
        <v>22</v>
      </c>
      <c r="F213">
        <v>6.5</v>
      </c>
      <c r="X213" s="88" t="e">
        <f t="shared" si="4"/>
        <v>#DIV/0!</v>
      </c>
      <c r="AA213">
        <v>3</v>
      </c>
    </row>
    <row r="214" spans="1:35" x14ac:dyDescent="0.3">
      <c r="A214" s="51">
        <v>45692.375</v>
      </c>
      <c r="B214" t="s">
        <v>577</v>
      </c>
      <c r="C214" t="s">
        <v>277</v>
      </c>
      <c r="D214">
        <v>23</v>
      </c>
      <c r="E214">
        <v>8.1999999999999993</v>
      </c>
      <c r="F214">
        <v>6.5</v>
      </c>
      <c r="G214">
        <v>190</v>
      </c>
      <c r="I214">
        <v>0.54</v>
      </c>
      <c r="J214">
        <v>13.19</v>
      </c>
      <c r="L214">
        <v>193</v>
      </c>
      <c r="M214">
        <v>353</v>
      </c>
      <c r="N214">
        <v>16.3</v>
      </c>
      <c r="O214">
        <f t="shared" si="3"/>
        <v>21.656441717791409</v>
      </c>
      <c r="P214">
        <v>31.2</v>
      </c>
      <c r="R214" s="17">
        <v>23.2</v>
      </c>
      <c r="S214" s="54">
        <v>14.8</v>
      </c>
      <c r="V214">
        <v>3520</v>
      </c>
      <c r="W214" s="17">
        <v>2726</v>
      </c>
      <c r="X214" s="88">
        <f t="shared" si="4"/>
        <v>0.77443181818181817</v>
      </c>
      <c r="Y214">
        <v>100</v>
      </c>
      <c r="Z214">
        <v>100</v>
      </c>
      <c r="AA214">
        <v>1</v>
      </c>
      <c r="AF214">
        <v>300</v>
      </c>
    </row>
    <row r="215" spans="1:35" x14ac:dyDescent="0.3">
      <c r="A215" s="51">
        <v>45720.375</v>
      </c>
      <c r="B215" t="s">
        <v>577</v>
      </c>
      <c r="C215" t="s">
        <v>277</v>
      </c>
      <c r="D215">
        <v>23</v>
      </c>
      <c r="E215">
        <v>8.1999999999999993</v>
      </c>
      <c r="F215">
        <v>6.5</v>
      </c>
      <c r="G215">
        <v>220</v>
      </c>
      <c r="I215">
        <v>0.78</v>
      </c>
      <c r="J215">
        <v>13.92</v>
      </c>
      <c r="K215">
        <v>165</v>
      </c>
      <c r="L215">
        <v>184</v>
      </c>
      <c r="M215">
        <v>141</v>
      </c>
      <c r="N215">
        <v>21.4</v>
      </c>
      <c r="O215">
        <f t="shared" si="3"/>
        <v>6.5887850467289724</v>
      </c>
      <c r="P215">
        <v>33</v>
      </c>
      <c r="R215" s="17">
        <v>23.6</v>
      </c>
      <c r="S215" s="54">
        <v>14.5</v>
      </c>
      <c r="V215">
        <v>3940</v>
      </c>
      <c r="W215" s="17">
        <v>3120</v>
      </c>
      <c r="X215" s="88">
        <f t="shared" si="4"/>
        <v>0.79187817258883253</v>
      </c>
      <c r="Y215">
        <v>100</v>
      </c>
      <c r="Z215">
        <v>100</v>
      </c>
      <c r="AA215">
        <v>1</v>
      </c>
      <c r="AF215">
        <v>100</v>
      </c>
      <c r="AG215">
        <v>40</v>
      </c>
    </row>
    <row r="216" spans="1:35" x14ac:dyDescent="0.3">
      <c r="A216" s="51">
        <v>45751.375</v>
      </c>
      <c r="B216" t="s">
        <v>580</v>
      </c>
      <c r="C216" t="s">
        <v>277</v>
      </c>
      <c r="D216">
        <v>23</v>
      </c>
      <c r="E216">
        <v>7.4</v>
      </c>
      <c r="F216">
        <v>6.5</v>
      </c>
      <c r="G216">
        <v>100</v>
      </c>
      <c r="I216">
        <v>11</v>
      </c>
      <c r="J216">
        <v>20.67</v>
      </c>
      <c r="K216">
        <v>187</v>
      </c>
      <c r="L216">
        <v>295</v>
      </c>
      <c r="M216">
        <v>381</v>
      </c>
      <c r="N216">
        <v>20.9</v>
      </c>
      <c r="O216">
        <f t="shared" si="3"/>
        <v>18.229665071770338</v>
      </c>
      <c r="P216">
        <v>69.7</v>
      </c>
      <c r="R216" s="17">
        <v>25.3</v>
      </c>
      <c r="S216" s="54">
        <v>15.5</v>
      </c>
      <c r="V216">
        <v>3511</v>
      </c>
      <c r="W216" s="17">
        <v>2796</v>
      </c>
      <c r="X216" s="88">
        <f t="shared" si="4"/>
        <v>0.79635431500996867</v>
      </c>
      <c r="Y216">
        <v>100</v>
      </c>
      <c r="Z216">
        <v>100</v>
      </c>
      <c r="AA216">
        <v>2</v>
      </c>
      <c r="AB216">
        <v>1</v>
      </c>
      <c r="AE216">
        <v>1</v>
      </c>
      <c r="AF216">
        <v>100</v>
      </c>
    </row>
    <row r="217" spans="1:35" x14ac:dyDescent="0.3">
      <c r="A217" s="51">
        <v>45842.375</v>
      </c>
      <c r="B217" t="s">
        <v>577</v>
      </c>
      <c r="C217" t="s">
        <v>277</v>
      </c>
      <c r="D217">
        <v>23</v>
      </c>
      <c r="E217">
        <v>7.5</v>
      </c>
      <c r="F217">
        <v>6.5</v>
      </c>
      <c r="G217">
        <v>115</v>
      </c>
      <c r="I217">
        <v>18.2</v>
      </c>
      <c r="J217">
        <v>24</v>
      </c>
      <c r="K217">
        <v>270</v>
      </c>
      <c r="L217">
        <v>325</v>
      </c>
      <c r="M217">
        <v>357</v>
      </c>
      <c r="N217">
        <v>24.7</v>
      </c>
      <c r="O217">
        <f t="shared" si="3"/>
        <v>14.453441295546559</v>
      </c>
      <c r="P217">
        <v>45</v>
      </c>
      <c r="R217" s="17">
        <v>25</v>
      </c>
      <c r="S217" s="54">
        <v>15</v>
      </c>
      <c r="V217">
        <v>3400</v>
      </c>
      <c r="W217" s="17">
        <v>3650</v>
      </c>
      <c r="X217" s="88">
        <f t="shared" si="4"/>
        <v>1.0735294117647058</v>
      </c>
      <c r="Y217">
        <v>100</v>
      </c>
      <c r="Z217">
        <v>100</v>
      </c>
      <c r="AA217">
        <v>1</v>
      </c>
      <c r="AF217">
        <v>200</v>
      </c>
      <c r="AG217">
        <v>40</v>
      </c>
      <c r="AH217">
        <v>5</v>
      </c>
    </row>
    <row r="218" spans="1:35" x14ac:dyDescent="0.3">
      <c r="A218" s="51">
        <v>45873.375</v>
      </c>
      <c r="B218" t="s">
        <v>573</v>
      </c>
      <c r="C218" t="s">
        <v>264</v>
      </c>
      <c r="D218">
        <v>22</v>
      </c>
      <c r="E218">
        <v>7.5</v>
      </c>
      <c r="F218">
        <v>0</v>
      </c>
      <c r="G218">
        <v>90</v>
      </c>
      <c r="I218">
        <v>17.399999999999999</v>
      </c>
      <c r="J218">
        <v>10.4</v>
      </c>
      <c r="K218">
        <v>267</v>
      </c>
      <c r="L218">
        <v>320</v>
      </c>
      <c r="M218">
        <v>404</v>
      </c>
      <c r="N218">
        <v>24</v>
      </c>
      <c r="O218">
        <f t="shared" si="3"/>
        <v>16.833333333333332</v>
      </c>
      <c r="P218">
        <v>50</v>
      </c>
      <c r="R218" s="17">
        <v>25.5</v>
      </c>
      <c r="S218" s="54">
        <v>15.5</v>
      </c>
      <c r="V218">
        <v>1</v>
      </c>
      <c r="W218" s="17">
        <v>2811</v>
      </c>
      <c r="X218" s="88">
        <f t="shared" si="4"/>
        <v>2811</v>
      </c>
      <c r="Y218">
        <v>100</v>
      </c>
      <c r="Z218">
        <v>100</v>
      </c>
      <c r="AA218">
        <v>1</v>
      </c>
      <c r="AB218">
        <v>0.5</v>
      </c>
      <c r="AE218">
        <v>1</v>
      </c>
      <c r="AF218">
        <v>100</v>
      </c>
    </row>
    <row r="219" spans="1:35" x14ac:dyDescent="0.3">
      <c r="A219" s="51">
        <v>45873.708333333336</v>
      </c>
      <c r="B219" t="s">
        <v>290</v>
      </c>
      <c r="C219" t="s">
        <v>281</v>
      </c>
      <c r="D219">
        <v>23</v>
      </c>
      <c r="E219">
        <v>8.6999999999999993</v>
      </c>
      <c r="F219">
        <v>6.5</v>
      </c>
      <c r="I219">
        <v>43.6</v>
      </c>
      <c r="J219">
        <v>5.31</v>
      </c>
      <c r="K219">
        <v>224</v>
      </c>
      <c r="L219">
        <v>297.10000000000002</v>
      </c>
      <c r="N219">
        <v>75</v>
      </c>
      <c r="O219">
        <f t="shared" si="3"/>
        <v>0</v>
      </c>
      <c r="P219">
        <v>49</v>
      </c>
      <c r="R219" s="17">
        <v>25.4</v>
      </c>
      <c r="S219" s="54">
        <v>15</v>
      </c>
      <c r="X219" s="88" t="e">
        <f t="shared" si="4"/>
        <v>#DIV/0!</v>
      </c>
      <c r="Y219">
        <v>100</v>
      </c>
      <c r="Z219">
        <v>100</v>
      </c>
      <c r="AF219">
        <v>100</v>
      </c>
    </row>
    <row r="220" spans="1:35" x14ac:dyDescent="0.3">
      <c r="A220" s="51">
        <v>45934.375</v>
      </c>
      <c r="B220" t="s">
        <v>573</v>
      </c>
      <c r="C220" t="s">
        <v>264</v>
      </c>
      <c r="D220">
        <v>22</v>
      </c>
      <c r="E220">
        <v>7.9</v>
      </c>
      <c r="F220">
        <v>0</v>
      </c>
      <c r="G220">
        <v>240</v>
      </c>
      <c r="I220">
        <v>3</v>
      </c>
      <c r="J220">
        <v>12.8</v>
      </c>
      <c r="K220">
        <v>307</v>
      </c>
      <c r="L220">
        <v>335</v>
      </c>
      <c r="M220">
        <v>447</v>
      </c>
      <c r="N220">
        <v>25</v>
      </c>
      <c r="O220">
        <f t="shared" si="3"/>
        <v>17.88</v>
      </c>
      <c r="P220">
        <v>32</v>
      </c>
      <c r="R220" s="17">
        <v>25</v>
      </c>
      <c r="S220" s="54">
        <v>15</v>
      </c>
      <c r="V220">
        <v>2731</v>
      </c>
      <c r="W220" s="17">
        <v>2153</v>
      </c>
      <c r="X220" s="88">
        <f t="shared" si="4"/>
        <v>0.78835591358476753</v>
      </c>
      <c r="Y220">
        <v>100</v>
      </c>
      <c r="Z220">
        <v>100</v>
      </c>
      <c r="AA220">
        <v>1</v>
      </c>
      <c r="AF220">
        <v>100</v>
      </c>
    </row>
    <row r="221" spans="1:35" x14ac:dyDescent="0.3">
      <c r="A221" s="51">
        <v>45934.708333333336</v>
      </c>
      <c r="B221" t="s">
        <v>290</v>
      </c>
      <c r="X221" s="88" t="e">
        <f t="shared" si="4"/>
        <v>#DIV/0!</v>
      </c>
    </row>
    <row r="222" spans="1:35" x14ac:dyDescent="0.3">
      <c r="A222" s="51">
        <v>45965.375</v>
      </c>
      <c r="B222" t="s">
        <v>569</v>
      </c>
      <c r="C222" t="s">
        <v>295</v>
      </c>
      <c r="D222">
        <v>22</v>
      </c>
      <c r="E222">
        <v>8.3000000000000007</v>
      </c>
      <c r="F222">
        <v>6.5</v>
      </c>
      <c r="G222">
        <v>330</v>
      </c>
      <c r="I222">
        <v>2.8</v>
      </c>
      <c r="J222">
        <v>7.6</v>
      </c>
      <c r="K222">
        <v>244</v>
      </c>
      <c r="L222">
        <v>273</v>
      </c>
      <c r="M222">
        <v>404</v>
      </c>
      <c r="N222">
        <v>18.3</v>
      </c>
      <c r="O222">
        <f>M222/N222</f>
        <v>22.076502732240435</v>
      </c>
      <c r="P222">
        <v>25.7</v>
      </c>
      <c r="R222" s="17">
        <v>23.9</v>
      </c>
      <c r="S222" s="54">
        <v>14.5</v>
      </c>
      <c r="V222">
        <v>2835</v>
      </c>
      <c r="W222" s="17">
        <v>2303</v>
      </c>
      <c r="X222" s="88">
        <f t="shared" si="4"/>
        <v>0.81234567901234567</v>
      </c>
      <c r="Y222">
        <v>100</v>
      </c>
      <c r="Z222">
        <v>100</v>
      </c>
      <c r="AA222">
        <v>1</v>
      </c>
      <c r="AF222">
        <v>100</v>
      </c>
      <c r="AG222">
        <v>40</v>
      </c>
      <c r="AH222">
        <v>5</v>
      </c>
    </row>
    <row r="223" spans="1:35" x14ac:dyDescent="0.3">
      <c r="A223" s="51" t="s">
        <v>659</v>
      </c>
      <c r="B223" t="s">
        <v>17</v>
      </c>
      <c r="C223" t="s">
        <v>295</v>
      </c>
      <c r="D223">
        <v>22</v>
      </c>
      <c r="E223">
        <v>8.1</v>
      </c>
      <c r="F223">
        <v>6.5</v>
      </c>
      <c r="G223">
        <v>180</v>
      </c>
      <c r="I223">
        <v>2</v>
      </c>
      <c r="J223">
        <v>14.5</v>
      </c>
      <c r="K223">
        <v>234</v>
      </c>
      <c r="L223">
        <v>263</v>
      </c>
      <c r="M223">
        <v>366</v>
      </c>
      <c r="N223">
        <v>30.3</v>
      </c>
      <c r="O223">
        <f t="shared" ref="O223:O226" si="5">M223/N223</f>
        <v>12.079207920792079</v>
      </c>
      <c r="P223">
        <v>47.18</v>
      </c>
      <c r="R223" s="17">
        <v>24.5</v>
      </c>
      <c r="S223" s="54">
        <v>15</v>
      </c>
      <c r="T223" s="17">
        <v>5700</v>
      </c>
      <c r="U223" s="17">
        <v>4653</v>
      </c>
      <c r="V223">
        <v>2888</v>
      </c>
      <c r="W223" s="17">
        <v>2303</v>
      </c>
      <c r="X223" s="88">
        <f t="shared" si="4"/>
        <v>0.79743767313019387</v>
      </c>
      <c r="Y223">
        <v>100</v>
      </c>
      <c r="Z223">
        <v>100</v>
      </c>
      <c r="AF223">
        <v>100</v>
      </c>
      <c r="AI223" t="s">
        <v>671</v>
      </c>
    </row>
    <row r="224" spans="1:35" x14ac:dyDescent="0.3">
      <c r="A224" s="51" t="s">
        <v>666</v>
      </c>
      <c r="B224" t="s">
        <v>15</v>
      </c>
      <c r="C224" t="s">
        <v>295</v>
      </c>
      <c r="D224">
        <v>22</v>
      </c>
      <c r="E224">
        <v>8.08</v>
      </c>
      <c r="F224">
        <v>6.5</v>
      </c>
      <c r="I224">
        <v>1.96</v>
      </c>
      <c r="J224">
        <v>13.7</v>
      </c>
      <c r="K224">
        <v>225.5</v>
      </c>
      <c r="L224">
        <v>296</v>
      </c>
      <c r="M224">
        <v>671</v>
      </c>
      <c r="N224">
        <v>118.6</v>
      </c>
      <c r="O224">
        <f t="shared" si="5"/>
        <v>5.6576728499156834</v>
      </c>
      <c r="R224" s="17">
        <v>24</v>
      </c>
      <c r="S224" s="54">
        <v>14.5</v>
      </c>
      <c r="W224" s="17"/>
      <c r="Y224">
        <v>100</v>
      </c>
      <c r="Z224">
        <v>100</v>
      </c>
      <c r="AA224">
        <v>1</v>
      </c>
      <c r="AB224">
        <v>0.5</v>
      </c>
      <c r="AE224">
        <v>1</v>
      </c>
    </row>
    <row r="225" spans="1:35" x14ac:dyDescent="0.3">
      <c r="A225" s="51" t="s">
        <v>667</v>
      </c>
      <c r="B225" t="s">
        <v>663</v>
      </c>
      <c r="C225" t="s">
        <v>281</v>
      </c>
      <c r="D225">
        <v>22</v>
      </c>
      <c r="E225">
        <v>7.92</v>
      </c>
      <c r="F225">
        <v>6.5</v>
      </c>
      <c r="G225">
        <v>195</v>
      </c>
      <c r="I225">
        <v>10</v>
      </c>
      <c r="J225">
        <v>10.67</v>
      </c>
      <c r="K225">
        <v>261</v>
      </c>
      <c r="L225">
        <v>288</v>
      </c>
      <c r="M225">
        <v>410</v>
      </c>
      <c r="N225">
        <v>30</v>
      </c>
      <c r="O225">
        <f t="shared" si="5"/>
        <v>13.666666666666666</v>
      </c>
      <c r="R225" s="17">
        <v>25</v>
      </c>
      <c r="S225" s="54">
        <v>15</v>
      </c>
      <c r="Y225">
        <v>100</v>
      </c>
      <c r="Z225">
        <v>100</v>
      </c>
      <c r="AF225">
        <v>100</v>
      </c>
    </row>
    <row r="226" spans="1:35" x14ac:dyDescent="0.3">
      <c r="A226" s="51" t="s">
        <v>668</v>
      </c>
      <c r="B226" t="s">
        <v>664</v>
      </c>
      <c r="C226" t="s">
        <v>295</v>
      </c>
      <c r="D226">
        <v>22</v>
      </c>
      <c r="E226">
        <v>8.1</v>
      </c>
      <c r="F226">
        <v>6.5</v>
      </c>
      <c r="G226">
        <v>215</v>
      </c>
      <c r="I226">
        <v>0.74</v>
      </c>
      <c r="J226">
        <v>7.3</v>
      </c>
      <c r="K226">
        <v>274</v>
      </c>
      <c r="L226">
        <v>274</v>
      </c>
      <c r="M226">
        <v>367</v>
      </c>
      <c r="N226">
        <v>25</v>
      </c>
      <c r="O226">
        <f t="shared" si="5"/>
        <v>14.68</v>
      </c>
      <c r="P226">
        <v>35</v>
      </c>
      <c r="R226" s="17">
        <v>24.7</v>
      </c>
      <c r="S226" s="54">
        <v>14.5</v>
      </c>
      <c r="Y226">
        <v>100</v>
      </c>
      <c r="Z226">
        <v>100</v>
      </c>
      <c r="AF226">
        <v>100</v>
      </c>
    </row>
    <row r="227" spans="1:35" x14ac:dyDescent="0.3">
      <c r="A227" s="98" t="s">
        <v>660</v>
      </c>
      <c r="AE227">
        <v>1</v>
      </c>
      <c r="AG227">
        <v>40</v>
      </c>
      <c r="AH227">
        <v>5</v>
      </c>
      <c r="AI227" t="s">
        <v>672</v>
      </c>
    </row>
    <row r="228" spans="1:35" x14ac:dyDescent="0.3">
      <c r="A228" s="98" t="s">
        <v>661</v>
      </c>
    </row>
    <row r="229" spans="1:35" x14ac:dyDescent="0.3">
      <c r="A229" s="51" t="s">
        <v>673</v>
      </c>
      <c r="B229" t="s">
        <v>674</v>
      </c>
      <c r="C229" t="s">
        <v>264</v>
      </c>
      <c r="D229">
        <v>23</v>
      </c>
      <c r="E229">
        <v>8.6999999999999993</v>
      </c>
      <c r="F229">
        <v>6.5</v>
      </c>
      <c r="I229">
        <v>0.45</v>
      </c>
      <c r="J229">
        <v>5.65</v>
      </c>
      <c r="K229">
        <v>146</v>
      </c>
      <c r="L229">
        <v>157</v>
      </c>
      <c r="M229">
        <v>236</v>
      </c>
      <c r="N229">
        <v>22</v>
      </c>
      <c r="P229">
        <v>33</v>
      </c>
      <c r="R229" s="17">
        <v>24.5</v>
      </c>
      <c r="S229" s="54">
        <v>14.5</v>
      </c>
      <c r="T229" s="17">
        <v>5500</v>
      </c>
      <c r="U229" s="17">
        <v>4400</v>
      </c>
      <c r="Y229">
        <v>100</v>
      </c>
      <c r="Z229">
        <v>100</v>
      </c>
      <c r="AA229">
        <v>3</v>
      </c>
      <c r="AF229">
        <v>200</v>
      </c>
      <c r="AI229" t="s">
        <v>675</v>
      </c>
    </row>
    <row r="230" spans="1:35" x14ac:dyDescent="0.3">
      <c r="A230" s="51" t="s">
        <v>669</v>
      </c>
      <c r="B230" t="s">
        <v>670</v>
      </c>
      <c r="C230" t="s">
        <v>288</v>
      </c>
      <c r="D230">
        <v>22</v>
      </c>
      <c r="E230">
        <v>8.77</v>
      </c>
      <c r="F230">
        <v>6.5</v>
      </c>
      <c r="G230">
        <v>450</v>
      </c>
      <c r="I230">
        <v>0.46</v>
      </c>
      <c r="J230">
        <v>6.84</v>
      </c>
      <c r="K230">
        <v>129</v>
      </c>
      <c r="L230">
        <v>142</v>
      </c>
      <c r="M230">
        <v>155</v>
      </c>
      <c r="N230">
        <v>21.6</v>
      </c>
      <c r="O230">
        <f t="shared" ref="O230" si="6">M230/N230</f>
        <v>7.1759259259259256</v>
      </c>
      <c r="P230">
        <v>27</v>
      </c>
      <c r="R230" s="17">
        <v>24</v>
      </c>
      <c r="S230" s="54">
        <v>14.5</v>
      </c>
      <c r="V230">
        <v>3284</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8B69F-25E7-4C04-B899-D3FBD6358081}">
  <dimension ref="A1:AK176"/>
  <sheetViews>
    <sheetView topLeftCell="N1" workbookViewId="0">
      <pane ySplit="9" topLeftCell="A81" activePane="bottomLeft" state="frozen"/>
      <selection pane="bottomLeft" activeCell="X57" sqref="X57:X84"/>
    </sheetView>
  </sheetViews>
  <sheetFormatPr defaultRowHeight="14.4" x14ac:dyDescent="0.3"/>
  <cols>
    <col min="1" max="1" width="20.109375" customWidth="1"/>
    <col min="2" max="2" width="13.5546875" customWidth="1"/>
    <col min="3" max="3" width="7.109375" customWidth="1"/>
    <col min="4" max="4" width="5.5546875" customWidth="1"/>
    <col min="5" max="5" width="6.88671875" customWidth="1"/>
    <col min="6" max="6" width="5.88671875" customWidth="1"/>
    <col min="7" max="7" width="9.33203125" customWidth="1"/>
    <col min="8" max="8" width="9" customWidth="1"/>
    <col min="9" max="9" width="8.33203125" customWidth="1"/>
    <col min="10" max="10" width="7.6640625" customWidth="1"/>
    <col min="11" max="11" width="7.5546875" customWidth="1"/>
    <col min="12" max="12" width="8.44140625" customWidth="1"/>
    <col min="13" max="13" width="7.6640625" customWidth="1"/>
    <col min="15" max="15" width="7.109375" customWidth="1"/>
    <col min="16" max="16" width="9.109375" customWidth="1"/>
    <col min="18" max="18" width="7.6640625" customWidth="1"/>
    <col min="19" max="19" width="5.109375" customWidth="1"/>
    <col min="20" max="20" width="5.88671875" customWidth="1"/>
    <col min="21" max="21" width="7.5546875" customWidth="1"/>
    <col min="22" max="22" width="7.6640625" customWidth="1"/>
    <col min="34" max="34" width="11.44140625" bestFit="1" customWidth="1"/>
    <col min="35" max="35" width="11.44140625" customWidth="1"/>
  </cols>
  <sheetData>
    <row r="1" spans="1:36" hidden="1" x14ac:dyDescent="0.3"/>
    <row r="2" spans="1:36" hidden="1" x14ac:dyDescent="0.3">
      <c r="A2" t="s">
        <v>377</v>
      </c>
    </row>
    <row r="3" spans="1:36" hidden="1" x14ac:dyDescent="0.3">
      <c r="A3" t="s">
        <v>378</v>
      </c>
    </row>
    <row r="4" spans="1:36" hidden="1" x14ac:dyDescent="0.3"/>
    <row r="5" spans="1:36" ht="18" hidden="1" x14ac:dyDescent="0.35">
      <c r="A5" s="77" t="s">
        <v>379</v>
      </c>
      <c r="B5" s="49"/>
      <c r="C5" s="49"/>
      <c r="G5" s="49"/>
      <c r="H5" s="49"/>
      <c r="I5" s="49"/>
      <c r="J5" s="49"/>
      <c r="K5" s="49"/>
      <c r="L5" s="49"/>
      <c r="M5" s="49"/>
      <c r="N5" s="49"/>
      <c r="O5" s="49"/>
      <c r="P5" s="50"/>
      <c r="Q5" s="50"/>
      <c r="R5" s="53"/>
      <c r="S5" s="50"/>
      <c r="T5" s="50"/>
      <c r="W5" s="88"/>
      <c r="X5" t="s">
        <v>202</v>
      </c>
      <c r="Y5" s="14">
        <v>3</v>
      </c>
      <c r="Z5" s="123"/>
      <c r="AA5" t="s">
        <v>203</v>
      </c>
      <c r="AD5" s="49"/>
      <c r="AE5" s="49"/>
      <c r="AF5" s="49"/>
      <c r="AG5" s="49"/>
      <c r="AH5" s="49"/>
      <c r="AI5" s="49"/>
    </row>
    <row r="6" spans="1:36" ht="18" hidden="1" x14ac:dyDescent="0.35">
      <c r="A6" s="51"/>
      <c r="D6" s="76" t="s">
        <v>204</v>
      </c>
      <c r="E6" s="76" t="s">
        <v>205</v>
      </c>
      <c r="F6" s="34" t="s">
        <v>205</v>
      </c>
      <c r="G6" s="34" t="s">
        <v>206</v>
      </c>
      <c r="I6" s="76" t="s">
        <v>205</v>
      </c>
      <c r="J6" s="76" t="s">
        <v>205</v>
      </c>
      <c r="K6" s="76" t="s">
        <v>205</v>
      </c>
      <c r="L6" t="s">
        <v>207</v>
      </c>
      <c r="M6" t="s">
        <v>205</v>
      </c>
      <c r="N6" t="s">
        <v>205</v>
      </c>
      <c r="O6" t="s">
        <v>208</v>
      </c>
      <c r="P6" s="17"/>
      <c r="Q6" t="s">
        <v>209</v>
      </c>
      <c r="R6" t="s">
        <v>209</v>
      </c>
      <c r="S6" s="17" t="s">
        <v>210</v>
      </c>
      <c r="T6" s="17" t="s">
        <v>210</v>
      </c>
      <c r="U6" s="17" t="s">
        <v>210</v>
      </c>
      <c r="V6" s="17" t="s">
        <v>210</v>
      </c>
      <c r="W6" s="88"/>
      <c r="X6" t="s">
        <v>211</v>
      </c>
      <c r="Y6" t="s">
        <v>212</v>
      </c>
      <c r="AJ6" s="49"/>
    </row>
    <row r="7" spans="1:36" x14ac:dyDescent="0.3">
      <c r="A7" s="75" t="s">
        <v>213</v>
      </c>
      <c r="B7" s="56" t="s">
        <v>82</v>
      </c>
      <c r="C7" s="56" t="s">
        <v>214</v>
      </c>
      <c r="D7" s="69" t="s">
        <v>215</v>
      </c>
      <c r="E7" s="69" t="s">
        <v>59</v>
      </c>
      <c r="F7" s="69" t="s">
        <v>216</v>
      </c>
      <c r="G7" s="69" t="s">
        <v>217</v>
      </c>
      <c r="H7" s="70" t="s">
        <v>217</v>
      </c>
      <c r="I7" s="69" t="s">
        <v>218</v>
      </c>
      <c r="J7" s="69" t="s">
        <v>219</v>
      </c>
      <c r="K7" s="69" t="s">
        <v>220</v>
      </c>
      <c r="L7" s="69" t="s">
        <v>221</v>
      </c>
      <c r="M7" s="69" t="s">
        <v>222</v>
      </c>
      <c r="N7" s="69" t="s">
        <v>223</v>
      </c>
      <c r="O7" s="69" t="s">
        <v>224</v>
      </c>
      <c r="P7" s="71" t="s">
        <v>225</v>
      </c>
      <c r="Q7" s="72" t="s">
        <v>226</v>
      </c>
      <c r="R7" s="73" t="s">
        <v>61</v>
      </c>
      <c r="S7" s="72" t="s">
        <v>227</v>
      </c>
      <c r="T7" s="72" t="s">
        <v>228</v>
      </c>
      <c r="U7" s="69" t="s">
        <v>72</v>
      </c>
      <c r="V7" s="69" t="s">
        <v>73</v>
      </c>
      <c r="W7" s="89" t="s">
        <v>73</v>
      </c>
      <c r="X7" s="74" t="s">
        <v>229</v>
      </c>
      <c r="Y7" s="74" t="s">
        <v>230</v>
      </c>
      <c r="Z7" s="74" t="s">
        <v>174</v>
      </c>
      <c r="AA7" s="74" t="s">
        <v>231</v>
      </c>
      <c r="AB7" s="74" t="s">
        <v>380</v>
      </c>
      <c r="AC7" s="74" t="s">
        <v>232</v>
      </c>
      <c r="AD7" s="74" t="s">
        <v>233</v>
      </c>
      <c r="AE7" s="113" t="s">
        <v>235</v>
      </c>
      <c r="AF7" s="108" t="s">
        <v>234</v>
      </c>
      <c r="AG7" s="113" t="s">
        <v>381</v>
      </c>
      <c r="AH7" s="113" t="s">
        <v>382</v>
      </c>
      <c r="AI7" s="113" t="s">
        <v>383</v>
      </c>
    </row>
    <row r="8" spans="1:36" x14ac:dyDescent="0.3">
      <c r="A8" s="75"/>
      <c r="B8" s="56"/>
      <c r="C8" s="56"/>
      <c r="D8" s="69" t="s">
        <v>239</v>
      </c>
      <c r="E8" s="69" t="s">
        <v>240</v>
      </c>
      <c r="F8" s="69" t="s">
        <v>87</v>
      </c>
      <c r="G8" s="69" t="s">
        <v>241</v>
      </c>
      <c r="H8" s="70" t="s">
        <v>242</v>
      </c>
      <c r="I8" s="69" t="s">
        <v>87</v>
      </c>
      <c r="J8" s="69" t="s">
        <v>87</v>
      </c>
      <c r="K8" s="69" t="s">
        <v>87</v>
      </c>
      <c r="L8" s="69" t="s">
        <v>87</v>
      </c>
      <c r="M8" s="69" t="s">
        <v>87</v>
      </c>
      <c r="N8" s="69" t="s">
        <v>87</v>
      </c>
      <c r="O8" s="69" t="s">
        <v>87</v>
      </c>
      <c r="P8" s="71" t="s">
        <v>87</v>
      </c>
      <c r="Q8" s="72" t="s">
        <v>243</v>
      </c>
      <c r="R8" s="73" t="s">
        <v>244</v>
      </c>
      <c r="S8" s="72" t="s">
        <v>87</v>
      </c>
      <c r="T8" s="72" t="s">
        <v>87</v>
      </c>
      <c r="U8" s="69" t="s">
        <v>87</v>
      </c>
      <c r="V8" s="69" t="s">
        <v>87</v>
      </c>
      <c r="W8" s="89" t="s">
        <v>245</v>
      </c>
      <c r="X8" s="74" t="s">
        <v>246</v>
      </c>
      <c r="Y8" s="74" t="s">
        <v>246</v>
      </c>
      <c r="Z8" s="74" t="s">
        <v>87</v>
      </c>
      <c r="AA8" s="74" t="s">
        <v>246</v>
      </c>
      <c r="AB8" s="74" t="s">
        <v>246</v>
      </c>
      <c r="AC8" s="74" t="s">
        <v>247</v>
      </c>
      <c r="AD8" s="74" t="s">
        <v>246</v>
      </c>
      <c r="AE8" s="113" t="s">
        <v>247</v>
      </c>
      <c r="AF8" s="108" t="s">
        <v>246</v>
      </c>
      <c r="AG8" s="128" t="s">
        <v>384</v>
      </c>
      <c r="AH8" s="128" t="s">
        <v>87</v>
      </c>
      <c r="AI8" s="128" t="s">
        <v>385</v>
      </c>
    </row>
    <row r="9" spans="1:36" x14ac:dyDescent="0.3">
      <c r="A9" s="78" t="s">
        <v>248</v>
      </c>
      <c r="B9" s="79"/>
      <c r="C9" s="80"/>
      <c r="D9" s="81" t="s">
        <v>249</v>
      </c>
      <c r="E9" s="87" t="s">
        <v>386</v>
      </c>
      <c r="F9" s="81" t="s">
        <v>251</v>
      </c>
      <c r="G9" s="81"/>
      <c r="H9" s="82" t="s">
        <v>387</v>
      </c>
      <c r="I9" s="81" t="s">
        <v>253</v>
      </c>
      <c r="J9" s="81" t="s">
        <v>253</v>
      </c>
      <c r="K9" s="81" t="s">
        <v>254</v>
      </c>
      <c r="L9" s="81" t="s">
        <v>255</v>
      </c>
      <c r="M9" s="81" t="s">
        <v>256</v>
      </c>
      <c r="N9" s="81" t="s">
        <v>257</v>
      </c>
      <c r="O9" s="81" t="s">
        <v>388</v>
      </c>
      <c r="P9" s="83"/>
      <c r="Q9" s="84"/>
      <c r="R9" s="85" t="s">
        <v>259</v>
      </c>
      <c r="S9" s="84">
        <v>4800</v>
      </c>
      <c r="T9" s="84">
        <v>5200</v>
      </c>
      <c r="U9" s="81">
        <v>1000</v>
      </c>
      <c r="V9" s="81">
        <v>700</v>
      </c>
      <c r="W9" s="90"/>
      <c r="X9" s="86"/>
      <c r="Y9" s="86"/>
      <c r="Z9" s="86"/>
      <c r="AA9" s="86"/>
      <c r="AB9" s="86"/>
      <c r="AC9" s="86"/>
      <c r="AD9" s="86"/>
      <c r="AE9" s="86"/>
      <c r="AF9" s="109"/>
      <c r="AG9" s="113"/>
      <c r="AH9" s="113"/>
      <c r="AI9" s="113"/>
    </row>
    <row r="10" spans="1:36" x14ac:dyDescent="0.3">
      <c r="A10" s="98">
        <v>45363.583333333336</v>
      </c>
      <c r="C10" t="s">
        <v>277</v>
      </c>
      <c r="D10">
        <v>23</v>
      </c>
      <c r="E10">
        <v>8</v>
      </c>
      <c r="F10">
        <v>6.5</v>
      </c>
      <c r="G10">
        <v>520</v>
      </c>
      <c r="H10">
        <f>G10/50</f>
        <v>10.4</v>
      </c>
      <c r="I10">
        <v>165</v>
      </c>
      <c r="J10">
        <v>28</v>
      </c>
      <c r="K10">
        <v>0.1</v>
      </c>
      <c r="L10">
        <v>249</v>
      </c>
      <c r="M10">
        <v>1350</v>
      </c>
      <c r="N10">
        <v>251</v>
      </c>
      <c r="Q10">
        <v>16.8</v>
      </c>
      <c r="R10">
        <v>9.9600000000000009</v>
      </c>
      <c r="T10">
        <v>3000</v>
      </c>
      <c r="U10">
        <v>3900</v>
      </c>
      <c r="V10">
        <v>2368</v>
      </c>
      <c r="W10">
        <f>V10/U10 * 100</f>
        <v>60.717948717948723</v>
      </c>
      <c r="AA10">
        <v>0.7</v>
      </c>
    </row>
    <row r="11" spans="1:36" x14ac:dyDescent="0.3">
      <c r="A11" s="98">
        <v>45394.375</v>
      </c>
      <c r="B11" t="s">
        <v>389</v>
      </c>
      <c r="C11" t="s">
        <v>277</v>
      </c>
      <c r="D11">
        <v>23</v>
      </c>
      <c r="E11">
        <v>8.1</v>
      </c>
      <c r="F11">
        <v>6.5</v>
      </c>
      <c r="G11">
        <v>536</v>
      </c>
      <c r="H11">
        <f>G11/50</f>
        <v>10.72</v>
      </c>
      <c r="J11">
        <v>23</v>
      </c>
      <c r="K11">
        <v>0.1</v>
      </c>
      <c r="L11">
        <v>206</v>
      </c>
      <c r="M11">
        <v>688</v>
      </c>
      <c r="N11">
        <v>226</v>
      </c>
      <c r="O11">
        <v>99</v>
      </c>
      <c r="Q11">
        <v>17.100000000000001</v>
      </c>
      <c r="R11">
        <v>10</v>
      </c>
      <c r="S11">
        <v>5650</v>
      </c>
      <c r="T11">
        <v>3000</v>
      </c>
      <c r="U11">
        <v>3872</v>
      </c>
      <c r="V11">
        <v>2304</v>
      </c>
      <c r="W11">
        <f>V11/U11 * 100</f>
        <v>59.504132231404959</v>
      </c>
      <c r="X11">
        <v>100</v>
      </c>
      <c r="Y11">
        <v>200</v>
      </c>
    </row>
    <row r="12" spans="1:36" x14ac:dyDescent="0.3">
      <c r="A12" s="98">
        <v>45424.375</v>
      </c>
      <c r="C12" t="s">
        <v>277</v>
      </c>
      <c r="D12">
        <v>23</v>
      </c>
      <c r="E12">
        <v>7.5</v>
      </c>
      <c r="F12">
        <v>6.5</v>
      </c>
      <c r="I12">
        <v>135</v>
      </c>
      <c r="J12">
        <v>20</v>
      </c>
      <c r="K12">
        <v>0.2</v>
      </c>
      <c r="L12">
        <v>156</v>
      </c>
      <c r="M12">
        <v>450</v>
      </c>
      <c r="N12">
        <v>150</v>
      </c>
      <c r="O12" t="s">
        <v>390</v>
      </c>
      <c r="Q12">
        <v>18</v>
      </c>
      <c r="R12">
        <v>11</v>
      </c>
      <c r="S12">
        <v>5600</v>
      </c>
      <c r="U12">
        <v>3100</v>
      </c>
      <c r="V12">
        <v>1916</v>
      </c>
      <c r="W12">
        <f>V12/U12 * 100</f>
        <v>61.806451612903224</v>
      </c>
      <c r="X12">
        <v>100</v>
      </c>
      <c r="Y12">
        <v>200</v>
      </c>
      <c r="AA12">
        <v>0.7</v>
      </c>
      <c r="AF12">
        <v>0.4</v>
      </c>
    </row>
    <row r="13" spans="1:36" x14ac:dyDescent="0.3">
      <c r="A13" s="98">
        <v>45455.375</v>
      </c>
      <c r="C13" t="s">
        <v>277</v>
      </c>
      <c r="D13">
        <v>23</v>
      </c>
      <c r="E13">
        <v>8.3000000000000007</v>
      </c>
      <c r="F13">
        <v>6.5</v>
      </c>
      <c r="G13">
        <v>320</v>
      </c>
      <c r="H13">
        <f>G13/50</f>
        <v>6.4</v>
      </c>
      <c r="I13">
        <v>154</v>
      </c>
      <c r="J13">
        <v>18.3</v>
      </c>
      <c r="K13">
        <v>0.24</v>
      </c>
      <c r="L13">
        <v>141.6</v>
      </c>
      <c r="M13">
        <v>563</v>
      </c>
      <c r="N13">
        <v>158</v>
      </c>
      <c r="O13">
        <v>6</v>
      </c>
      <c r="Q13">
        <v>19</v>
      </c>
      <c r="R13">
        <v>12</v>
      </c>
      <c r="S13">
        <v>5800</v>
      </c>
      <c r="T13">
        <v>3600</v>
      </c>
      <c r="U13">
        <v>3078</v>
      </c>
      <c r="V13">
        <v>2000</v>
      </c>
      <c r="W13">
        <f>V13/U13 * 100</f>
        <v>64.977257959714095</v>
      </c>
      <c r="X13">
        <v>100</v>
      </c>
      <c r="Y13">
        <v>200</v>
      </c>
      <c r="AJ13" t="s">
        <v>391</v>
      </c>
    </row>
    <row r="14" spans="1:36" x14ac:dyDescent="0.3">
      <c r="A14" s="98">
        <v>45485.416666666664</v>
      </c>
      <c r="B14" t="s">
        <v>392</v>
      </c>
      <c r="C14" t="s">
        <v>277</v>
      </c>
      <c r="D14">
        <v>23</v>
      </c>
      <c r="E14">
        <v>7.5</v>
      </c>
      <c r="F14">
        <v>6.5</v>
      </c>
      <c r="G14">
        <v>280</v>
      </c>
      <c r="H14">
        <f>G14/50</f>
        <v>5.6</v>
      </c>
      <c r="I14">
        <v>117</v>
      </c>
      <c r="J14">
        <v>35</v>
      </c>
      <c r="K14">
        <v>0.3</v>
      </c>
      <c r="L14" s="40">
        <v>146</v>
      </c>
      <c r="M14">
        <v>562</v>
      </c>
      <c r="N14" s="40">
        <v>198</v>
      </c>
      <c r="O14">
        <v>11</v>
      </c>
      <c r="Q14">
        <v>19</v>
      </c>
      <c r="R14">
        <v>11.66</v>
      </c>
      <c r="S14">
        <v>5800</v>
      </c>
      <c r="T14">
        <v>3000</v>
      </c>
      <c r="U14">
        <v>3100</v>
      </c>
      <c r="W14">
        <f t="shared" ref="W14:W77" si="0">V14/U14 * 100</f>
        <v>0</v>
      </c>
      <c r="X14">
        <v>100</v>
      </c>
      <c r="Y14">
        <v>150</v>
      </c>
      <c r="AA14">
        <v>0.7</v>
      </c>
      <c r="AF14">
        <v>0.3</v>
      </c>
    </row>
    <row r="15" spans="1:36" x14ac:dyDescent="0.3">
      <c r="A15" s="98">
        <v>45547.375</v>
      </c>
      <c r="B15" t="s">
        <v>393</v>
      </c>
      <c r="C15" t="s">
        <v>277</v>
      </c>
      <c r="D15">
        <v>23</v>
      </c>
      <c r="E15">
        <v>8.1999999999999993</v>
      </c>
      <c r="F15">
        <v>6.5</v>
      </c>
      <c r="G15">
        <v>300</v>
      </c>
      <c r="H15">
        <f>G15/50</f>
        <v>6</v>
      </c>
      <c r="I15">
        <v>120</v>
      </c>
      <c r="J15">
        <v>40</v>
      </c>
      <c r="L15">
        <v>146</v>
      </c>
      <c r="M15">
        <v>510</v>
      </c>
      <c r="N15">
        <v>150</v>
      </c>
      <c r="Q15">
        <v>18.600000000000001</v>
      </c>
      <c r="R15">
        <v>11.75</v>
      </c>
      <c r="S15">
        <v>5500</v>
      </c>
      <c r="T15">
        <v>3500</v>
      </c>
      <c r="U15">
        <v>3116</v>
      </c>
      <c r="V15">
        <v>1248</v>
      </c>
      <c r="W15">
        <f t="shared" si="0"/>
        <v>40.051347881899872</v>
      </c>
      <c r="X15">
        <v>100</v>
      </c>
      <c r="Y15">
        <v>200</v>
      </c>
      <c r="AC15">
        <v>0.3</v>
      </c>
      <c r="AJ15" t="s">
        <v>394</v>
      </c>
    </row>
    <row r="16" spans="1:36" x14ac:dyDescent="0.3">
      <c r="A16" s="98">
        <v>45577.375</v>
      </c>
      <c r="C16" t="s">
        <v>277</v>
      </c>
      <c r="D16">
        <v>23</v>
      </c>
      <c r="E16">
        <v>8.3000000000000007</v>
      </c>
      <c r="F16">
        <v>6.5</v>
      </c>
      <c r="G16">
        <v>335</v>
      </c>
      <c r="H16">
        <f>G16/50</f>
        <v>6.7</v>
      </c>
      <c r="I16">
        <v>126</v>
      </c>
      <c r="J16">
        <v>13.8</v>
      </c>
      <c r="K16">
        <v>6</v>
      </c>
      <c r="L16">
        <v>179</v>
      </c>
      <c r="M16">
        <v>459</v>
      </c>
      <c r="N16">
        <v>140</v>
      </c>
      <c r="O16">
        <v>30</v>
      </c>
      <c r="Q16">
        <v>19</v>
      </c>
      <c r="R16">
        <v>11.5</v>
      </c>
      <c r="S16">
        <v>5600</v>
      </c>
      <c r="T16">
        <v>3000</v>
      </c>
      <c r="U16">
        <v>2608</v>
      </c>
      <c r="V16">
        <v>1568</v>
      </c>
      <c r="W16">
        <f t="shared" si="0"/>
        <v>60.122699386503065</v>
      </c>
      <c r="X16">
        <v>100</v>
      </c>
      <c r="Y16">
        <v>200</v>
      </c>
      <c r="AF16">
        <v>0.3</v>
      </c>
    </row>
    <row r="17" spans="1:36" x14ac:dyDescent="0.3">
      <c r="A17" s="98">
        <v>45608.375</v>
      </c>
      <c r="C17" t="s">
        <v>277</v>
      </c>
      <c r="D17">
        <v>23</v>
      </c>
      <c r="E17">
        <v>8.1</v>
      </c>
      <c r="F17">
        <v>6.5</v>
      </c>
      <c r="I17">
        <v>140</v>
      </c>
      <c r="J17">
        <v>27</v>
      </c>
      <c r="K17">
        <v>10.9</v>
      </c>
      <c r="L17">
        <v>181</v>
      </c>
      <c r="M17">
        <v>360</v>
      </c>
      <c r="N17">
        <v>131</v>
      </c>
      <c r="O17">
        <v>20</v>
      </c>
      <c r="Q17">
        <v>19.760000000000002</v>
      </c>
      <c r="R17">
        <v>12.19</v>
      </c>
      <c r="T17">
        <v>3300</v>
      </c>
      <c r="U17">
        <v>2472</v>
      </c>
      <c r="W17">
        <f t="shared" si="0"/>
        <v>0</v>
      </c>
      <c r="X17">
        <v>100</v>
      </c>
      <c r="Y17">
        <v>200</v>
      </c>
    </row>
    <row r="18" spans="1:36" x14ac:dyDescent="0.3">
      <c r="A18" s="98">
        <v>45638.375</v>
      </c>
      <c r="B18" t="s">
        <v>395</v>
      </c>
      <c r="W18" t="e">
        <f t="shared" si="0"/>
        <v>#DIV/0!</v>
      </c>
      <c r="AA18">
        <v>0.7</v>
      </c>
      <c r="AJ18" t="s">
        <v>396</v>
      </c>
    </row>
    <row r="19" spans="1:36" x14ac:dyDescent="0.3">
      <c r="A19" s="98">
        <v>45638.381944444445</v>
      </c>
      <c r="C19" t="s">
        <v>264</v>
      </c>
      <c r="D19">
        <v>22</v>
      </c>
      <c r="E19">
        <v>8.1999999999999993</v>
      </c>
      <c r="F19">
        <v>6.5</v>
      </c>
      <c r="G19">
        <v>270</v>
      </c>
      <c r="H19">
        <f>G19/50</f>
        <v>5.4</v>
      </c>
      <c r="I19">
        <v>141</v>
      </c>
      <c r="J19">
        <v>42.8</v>
      </c>
      <c r="K19">
        <v>12</v>
      </c>
      <c r="L19">
        <v>177</v>
      </c>
      <c r="M19">
        <v>1400</v>
      </c>
      <c r="N19">
        <v>231</v>
      </c>
      <c r="O19">
        <v>37</v>
      </c>
      <c r="Q19">
        <v>19.5</v>
      </c>
      <c r="R19">
        <v>12.3</v>
      </c>
      <c r="S19">
        <v>5500</v>
      </c>
      <c r="T19">
        <v>3300</v>
      </c>
      <c r="U19">
        <v>2660</v>
      </c>
      <c r="V19">
        <v>1708</v>
      </c>
      <c r="W19">
        <f t="shared" si="0"/>
        <v>64.21052631578948</v>
      </c>
      <c r="X19">
        <v>100</v>
      </c>
      <c r="Y19">
        <v>150</v>
      </c>
    </row>
    <row r="20" spans="1:36" x14ac:dyDescent="0.3">
      <c r="A20" s="98">
        <v>45638.6875</v>
      </c>
      <c r="B20" s="1" t="s">
        <v>290</v>
      </c>
      <c r="W20" t="e">
        <f t="shared" si="0"/>
        <v>#DIV/0!</v>
      </c>
    </row>
    <row r="21" spans="1:36" x14ac:dyDescent="0.3">
      <c r="A21" s="98">
        <v>45638.6875</v>
      </c>
      <c r="C21" t="s">
        <v>288</v>
      </c>
      <c r="D21">
        <v>24</v>
      </c>
      <c r="E21">
        <v>7.5</v>
      </c>
      <c r="F21">
        <v>6.5</v>
      </c>
      <c r="I21">
        <v>146</v>
      </c>
      <c r="J21">
        <v>50.4</v>
      </c>
      <c r="K21">
        <v>12</v>
      </c>
      <c r="L21">
        <v>167</v>
      </c>
      <c r="M21">
        <v>476</v>
      </c>
      <c r="N21">
        <v>242</v>
      </c>
      <c r="O21">
        <v>37</v>
      </c>
      <c r="W21" t="e">
        <f t="shared" si="0"/>
        <v>#DIV/0!</v>
      </c>
    </row>
    <row r="22" spans="1:36" x14ac:dyDescent="0.3">
      <c r="A22" s="98">
        <v>45639.375</v>
      </c>
      <c r="C22" t="s">
        <v>277</v>
      </c>
      <c r="D22">
        <v>22</v>
      </c>
      <c r="E22">
        <v>8.18</v>
      </c>
      <c r="F22">
        <v>6.5</v>
      </c>
      <c r="G22">
        <v>183</v>
      </c>
      <c r="H22">
        <f>G22/50</f>
        <v>3.66</v>
      </c>
      <c r="I22">
        <v>130</v>
      </c>
      <c r="J22">
        <v>53</v>
      </c>
      <c r="K22">
        <v>16</v>
      </c>
      <c r="L22">
        <v>162</v>
      </c>
      <c r="M22">
        <v>455</v>
      </c>
      <c r="N22">
        <v>82</v>
      </c>
      <c r="O22">
        <v>35</v>
      </c>
      <c r="Q22">
        <v>19.899999999999999</v>
      </c>
      <c r="R22">
        <v>12.6</v>
      </c>
      <c r="U22">
        <v>2454</v>
      </c>
      <c r="V22">
        <v>1564</v>
      </c>
      <c r="W22">
        <f t="shared" si="0"/>
        <v>63.732681336593323</v>
      </c>
      <c r="X22">
        <v>100</v>
      </c>
      <c r="Y22">
        <v>150</v>
      </c>
      <c r="AF22">
        <v>0.2</v>
      </c>
      <c r="AJ22" t="s">
        <v>397</v>
      </c>
    </row>
    <row r="23" spans="1:36" x14ac:dyDescent="0.3">
      <c r="A23" s="98">
        <v>45640.375</v>
      </c>
      <c r="C23" t="s">
        <v>277</v>
      </c>
      <c r="D23">
        <v>22</v>
      </c>
      <c r="E23">
        <v>8</v>
      </c>
      <c r="F23">
        <v>6.5</v>
      </c>
      <c r="G23">
        <v>120</v>
      </c>
      <c r="I23">
        <v>122</v>
      </c>
      <c r="J23">
        <v>68</v>
      </c>
      <c r="K23">
        <v>22</v>
      </c>
      <c r="L23">
        <v>150</v>
      </c>
      <c r="M23">
        <v>346</v>
      </c>
      <c r="N23">
        <v>97</v>
      </c>
      <c r="O23">
        <v>29</v>
      </c>
      <c r="Q23">
        <v>20.58</v>
      </c>
      <c r="R23">
        <v>13</v>
      </c>
      <c r="U23">
        <v>2418</v>
      </c>
      <c r="W23">
        <f t="shared" si="0"/>
        <v>0</v>
      </c>
    </row>
    <row r="24" spans="1:36" x14ac:dyDescent="0.3">
      <c r="A24" s="98">
        <v>45640.427083333336</v>
      </c>
      <c r="B24" s="1" t="s">
        <v>398</v>
      </c>
      <c r="W24" t="e">
        <f t="shared" si="0"/>
        <v>#DIV/0!</v>
      </c>
      <c r="AA24">
        <v>0.7</v>
      </c>
    </row>
    <row r="25" spans="1:36" x14ac:dyDescent="0.3">
      <c r="A25" s="98">
        <v>45640.677083333336</v>
      </c>
      <c r="B25" s="1" t="s">
        <v>290</v>
      </c>
      <c r="W25" t="e">
        <f t="shared" si="0"/>
        <v>#DIV/0!</v>
      </c>
      <c r="AI25">
        <v>1</v>
      </c>
    </row>
    <row r="26" spans="1:36" x14ac:dyDescent="0.3">
      <c r="A26" s="98">
        <v>45640.677083333336</v>
      </c>
      <c r="C26" t="s">
        <v>277</v>
      </c>
      <c r="D26">
        <v>24</v>
      </c>
      <c r="E26">
        <v>7.58</v>
      </c>
      <c r="F26">
        <v>6.5</v>
      </c>
      <c r="G26">
        <v>130</v>
      </c>
      <c r="H26">
        <f>G26/50</f>
        <v>2.6</v>
      </c>
      <c r="I26">
        <v>113</v>
      </c>
      <c r="J26">
        <v>65.400000000000006</v>
      </c>
      <c r="K26">
        <v>23</v>
      </c>
      <c r="L26">
        <v>150</v>
      </c>
      <c r="M26">
        <v>300</v>
      </c>
      <c r="N26">
        <v>107</v>
      </c>
      <c r="O26">
        <v>36</v>
      </c>
      <c r="Q26">
        <v>20.57</v>
      </c>
      <c r="R26">
        <v>13.38</v>
      </c>
      <c r="W26" t="e">
        <f t="shared" si="0"/>
        <v>#DIV/0!</v>
      </c>
      <c r="X26">
        <v>100</v>
      </c>
      <c r="Y26">
        <v>100</v>
      </c>
    </row>
    <row r="27" spans="1:36" x14ac:dyDescent="0.3">
      <c r="A27" s="98">
        <v>45642.375</v>
      </c>
      <c r="C27" t="s">
        <v>277</v>
      </c>
      <c r="D27">
        <v>22</v>
      </c>
      <c r="E27">
        <v>7.55</v>
      </c>
      <c r="F27">
        <v>6.5</v>
      </c>
      <c r="G27">
        <v>62.5</v>
      </c>
      <c r="H27">
        <f>G27/50</f>
        <v>1.25</v>
      </c>
      <c r="I27">
        <v>93.8</v>
      </c>
      <c r="J27">
        <v>75</v>
      </c>
      <c r="K27">
        <v>28</v>
      </c>
      <c r="L27">
        <v>141</v>
      </c>
      <c r="M27">
        <v>241</v>
      </c>
      <c r="N27">
        <v>70</v>
      </c>
      <c r="O27">
        <v>35</v>
      </c>
      <c r="Q27">
        <v>22.4</v>
      </c>
      <c r="R27">
        <v>14</v>
      </c>
      <c r="W27" t="e">
        <f t="shared" si="0"/>
        <v>#DIV/0!</v>
      </c>
      <c r="X27">
        <v>100</v>
      </c>
      <c r="Y27">
        <v>150</v>
      </c>
    </row>
    <row r="28" spans="1:36" x14ac:dyDescent="0.3">
      <c r="A28" s="98">
        <v>45642.583333333336</v>
      </c>
      <c r="C28" t="s">
        <v>277</v>
      </c>
      <c r="D28">
        <v>22</v>
      </c>
      <c r="E28">
        <v>7.18</v>
      </c>
      <c r="F28">
        <v>6.5</v>
      </c>
      <c r="I28">
        <v>108</v>
      </c>
      <c r="J28">
        <v>95</v>
      </c>
      <c r="K28">
        <v>32</v>
      </c>
      <c r="L28">
        <v>166</v>
      </c>
      <c r="N28">
        <v>70</v>
      </c>
      <c r="O28">
        <v>29</v>
      </c>
      <c r="Q28">
        <v>22.7</v>
      </c>
      <c r="R28">
        <v>14.49</v>
      </c>
      <c r="W28" t="e">
        <f t="shared" si="0"/>
        <v>#DIV/0!</v>
      </c>
      <c r="X28">
        <v>100</v>
      </c>
      <c r="Y28">
        <v>100</v>
      </c>
      <c r="AB28">
        <v>0.8</v>
      </c>
    </row>
    <row r="29" spans="1:36" x14ac:dyDescent="0.3">
      <c r="A29" s="98">
        <v>45642.583333333336</v>
      </c>
      <c r="B29" s="1" t="s">
        <v>399</v>
      </c>
      <c r="W29" t="e">
        <f t="shared" si="0"/>
        <v>#DIV/0!</v>
      </c>
    </row>
    <row r="30" spans="1:36" x14ac:dyDescent="0.3">
      <c r="A30" s="98">
        <v>45642.708333333336</v>
      </c>
      <c r="B30" s="1" t="s">
        <v>290</v>
      </c>
      <c r="W30" t="e">
        <f t="shared" si="0"/>
        <v>#DIV/0!</v>
      </c>
    </row>
    <row r="31" spans="1:36" x14ac:dyDescent="0.3">
      <c r="A31" s="98">
        <v>45642.708333333336</v>
      </c>
      <c r="C31" t="s">
        <v>288</v>
      </c>
      <c r="D31">
        <v>24</v>
      </c>
      <c r="E31">
        <v>7</v>
      </c>
      <c r="F31">
        <v>6.5</v>
      </c>
      <c r="I31">
        <v>121</v>
      </c>
      <c r="J31">
        <v>90</v>
      </c>
      <c r="K31">
        <v>32</v>
      </c>
      <c r="L31">
        <v>158</v>
      </c>
      <c r="M31">
        <v>652</v>
      </c>
      <c r="N31">
        <v>175.9</v>
      </c>
      <c r="O31">
        <v>30</v>
      </c>
      <c r="Q31">
        <v>22.5</v>
      </c>
      <c r="R31">
        <v>14.2</v>
      </c>
      <c r="W31" t="e">
        <f t="shared" si="0"/>
        <v>#DIV/0!</v>
      </c>
      <c r="X31">
        <v>100</v>
      </c>
      <c r="Y31">
        <v>100</v>
      </c>
    </row>
    <row r="32" spans="1:36" x14ac:dyDescent="0.3">
      <c r="A32" s="98">
        <v>45643.375</v>
      </c>
      <c r="C32" t="s">
        <v>277</v>
      </c>
      <c r="D32">
        <v>22</v>
      </c>
      <c r="E32">
        <v>6.8</v>
      </c>
      <c r="F32">
        <v>6.5</v>
      </c>
      <c r="G32">
        <v>77</v>
      </c>
      <c r="H32">
        <f>G32/50</f>
        <v>1.54</v>
      </c>
      <c r="I32">
        <v>101</v>
      </c>
      <c r="J32">
        <v>95</v>
      </c>
      <c r="K32">
        <v>32</v>
      </c>
      <c r="L32">
        <v>133.6</v>
      </c>
      <c r="M32">
        <v>378</v>
      </c>
      <c r="N32">
        <v>107</v>
      </c>
      <c r="O32">
        <v>30</v>
      </c>
      <c r="Q32">
        <v>22.3</v>
      </c>
      <c r="R32">
        <v>14.16</v>
      </c>
      <c r="S32">
        <v>6000</v>
      </c>
      <c r="T32">
        <v>4200</v>
      </c>
      <c r="U32">
        <v>2386</v>
      </c>
      <c r="V32">
        <v>1532</v>
      </c>
      <c r="W32">
        <f t="shared" si="0"/>
        <v>64.20787929589271</v>
      </c>
      <c r="X32">
        <v>100</v>
      </c>
      <c r="Y32">
        <v>100</v>
      </c>
      <c r="AD32">
        <v>0.05</v>
      </c>
      <c r="AE32">
        <v>1.8</v>
      </c>
    </row>
    <row r="33" spans="1:35" x14ac:dyDescent="0.3">
      <c r="A33" s="98">
        <v>45643.708333333336</v>
      </c>
      <c r="B33" s="1" t="s">
        <v>400</v>
      </c>
      <c r="W33" t="e">
        <f t="shared" si="0"/>
        <v>#DIV/0!</v>
      </c>
      <c r="AB33">
        <v>0.8</v>
      </c>
    </row>
    <row r="34" spans="1:35" x14ac:dyDescent="0.3">
      <c r="A34" s="98">
        <v>45644.375</v>
      </c>
      <c r="B34" s="1" t="s">
        <v>290</v>
      </c>
      <c r="W34" t="e">
        <f t="shared" si="0"/>
        <v>#DIV/0!</v>
      </c>
    </row>
    <row r="35" spans="1:35" x14ac:dyDescent="0.3">
      <c r="A35" s="98">
        <v>45644.375</v>
      </c>
      <c r="C35" t="s">
        <v>277</v>
      </c>
      <c r="D35">
        <v>24</v>
      </c>
      <c r="E35">
        <v>7.5</v>
      </c>
      <c r="F35">
        <v>6.5</v>
      </c>
      <c r="G35">
        <v>340</v>
      </c>
      <c r="H35">
        <f>G35/50</f>
        <v>6.8</v>
      </c>
      <c r="I35">
        <v>75</v>
      </c>
      <c r="J35">
        <v>128</v>
      </c>
      <c r="K35">
        <v>43</v>
      </c>
      <c r="L35">
        <v>121</v>
      </c>
      <c r="M35">
        <v>725</v>
      </c>
      <c r="N35">
        <v>256</v>
      </c>
      <c r="O35">
        <v>27</v>
      </c>
      <c r="Q35">
        <v>23.7</v>
      </c>
      <c r="R35">
        <v>14.6</v>
      </c>
      <c r="S35">
        <v>6000</v>
      </c>
      <c r="T35">
        <v>3900</v>
      </c>
      <c r="U35">
        <v>2404</v>
      </c>
      <c r="V35">
        <v>1528</v>
      </c>
      <c r="W35">
        <f t="shared" si="0"/>
        <v>63.560732113144759</v>
      </c>
      <c r="X35">
        <v>100</v>
      </c>
      <c r="AG35">
        <v>200</v>
      </c>
    </row>
    <row r="36" spans="1:35" x14ac:dyDescent="0.3">
      <c r="A36" s="98">
        <v>45644.645833333336</v>
      </c>
      <c r="B36" s="1" t="s">
        <v>401</v>
      </c>
      <c r="C36" t="s">
        <v>264</v>
      </c>
      <c r="D36">
        <v>22</v>
      </c>
      <c r="E36">
        <v>7.5</v>
      </c>
      <c r="I36">
        <v>65</v>
      </c>
      <c r="J36">
        <v>87</v>
      </c>
      <c r="K36">
        <v>32</v>
      </c>
      <c r="N36">
        <v>135</v>
      </c>
      <c r="W36" t="e">
        <f t="shared" si="0"/>
        <v>#DIV/0!</v>
      </c>
      <c r="X36">
        <v>80</v>
      </c>
    </row>
    <row r="37" spans="1:35" x14ac:dyDescent="0.3">
      <c r="A37" s="98">
        <v>45645.375</v>
      </c>
      <c r="B37" t="s">
        <v>290</v>
      </c>
      <c r="W37" t="e">
        <f t="shared" si="0"/>
        <v>#DIV/0!</v>
      </c>
    </row>
    <row r="38" spans="1:35" x14ac:dyDescent="0.3">
      <c r="A38" s="98">
        <v>45645.381944444445</v>
      </c>
      <c r="C38" t="s">
        <v>277</v>
      </c>
      <c r="D38">
        <v>24</v>
      </c>
      <c r="E38">
        <v>8</v>
      </c>
      <c r="F38">
        <v>6.5</v>
      </c>
      <c r="G38">
        <v>295</v>
      </c>
      <c r="H38">
        <f>G38/50</f>
        <v>5.9</v>
      </c>
      <c r="I38">
        <v>65</v>
      </c>
      <c r="J38">
        <v>141</v>
      </c>
      <c r="K38">
        <v>47</v>
      </c>
      <c r="L38">
        <v>104</v>
      </c>
      <c r="M38">
        <v>500</v>
      </c>
      <c r="N38">
        <v>175</v>
      </c>
      <c r="O38" s="40"/>
      <c r="Q38">
        <v>22.2</v>
      </c>
      <c r="R38">
        <v>13.87</v>
      </c>
      <c r="U38">
        <v>2476</v>
      </c>
      <c r="V38">
        <v>1627</v>
      </c>
      <c r="W38">
        <f t="shared" si="0"/>
        <v>65.710823909531499</v>
      </c>
    </row>
    <row r="39" spans="1:35" x14ac:dyDescent="0.3">
      <c r="A39" s="98">
        <v>45646.375</v>
      </c>
      <c r="C39" t="s">
        <v>277</v>
      </c>
      <c r="D39">
        <v>22</v>
      </c>
      <c r="E39">
        <v>8.2899999999999991</v>
      </c>
      <c r="F39">
        <v>6.5</v>
      </c>
      <c r="G39">
        <v>245</v>
      </c>
      <c r="H39">
        <f>G39/50</f>
        <v>4.9000000000000004</v>
      </c>
      <c r="I39">
        <v>58</v>
      </c>
      <c r="J39">
        <v>82</v>
      </c>
      <c r="K39">
        <v>31</v>
      </c>
      <c r="L39">
        <v>97</v>
      </c>
      <c r="M39">
        <v>372</v>
      </c>
      <c r="N39">
        <v>123</v>
      </c>
      <c r="O39">
        <v>20</v>
      </c>
      <c r="Q39">
        <v>21.85</v>
      </c>
      <c r="R39">
        <v>14</v>
      </c>
      <c r="S39">
        <v>6000</v>
      </c>
      <c r="T39">
        <v>4000</v>
      </c>
      <c r="W39" t="e">
        <f t="shared" si="0"/>
        <v>#DIV/0!</v>
      </c>
      <c r="X39">
        <v>100</v>
      </c>
      <c r="AG39">
        <v>100</v>
      </c>
    </row>
    <row r="40" spans="1:35" x14ac:dyDescent="0.3">
      <c r="A40" s="98">
        <v>45646.416666666664</v>
      </c>
      <c r="B40" s="1" t="s">
        <v>402</v>
      </c>
      <c r="W40" t="e">
        <f t="shared" si="0"/>
        <v>#DIV/0!</v>
      </c>
      <c r="AB40">
        <v>0.2</v>
      </c>
      <c r="AF40">
        <v>0.2</v>
      </c>
    </row>
    <row r="41" spans="1:35" x14ac:dyDescent="0.3">
      <c r="A41" s="98">
        <v>45646.5</v>
      </c>
      <c r="B41" s="1" t="s">
        <v>313</v>
      </c>
      <c r="W41" t="e">
        <f t="shared" si="0"/>
        <v>#DIV/0!</v>
      </c>
      <c r="AB41">
        <v>0.2</v>
      </c>
    </row>
    <row r="42" spans="1:35" x14ac:dyDescent="0.3">
      <c r="A42" s="98">
        <v>45646.677083333336</v>
      </c>
      <c r="B42" s="1" t="s">
        <v>290</v>
      </c>
      <c r="W42" t="e">
        <f t="shared" si="0"/>
        <v>#DIV/0!</v>
      </c>
    </row>
    <row r="43" spans="1:35" x14ac:dyDescent="0.3">
      <c r="A43" s="98">
        <v>45646.677083333336</v>
      </c>
      <c r="C43" t="s">
        <v>403</v>
      </c>
      <c r="D43">
        <v>24</v>
      </c>
      <c r="E43">
        <v>7.7</v>
      </c>
      <c r="I43">
        <v>57</v>
      </c>
      <c r="J43">
        <v>80</v>
      </c>
      <c r="K43">
        <v>33</v>
      </c>
      <c r="W43" t="e">
        <f t="shared" si="0"/>
        <v>#DIV/0!</v>
      </c>
      <c r="AB43">
        <v>0.8</v>
      </c>
    </row>
    <row r="44" spans="1:35" x14ac:dyDescent="0.3">
      <c r="A44" s="98"/>
      <c r="B44" t="s">
        <v>315</v>
      </c>
      <c r="W44" t="e">
        <f t="shared" si="0"/>
        <v>#DIV/0!</v>
      </c>
    </row>
    <row r="45" spans="1:35" x14ac:dyDescent="0.3">
      <c r="A45" s="98">
        <v>45647.416666666664</v>
      </c>
      <c r="C45" t="s">
        <v>277</v>
      </c>
      <c r="D45">
        <v>22</v>
      </c>
      <c r="E45">
        <v>8.3000000000000007</v>
      </c>
      <c r="F45">
        <v>6.5</v>
      </c>
      <c r="G45">
        <v>215</v>
      </c>
      <c r="I45">
        <v>55</v>
      </c>
      <c r="J45">
        <v>70</v>
      </c>
      <c r="K45">
        <v>26</v>
      </c>
      <c r="L45">
        <v>93</v>
      </c>
      <c r="M45">
        <v>1000</v>
      </c>
      <c r="N45">
        <v>348</v>
      </c>
      <c r="Q45">
        <v>21</v>
      </c>
      <c r="R45">
        <v>13.3</v>
      </c>
      <c r="W45" t="e">
        <f t="shared" si="0"/>
        <v>#DIV/0!</v>
      </c>
      <c r="X45">
        <v>100</v>
      </c>
      <c r="AB45" t="s">
        <v>404</v>
      </c>
      <c r="AF45">
        <v>0.3</v>
      </c>
      <c r="AG45">
        <v>150</v>
      </c>
      <c r="AH45">
        <v>20</v>
      </c>
      <c r="AI45">
        <v>1</v>
      </c>
    </row>
    <row r="46" spans="1:35" x14ac:dyDescent="0.3">
      <c r="A46" s="98">
        <v>45647.666666666664</v>
      </c>
      <c r="I46">
        <v>12</v>
      </c>
      <c r="J46">
        <v>18</v>
      </c>
      <c r="K46">
        <v>9</v>
      </c>
      <c r="L46">
        <v>97.88</v>
      </c>
      <c r="N46">
        <v>234</v>
      </c>
      <c r="W46" t="e">
        <f t="shared" si="0"/>
        <v>#DIV/0!</v>
      </c>
    </row>
    <row r="47" spans="1:35" x14ac:dyDescent="0.3">
      <c r="A47" s="98">
        <v>45649.375</v>
      </c>
      <c r="C47" t="s">
        <v>288</v>
      </c>
      <c r="D47">
        <v>22</v>
      </c>
      <c r="E47">
        <v>7.8</v>
      </c>
      <c r="F47">
        <v>6.5</v>
      </c>
      <c r="G47">
        <v>130</v>
      </c>
      <c r="H47">
        <f>G47/50</f>
        <v>2.6</v>
      </c>
      <c r="I47">
        <v>12.5</v>
      </c>
      <c r="J47">
        <v>18</v>
      </c>
      <c r="K47">
        <v>9</v>
      </c>
      <c r="L47" s="40">
        <v>30</v>
      </c>
      <c r="M47">
        <v>464</v>
      </c>
      <c r="N47">
        <v>95.9</v>
      </c>
      <c r="O47">
        <v>31</v>
      </c>
      <c r="Q47">
        <v>20.5</v>
      </c>
      <c r="R47">
        <v>13.29</v>
      </c>
      <c r="S47">
        <v>5800</v>
      </c>
      <c r="T47">
        <v>2900</v>
      </c>
      <c r="U47">
        <v>2636</v>
      </c>
      <c r="V47">
        <v>1672</v>
      </c>
      <c r="W47">
        <f t="shared" si="0"/>
        <v>63.429438543247343</v>
      </c>
      <c r="X47">
        <v>100</v>
      </c>
      <c r="Y47">
        <v>100</v>
      </c>
      <c r="AG47">
        <v>50</v>
      </c>
    </row>
    <row r="48" spans="1:35" x14ac:dyDescent="0.3">
      <c r="A48" s="98">
        <v>45650.375</v>
      </c>
      <c r="C48" t="s">
        <v>277</v>
      </c>
      <c r="D48">
        <v>22</v>
      </c>
      <c r="E48">
        <v>7.75</v>
      </c>
      <c r="F48">
        <v>6.5</v>
      </c>
      <c r="G48">
        <v>105</v>
      </c>
      <c r="I48">
        <v>12.8</v>
      </c>
      <c r="J48">
        <v>35</v>
      </c>
      <c r="K48">
        <v>11</v>
      </c>
      <c r="L48">
        <v>40</v>
      </c>
      <c r="N48">
        <v>85.45</v>
      </c>
      <c r="O48">
        <v>37</v>
      </c>
      <c r="Q48">
        <v>21</v>
      </c>
      <c r="R48">
        <v>13.67</v>
      </c>
      <c r="U48">
        <v>2708</v>
      </c>
      <c r="W48">
        <f t="shared" si="0"/>
        <v>0</v>
      </c>
      <c r="X48">
        <v>100</v>
      </c>
      <c r="Y48">
        <v>100</v>
      </c>
      <c r="AG48">
        <v>100</v>
      </c>
    </row>
    <row r="49" spans="1:36" x14ac:dyDescent="0.3">
      <c r="A49" s="98">
        <v>45650.46875</v>
      </c>
      <c r="B49" t="s">
        <v>405</v>
      </c>
      <c r="W49" t="e">
        <f t="shared" si="0"/>
        <v>#DIV/0!</v>
      </c>
      <c r="AB49">
        <v>0.8</v>
      </c>
      <c r="AC49">
        <v>0.35</v>
      </c>
      <c r="AE49">
        <v>1.8</v>
      </c>
      <c r="AF49">
        <v>0.3</v>
      </c>
    </row>
    <row r="50" spans="1:36" x14ac:dyDescent="0.3">
      <c r="A50" s="98">
        <v>45650.708333333336</v>
      </c>
      <c r="B50" s="1" t="s">
        <v>290</v>
      </c>
      <c r="W50" t="e">
        <f t="shared" si="0"/>
        <v>#DIV/0!</v>
      </c>
    </row>
    <row r="51" spans="1:36" x14ac:dyDescent="0.3">
      <c r="A51" s="98">
        <v>45650.715277777781</v>
      </c>
      <c r="C51" t="s">
        <v>277</v>
      </c>
      <c r="D51">
        <v>24</v>
      </c>
      <c r="E51">
        <v>8.1</v>
      </c>
      <c r="F51">
        <v>6.5</v>
      </c>
      <c r="I51">
        <v>30.4</v>
      </c>
      <c r="J51">
        <v>27</v>
      </c>
      <c r="K51">
        <v>8</v>
      </c>
      <c r="L51">
        <v>83.36</v>
      </c>
      <c r="M51">
        <v>685</v>
      </c>
      <c r="N51">
        <v>318</v>
      </c>
      <c r="W51" t="e">
        <f t="shared" si="0"/>
        <v>#DIV/0!</v>
      </c>
      <c r="X51">
        <v>100</v>
      </c>
      <c r="Y51">
        <v>100</v>
      </c>
      <c r="AF51">
        <v>0.3</v>
      </c>
    </row>
    <row r="52" spans="1:36" x14ac:dyDescent="0.3">
      <c r="A52" s="98">
        <v>45651.375</v>
      </c>
      <c r="C52" t="s">
        <v>277</v>
      </c>
      <c r="D52">
        <v>21</v>
      </c>
      <c r="E52">
        <v>8.4</v>
      </c>
      <c r="F52">
        <v>6.5</v>
      </c>
      <c r="G52">
        <v>425</v>
      </c>
      <c r="I52">
        <v>38.4</v>
      </c>
      <c r="J52">
        <v>31</v>
      </c>
      <c r="K52">
        <v>10</v>
      </c>
      <c r="L52">
        <v>68</v>
      </c>
      <c r="M52">
        <v>123</v>
      </c>
      <c r="N52">
        <v>70</v>
      </c>
      <c r="O52">
        <v>23</v>
      </c>
      <c r="Q52">
        <v>21.6</v>
      </c>
      <c r="R52">
        <v>13.8</v>
      </c>
      <c r="W52" t="e">
        <f t="shared" si="0"/>
        <v>#DIV/0!</v>
      </c>
      <c r="X52">
        <v>100</v>
      </c>
      <c r="Y52">
        <v>100</v>
      </c>
      <c r="AB52">
        <v>0.8</v>
      </c>
      <c r="AF52">
        <v>0.5</v>
      </c>
    </row>
    <row r="53" spans="1:36" x14ac:dyDescent="0.3">
      <c r="A53" s="98">
        <v>45651.583333333336</v>
      </c>
      <c r="B53" t="s">
        <v>406</v>
      </c>
      <c r="C53" t="s">
        <v>277</v>
      </c>
      <c r="D53">
        <v>21</v>
      </c>
      <c r="F53">
        <v>6.5</v>
      </c>
      <c r="L53">
        <v>39.35</v>
      </c>
      <c r="M53">
        <v>267</v>
      </c>
      <c r="N53">
        <v>109</v>
      </c>
      <c r="W53" t="e">
        <f t="shared" si="0"/>
        <v>#DIV/0!</v>
      </c>
    </row>
    <row r="54" spans="1:36" x14ac:dyDescent="0.3">
      <c r="A54" s="98">
        <v>45651.59375</v>
      </c>
      <c r="B54" t="s">
        <v>407</v>
      </c>
      <c r="C54" t="s">
        <v>277</v>
      </c>
      <c r="D54">
        <v>21</v>
      </c>
      <c r="E54">
        <v>9.3000000000000007</v>
      </c>
      <c r="F54">
        <v>6.5</v>
      </c>
      <c r="L54">
        <v>125</v>
      </c>
      <c r="M54">
        <v>251</v>
      </c>
      <c r="N54">
        <v>400</v>
      </c>
      <c r="W54" t="e">
        <f t="shared" si="0"/>
        <v>#DIV/0!</v>
      </c>
      <c r="Z54">
        <v>500</v>
      </c>
      <c r="AB54">
        <v>0.8</v>
      </c>
      <c r="AF54">
        <v>1.2</v>
      </c>
      <c r="AI54">
        <v>1</v>
      </c>
      <c r="AJ54" t="s">
        <v>408</v>
      </c>
    </row>
    <row r="55" spans="1:36" x14ac:dyDescent="0.3">
      <c r="A55" s="98">
        <v>45652.375</v>
      </c>
      <c r="C55" t="s">
        <v>277</v>
      </c>
      <c r="D55">
        <v>21</v>
      </c>
      <c r="E55">
        <v>8.3000000000000007</v>
      </c>
      <c r="F55">
        <v>6.5</v>
      </c>
      <c r="G55">
        <v>255</v>
      </c>
      <c r="I55">
        <v>37.799999999999997</v>
      </c>
      <c r="J55">
        <v>37</v>
      </c>
      <c r="K55">
        <v>14</v>
      </c>
      <c r="L55">
        <v>150</v>
      </c>
      <c r="M55">
        <v>188</v>
      </c>
      <c r="N55">
        <v>380</v>
      </c>
      <c r="O55">
        <v>21</v>
      </c>
      <c r="Q55">
        <v>23.6</v>
      </c>
      <c r="R55">
        <v>14.55</v>
      </c>
      <c r="W55" t="e">
        <f t="shared" si="0"/>
        <v>#DIV/0!</v>
      </c>
      <c r="X55">
        <v>100</v>
      </c>
      <c r="Y55">
        <v>100</v>
      </c>
      <c r="AB55">
        <v>0.1</v>
      </c>
      <c r="AF55">
        <v>0.2</v>
      </c>
      <c r="AG55">
        <v>50</v>
      </c>
    </row>
    <row r="56" spans="1:36" s="134" customFormat="1" ht="15" customHeight="1" x14ac:dyDescent="0.3">
      <c r="A56" s="135">
        <v>45653.375</v>
      </c>
      <c r="B56" s="134" t="s">
        <v>409</v>
      </c>
    </row>
    <row r="57" spans="1:36" x14ac:dyDescent="0.3">
      <c r="A57" s="98">
        <v>45653.625</v>
      </c>
      <c r="B57" t="s">
        <v>410</v>
      </c>
      <c r="C57" t="s">
        <v>288</v>
      </c>
      <c r="D57">
        <v>22</v>
      </c>
      <c r="E57">
        <v>7.7</v>
      </c>
      <c r="F57">
        <v>6.5</v>
      </c>
      <c r="L57">
        <v>17.89</v>
      </c>
      <c r="M57">
        <v>336</v>
      </c>
      <c r="N57">
        <v>63</v>
      </c>
      <c r="Q57">
        <v>20</v>
      </c>
      <c r="R57">
        <v>13</v>
      </c>
      <c r="W57" t="e">
        <f t="shared" si="0"/>
        <v>#DIV/0!</v>
      </c>
      <c r="AB57">
        <v>2.5</v>
      </c>
      <c r="AC57">
        <v>0.6</v>
      </c>
      <c r="AE57">
        <v>2.5</v>
      </c>
      <c r="AH57">
        <v>20</v>
      </c>
      <c r="AI57">
        <v>5</v>
      </c>
    </row>
    <row r="58" spans="1:36" x14ac:dyDescent="0.3">
      <c r="A58" s="98">
        <v>45654.5625</v>
      </c>
      <c r="B58" t="s">
        <v>411</v>
      </c>
      <c r="C58" t="s">
        <v>277</v>
      </c>
      <c r="D58">
        <v>21</v>
      </c>
      <c r="E58">
        <v>7.8</v>
      </c>
      <c r="F58">
        <v>6.5</v>
      </c>
      <c r="I58">
        <v>22.7</v>
      </c>
      <c r="J58">
        <v>7</v>
      </c>
      <c r="K58">
        <v>2</v>
      </c>
      <c r="L58">
        <v>32</v>
      </c>
      <c r="M58">
        <v>471</v>
      </c>
      <c r="N58">
        <v>194</v>
      </c>
      <c r="Q58">
        <v>20.28</v>
      </c>
      <c r="R58">
        <v>13</v>
      </c>
      <c r="W58" t="e">
        <f t="shared" si="0"/>
        <v>#DIV/0!</v>
      </c>
      <c r="X58">
        <v>100</v>
      </c>
      <c r="Y58">
        <v>100</v>
      </c>
    </row>
    <row r="59" spans="1:36" x14ac:dyDescent="0.3">
      <c r="A59" s="98">
        <v>45654.576388888891</v>
      </c>
      <c r="B59" t="s">
        <v>412</v>
      </c>
      <c r="C59" t="s">
        <v>277</v>
      </c>
      <c r="D59">
        <v>21</v>
      </c>
      <c r="E59">
        <v>9</v>
      </c>
      <c r="F59">
        <v>6.5</v>
      </c>
      <c r="I59">
        <v>19.399999999999999</v>
      </c>
      <c r="L59">
        <v>103</v>
      </c>
      <c r="M59">
        <v>309</v>
      </c>
      <c r="N59">
        <v>467</v>
      </c>
      <c r="Q59">
        <v>20</v>
      </c>
      <c r="R59">
        <v>12.6</v>
      </c>
      <c r="W59" t="e">
        <f t="shared" si="0"/>
        <v>#DIV/0!</v>
      </c>
      <c r="X59">
        <v>100</v>
      </c>
      <c r="Y59">
        <v>100</v>
      </c>
      <c r="Z59">
        <v>500</v>
      </c>
      <c r="AB59">
        <v>1</v>
      </c>
      <c r="AI59">
        <v>5</v>
      </c>
    </row>
    <row r="60" spans="1:36" x14ac:dyDescent="0.3">
      <c r="A60" s="98">
        <v>45656.375</v>
      </c>
      <c r="C60" t="s">
        <v>277</v>
      </c>
      <c r="D60">
        <v>21</v>
      </c>
      <c r="E60">
        <v>8.6</v>
      </c>
      <c r="F60">
        <v>6.5</v>
      </c>
      <c r="I60">
        <v>36</v>
      </c>
      <c r="J60">
        <v>10</v>
      </c>
      <c r="K60">
        <v>3</v>
      </c>
      <c r="L60">
        <v>120</v>
      </c>
      <c r="M60">
        <v>163</v>
      </c>
      <c r="N60">
        <v>402</v>
      </c>
      <c r="Q60">
        <v>19.52</v>
      </c>
      <c r="R60">
        <v>12.5</v>
      </c>
      <c r="U60">
        <v>1827</v>
      </c>
      <c r="W60">
        <f t="shared" si="0"/>
        <v>0</v>
      </c>
      <c r="X60">
        <v>100</v>
      </c>
      <c r="Y60">
        <v>100</v>
      </c>
      <c r="AF60">
        <v>1.5</v>
      </c>
    </row>
    <row r="61" spans="1:36" x14ac:dyDescent="0.3">
      <c r="A61" s="98">
        <v>45656.583333333336</v>
      </c>
      <c r="B61" t="s">
        <v>406</v>
      </c>
      <c r="C61" t="s">
        <v>288</v>
      </c>
      <c r="D61">
        <v>21</v>
      </c>
      <c r="E61">
        <v>8.1999999999999993</v>
      </c>
      <c r="F61">
        <v>6.5</v>
      </c>
      <c r="G61">
        <v>550</v>
      </c>
      <c r="I61">
        <v>38.1</v>
      </c>
      <c r="J61">
        <v>4</v>
      </c>
      <c r="K61">
        <v>2</v>
      </c>
      <c r="L61">
        <v>113.6</v>
      </c>
      <c r="N61">
        <v>389</v>
      </c>
      <c r="O61">
        <v>32</v>
      </c>
      <c r="Q61">
        <v>18.420000000000002</v>
      </c>
      <c r="R61">
        <v>11.3</v>
      </c>
      <c r="W61" t="e">
        <f t="shared" si="0"/>
        <v>#DIV/0!</v>
      </c>
      <c r="X61">
        <v>100</v>
      </c>
      <c r="Y61">
        <v>100</v>
      </c>
    </row>
    <row r="62" spans="1:36" x14ac:dyDescent="0.3">
      <c r="A62" s="98">
        <v>45656.583333333336</v>
      </c>
      <c r="B62" t="s">
        <v>407</v>
      </c>
      <c r="C62" t="s">
        <v>277</v>
      </c>
      <c r="D62">
        <v>21</v>
      </c>
      <c r="E62">
        <v>9</v>
      </c>
      <c r="F62">
        <v>6.5</v>
      </c>
      <c r="G62">
        <v>548</v>
      </c>
      <c r="I62">
        <v>38</v>
      </c>
      <c r="J62">
        <v>4</v>
      </c>
      <c r="K62">
        <v>2</v>
      </c>
      <c r="L62">
        <v>189.5</v>
      </c>
      <c r="N62">
        <v>641</v>
      </c>
      <c r="Q62">
        <v>19</v>
      </c>
      <c r="R62">
        <v>12</v>
      </c>
      <c r="W62" t="e">
        <f t="shared" si="0"/>
        <v>#DIV/0!</v>
      </c>
      <c r="X62">
        <v>100</v>
      </c>
      <c r="Y62">
        <v>100</v>
      </c>
      <c r="Z62">
        <v>500</v>
      </c>
      <c r="AF62">
        <v>2.5</v>
      </c>
      <c r="AJ62" t="s">
        <v>413</v>
      </c>
    </row>
    <row r="63" spans="1:36" x14ac:dyDescent="0.3">
      <c r="A63" s="98">
        <v>45657.375</v>
      </c>
      <c r="C63" t="s">
        <v>277</v>
      </c>
      <c r="D63">
        <v>21</v>
      </c>
      <c r="E63">
        <v>8.69</v>
      </c>
      <c r="F63">
        <v>6.5</v>
      </c>
      <c r="G63">
        <v>544</v>
      </c>
      <c r="I63">
        <v>40</v>
      </c>
      <c r="J63">
        <v>8</v>
      </c>
      <c r="K63">
        <v>5</v>
      </c>
      <c r="L63">
        <v>212</v>
      </c>
      <c r="M63">
        <v>186</v>
      </c>
      <c r="N63">
        <v>650</v>
      </c>
      <c r="O63">
        <v>11</v>
      </c>
      <c r="Q63">
        <v>20.72</v>
      </c>
      <c r="R63">
        <v>13</v>
      </c>
      <c r="S63">
        <v>5300</v>
      </c>
      <c r="T63">
        <v>4200</v>
      </c>
      <c r="U63">
        <v>2596</v>
      </c>
      <c r="W63">
        <f t="shared" si="0"/>
        <v>0</v>
      </c>
      <c r="X63">
        <v>100</v>
      </c>
      <c r="Y63">
        <v>100</v>
      </c>
      <c r="AF63">
        <v>1</v>
      </c>
      <c r="AH63">
        <v>20</v>
      </c>
    </row>
    <row r="64" spans="1:36" ht="15" thickBot="1" x14ac:dyDescent="0.35">
      <c r="A64" s="138">
        <v>45689.375</v>
      </c>
      <c r="C64" t="s">
        <v>277</v>
      </c>
      <c r="D64">
        <v>21</v>
      </c>
      <c r="E64">
        <v>8.6300000000000008</v>
      </c>
      <c r="F64">
        <v>6.5</v>
      </c>
      <c r="G64">
        <v>420</v>
      </c>
      <c r="I64">
        <v>44</v>
      </c>
      <c r="J64">
        <v>9.8000000000000007</v>
      </c>
      <c r="K64">
        <v>3</v>
      </c>
      <c r="L64">
        <v>203.8</v>
      </c>
      <c r="M64">
        <v>132</v>
      </c>
      <c r="N64">
        <v>620</v>
      </c>
      <c r="O64">
        <v>21</v>
      </c>
      <c r="Q64">
        <v>20.68</v>
      </c>
      <c r="R64">
        <v>13.43</v>
      </c>
      <c r="T64">
        <v>3500</v>
      </c>
      <c r="U64">
        <v>2162</v>
      </c>
      <c r="V64">
        <v>1317</v>
      </c>
      <c r="W64">
        <f t="shared" si="0"/>
        <v>60.915818686401479</v>
      </c>
      <c r="X64">
        <v>100</v>
      </c>
      <c r="Y64">
        <v>100</v>
      </c>
    </row>
    <row r="65" spans="1:35" x14ac:dyDescent="0.3">
      <c r="A65" s="138">
        <v>45717.375</v>
      </c>
      <c r="C65" t="s">
        <v>288</v>
      </c>
      <c r="D65">
        <v>21</v>
      </c>
      <c r="E65">
        <v>8.58</v>
      </c>
      <c r="F65">
        <v>6.5</v>
      </c>
      <c r="G65">
        <v>420</v>
      </c>
      <c r="I65">
        <v>52.6</v>
      </c>
      <c r="J65">
        <v>6.6</v>
      </c>
      <c r="K65">
        <v>4</v>
      </c>
      <c r="L65">
        <v>216.4</v>
      </c>
      <c r="M65" s="143">
        <v>1300</v>
      </c>
      <c r="N65">
        <v>572</v>
      </c>
      <c r="O65">
        <v>54</v>
      </c>
      <c r="Q65">
        <v>21.2</v>
      </c>
      <c r="R65">
        <v>13.57</v>
      </c>
      <c r="U65">
        <v>1901</v>
      </c>
      <c r="W65">
        <f t="shared" si="0"/>
        <v>0</v>
      </c>
      <c r="X65">
        <v>100</v>
      </c>
      <c r="Y65">
        <v>100</v>
      </c>
    </row>
    <row r="66" spans="1:35" x14ac:dyDescent="0.3">
      <c r="A66" s="138">
        <v>45748.375</v>
      </c>
      <c r="C66" t="s">
        <v>288</v>
      </c>
      <c r="D66">
        <v>21</v>
      </c>
      <c r="E66">
        <v>8.42</v>
      </c>
      <c r="F66">
        <v>6.5</v>
      </c>
      <c r="I66">
        <v>59.3</v>
      </c>
      <c r="J66">
        <v>7.6</v>
      </c>
      <c r="K66">
        <v>4</v>
      </c>
      <c r="L66">
        <v>210.3</v>
      </c>
      <c r="M66" s="144">
        <v>446</v>
      </c>
      <c r="N66">
        <v>516</v>
      </c>
      <c r="O66" s="40">
        <v>15</v>
      </c>
      <c r="Q66">
        <v>18.010000000000002</v>
      </c>
      <c r="R66">
        <v>11.8</v>
      </c>
      <c r="U66">
        <v>2076</v>
      </c>
      <c r="W66">
        <f t="shared" si="0"/>
        <v>0</v>
      </c>
      <c r="X66">
        <v>100</v>
      </c>
      <c r="Y66">
        <v>100</v>
      </c>
    </row>
    <row r="67" spans="1:35" x14ac:dyDescent="0.3">
      <c r="A67" s="138">
        <v>45809.375</v>
      </c>
      <c r="C67" t="s">
        <v>288</v>
      </c>
      <c r="D67">
        <v>21</v>
      </c>
      <c r="E67">
        <v>8.3000000000000007</v>
      </c>
      <c r="F67">
        <v>6.5</v>
      </c>
      <c r="G67">
        <v>245</v>
      </c>
      <c r="I67">
        <v>160</v>
      </c>
      <c r="J67">
        <v>64.599999999999994</v>
      </c>
      <c r="K67">
        <v>21</v>
      </c>
      <c r="L67" s="142">
        <v>182.5</v>
      </c>
      <c r="M67" s="144">
        <v>295</v>
      </c>
      <c r="N67" s="40">
        <v>289</v>
      </c>
      <c r="O67">
        <v>40</v>
      </c>
      <c r="Q67">
        <v>21.59</v>
      </c>
      <c r="R67">
        <v>14.25</v>
      </c>
      <c r="S67">
        <v>5650</v>
      </c>
      <c r="T67">
        <v>4500</v>
      </c>
      <c r="U67">
        <v>2072</v>
      </c>
      <c r="V67">
        <v>1227</v>
      </c>
      <c r="W67">
        <f t="shared" si="0"/>
        <v>59.218146718146713</v>
      </c>
      <c r="X67">
        <v>100</v>
      </c>
      <c r="Y67">
        <v>100</v>
      </c>
    </row>
    <row r="68" spans="1:35" ht="15" thickBot="1" x14ac:dyDescent="0.35">
      <c r="A68" s="141">
        <v>45839.375</v>
      </c>
      <c r="C68" t="s">
        <v>288</v>
      </c>
      <c r="D68">
        <v>21</v>
      </c>
      <c r="E68">
        <v>8.07</v>
      </c>
      <c r="F68">
        <v>6.5</v>
      </c>
      <c r="G68">
        <v>185</v>
      </c>
      <c r="I68">
        <v>154</v>
      </c>
      <c r="J68">
        <v>106.6</v>
      </c>
      <c r="K68">
        <v>30</v>
      </c>
      <c r="L68">
        <v>186.6</v>
      </c>
      <c r="M68" s="145">
        <v>1830</v>
      </c>
      <c r="N68">
        <v>80.98</v>
      </c>
      <c r="O68">
        <v>95</v>
      </c>
      <c r="Q68">
        <v>22.8</v>
      </c>
      <c r="R68">
        <v>14.81</v>
      </c>
      <c r="U68">
        <v>1857</v>
      </c>
      <c r="V68">
        <v>1154</v>
      </c>
      <c r="W68">
        <f t="shared" si="0"/>
        <v>62.14324178782983</v>
      </c>
      <c r="X68">
        <v>100</v>
      </c>
      <c r="Y68">
        <v>100</v>
      </c>
    </row>
    <row r="69" spans="1:35" x14ac:dyDescent="0.3">
      <c r="A69" s="141">
        <v>45870.375</v>
      </c>
      <c r="C69" t="s">
        <v>288</v>
      </c>
      <c r="D69">
        <v>21</v>
      </c>
      <c r="E69">
        <v>8</v>
      </c>
      <c r="F69">
        <v>6.5</v>
      </c>
      <c r="G69">
        <v>130</v>
      </c>
      <c r="I69">
        <v>140</v>
      </c>
      <c r="J69">
        <v>21.6</v>
      </c>
      <c r="K69">
        <v>22</v>
      </c>
      <c r="L69">
        <v>176.4</v>
      </c>
      <c r="M69">
        <v>209</v>
      </c>
      <c r="N69">
        <v>62.024999999999999</v>
      </c>
      <c r="O69">
        <v>48</v>
      </c>
      <c r="Q69">
        <v>22.1</v>
      </c>
      <c r="R69">
        <v>14.3</v>
      </c>
      <c r="U69">
        <v>1782</v>
      </c>
      <c r="V69">
        <v>1021</v>
      </c>
      <c r="W69">
        <f t="shared" si="0"/>
        <v>57.295173961840632</v>
      </c>
      <c r="Y69">
        <v>100</v>
      </c>
      <c r="Z69">
        <v>250</v>
      </c>
      <c r="AE69">
        <v>2.5</v>
      </c>
      <c r="AF69">
        <v>0.7</v>
      </c>
      <c r="AG69">
        <v>50</v>
      </c>
      <c r="AH69">
        <v>40</v>
      </c>
      <c r="AI69">
        <v>5</v>
      </c>
    </row>
    <row r="70" spans="1:35" x14ac:dyDescent="0.3">
      <c r="A70" s="141">
        <v>45870.381944444445</v>
      </c>
      <c r="B70" t="s">
        <v>414</v>
      </c>
      <c r="C70" t="s">
        <v>292</v>
      </c>
      <c r="D70">
        <v>21</v>
      </c>
      <c r="W70" t="e">
        <f t="shared" si="0"/>
        <v>#DIV/0!</v>
      </c>
    </row>
    <row r="71" spans="1:35" x14ac:dyDescent="0.3">
      <c r="A71" s="141">
        <v>45870.708333333336</v>
      </c>
      <c r="B71" t="s">
        <v>571</v>
      </c>
      <c r="C71" t="s">
        <v>277</v>
      </c>
      <c r="D71">
        <v>23</v>
      </c>
      <c r="E71">
        <v>7.66</v>
      </c>
      <c r="F71">
        <v>6.5</v>
      </c>
      <c r="G71">
        <v>360</v>
      </c>
      <c r="I71">
        <v>150</v>
      </c>
      <c r="J71">
        <v>117.8</v>
      </c>
      <c r="K71">
        <v>28</v>
      </c>
      <c r="L71">
        <v>215.45</v>
      </c>
      <c r="M71">
        <v>423</v>
      </c>
      <c r="N71">
        <v>203.4</v>
      </c>
      <c r="O71">
        <v>62</v>
      </c>
      <c r="Q71">
        <v>22.3</v>
      </c>
      <c r="R71">
        <v>13.94</v>
      </c>
      <c r="W71" t="e">
        <f t="shared" si="0"/>
        <v>#DIV/0!</v>
      </c>
      <c r="X71">
        <v>100</v>
      </c>
      <c r="Y71">
        <v>100</v>
      </c>
    </row>
    <row r="72" spans="1:35" x14ac:dyDescent="0.3">
      <c r="A72" s="141">
        <v>45901.375</v>
      </c>
      <c r="B72" t="s">
        <v>415</v>
      </c>
      <c r="C72" t="s">
        <v>288</v>
      </c>
      <c r="D72">
        <v>21</v>
      </c>
      <c r="E72">
        <v>8.3000000000000007</v>
      </c>
      <c r="F72">
        <v>6.5</v>
      </c>
      <c r="G72">
        <v>290</v>
      </c>
      <c r="H72">
        <f>G72/50</f>
        <v>5.8</v>
      </c>
      <c r="I72">
        <v>138</v>
      </c>
      <c r="J72">
        <v>49</v>
      </c>
      <c r="K72">
        <v>19</v>
      </c>
      <c r="L72">
        <v>206.2</v>
      </c>
      <c r="M72">
        <v>338</v>
      </c>
      <c r="N72">
        <v>178.45</v>
      </c>
      <c r="O72">
        <v>27</v>
      </c>
      <c r="Q72">
        <v>22.2</v>
      </c>
      <c r="R72">
        <v>14.46</v>
      </c>
      <c r="U72">
        <v>2063</v>
      </c>
      <c r="V72">
        <v>1289</v>
      </c>
      <c r="W72">
        <f t="shared" si="0"/>
        <v>62.481822588463402</v>
      </c>
      <c r="X72">
        <v>100</v>
      </c>
      <c r="Y72">
        <v>100</v>
      </c>
      <c r="Z72">
        <v>500</v>
      </c>
      <c r="AE72">
        <v>2.5</v>
      </c>
    </row>
    <row r="73" spans="1:35" x14ac:dyDescent="0.3">
      <c r="A73" s="141">
        <v>45901.708333333336</v>
      </c>
      <c r="D73">
        <v>21</v>
      </c>
      <c r="E73">
        <v>8.83</v>
      </c>
      <c r="F73">
        <v>6.5</v>
      </c>
      <c r="G73">
        <v>635</v>
      </c>
      <c r="I73">
        <v>120</v>
      </c>
      <c r="J73">
        <v>57.2</v>
      </c>
      <c r="K73">
        <v>19</v>
      </c>
      <c r="L73">
        <v>272.85000000000002</v>
      </c>
      <c r="M73">
        <v>490</v>
      </c>
      <c r="N73">
        <v>400.25</v>
      </c>
      <c r="O73">
        <v>26</v>
      </c>
      <c r="Q73">
        <v>22.3</v>
      </c>
      <c r="R73">
        <v>14.23</v>
      </c>
      <c r="W73" t="e">
        <f t="shared" si="0"/>
        <v>#DIV/0!</v>
      </c>
      <c r="X73">
        <v>100</v>
      </c>
      <c r="Y73">
        <v>100</v>
      </c>
      <c r="AG73">
        <v>50</v>
      </c>
    </row>
    <row r="74" spans="1:35" x14ac:dyDescent="0.3">
      <c r="A74" s="141">
        <v>45931.375</v>
      </c>
      <c r="B74" t="s">
        <v>416</v>
      </c>
      <c r="C74" t="s">
        <v>288</v>
      </c>
      <c r="D74">
        <v>21</v>
      </c>
      <c r="E74">
        <v>8.66</v>
      </c>
      <c r="F74">
        <v>6.5</v>
      </c>
      <c r="G74">
        <v>625</v>
      </c>
      <c r="I74">
        <v>101</v>
      </c>
      <c r="J74">
        <v>37.299999999999997</v>
      </c>
      <c r="K74">
        <v>10</v>
      </c>
      <c r="L74">
        <v>262.39999999999998</v>
      </c>
      <c r="M74">
        <v>727</v>
      </c>
      <c r="N74">
        <v>413</v>
      </c>
      <c r="O74">
        <v>27</v>
      </c>
      <c r="Q74">
        <v>22.8</v>
      </c>
      <c r="R74">
        <v>14.73</v>
      </c>
      <c r="U74">
        <v>2259</v>
      </c>
      <c r="V74">
        <v>1332</v>
      </c>
      <c r="W74">
        <f t="shared" si="0"/>
        <v>58.964143426294825</v>
      </c>
      <c r="X74">
        <v>100</v>
      </c>
      <c r="Y74">
        <v>100</v>
      </c>
      <c r="AG74">
        <v>75</v>
      </c>
    </row>
    <row r="75" spans="1:35" x14ac:dyDescent="0.3">
      <c r="A75" s="141">
        <v>45931.381944444445</v>
      </c>
      <c r="B75" t="s">
        <v>332</v>
      </c>
      <c r="C75" t="s">
        <v>292</v>
      </c>
      <c r="D75">
        <v>21</v>
      </c>
      <c r="W75" t="e">
        <f t="shared" si="0"/>
        <v>#DIV/0!</v>
      </c>
    </row>
    <row r="76" spans="1:35" x14ac:dyDescent="0.3">
      <c r="A76" s="148">
        <v>45931.708333333336</v>
      </c>
      <c r="B76" t="s">
        <v>417</v>
      </c>
      <c r="C76" t="s">
        <v>288</v>
      </c>
      <c r="D76">
        <v>22</v>
      </c>
      <c r="E76">
        <v>7.88</v>
      </c>
      <c r="F76">
        <v>6.5</v>
      </c>
      <c r="G76">
        <v>535</v>
      </c>
      <c r="I76">
        <v>135</v>
      </c>
      <c r="J76">
        <v>28.3</v>
      </c>
      <c r="K76">
        <v>10</v>
      </c>
      <c r="L76">
        <v>252.55</v>
      </c>
      <c r="M76">
        <v>317</v>
      </c>
      <c r="N76">
        <v>528.65</v>
      </c>
      <c r="O76">
        <v>52</v>
      </c>
      <c r="Q76">
        <v>23.2</v>
      </c>
      <c r="R76">
        <v>14.75</v>
      </c>
      <c r="W76" t="e">
        <f t="shared" si="0"/>
        <v>#DIV/0!</v>
      </c>
      <c r="X76">
        <v>100</v>
      </c>
      <c r="Y76">
        <v>100</v>
      </c>
      <c r="Z76">
        <v>500</v>
      </c>
    </row>
    <row r="77" spans="1:35" x14ac:dyDescent="0.3">
      <c r="A77" s="138">
        <v>45962.458333333336</v>
      </c>
      <c r="C77" t="s">
        <v>281</v>
      </c>
      <c r="D77">
        <v>21</v>
      </c>
      <c r="E77">
        <v>8.6999999999999993</v>
      </c>
      <c r="F77">
        <v>6.5</v>
      </c>
      <c r="G77">
        <v>640</v>
      </c>
      <c r="I77">
        <v>124</v>
      </c>
      <c r="J77">
        <v>26</v>
      </c>
      <c r="K77">
        <v>7</v>
      </c>
      <c r="L77">
        <v>229.35</v>
      </c>
      <c r="M77">
        <v>599</v>
      </c>
      <c r="N77">
        <v>946.75</v>
      </c>
      <c r="O77">
        <v>14</v>
      </c>
      <c r="Q77">
        <v>22.8</v>
      </c>
      <c r="R77">
        <v>14.92</v>
      </c>
      <c r="W77" t="e">
        <f t="shared" si="0"/>
        <v>#DIV/0!</v>
      </c>
      <c r="X77">
        <v>100</v>
      </c>
      <c r="Y77">
        <v>100</v>
      </c>
    </row>
    <row r="78" spans="1:35" x14ac:dyDescent="0.3">
      <c r="A78" s="116" t="s">
        <v>418</v>
      </c>
      <c r="B78" t="s">
        <v>419</v>
      </c>
      <c r="C78" t="s">
        <v>281</v>
      </c>
      <c r="D78">
        <v>21</v>
      </c>
      <c r="E78">
        <v>8.59</v>
      </c>
      <c r="F78">
        <v>6.5</v>
      </c>
      <c r="G78">
        <v>635</v>
      </c>
      <c r="H78">
        <f>G78/50</f>
        <v>12.7</v>
      </c>
      <c r="I78">
        <v>120</v>
      </c>
      <c r="J78">
        <v>20.399999999999999</v>
      </c>
      <c r="K78">
        <v>6</v>
      </c>
      <c r="L78">
        <v>311.2</v>
      </c>
      <c r="M78">
        <v>335</v>
      </c>
      <c r="N78">
        <v>818.2</v>
      </c>
      <c r="O78">
        <v>83</v>
      </c>
      <c r="Q78">
        <v>23.3</v>
      </c>
      <c r="R78">
        <v>14.93</v>
      </c>
      <c r="S78">
        <v>6250</v>
      </c>
      <c r="U78">
        <v>1815</v>
      </c>
      <c r="V78">
        <v>1132</v>
      </c>
      <c r="W78">
        <f t="shared" ref="W78:W141" si="1">V78/U78 * 100</f>
        <v>62.369146005509648</v>
      </c>
      <c r="X78">
        <v>100</v>
      </c>
      <c r="Y78">
        <v>100</v>
      </c>
      <c r="Z78">
        <v>500</v>
      </c>
      <c r="AG78">
        <v>100</v>
      </c>
    </row>
    <row r="79" spans="1:35" x14ac:dyDescent="0.3">
      <c r="A79" s="116" t="s">
        <v>420</v>
      </c>
      <c r="B79" t="s">
        <v>421</v>
      </c>
      <c r="C79" t="s">
        <v>277</v>
      </c>
      <c r="D79">
        <v>21</v>
      </c>
      <c r="E79">
        <v>8.6199999999999992</v>
      </c>
      <c r="F79">
        <v>6.5</v>
      </c>
      <c r="G79">
        <v>460</v>
      </c>
      <c r="I79">
        <v>104</v>
      </c>
      <c r="J79">
        <v>12.8</v>
      </c>
      <c r="K79">
        <v>7</v>
      </c>
      <c r="L79">
        <v>355.75</v>
      </c>
      <c r="M79">
        <v>2750</v>
      </c>
      <c r="N79">
        <v>864</v>
      </c>
      <c r="O79">
        <v>21</v>
      </c>
      <c r="Q79">
        <v>22.8</v>
      </c>
      <c r="R79">
        <v>14.84</v>
      </c>
      <c r="U79">
        <v>2045</v>
      </c>
      <c r="V79">
        <v>1004</v>
      </c>
      <c r="W79">
        <f t="shared" si="1"/>
        <v>49.095354523227385</v>
      </c>
      <c r="X79">
        <v>100</v>
      </c>
      <c r="Y79">
        <v>100</v>
      </c>
      <c r="AH79">
        <v>20</v>
      </c>
      <c r="AI79">
        <v>5</v>
      </c>
    </row>
    <row r="80" spans="1:35" x14ac:dyDescent="0.3">
      <c r="A80" s="116" t="s">
        <v>422</v>
      </c>
      <c r="B80" t="s">
        <v>423</v>
      </c>
      <c r="C80" t="s">
        <v>363</v>
      </c>
      <c r="D80">
        <v>21</v>
      </c>
      <c r="W80" t="e">
        <f t="shared" si="1"/>
        <v>#DIV/0!</v>
      </c>
    </row>
    <row r="81" spans="1:35" x14ac:dyDescent="0.3">
      <c r="A81" s="116" t="s">
        <v>424</v>
      </c>
      <c r="B81" t="s">
        <v>344</v>
      </c>
      <c r="C81" t="s">
        <v>292</v>
      </c>
      <c r="D81">
        <v>23</v>
      </c>
      <c r="E81">
        <v>7.61</v>
      </c>
      <c r="F81">
        <v>6.5</v>
      </c>
      <c r="G81">
        <v>390</v>
      </c>
      <c r="I81">
        <v>11.4</v>
      </c>
      <c r="J81">
        <v>43.9</v>
      </c>
      <c r="K81">
        <v>17</v>
      </c>
      <c r="L81">
        <v>369.5</v>
      </c>
      <c r="M81">
        <v>915</v>
      </c>
      <c r="N81">
        <v>854.9</v>
      </c>
      <c r="O81">
        <v>46</v>
      </c>
      <c r="Q81">
        <v>24</v>
      </c>
      <c r="R81">
        <v>15.14</v>
      </c>
      <c r="W81" t="e">
        <f t="shared" si="1"/>
        <v>#DIV/0!</v>
      </c>
      <c r="X81">
        <v>100</v>
      </c>
      <c r="Y81">
        <v>100</v>
      </c>
    </row>
    <row r="82" spans="1:35" x14ac:dyDescent="0.3">
      <c r="A82" s="116" t="s">
        <v>425</v>
      </c>
      <c r="B82" t="s">
        <v>426</v>
      </c>
      <c r="C82" t="s">
        <v>288</v>
      </c>
      <c r="D82">
        <v>21</v>
      </c>
      <c r="E82">
        <v>8.3000000000000007</v>
      </c>
      <c r="F82">
        <v>6.5</v>
      </c>
      <c r="G82">
        <v>320</v>
      </c>
      <c r="I82">
        <v>112</v>
      </c>
      <c r="J82">
        <v>9.6999999999999993</v>
      </c>
      <c r="K82">
        <v>6</v>
      </c>
      <c r="L82">
        <v>332.15</v>
      </c>
      <c r="M82">
        <v>800</v>
      </c>
      <c r="N82">
        <v>788.5</v>
      </c>
      <c r="O82">
        <v>28</v>
      </c>
      <c r="Q82">
        <v>22.9</v>
      </c>
      <c r="R82">
        <v>15.25</v>
      </c>
      <c r="U82">
        <v>2180</v>
      </c>
      <c r="V82">
        <v>1288</v>
      </c>
      <c r="W82">
        <f t="shared" si="1"/>
        <v>59.082568807339456</v>
      </c>
      <c r="X82">
        <v>100</v>
      </c>
      <c r="Y82">
        <v>100</v>
      </c>
      <c r="Z82">
        <v>500</v>
      </c>
      <c r="AG82">
        <v>50</v>
      </c>
    </row>
    <row r="83" spans="1:35" x14ac:dyDescent="0.3">
      <c r="A83" s="116" t="s">
        <v>427</v>
      </c>
      <c r="B83" t="s">
        <v>428</v>
      </c>
      <c r="C83" t="s">
        <v>288</v>
      </c>
      <c r="D83">
        <v>21</v>
      </c>
      <c r="E83">
        <v>7.86</v>
      </c>
      <c r="F83">
        <v>6.5</v>
      </c>
      <c r="G83">
        <v>460</v>
      </c>
      <c r="I83">
        <v>158</v>
      </c>
      <c r="J83">
        <v>48</v>
      </c>
      <c r="K83">
        <v>17</v>
      </c>
      <c r="L83">
        <v>366.75</v>
      </c>
      <c r="M83">
        <v>587</v>
      </c>
      <c r="N83">
        <v>766.25</v>
      </c>
      <c r="O83">
        <v>30</v>
      </c>
      <c r="Q83">
        <v>23.7</v>
      </c>
      <c r="R83">
        <v>15.55</v>
      </c>
      <c r="U83">
        <v>2214</v>
      </c>
      <c r="V83">
        <v>1225</v>
      </c>
      <c r="W83">
        <f t="shared" si="1"/>
        <v>55.32971996386631</v>
      </c>
      <c r="X83">
        <v>100</v>
      </c>
      <c r="Y83">
        <v>100</v>
      </c>
      <c r="AE83">
        <v>1.5</v>
      </c>
    </row>
    <row r="84" spans="1:35" x14ac:dyDescent="0.3">
      <c r="A84" s="116" t="s">
        <v>429</v>
      </c>
      <c r="B84" t="s">
        <v>426</v>
      </c>
      <c r="C84" t="s">
        <v>288</v>
      </c>
      <c r="D84">
        <v>21</v>
      </c>
      <c r="E84">
        <v>8.49</v>
      </c>
      <c r="F84">
        <v>6.5</v>
      </c>
      <c r="G84">
        <v>372</v>
      </c>
      <c r="I84">
        <v>279</v>
      </c>
      <c r="J84">
        <v>39</v>
      </c>
      <c r="K84">
        <v>40</v>
      </c>
      <c r="L84">
        <v>321.64999999999998</v>
      </c>
      <c r="M84">
        <v>322</v>
      </c>
      <c r="N84">
        <v>91.454999999999998</v>
      </c>
      <c r="O84">
        <v>23</v>
      </c>
      <c r="Q84">
        <v>24.3</v>
      </c>
      <c r="R84">
        <v>15.96</v>
      </c>
      <c r="U84">
        <v>2389</v>
      </c>
      <c r="V84">
        <v>1481</v>
      </c>
      <c r="W84">
        <f t="shared" si="1"/>
        <v>61.992465466722479</v>
      </c>
      <c r="X84">
        <v>100</v>
      </c>
      <c r="Y84">
        <v>100</v>
      </c>
      <c r="Z84">
        <v>500</v>
      </c>
      <c r="AG84">
        <v>100</v>
      </c>
    </row>
    <row r="85" spans="1:35" s="134" customFormat="1" x14ac:dyDescent="0.3">
      <c r="A85" s="154" t="s">
        <v>430</v>
      </c>
      <c r="B85" s="134" t="s">
        <v>431</v>
      </c>
      <c r="X85" s="134">
        <v>2500</v>
      </c>
      <c r="Y85" s="134">
        <v>2500</v>
      </c>
      <c r="Z85" s="134">
        <v>30</v>
      </c>
      <c r="AA85" s="134">
        <v>0.625</v>
      </c>
      <c r="AB85" s="134">
        <v>0.79300000000000004</v>
      </c>
      <c r="AC85" s="134">
        <v>0.65</v>
      </c>
      <c r="AH85" s="134">
        <v>40</v>
      </c>
      <c r="AI85" s="134">
        <v>10</v>
      </c>
    </row>
    <row r="86" spans="1:35" x14ac:dyDescent="0.3">
      <c r="A86" s="116" t="s">
        <v>432</v>
      </c>
      <c r="C86" t="s">
        <v>277</v>
      </c>
      <c r="D86">
        <v>21</v>
      </c>
      <c r="E86">
        <v>8.32</v>
      </c>
      <c r="F86">
        <v>6.5</v>
      </c>
      <c r="G86">
        <v>300</v>
      </c>
      <c r="H86">
        <f>G86/50</f>
        <v>6</v>
      </c>
      <c r="I86">
        <v>163</v>
      </c>
      <c r="J86">
        <v>43.1</v>
      </c>
      <c r="K86">
        <v>16</v>
      </c>
      <c r="L86">
        <v>243.55</v>
      </c>
      <c r="M86">
        <v>1130</v>
      </c>
      <c r="N86">
        <v>205.35</v>
      </c>
      <c r="O86">
        <v>45</v>
      </c>
      <c r="Q86">
        <v>23.7</v>
      </c>
      <c r="R86">
        <v>14.9</v>
      </c>
      <c r="S86">
        <v>5850</v>
      </c>
      <c r="T86">
        <v>5000</v>
      </c>
      <c r="U86">
        <v>1651</v>
      </c>
      <c r="V86">
        <v>918</v>
      </c>
      <c r="W86">
        <f t="shared" si="1"/>
        <v>55.602665051483946</v>
      </c>
      <c r="X86">
        <v>100</v>
      </c>
      <c r="Y86">
        <v>100</v>
      </c>
    </row>
    <row r="87" spans="1:35" x14ac:dyDescent="0.3">
      <c r="A87" s="158" t="s">
        <v>433</v>
      </c>
      <c r="B87" t="s">
        <v>434</v>
      </c>
      <c r="C87" t="s">
        <v>288</v>
      </c>
      <c r="D87">
        <v>21</v>
      </c>
      <c r="E87">
        <v>8.23</v>
      </c>
      <c r="F87">
        <v>6.5</v>
      </c>
      <c r="G87">
        <v>225</v>
      </c>
      <c r="I87">
        <v>189</v>
      </c>
      <c r="J87">
        <v>16.600000000000001</v>
      </c>
      <c r="K87">
        <v>11</v>
      </c>
      <c r="L87">
        <v>189</v>
      </c>
      <c r="M87">
        <v>303</v>
      </c>
      <c r="N87">
        <v>54.195</v>
      </c>
      <c r="O87">
        <v>43</v>
      </c>
      <c r="Q87">
        <v>24.4</v>
      </c>
      <c r="R87">
        <v>15.21</v>
      </c>
      <c r="U87">
        <v>1528</v>
      </c>
      <c r="V87">
        <v>863</v>
      </c>
      <c r="W87">
        <f t="shared" si="1"/>
        <v>56.47905759162304</v>
      </c>
      <c r="X87">
        <v>100</v>
      </c>
      <c r="Y87">
        <v>350</v>
      </c>
      <c r="Z87">
        <v>30</v>
      </c>
      <c r="AA87">
        <v>0.625</v>
      </c>
      <c r="AB87">
        <v>0.79300000000000004</v>
      </c>
      <c r="AC87">
        <v>0.65</v>
      </c>
      <c r="AE87">
        <v>1</v>
      </c>
      <c r="AH87">
        <v>40</v>
      </c>
      <c r="AI87">
        <v>10</v>
      </c>
    </row>
    <row r="88" spans="1:35" x14ac:dyDescent="0.3">
      <c r="A88" s="158" t="s">
        <v>435</v>
      </c>
      <c r="B88" t="s">
        <v>436</v>
      </c>
      <c r="C88" t="s">
        <v>277</v>
      </c>
      <c r="D88">
        <v>21</v>
      </c>
      <c r="E88">
        <v>8.27</v>
      </c>
      <c r="F88">
        <v>6.5</v>
      </c>
      <c r="G88">
        <v>315</v>
      </c>
      <c r="I88">
        <v>204</v>
      </c>
      <c r="J88">
        <v>10</v>
      </c>
      <c r="K88">
        <v>6</v>
      </c>
      <c r="L88">
        <v>257.10000000000002</v>
      </c>
      <c r="M88">
        <v>1210</v>
      </c>
      <c r="N88">
        <v>47</v>
      </c>
      <c r="O88">
        <v>42</v>
      </c>
      <c r="Q88">
        <v>25.4</v>
      </c>
      <c r="R88">
        <v>15.41</v>
      </c>
      <c r="U88">
        <v>1653</v>
      </c>
      <c r="V88">
        <v>865</v>
      </c>
      <c r="W88">
        <f t="shared" si="1"/>
        <v>52.329098608590442</v>
      </c>
      <c r="X88">
        <v>100</v>
      </c>
      <c r="Y88">
        <v>150</v>
      </c>
    </row>
    <row r="89" spans="1:35" x14ac:dyDescent="0.3">
      <c r="A89" s="158" t="s">
        <v>437</v>
      </c>
      <c r="B89" t="s">
        <v>438</v>
      </c>
      <c r="C89" t="s">
        <v>277</v>
      </c>
      <c r="D89">
        <v>21</v>
      </c>
      <c r="E89">
        <v>8.36</v>
      </c>
      <c r="F89">
        <v>6.5</v>
      </c>
      <c r="G89">
        <v>300</v>
      </c>
      <c r="I89">
        <v>234</v>
      </c>
      <c r="J89">
        <v>8.8000000000000007</v>
      </c>
      <c r="K89">
        <v>6</v>
      </c>
      <c r="L89">
        <v>271.3</v>
      </c>
      <c r="M89">
        <v>450</v>
      </c>
      <c r="N89">
        <v>62.115000000000002</v>
      </c>
      <c r="O89">
        <v>45</v>
      </c>
      <c r="Q89">
        <v>24.5</v>
      </c>
      <c r="R89">
        <v>15.71</v>
      </c>
      <c r="U89">
        <v>1682</v>
      </c>
      <c r="V89">
        <v>860</v>
      </c>
      <c r="W89">
        <f t="shared" si="1"/>
        <v>51.129607609988113</v>
      </c>
      <c r="X89">
        <v>100</v>
      </c>
      <c r="Y89">
        <v>100</v>
      </c>
      <c r="Z89">
        <v>30</v>
      </c>
      <c r="AA89">
        <v>0.625</v>
      </c>
      <c r="AB89">
        <v>0.79300000000000004</v>
      </c>
      <c r="AC89">
        <v>0.65</v>
      </c>
    </row>
    <row r="90" spans="1:35" x14ac:dyDescent="0.3">
      <c r="A90" s="158" t="s">
        <v>439</v>
      </c>
      <c r="B90" t="s">
        <v>341</v>
      </c>
      <c r="C90" t="s">
        <v>292</v>
      </c>
      <c r="D90">
        <v>21</v>
      </c>
      <c r="W90" t="e">
        <f t="shared" si="1"/>
        <v>#DIV/0!</v>
      </c>
    </row>
    <row r="91" spans="1:35" x14ac:dyDescent="0.3">
      <c r="A91" s="116" t="s">
        <v>440</v>
      </c>
      <c r="B91" t="s">
        <v>441</v>
      </c>
      <c r="C91" t="s">
        <v>288</v>
      </c>
      <c r="D91">
        <v>23</v>
      </c>
      <c r="E91">
        <v>7.48</v>
      </c>
      <c r="F91">
        <v>6.5</v>
      </c>
      <c r="G91">
        <v>315</v>
      </c>
      <c r="I91">
        <v>235</v>
      </c>
      <c r="J91">
        <v>2.5</v>
      </c>
      <c r="K91">
        <v>2</v>
      </c>
      <c r="L91">
        <v>333.15</v>
      </c>
      <c r="M91">
        <v>523</v>
      </c>
      <c r="N91">
        <v>179.6</v>
      </c>
      <c r="O91">
        <v>53.48</v>
      </c>
      <c r="Q91">
        <v>24.8</v>
      </c>
      <c r="R91">
        <v>15.82</v>
      </c>
      <c r="T91">
        <v>4500</v>
      </c>
      <c r="W91" t="e">
        <f t="shared" si="1"/>
        <v>#DIV/0!</v>
      </c>
      <c r="X91">
        <v>100</v>
      </c>
      <c r="Y91">
        <v>100</v>
      </c>
      <c r="Z91">
        <v>30</v>
      </c>
      <c r="AA91">
        <v>0.625</v>
      </c>
      <c r="AB91">
        <v>2.7930000000000001</v>
      </c>
      <c r="AC91">
        <v>0.65</v>
      </c>
      <c r="AI91">
        <v>10</v>
      </c>
    </row>
    <row r="92" spans="1:35" x14ac:dyDescent="0.3">
      <c r="A92" s="116" t="s">
        <v>442</v>
      </c>
      <c r="B92" t="s">
        <v>443</v>
      </c>
      <c r="C92" t="s">
        <v>288</v>
      </c>
      <c r="D92">
        <v>21</v>
      </c>
      <c r="E92">
        <v>8.4499999999999993</v>
      </c>
      <c r="F92">
        <v>6.5</v>
      </c>
      <c r="G92">
        <v>350</v>
      </c>
      <c r="I92">
        <v>278</v>
      </c>
      <c r="J92">
        <v>6.6</v>
      </c>
      <c r="K92">
        <v>4</v>
      </c>
      <c r="L92">
        <v>390.25</v>
      </c>
      <c r="M92">
        <v>223</v>
      </c>
      <c r="N92">
        <v>80.790000000000006</v>
      </c>
      <c r="O92">
        <v>28</v>
      </c>
      <c r="Q92">
        <v>25</v>
      </c>
      <c r="R92">
        <v>16.329999999999998</v>
      </c>
      <c r="S92">
        <v>6100</v>
      </c>
      <c r="T92">
        <v>4500</v>
      </c>
      <c r="U92">
        <v>2130</v>
      </c>
      <c r="V92">
        <v>1296</v>
      </c>
      <c r="W92">
        <f t="shared" si="1"/>
        <v>60.845070422535208</v>
      </c>
      <c r="X92">
        <v>100</v>
      </c>
      <c r="Y92">
        <v>100</v>
      </c>
      <c r="Z92">
        <v>30</v>
      </c>
      <c r="AA92">
        <v>0.625</v>
      </c>
      <c r="AB92">
        <v>0.79300000000000004</v>
      </c>
      <c r="AC92">
        <v>0.65</v>
      </c>
      <c r="AG92">
        <v>100</v>
      </c>
      <c r="AH92">
        <v>40</v>
      </c>
    </row>
    <row r="93" spans="1:35" x14ac:dyDescent="0.3">
      <c r="A93" s="116" t="s">
        <v>444</v>
      </c>
      <c r="B93" t="s">
        <v>445</v>
      </c>
      <c r="C93" t="s">
        <v>281</v>
      </c>
      <c r="D93">
        <v>21</v>
      </c>
      <c r="E93">
        <v>8.26</v>
      </c>
      <c r="F93">
        <v>6.5</v>
      </c>
      <c r="G93">
        <v>285</v>
      </c>
      <c r="I93">
        <v>261</v>
      </c>
      <c r="J93">
        <v>1.8</v>
      </c>
      <c r="K93">
        <v>1</v>
      </c>
      <c r="L93">
        <v>407.2</v>
      </c>
      <c r="M93">
        <v>437</v>
      </c>
      <c r="N93">
        <v>86.16</v>
      </c>
      <c r="O93">
        <v>61.5</v>
      </c>
      <c r="Q93">
        <v>24.5</v>
      </c>
      <c r="R93">
        <v>16.239999999999998</v>
      </c>
      <c r="U93">
        <v>2241</v>
      </c>
      <c r="V93">
        <v>1377</v>
      </c>
      <c r="W93">
        <f t="shared" si="1"/>
        <v>61.445783132530117</v>
      </c>
      <c r="X93">
        <v>100</v>
      </c>
      <c r="Y93">
        <v>100</v>
      </c>
      <c r="AE93">
        <v>1</v>
      </c>
      <c r="AG93">
        <v>100</v>
      </c>
    </row>
    <row r="94" spans="1:35" x14ac:dyDescent="0.3">
      <c r="A94" s="125" t="s">
        <v>446</v>
      </c>
      <c r="B94" t="s">
        <v>447</v>
      </c>
      <c r="C94" t="s">
        <v>277</v>
      </c>
      <c r="D94">
        <v>21</v>
      </c>
      <c r="E94">
        <v>8.36</v>
      </c>
      <c r="F94">
        <v>6.5</v>
      </c>
      <c r="G94">
        <v>390</v>
      </c>
      <c r="I94">
        <v>289</v>
      </c>
      <c r="J94">
        <v>1.9</v>
      </c>
      <c r="K94">
        <v>1</v>
      </c>
      <c r="O94">
        <v>31.3</v>
      </c>
      <c r="Q94">
        <v>25.5</v>
      </c>
      <c r="R94">
        <v>15.99</v>
      </c>
      <c r="U94">
        <v>1897</v>
      </c>
      <c r="V94">
        <v>1144</v>
      </c>
      <c r="W94">
        <f t="shared" si="1"/>
        <v>60.305745914602007</v>
      </c>
      <c r="X94">
        <v>100</v>
      </c>
      <c r="Y94">
        <v>100</v>
      </c>
      <c r="Z94">
        <v>30</v>
      </c>
      <c r="AA94">
        <v>0.625</v>
      </c>
      <c r="AB94">
        <v>0.79300000000000004</v>
      </c>
      <c r="AC94">
        <v>0.65</v>
      </c>
      <c r="AF94">
        <v>2</v>
      </c>
    </row>
    <row r="95" spans="1:35" x14ac:dyDescent="0.3">
      <c r="A95" s="116" t="s">
        <v>448</v>
      </c>
      <c r="B95" t="s">
        <v>341</v>
      </c>
      <c r="C95" t="s">
        <v>292</v>
      </c>
      <c r="D95">
        <v>21</v>
      </c>
      <c r="W95" t="e">
        <f t="shared" si="1"/>
        <v>#DIV/0!</v>
      </c>
    </row>
    <row r="96" spans="1:35" x14ac:dyDescent="0.3">
      <c r="A96" s="116" t="s">
        <v>449</v>
      </c>
      <c r="B96" t="s">
        <v>450</v>
      </c>
      <c r="C96" t="s">
        <v>281</v>
      </c>
      <c r="D96">
        <v>23</v>
      </c>
      <c r="E96">
        <v>7.71</v>
      </c>
      <c r="F96">
        <v>6.5</v>
      </c>
      <c r="G96">
        <v>71</v>
      </c>
      <c r="I96">
        <v>307</v>
      </c>
      <c r="J96">
        <v>9</v>
      </c>
      <c r="K96">
        <v>4</v>
      </c>
      <c r="L96">
        <v>498.5</v>
      </c>
      <c r="M96">
        <v>1020</v>
      </c>
      <c r="N96">
        <v>331.6</v>
      </c>
      <c r="O96">
        <v>58</v>
      </c>
      <c r="Q96">
        <v>25.5</v>
      </c>
      <c r="R96">
        <v>16.41</v>
      </c>
      <c r="W96" t="e">
        <f t="shared" si="1"/>
        <v>#DIV/0!</v>
      </c>
      <c r="X96">
        <v>100</v>
      </c>
      <c r="Y96">
        <v>100</v>
      </c>
    </row>
    <row r="97" spans="1:35" x14ac:dyDescent="0.3">
      <c r="A97" s="116" t="s">
        <v>451</v>
      </c>
      <c r="B97" t="s">
        <v>452</v>
      </c>
      <c r="C97" t="s">
        <v>281</v>
      </c>
      <c r="D97">
        <v>21</v>
      </c>
      <c r="E97">
        <v>8.44</v>
      </c>
      <c r="F97">
        <v>6.5</v>
      </c>
      <c r="G97">
        <v>395</v>
      </c>
      <c r="I97">
        <v>331</v>
      </c>
      <c r="J97">
        <v>8.4</v>
      </c>
      <c r="K97">
        <v>9</v>
      </c>
      <c r="L97">
        <v>447.9</v>
      </c>
      <c r="M97">
        <v>460</v>
      </c>
      <c r="N97">
        <v>131.6</v>
      </c>
      <c r="O97">
        <v>33</v>
      </c>
      <c r="Q97">
        <v>24.7</v>
      </c>
      <c r="R97">
        <v>16.41</v>
      </c>
      <c r="U97">
        <v>1974</v>
      </c>
      <c r="W97">
        <f t="shared" si="1"/>
        <v>0</v>
      </c>
      <c r="X97">
        <v>100</v>
      </c>
      <c r="Y97">
        <v>100</v>
      </c>
      <c r="Z97">
        <v>30</v>
      </c>
      <c r="AA97">
        <v>0.625</v>
      </c>
      <c r="AB97">
        <v>0.79300000000000004</v>
      </c>
      <c r="AC97">
        <v>0.65</v>
      </c>
      <c r="AG97">
        <v>100</v>
      </c>
    </row>
    <row r="98" spans="1:35" x14ac:dyDescent="0.3">
      <c r="A98" s="138">
        <v>45659.375</v>
      </c>
      <c r="B98" t="s">
        <v>569</v>
      </c>
      <c r="D98">
        <v>21</v>
      </c>
      <c r="W98" t="e">
        <f t="shared" si="1"/>
        <v>#DIV/0!</v>
      </c>
      <c r="Y98">
        <v>100</v>
      </c>
      <c r="Z98">
        <v>30</v>
      </c>
      <c r="AA98">
        <v>0.625</v>
      </c>
      <c r="AB98">
        <v>0.79</v>
      </c>
      <c r="AC98">
        <v>0.65</v>
      </c>
      <c r="AE98">
        <v>1</v>
      </c>
      <c r="AH98">
        <v>40</v>
      </c>
    </row>
    <row r="99" spans="1:35" x14ac:dyDescent="0.3">
      <c r="A99" s="138">
        <v>45718.375</v>
      </c>
      <c r="B99" t="s">
        <v>569</v>
      </c>
      <c r="C99" t="s">
        <v>288</v>
      </c>
      <c r="D99">
        <v>21</v>
      </c>
      <c r="E99">
        <v>8.5</v>
      </c>
      <c r="F99">
        <v>6.5</v>
      </c>
      <c r="G99">
        <v>694</v>
      </c>
      <c r="I99">
        <v>499</v>
      </c>
      <c r="J99">
        <v>13</v>
      </c>
      <c r="K99">
        <v>14</v>
      </c>
      <c r="L99">
        <v>541</v>
      </c>
      <c r="M99">
        <v>178</v>
      </c>
      <c r="N99">
        <v>68</v>
      </c>
      <c r="O99">
        <v>75</v>
      </c>
      <c r="Q99">
        <v>26.5</v>
      </c>
      <c r="R99">
        <v>17.14</v>
      </c>
      <c r="U99">
        <v>2160</v>
      </c>
      <c r="V99">
        <v>1298</v>
      </c>
      <c r="W99">
        <f t="shared" si="1"/>
        <v>60.092592592592595</v>
      </c>
      <c r="X99">
        <v>100</v>
      </c>
      <c r="Y99">
        <v>100</v>
      </c>
      <c r="Z99">
        <v>30</v>
      </c>
      <c r="AA99">
        <v>0.625</v>
      </c>
      <c r="AB99">
        <v>0.79300000000000004</v>
      </c>
      <c r="AC99">
        <v>0.65</v>
      </c>
      <c r="AF99">
        <v>2</v>
      </c>
      <c r="AG99">
        <v>100</v>
      </c>
    </row>
    <row r="100" spans="1:35" x14ac:dyDescent="0.3">
      <c r="A100" s="98">
        <v>45779.375</v>
      </c>
      <c r="B100" t="s">
        <v>569</v>
      </c>
      <c r="C100" t="s">
        <v>277</v>
      </c>
      <c r="D100">
        <v>21</v>
      </c>
      <c r="E100">
        <v>8.4</v>
      </c>
      <c r="F100">
        <v>6.5</v>
      </c>
      <c r="G100">
        <v>430</v>
      </c>
      <c r="H100">
        <f>G100/50</f>
        <v>8.6</v>
      </c>
      <c r="I100">
        <v>489</v>
      </c>
      <c r="J100">
        <v>20</v>
      </c>
      <c r="K100">
        <v>10</v>
      </c>
      <c r="L100">
        <v>526</v>
      </c>
      <c r="N100">
        <v>50.7</v>
      </c>
      <c r="O100">
        <v>55</v>
      </c>
      <c r="Q100">
        <v>26.4</v>
      </c>
      <c r="R100">
        <v>17</v>
      </c>
      <c r="U100">
        <v>2100</v>
      </c>
      <c r="V100">
        <v>1300</v>
      </c>
      <c r="W100">
        <f t="shared" si="1"/>
        <v>61.904761904761905</v>
      </c>
      <c r="X100">
        <v>100</v>
      </c>
      <c r="Y100">
        <v>100</v>
      </c>
      <c r="Z100">
        <v>30</v>
      </c>
      <c r="AA100">
        <v>0.625</v>
      </c>
      <c r="AB100">
        <v>0.79</v>
      </c>
      <c r="AC100">
        <v>0.65</v>
      </c>
      <c r="AF100">
        <v>3</v>
      </c>
      <c r="AG100">
        <v>200</v>
      </c>
    </row>
    <row r="101" spans="1:35" x14ac:dyDescent="0.3">
      <c r="A101" s="98">
        <v>45810.375</v>
      </c>
      <c r="B101" t="s">
        <v>573</v>
      </c>
      <c r="C101" t="s">
        <v>292</v>
      </c>
      <c r="D101">
        <v>21</v>
      </c>
      <c r="E101">
        <v>8.3000000000000007</v>
      </c>
      <c r="G101">
        <v>455</v>
      </c>
      <c r="I101">
        <v>489</v>
      </c>
      <c r="J101">
        <v>24</v>
      </c>
      <c r="K101">
        <v>7</v>
      </c>
      <c r="L101">
        <v>525</v>
      </c>
      <c r="M101">
        <v>150</v>
      </c>
      <c r="N101">
        <v>48</v>
      </c>
      <c r="O101">
        <v>44</v>
      </c>
      <c r="Q101">
        <v>25.6</v>
      </c>
      <c r="R101">
        <v>17</v>
      </c>
      <c r="U101">
        <v>2204</v>
      </c>
      <c r="V101">
        <v>1344</v>
      </c>
      <c r="W101">
        <f t="shared" si="1"/>
        <v>60.980036297640652</v>
      </c>
      <c r="X101">
        <v>100</v>
      </c>
      <c r="Y101">
        <v>100</v>
      </c>
      <c r="AA101">
        <v>0.62</v>
      </c>
      <c r="AG101">
        <v>100</v>
      </c>
    </row>
    <row r="102" spans="1:35" x14ac:dyDescent="0.3">
      <c r="A102" s="98">
        <v>45810.6875</v>
      </c>
      <c r="B102" t="s">
        <v>290</v>
      </c>
      <c r="C102" t="s">
        <v>277</v>
      </c>
      <c r="D102">
        <v>23</v>
      </c>
      <c r="E102">
        <v>8.4</v>
      </c>
      <c r="F102">
        <v>6.5</v>
      </c>
      <c r="G102">
        <v>475</v>
      </c>
      <c r="I102">
        <v>521</v>
      </c>
      <c r="J102">
        <v>14</v>
      </c>
      <c r="K102">
        <v>6</v>
      </c>
      <c r="L102">
        <v>535</v>
      </c>
      <c r="M102">
        <v>390</v>
      </c>
      <c r="N102">
        <v>93.8</v>
      </c>
      <c r="O102">
        <v>30</v>
      </c>
      <c r="Q102">
        <v>26</v>
      </c>
      <c r="R102">
        <v>17</v>
      </c>
      <c r="W102" t="e">
        <f t="shared" si="1"/>
        <v>#DIV/0!</v>
      </c>
      <c r="X102">
        <v>100</v>
      </c>
      <c r="Y102">
        <v>100</v>
      </c>
    </row>
    <row r="103" spans="1:35" x14ac:dyDescent="0.3">
      <c r="A103" s="98">
        <v>45840.375</v>
      </c>
      <c r="C103" t="s">
        <v>288</v>
      </c>
      <c r="D103">
        <v>21</v>
      </c>
      <c r="E103">
        <v>8.1999999999999993</v>
      </c>
      <c r="F103">
        <v>6.5</v>
      </c>
      <c r="G103">
        <v>300</v>
      </c>
      <c r="I103">
        <v>470</v>
      </c>
      <c r="J103">
        <v>13</v>
      </c>
      <c r="K103">
        <v>7</v>
      </c>
      <c r="L103">
        <v>495</v>
      </c>
      <c r="M103">
        <v>177</v>
      </c>
      <c r="N103">
        <v>44</v>
      </c>
      <c r="O103">
        <v>40</v>
      </c>
      <c r="Q103">
        <v>26</v>
      </c>
      <c r="R103">
        <v>17</v>
      </c>
      <c r="U103">
        <v>2100</v>
      </c>
      <c r="V103">
        <v>1300</v>
      </c>
      <c r="W103">
        <f t="shared" si="1"/>
        <v>61.904761904761905</v>
      </c>
      <c r="X103">
        <v>100</v>
      </c>
      <c r="Y103">
        <v>100</v>
      </c>
      <c r="Z103">
        <v>30</v>
      </c>
      <c r="AA103">
        <v>0.625</v>
      </c>
      <c r="AB103">
        <v>0.8</v>
      </c>
      <c r="AE103">
        <v>1</v>
      </c>
      <c r="AF103">
        <v>2</v>
      </c>
      <c r="AG103">
        <v>100</v>
      </c>
    </row>
    <row r="104" spans="1:35" x14ac:dyDescent="0.3">
      <c r="A104" s="98">
        <v>45902.458333333336</v>
      </c>
      <c r="B104" t="s">
        <v>575</v>
      </c>
      <c r="C104" t="s">
        <v>288</v>
      </c>
      <c r="D104">
        <v>21</v>
      </c>
      <c r="F104">
        <v>6.5</v>
      </c>
      <c r="W104" t="e">
        <f t="shared" si="1"/>
        <v>#DIV/0!</v>
      </c>
      <c r="Z104">
        <v>30</v>
      </c>
      <c r="AA104">
        <v>0.625</v>
      </c>
      <c r="AB104">
        <v>0.8</v>
      </c>
      <c r="AE104">
        <v>0</v>
      </c>
    </row>
    <row r="105" spans="1:35" x14ac:dyDescent="0.3">
      <c r="A105" s="98">
        <v>45932.375</v>
      </c>
      <c r="B105" t="s">
        <v>576</v>
      </c>
      <c r="C105" t="s">
        <v>292</v>
      </c>
      <c r="D105">
        <v>21</v>
      </c>
      <c r="E105">
        <v>7.8</v>
      </c>
      <c r="F105">
        <v>0</v>
      </c>
      <c r="G105">
        <v>250</v>
      </c>
      <c r="H105">
        <f>G105/50</f>
        <v>5</v>
      </c>
      <c r="I105">
        <v>457</v>
      </c>
      <c r="J105">
        <v>22</v>
      </c>
      <c r="K105">
        <v>2</v>
      </c>
      <c r="L105">
        <v>477</v>
      </c>
      <c r="N105">
        <v>38</v>
      </c>
      <c r="O105">
        <v>59.62</v>
      </c>
      <c r="Q105">
        <v>26</v>
      </c>
      <c r="R105">
        <v>17</v>
      </c>
      <c r="U105">
        <v>2250</v>
      </c>
      <c r="V105">
        <v>1525</v>
      </c>
      <c r="W105">
        <f t="shared" si="1"/>
        <v>67.777777777777786</v>
      </c>
      <c r="X105">
        <v>100</v>
      </c>
      <c r="Y105">
        <v>100</v>
      </c>
      <c r="AA105">
        <v>1</v>
      </c>
      <c r="AE105">
        <v>1</v>
      </c>
      <c r="AF105">
        <v>2</v>
      </c>
      <c r="AG105">
        <v>200</v>
      </c>
    </row>
    <row r="106" spans="1:35" x14ac:dyDescent="0.3">
      <c r="A106" s="98">
        <v>45932.6875</v>
      </c>
      <c r="B106" t="s">
        <v>290</v>
      </c>
      <c r="C106" t="s">
        <v>277</v>
      </c>
      <c r="D106">
        <v>23</v>
      </c>
      <c r="E106">
        <v>7.6</v>
      </c>
      <c r="F106">
        <v>6.5</v>
      </c>
      <c r="I106">
        <v>371</v>
      </c>
      <c r="J106">
        <v>17</v>
      </c>
      <c r="K106">
        <v>0</v>
      </c>
      <c r="L106">
        <v>400</v>
      </c>
      <c r="Q106">
        <v>26</v>
      </c>
      <c r="R106">
        <v>17</v>
      </c>
      <c r="W106" t="e">
        <f t="shared" si="1"/>
        <v>#DIV/0!</v>
      </c>
      <c r="X106">
        <v>100</v>
      </c>
      <c r="Y106">
        <v>100</v>
      </c>
    </row>
    <row r="107" spans="1:35" x14ac:dyDescent="0.3">
      <c r="A107" s="98">
        <v>45963.375</v>
      </c>
      <c r="B107" t="s">
        <v>577</v>
      </c>
      <c r="C107" t="s">
        <v>277</v>
      </c>
      <c r="D107">
        <v>21</v>
      </c>
      <c r="E107">
        <v>7.95</v>
      </c>
      <c r="F107">
        <v>6.5</v>
      </c>
      <c r="G107">
        <v>210</v>
      </c>
      <c r="I107">
        <v>398</v>
      </c>
      <c r="J107">
        <v>11</v>
      </c>
      <c r="K107">
        <v>7</v>
      </c>
      <c r="L107">
        <v>409</v>
      </c>
      <c r="M107">
        <v>164</v>
      </c>
      <c r="N107">
        <v>43</v>
      </c>
      <c r="O107">
        <v>58</v>
      </c>
      <c r="Q107">
        <v>26.5</v>
      </c>
      <c r="R107">
        <v>17</v>
      </c>
      <c r="U107">
        <v>2400</v>
      </c>
      <c r="V107">
        <v>1695</v>
      </c>
      <c r="W107">
        <f t="shared" si="1"/>
        <v>70.625</v>
      </c>
      <c r="X107">
        <v>100</v>
      </c>
      <c r="Y107">
        <v>100</v>
      </c>
      <c r="Z107">
        <v>30</v>
      </c>
      <c r="AA107">
        <v>0.625</v>
      </c>
      <c r="AB107">
        <v>0.8</v>
      </c>
      <c r="AF107">
        <v>1</v>
      </c>
      <c r="AG107">
        <v>100</v>
      </c>
    </row>
    <row r="108" spans="1:35" x14ac:dyDescent="0.3">
      <c r="A108" s="98">
        <v>45993.375</v>
      </c>
      <c r="B108" t="s">
        <v>576</v>
      </c>
      <c r="C108" t="s">
        <v>264</v>
      </c>
      <c r="D108">
        <v>21</v>
      </c>
      <c r="E108">
        <v>7.72</v>
      </c>
      <c r="F108">
        <v>0</v>
      </c>
      <c r="G108">
        <v>125</v>
      </c>
      <c r="I108">
        <v>383</v>
      </c>
      <c r="J108">
        <v>23</v>
      </c>
      <c r="K108">
        <v>10</v>
      </c>
      <c r="L108">
        <v>410</v>
      </c>
      <c r="M108">
        <v>216</v>
      </c>
      <c r="N108">
        <v>53</v>
      </c>
      <c r="O108">
        <v>36</v>
      </c>
      <c r="Q108">
        <v>26.5</v>
      </c>
      <c r="R108">
        <v>17</v>
      </c>
      <c r="T108">
        <v>4400</v>
      </c>
      <c r="U108">
        <v>2600</v>
      </c>
      <c r="V108">
        <v>1920</v>
      </c>
      <c r="W108">
        <f t="shared" si="1"/>
        <v>73.846153846153854</v>
      </c>
      <c r="X108">
        <v>100</v>
      </c>
      <c r="Y108">
        <v>100</v>
      </c>
      <c r="AA108">
        <v>0.5</v>
      </c>
      <c r="AE108">
        <v>1</v>
      </c>
      <c r="AI108">
        <v>5</v>
      </c>
    </row>
    <row r="109" spans="1:35" x14ac:dyDescent="0.3">
      <c r="A109" s="98">
        <v>45993.1875</v>
      </c>
      <c r="B109" t="s">
        <v>290</v>
      </c>
      <c r="C109" t="s">
        <v>277</v>
      </c>
      <c r="D109">
        <v>23</v>
      </c>
      <c r="E109">
        <v>7.7</v>
      </c>
      <c r="F109">
        <v>6.5</v>
      </c>
      <c r="I109">
        <v>354</v>
      </c>
      <c r="J109">
        <v>9</v>
      </c>
      <c r="K109">
        <v>4</v>
      </c>
      <c r="L109">
        <v>429</v>
      </c>
      <c r="N109">
        <v>104</v>
      </c>
      <c r="O109">
        <v>80</v>
      </c>
      <c r="Q109">
        <v>27</v>
      </c>
      <c r="R109">
        <v>17</v>
      </c>
      <c r="W109" t="e">
        <f t="shared" si="1"/>
        <v>#DIV/0!</v>
      </c>
      <c r="X109">
        <v>100</v>
      </c>
      <c r="Y109">
        <v>100</v>
      </c>
      <c r="AB109">
        <v>0.8</v>
      </c>
      <c r="AF109">
        <v>1</v>
      </c>
      <c r="AH109">
        <v>40</v>
      </c>
    </row>
    <row r="110" spans="1:35" x14ac:dyDescent="0.3">
      <c r="A110" s="98" t="s">
        <v>585</v>
      </c>
      <c r="B110" t="s">
        <v>580</v>
      </c>
      <c r="C110" t="s">
        <v>277</v>
      </c>
      <c r="D110">
        <v>21</v>
      </c>
      <c r="E110">
        <v>7.85</v>
      </c>
      <c r="F110">
        <v>6.5</v>
      </c>
      <c r="G110">
        <v>175</v>
      </c>
      <c r="I110">
        <v>314</v>
      </c>
      <c r="J110">
        <v>19.600000000000001</v>
      </c>
      <c r="K110">
        <v>3</v>
      </c>
      <c r="L110">
        <v>346</v>
      </c>
      <c r="M110">
        <v>196</v>
      </c>
      <c r="N110">
        <v>47</v>
      </c>
      <c r="O110">
        <v>62</v>
      </c>
      <c r="Q110">
        <v>26.6</v>
      </c>
      <c r="R110">
        <v>17</v>
      </c>
      <c r="S110">
        <v>7000</v>
      </c>
      <c r="U110">
        <v>2772</v>
      </c>
      <c r="V110">
        <v>1925</v>
      </c>
      <c r="W110">
        <f t="shared" si="1"/>
        <v>69.444444444444443</v>
      </c>
      <c r="X110">
        <v>100</v>
      </c>
      <c r="Y110">
        <v>100</v>
      </c>
      <c r="Z110">
        <v>30</v>
      </c>
      <c r="AA110">
        <v>0.625</v>
      </c>
      <c r="AB110">
        <v>0.8</v>
      </c>
      <c r="AE110">
        <v>1</v>
      </c>
      <c r="AG110">
        <v>100</v>
      </c>
    </row>
    <row r="111" spans="1:35" x14ac:dyDescent="0.3">
      <c r="A111" s="98" t="s">
        <v>581</v>
      </c>
      <c r="B111" t="s">
        <v>573</v>
      </c>
      <c r="C111" t="s">
        <v>264</v>
      </c>
      <c r="D111">
        <v>21</v>
      </c>
      <c r="E111">
        <v>7.84</v>
      </c>
      <c r="F111">
        <v>0</v>
      </c>
      <c r="G111">
        <v>190</v>
      </c>
      <c r="I111">
        <v>282</v>
      </c>
      <c r="J111">
        <v>2.1</v>
      </c>
      <c r="K111">
        <v>1</v>
      </c>
      <c r="L111">
        <v>305</v>
      </c>
      <c r="M111">
        <v>190</v>
      </c>
      <c r="N111">
        <v>55.33</v>
      </c>
      <c r="O111">
        <v>48.6</v>
      </c>
      <c r="Q111">
        <v>26.7</v>
      </c>
      <c r="R111">
        <v>17</v>
      </c>
      <c r="U111">
        <v>2627</v>
      </c>
      <c r="V111">
        <v>1875</v>
      </c>
      <c r="W111">
        <f t="shared" si="1"/>
        <v>71.374191092500951</v>
      </c>
      <c r="X111">
        <v>100</v>
      </c>
      <c r="Y111">
        <v>100</v>
      </c>
      <c r="AA111">
        <v>0.65</v>
      </c>
      <c r="AG111">
        <v>100</v>
      </c>
    </row>
    <row r="112" spans="1:35" x14ac:dyDescent="0.3">
      <c r="A112" s="98" t="s">
        <v>584</v>
      </c>
      <c r="B112" t="s">
        <v>290</v>
      </c>
      <c r="C112" t="s">
        <v>277</v>
      </c>
      <c r="D112">
        <v>23</v>
      </c>
      <c r="E112">
        <v>7.8</v>
      </c>
      <c r="F112">
        <v>6.5</v>
      </c>
      <c r="I112">
        <v>275</v>
      </c>
      <c r="J112">
        <v>7</v>
      </c>
      <c r="K112">
        <v>2</v>
      </c>
      <c r="L112">
        <v>313</v>
      </c>
      <c r="W112" t="e">
        <f t="shared" si="1"/>
        <v>#DIV/0!</v>
      </c>
    </row>
    <row r="113" spans="1:35" x14ac:dyDescent="0.3">
      <c r="A113" s="98" t="s">
        <v>586</v>
      </c>
      <c r="B113" t="s">
        <v>580</v>
      </c>
      <c r="C113" t="s">
        <v>288</v>
      </c>
      <c r="D113">
        <v>21</v>
      </c>
      <c r="F113">
        <v>6.5</v>
      </c>
      <c r="W113" t="e">
        <f t="shared" si="1"/>
        <v>#DIV/0!</v>
      </c>
      <c r="Z113">
        <v>30</v>
      </c>
      <c r="AA113">
        <v>0.625</v>
      </c>
      <c r="AB113">
        <v>0.8</v>
      </c>
      <c r="AE113">
        <v>1</v>
      </c>
    </row>
    <row r="114" spans="1:35" x14ac:dyDescent="0.3">
      <c r="A114" s="98" t="s">
        <v>587</v>
      </c>
      <c r="B114" t="s">
        <v>580</v>
      </c>
      <c r="C114" t="s">
        <v>288</v>
      </c>
      <c r="D114">
        <v>21</v>
      </c>
      <c r="E114">
        <v>8</v>
      </c>
      <c r="F114">
        <v>6.5</v>
      </c>
      <c r="G114">
        <v>205</v>
      </c>
      <c r="I114">
        <v>254</v>
      </c>
      <c r="J114">
        <v>26</v>
      </c>
      <c r="K114">
        <v>10</v>
      </c>
      <c r="L114">
        <v>294</v>
      </c>
      <c r="M114">
        <v>287</v>
      </c>
      <c r="N114">
        <v>63</v>
      </c>
      <c r="O114">
        <v>43</v>
      </c>
      <c r="Q114">
        <v>26.5</v>
      </c>
      <c r="R114">
        <v>17</v>
      </c>
      <c r="S114">
        <v>6700</v>
      </c>
      <c r="T114">
        <v>4500</v>
      </c>
      <c r="U114">
        <v>2604</v>
      </c>
      <c r="V114">
        <v>1927</v>
      </c>
      <c r="W114">
        <f t="shared" si="1"/>
        <v>74.001536098310297</v>
      </c>
      <c r="X114">
        <v>100</v>
      </c>
      <c r="Y114">
        <v>100</v>
      </c>
      <c r="Z114">
        <v>30</v>
      </c>
      <c r="AA114">
        <v>0.625</v>
      </c>
      <c r="AB114">
        <v>0.8</v>
      </c>
      <c r="AE114">
        <v>1</v>
      </c>
      <c r="AG114">
        <v>100</v>
      </c>
    </row>
    <row r="115" spans="1:35" x14ac:dyDescent="0.3">
      <c r="A115" s="98" t="s">
        <v>588</v>
      </c>
      <c r="B115" t="s">
        <v>580</v>
      </c>
      <c r="C115" t="s">
        <v>277</v>
      </c>
      <c r="D115">
        <v>21</v>
      </c>
      <c r="E115">
        <v>8</v>
      </c>
      <c r="F115">
        <v>6.5</v>
      </c>
      <c r="G115">
        <v>250</v>
      </c>
      <c r="I115">
        <v>244</v>
      </c>
      <c r="J115">
        <v>43.5</v>
      </c>
      <c r="K115">
        <v>14</v>
      </c>
      <c r="L115">
        <v>305</v>
      </c>
      <c r="M115">
        <v>285</v>
      </c>
      <c r="N115">
        <v>66</v>
      </c>
      <c r="O115">
        <v>42</v>
      </c>
      <c r="Q115">
        <v>25.7</v>
      </c>
      <c r="R115">
        <v>17</v>
      </c>
      <c r="U115">
        <v>2831</v>
      </c>
      <c r="V115">
        <v>1957</v>
      </c>
      <c r="W115">
        <f t="shared" si="1"/>
        <v>69.127516778523486</v>
      </c>
      <c r="X115">
        <v>100</v>
      </c>
      <c r="Y115">
        <v>100</v>
      </c>
      <c r="Z115">
        <v>30</v>
      </c>
      <c r="AA115">
        <v>0.625</v>
      </c>
      <c r="AB115">
        <v>0.8</v>
      </c>
      <c r="AC115">
        <v>0.5</v>
      </c>
      <c r="AE115">
        <v>1</v>
      </c>
      <c r="AG115">
        <v>100</v>
      </c>
    </row>
    <row r="116" spans="1:35" x14ac:dyDescent="0.3">
      <c r="A116" s="98" t="s">
        <v>589</v>
      </c>
      <c r="B116" t="s">
        <v>580</v>
      </c>
      <c r="C116" t="s">
        <v>277</v>
      </c>
      <c r="D116">
        <v>21</v>
      </c>
      <c r="E116">
        <v>8.2200000000000006</v>
      </c>
      <c r="F116">
        <v>6.5</v>
      </c>
      <c r="G116">
        <v>355</v>
      </c>
      <c r="I116">
        <v>221</v>
      </c>
      <c r="J116">
        <v>18.399999999999999</v>
      </c>
      <c r="K116">
        <v>9.9</v>
      </c>
      <c r="L116">
        <v>281</v>
      </c>
      <c r="M116">
        <v>335</v>
      </c>
      <c r="N116">
        <v>93</v>
      </c>
      <c r="O116">
        <v>29</v>
      </c>
      <c r="Q116">
        <v>26.7</v>
      </c>
      <c r="R116">
        <v>16.8</v>
      </c>
      <c r="U116">
        <v>3285</v>
      </c>
      <c r="V116">
        <v>2708</v>
      </c>
      <c r="W116">
        <f t="shared" si="1"/>
        <v>82.435312024353124</v>
      </c>
      <c r="X116">
        <v>100</v>
      </c>
      <c r="Y116">
        <v>100</v>
      </c>
      <c r="Z116">
        <v>30</v>
      </c>
      <c r="AA116">
        <v>0.625</v>
      </c>
      <c r="AB116">
        <v>0</v>
      </c>
      <c r="AE116">
        <v>1</v>
      </c>
      <c r="AG116">
        <v>100</v>
      </c>
    </row>
    <row r="117" spans="1:35" x14ac:dyDescent="0.3">
      <c r="A117" s="98" t="s">
        <v>590</v>
      </c>
      <c r="B117" t="s">
        <v>576</v>
      </c>
      <c r="C117" t="s">
        <v>264</v>
      </c>
      <c r="D117">
        <v>21</v>
      </c>
      <c r="E117">
        <v>8.3000000000000007</v>
      </c>
      <c r="F117">
        <v>0</v>
      </c>
      <c r="G117">
        <v>385</v>
      </c>
      <c r="I117">
        <v>190</v>
      </c>
      <c r="J117">
        <v>21</v>
      </c>
      <c r="K117">
        <v>9</v>
      </c>
      <c r="L117">
        <v>230</v>
      </c>
      <c r="M117">
        <v>382</v>
      </c>
      <c r="N117">
        <v>78</v>
      </c>
      <c r="O117">
        <v>22</v>
      </c>
      <c r="Q117">
        <v>25.8</v>
      </c>
      <c r="R117">
        <v>16.670000000000002</v>
      </c>
      <c r="U117">
        <v>3335</v>
      </c>
      <c r="V117">
        <v>2785</v>
      </c>
      <c r="W117">
        <f t="shared" si="1"/>
        <v>83.508245877061469</v>
      </c>
      <c r="X117">
        <v>100</v>
      </c>
      <c r="Y117">
        <v>100</v>
      </c>
    </row>
    <row r="118" spans="1:35" x14ac:dyDescent="0.3">
      <c r="A118" s="98" t="s">
        <v>591</v>
      </c>
      <c r="B118" t="s">
        <v>290</v>
      </c>
      <c r="C118" t="s">
        <v>281</v>
      </c>
      <c r="D118">
        <v>23</v>
      </c>
      <c r="E118">
        <v>8.3000000000000007</v>
      </c>
      <c r="F118">
        <v>6.5</v>
      </c>
      <c r="I118">
        <v>197</v>
      </c>
      <c r="J118">
        <v>11</v>
      </c>
      <c r="K118">
        <v>3</v>
      </c>
      <c r="L118">
        <v>220</v>
      </c>
      <c r="Q118">
        <v>26.4</v>
      </c>
      <c r="R118">
        <v>16.5</v>
      </c>
      <c r="W118" t="e">
        <f t="shared" si="1"/>
        <v>#DIV/0!</v>
      </c>
    </row>
    <row r="119" spans="1:35" x14ac:dyDescent="0.3">
      <c r="A119" s="98" t="s">
        <v>592</v>
      </c>
      <c r="B119" t="s">
        <v>569</v>
      </c>
      <c r="C119" t="s">
        <v>288</v>
      </c>
      <c r="D119">
        <v>21</v>
      </c>
      <c r="E119">
        <v>8.1</v>
      </c>
      <c r="F119">
        <v>6.5</v>
      </c>
      <c r="G119">
        <v>270</v>
      </c>
      <c r="I119">
        <v>214</v>
      </c>
      <c r="J119">
        <v>33</v>
      </c>
      <c r="K119">
        <v>27</v>
      </c>
      <c r="L119">
        <v>236</v>
      </c>
      <c r="M119">
        <v>338</v>
      </c>
      <c r="N119">
        <v>77</v>
      </c>
      <c r="O119">
        <v>34</v>
      </c>
      <c r="Q119">
        <v>26</v>
      </c>
      <c r="R119">
        <v>16.5</v>
      </c>
      <c r="U119">
        <v>2895</v>
      </c>
      <c r="V119">
        <v>2350</v>
      </c>
      <c r="W119">
        <f t="shared" si="1"/>
        <v>81.174438687392055</v>
      </c>
      <c r="X119">
        <v>100</v>
      </c>
      <c r="Y119">
        <v>100</v>
      </c>
      <c r="Z119">
        <v>30</v>
      </c>
      <c r="AA119">
        <v>0.625</v>
      </c>
      <c r="AB119">
        <v>0.8</v>
      </c>
      <c r="AC119">
        <v>0.5</v>
      </c>
      <c r="AE119">
        <v>1</v>
      </c>
      <c r="AG119">
        <v>100</v>
      </c>
      <c r="AI119">
        <v>10</v>
      </c>
    </row>
    <row r="120" spans="1:35" x14ac:dyDescent="0.3">
      <c r="A120" s="98" t="s">
        <v>593</v>
      </c>
      <c r="B120" t="s">
        <v>569</v>
      </c>
      <c r="C120" t="s">
        <v>277</v>
      </c>
      <c r="D120">
        <v>21</v>
      </c>
      <c r="E120">
        <v>7.9</v>
      </c>
      <c r="F120">
        <v>6.5</v>
      </c>
      <c r="G120">
        <v>195</v>
      </c>
      <c r="I120">
        <v>150</v>
      </c>
      <c r="J120">
        <v>106</v>
      </c>
      <c r="K120">
        <v>89</v>
      </c>
      <c r="L120">
        <v>245.9</v>
      </c>
      <c r="M120">
        <v>365</v>
      </c>
      <c r="N120">
        <v>83</v>
      </c>
      <c r="O120">
        <v>26</v>
      </c>
      <c r="Q120">
        <v>25</v>
      </c>
      <c r="R120">
        <v>16</v>
      </c>
      <c r="S120">
        <v>6000</v>
      </c>
      <c r="T120">
        <v>4500</v>
      </c>
      <c r="U120">
        <v>2489</v>
      </c>
      <c r="V120">
        <v>1850</v>
      </c>
      <c r="W120">
        <f t="shared" si="1"/>
        <v>74.327038971474494</v>
      </c>
      <c r="X120">
        <v>100</v>
      </c>
      <c r="Y120">
        <v>100</v>
      </c>
      <c r="Z120">
        <v>30</v>
      </c>
      <c r="AA120">
        <v>0.625</v>
      </c>
      <c r="AB120">
        <v>0.8</v>
      </c>
      <c r="AC120">
        <v>0.5</v>
      </c>
      <c r="AE120">
        <v>1</v>
      </c>
      <c r="AG120">
        <v>100</v>
      </c>
    </row>
    <row r="121" spans="1:35" x14ac:dyDescent="0.3">
      <c r="A121" s="98" t="s">
        <v>595</v>
      </c>
      <c r="B121" t="s">
        <v>576</v>
      </c>
      <c r="C121" t="s">
        <v>292</v>
      </c>
      <c r="D121">
        <v>21</v>
      </c>
      <c r="E121">
        <v>8</v>
      </c>
      <c r="F121">
        <v>0</v>
      </c>
      <c r="G121">
        <v>250</v>
      </c>
      <c r="I121">
        <v>158</v>
      </c>
      <c r="J121">
        <v>218</v>
      </c>
      <c r="K121">
        <v>101</v>
      </c>
      <c r="L121">
        <v>255</v>
      </c>
      <c r="M121">
        <v>330</v>
      </c>
      <c r="N121">
        <v>65</v>
      </c>
      <c r="O121">
        <v>15</v>
      </c>
      <c r="Q121">
        <v>24.5</v>
      </c>
      <c r="R121">
        <v>15.5</v>
      </c>
      <c r="U121">
        <v>2676</v>
      </c>
      <c r="V121">
        <v>2050</v>
      </c>
      <c r="W121">
        <f t="shared" si="1"/>
        <v>76.606875934230189</v>
      </c>
      <c r="X121">
        <v>100</v>
      </c>
      <c r="Y121">
        <v>100</v>
      </c>
      <c r="AA121">
        <v>0.625</v>
      </c>
    </row>
    <row r="122" spans="1:35" x14ac:dyDescent="0.3">
      <c r="A122" s="98" t="s">
        <v>596</v>
      </c>
      <c r="B122" t="s">
        <v>290</v>
      </c>
      <c r="C122" t="s">
        <v>277</v>
      </c>
      <c r="D122">
        <v>23</v>
      </c>
      <c r="E122">
        <v>8.1</v>
      </c>
      <c r="F122">
        <v>6.5</v>
      </c>
      <c r="I122">
        <v>167</v>
      </c>
      <c r="J122">
        <v>248</v>
      </c>
      <c r="K122">
        <v>100</v>
      </c>
      <c r="W122" t="e">
        <f t="shared" si="1"/>
        <v>#DIV/0!</v>
      </c>
    </row>
    <row r="123" spans="1:35" x14ac:dyDescent="0.3">
      <c r="A123" s="98" t="s">
        <v>597</v>
      </c>
      <c r="B123" t="s">
        <v>569</v>
      </c>
      <c r="C123" t="s">
        <v>277</v>
      </c>
      <c r="D123">
        <v>21</v>
      </c>
      <c r="E123">
        <v>7.96</v>
      </c>
      <c r="F123">
        <v>6.5</v>
      </c>
      <c r="G123">
        <v>255</v>
      </c>
      <c r="I123">
        <v>138</v>
      </c>
      <c r="J123">
        <v>229</v>
      </c>
      <c r="K123">
        <v>119</v>
      </c>
      <c r="L123">
        <v>253</v>
      </c>
      <c r="M123">
        <v>301</v>
      </c>
      <c r="N123">
        <v>69</v>
      </c>
      <c r="O123">
        <v>17</v>
      </c>
      <c r="Q123">
        <v>25</v>
      </c>
      <c r="R123">
        <v>16.5</v>
      </c>
      <c r="U123">
        <v>3047</v>
      </c>
      <c r="V123">
        <v>2300</v>
      </c>
      <c r="W123">
        <f t="shared" si="1"/>
        <v>75.484082704299311</v>
      </c>
      <c r="X123">
        <v>100</v>
      </c>
      <c r="Y123">
        <v>100</v>
      </c>
      <c r="Z123">
        <v>30</v>
      </c>
      <c r="AA123">
        <v>0.625</v>
      </c>
      <c r="AB123">
        <v>0.8</v>
      </c>
      <c r="AC123">
        <v>0.5</v>
      </c>
      <c r="AE123">
        <v>1</v>
      </c>
      <c r="AG123">
        <v>100</v>
      </c>
    </row>
    <row r="124" spans="1:35" x14ac:dyDescent="0.3">
      <c r="A124" s="98" t="s">
        <v>602</v>
      </c>
      <c r="B124" t="s">
        <v>576</v>
      </c>
      <c r="C124" t="s">
        <v>264</v>
      </c>
      <c r="D124">
        <v>21</v>
      </c>
      <c r="E124">
        <v>8.1</v>
      </c>
      <c r="F124">
        <v>6.5</v>
      </c>
      <c r="G124">
        <v>320</v>
      </c>
      <c r="I124">
        <v>154</v>
      </c>
      <c r="J124">
        <v>236</v>
      </c>
      <c r="K124">
        <v>68</v>
      </c>
      <c r="L124">
        <v>263</v>
      </c>
      <c r="M124">
        <v>272</v>
      </c>
      <c r="N124">
        <v>65</v>
      </c>
      <c r="O124">
        <v>13</v>
      </c>
      <c r="Q124">
        <v>23.5</v>
      </c>
      <c r="R124">
        <v>16</v>
      </c>
      <c r="U124">
        <v>2871</v>
      </c>
      <c r="V124">
        <v>2100</v>
      </c>
      <c r="W124">
        <f t="shared" si="1"/>
        <v>73.145245559038656</v>
      </c>
      <c r="X124">
        <v>100</v>
      </c>
      <c r="Y124">
        <v>100</v>
      </c>
      <c r="AA124">
        <v>0.625</v>
      </c>
      <c r="AG124">
        <v>100</v>
      </c>
    </row>
    <row r="125" spans="1:35" x14ac:dyDescent="0.3">
      <c r="A125" s="98" t="s">
        <v>604</v>
      </c>
      <c r="B125" t="s">
        <v>290</v>
      </c>
      <c r="C125" t="s">
        <v>288</v>
      </c>
      <c r="D125">
        <v>23</v>
      </c>
      <c r="E125" t="s">
        <v>601</v>
      </c>
      <c r="W125" t="e">
        <f t="shared" si="1"/>
        <v>#DIV/0!</v>
      </c>
    </row>
    <row r="126" spans="1:35" x14ac:dyDescent="0.3">
      <c r="A126" s="98" t="s">
        <v>603</v>
      </c>
      <c r="B126" t="s">
        <v>569</v>
      </c>
      <c r="C126" t="s">
        <v>288</v>
      </c>
      <c r="D126">
        <v>21</v>
      </c>
      <c r="E126">
        <v>8.1999999999999993</v>
      </c>
      <c r="F126">
        <v>6.5</v>
      </c>
      <c r="I126">
        <v>160</v>
      </c>
      <c r="J126">
        <v>226</v>
      </c>
      <c r="K126">
        <v>83</v>
      </c>
      <c r="L126">
        <v>257</v>
      </c>
      <c r="M126">
        <v>305</v>
      </c>
      <c r="N126">
        <v>70</v>
      </c>
      <c r="O126">
        <v>16</v>
      </c>
      <c r="Q126">
        <v>25</v>
      </c>
      <c r="R126">
        <v>16</v>
      </c>
      <c r="U126">
        <v>3172</v>
      </c>
      <c r="V126">
        <v>2450</v>
      </c>
      <c r="W126">
        <f t="shared" si="1"/>
        <v>77.238335435056754</v>
      </c>
      <c r="X126">
        <v>100</v>
      </c>
      <c r="Y126">
        <v>100</v>
      </c>
      <c r="Z126">
        <v>30</v>
      </c>
      <c r="AA126">
        <v>0.625</v>
      </c>
      <c r="AB126">
        <v>0.8</v>
      </c>
      <c r="AC126">
        <v>0.5</v>
      </c>
      <c r="AE126">
        <v>1</v>
      </c>
      <c r="AG126">
        <v>100</v>
      </c>
    </row>
    <row r="127" spans="1:35" x14ac:dyDescent="0.3">
      <c r="A127" s="159">
        <v>45717.375</v>
      </c>
      <c r="B127" t="s">
        <v>568</v>
      </c>
      <c r="C127" t="s">
        <v>277</v>
      </c>
      <c r="D127">
        <v>21</v>
      </c>
      <c r="F127">
        <v>6.5</v>
      </c>
      <c r="W127" t="e">
        <f t="shared" si="1"/>
        <v>#DIV/0!</v>
      </c>
      <c r="Z127">
        <v>30</v>
      </c>
      <c r="AA127">
        <v>0.625</v>
      </c>
      <c r="AB127">
        <v>0.8</v>
      </c>
      <c r="AC127">
        <v>0.5</v>
      </c>
      <c r="AE127">
        <v>1</v>
      </c>
      <c r="AI127">
        <v>10</v>
      </c>
    </row>
    <row r="128" spans="1:35" x14ac:dyDescent="0.3">
      <c r="A128" s="98">
        <v>45719.375</v>
      </c>
      <c r="B128" t="s">
        <v>568</v>
      </c>
      <c r="C128" t="s">
        <v>277</v>
      </c>
      <c r="D128">
        <v>21</v>
      </c>
      <c r="E128">
        <v>8.3000000000000007</v>
      </c>
      <c r="F128">
        <v>6.5</v>
      </c>
      <c r="G128">
        <v>440</v>
      </c>
      <c r="I128">
        <v>155</v>
      </c>
      <c r="J128">
        <v>213</v>
      </c>
      <c r="K128">
        <v>82</v>
      </c>
      <c r="M128">
        <v>382</v>
      </c>
      <c r="N128">
        <v>60</v>
      </c>
      <c r="O128">
        <v>35</v>
      </c>
      <c r="Q128">
        <v>26</v>
      </c>
      <c r="R128">
        <v>17</v>
      </c>
      <c r="S128">
        <v>6500</v>
      </c>
      <c r="T128">
        <v>5000</v>
      </c>
      <c r="U128">
        <v>3273</v>
      </c>
      <c r="V128">
        <v>2753</v>
      </c>
      <c r="W128">
        <f t="shared" si="1"/>
        <v>84.112435074854872</v>
      </c>
      <c r="X128">
        <v>100</v>
      </c>
      <c r="Y128">
        <v>100</v>
      </c>
      <c r="Z128">
        <v>30</v>
      </c>
      <c r="AA128">
        <v>0.625</v>
      </c>
      <c r="AB128">
        <v>0.8</v>
      </c>
      <c r="AC128">
        <v>0.5</v>
      </c>
      <c r="AE128">
        <v>1</v>
      </c>
      <c r="AH128">
        <v>40</v>
      </c>
    </row>
    <row r="129" spans="1:35" x14ac:dyDescent="0.3">
      <c r="A129" s="98">
        <v>45750.375</v>
      </c>
      <c r="B129" t="s">
        <v>576</v>
      </c>
      <c r="C129" t="s">
        <v>264</v>
      </c>
      <c r="D129">
        <v>21</v>
      </c>
      <c r="E129">
        <v>8.4</v>
      </c>
      <c r="F129">
        <v>0</v>
      </c>
      <c r="G129">
        <v>450</v>
      </c>
      <c r="I129">
        <v>140</v>
      </c>
      <c r="J129">
        <v>203</v>
      </c>
      <c r="K129">
        <v>90</v>
      </c>
      <c r="L129">
        <v>260</v>
      </c>
      <c r="M129">
        <v>757</v>
      </c>
      <c r="N129">
        <v>116</v>
      </c>
      <c r="O129">
        <v>29</v>
      </c>
      <c r="Q129">
        <v>25</v>
      </c>
      <c r="R129">
        <v>15.5</v>
      </c>
      <c r="U129">
        <v>3201</v>
      </c>
      <c r="V129">
        <v>2650</v>
      </c>
      <c r="W129">
        <f t="shared" si="1"/>
        <v>82.786629178381759</v>
      </c>
      <c r="X129">
        <v>100</v>
      </c>
      <c r="Y129">
        <v>100</v>
      </c>
      <c r="AA129">
        <v>0.6</v>
      </c>
    </row>
    <row r="130" spans="1:35" x14ac:dyDescent="0.3">
      <c r="A130" s="98">
        <v>45750.625</v>
      </c>
      <c r="B130" t="s">
        <v>290</v>
      </c>
      <c r="C130" t="s">
        <v>261</v>
      </c>
      <c r="D130">
        <v>23</v>
      </c>
      <c r="E130">
        <v>8.4</v>
      </c>
      <c r="F130">
        <v>6.5</v>
      </c>
      <c r="I130">
        <v>156</v>
      </c>
      <c r="J130">
        <v>256</v>
      </c>
      <c r="K130">
        <v>125</v>
      </c>
      <c r="L130">
        <v>278</v>
      </c>
      <c r="Q130">
        <v>26.4</v>
      </c>
      <c r="R130">
        <v>16</v>
      </c>
      <c r="W130" t="e">
        <f t="shared" si="1"/>
        <v>#DIV/0!</v>
      </c>
    </row>
    <row r="131" spans="1:35" x14ac:dyDescent="0.3">
      <c r="A131" s="98">
        <v>45780.375</v>
      </c>
      <c r="B131" t="s">
        <v>568</v>
      </c>
      <c r="C131" t="s">
        <v>277</v>
      </c>
      <c r="D131">
        <v>21</v>
      </c>
      <c r="E131">
        <v>8.4</v>
      </c>
      <c r="F131">
        <v>6.5</v>
      </c>
      <c r="G131">
        <v>430</v>
      </c>
      <c r="I131">
        <v>132</v>
      </c>
      <c r="J131">
        <v>196</v>
      </c>
      <c r="K131">
        <v>100</v>
      </c>
      <c r="L131">
        <v>234</v>
      </c>
      <c r="M131">
        <v>285</v>
      </c>
      <c r="N131">
        <v>62</v>
      </c>
      <c r="O131">
        <v>20</v>
      </c>
      <c r="Q131">
        <v>24.5</v>
      </c>
      <c r="R131">
        <v>16</v>
      </c>
      <c r="U131">
        <v>3352</v>
      </c>
      <c r="V131">
        <v>2716</v>
      </c>
      <c r="W131">
        <f t="shared" si="1"/>
        <v>81.02625298329356</v>
      </c>
      <c r="X131">
        <v>100</v>
      </c>
      <c r="Y131">
        <v>100</v>
      </c>
      <c r="Z131">
        <v>30</v>
      </c>
      <c r="AA131">
        <v>0.625</v>
      </c>
      <c r="AB131">
        <v>0.8</v>
      </c>
      <c r="AC131">
        <v>0.5</v>
      </c>
      <c r="AE131">
        <v>1</v>
      </c>
      <c r="AG131">
        <v>100</v>
      </c>
    </row>
    <row r="132" spans="1:35" x14ac:dyDescent="0.3">
      <c r="A132" s="98">
        <v>45811.375</v>
      </c>
      <c r="B132" t="s">
        <v>576</v>
      </c>
      <c r="C132" t="s">
        <v>264</v>
      </c>
      <c r="D132">
        <v>21</v>
      </c>
      <c r="E132">
        <v>8.4</v>
      </c>
      <c r="F132">
        <v>0</v>
      </c>
      <c r="G132">
        <v>440</v>
      </c>
      <c r="I132">
        <v>166</v>
      </c>
      <c r="J132">
        <v>206</v>
      </c>
      <c r="K132" s="40">
        <v>80</v>
      </c>
      <c r="M132" s="40"/>
      <c r="O132">
        <v>42</v>
      </c>
      <c r="Q132">
        <v>25</v>
      </c>
      <c r="R132">
        <v>16</v>
      </c>
      <c r="U132">
        <v>3400</v>
      </c>
      <c r="V132">
        <v>2700</v>
      </c>
      <c r="W132">
        <f t="shared" si="1"/>
        <v>79.411764705882348</v>
      </c>
      <c r="X132">
        <v>100</v>
      </c>
      <c r="Y132">
        <v>100</v>
      </c>
      <c r="AF132">
        <v>3</v>
      </c>
      <c r="AG132">
        <v>100</v>
      </c>
    </row>
    <row r="133" spans="1:35" x14ac:dyDescent="0.3">
      <c r="A133" s="98">
        <v>45811.625</v>
      </c>
      <c r="B133" t="s">
        <v>290</v>
      </c>
      <c r="C133" t="s">
        <v>277</v>
      </c>
      <c r="D133">
        <v>23</v>
      </c>
      <c r="E133">
        <v>8</v>
      </c>
      <c r="F133">
        <v>6.5</v>
      </c>
      <c r="J133">
        <v>217</v>
      </c>
      <c r="K133">
        <v>70</v>
      </c>
      <c r="W133" t="e">
        <f t="shared" si="1"/>
        <v>#DIV/0!</v>
      </c>
    </row>
    <row r="134" spans="1:35" x14ac:dyDescent="0.3">
      <c r="A134" s="98">
        <v>45841.375</v>
      </c>
      <c r="B134" t="s">
        <v>576</v>
      </c>
      <c r="C134" t="s">
        <v>292</v>
      </c>
      <c r="D134">
        <v>22</v>
      </c>
      <c r="E134">
        <v>8.4</v>
      </c>
      <c r="F134">
        <v>0</v>
      </c>
      <c r="G134">
        <v>455</v>
      </c>
      <c r="I134">
        <v>180</v>
      </c>
      <c r="J134">
        <v>213</v>
      </c>
      <c r="K134">
        <v>80</v>
      </c>
      <c r="M134">
        <v>345</v>
      </c>
      <c r="O134">
        <v>23</v>
      </c>
      <c r="Q134">
        <v>27</v>
      </c>
      <c r="R134">
        <v>17</v>
      </c>
      <c r="U134">
        <v>3529</v>
      </c>
      <c r="V134">
        <v>2609</v>
      </c>
      <c r="W134">
        <f t="shared" si="1"/>
        <v>73.930291867384526</v>
      </c>
      <c r="X134">
        <v>100</v>
      </c>
      <c r="Y134">
        <v>100</v>
      </c>
      <c r="AG134">
        <v>100</v>
      </c>
    </row>
    <row r="135" spans="1:35" x14ac:dyDescent="0.3">
      <c r="A135" s="98">
        <v>45841.625</v>
      </c>
      <c r="B135" t="s">
        <v>290</v>
      </c>
      <c r="D135">
        <v>23</v>
      </c>
      <c r="E135">
        <v>8.3000000000000007</v>
      </c>
      <c r="F135">
        <v>6.5</v>
      </c>
      <c r="W135" t="e">
        <f t="shared" si="1"/>
        <v>#DIV/0!</v>
      </c>
      <c r="Z135">
        <v>30</v>
      </c>
      <c r="AA135">
        <v>0.625</v>
      </c>
      <c r="AB135">
        <v>0.8</v>
      </c>
      <c r="AI135">
        <v>5</v>
      </c>
    </row>
    <row r="136" spans="1:35" x14ac:dyDescent="0.3">
      <c r="A136" s="98">
        <v>45933.375</v>
      </c>
      <c r="B136" t="s">
        <v>569</v>
      </c>
      <c r="C136" t="s">
        <v>277</v>
      </c>
      <c r="D136">
        <v>22</v>
      </c>
      <c r="E136">
        <v>8.3000000000000007</v>
      </c>
      <c r="F136">
        <v>6.5</v>
      </c>
      <c r="G136">
        <v>305</v>
      </c>
      <c r="I136">
        <v>152</v>
      </c>
      <c r="J136">
        <v>152</v>
      </c>
      <c r="K136">
        <v>50</v>
      </c>
      <c r="L136">
        <v>248</v>
      </c>
      <c r="M136">
        <v>160</v>
      </c>
      <c r="N136">
        <v>29</v>
      </c>
      <c r="O136">
        <v>47</v>
      </c>
      <c r="Q136">
        <v>27</v>
      </c>
      <c r="R136">
        <v>17</v>
      </c>
      <c r="S136">
        <v>6600</v>
      </c>
      <c r="T136">
        <v>5000</v>
      </c>
      <c r="U136">
        <v>3589</v>
      </c>
      <c r="V136">
        <v>2605</v>
      </c>
      <c r="W136">
        <f t="shared" si="1"/>
        <v>72.582892170521035</v>
      </c>
      <c r="X136">
        <v>100</v>
      </c>
      <c r="Y136">
        <v>100</v>
      </c>
      <c r="Z136">
        <v>30</v>
      </c>
      <c r="AA136">
        <v>0.625</v>
      </c>
      <c r="AB136">
        <v>0.8</v>
      </c>
      <c r="AG136">
        <v>200</v>
      </c>
      <c r="AH136">
        <v>40</v>
      </c>
    </row>
    <row r="137" spans="1:35" x14ac:dyDescent="0.3">
      <c r="A137" s="98">
        <v>45964.375</v>
      </c>
      <c r="B137" t="s">
        <v>576</v>
      </c>
      <c r="C137" t="s">
        <v>264</v>
      </c>
      <c r="D137">
        <v>22</v>
      </c>
      <c r="E137">
        <v>8.1</v>
      </c>
      <c r="F137">
        <v>0</v>
      </c>
      <c r="G137">
        <v>215</v>
      </c>
      <c r="I137">
        <v>104</v>
      </c>
      <c r="J137">
        <v>161</v>
      </c>
      <c r="K137">
        <v>60</v>
      </c>
      <c r="L137">
        <v>212</v>
      </c>
      <c r="M137">
        <v>165</v>
      </c>
      <c r="N137">
        <v>27</v>
      </c>
      <c r="O137">
        <v>37</v>
      </c>
      <c r="Q137">
        <v>27</v>
      </c>
      <c r="R137">
        <v>17</v>
      </c>
      <c r="U137">
        <v>3737</v>
      </c>
      <c r="V137">
        <v>2700</v>
      </c>
      <c r="W137">
        <f t="shared" si="1"/>
        <v>72.250468290072249</v>
      </c>
      <c r="X137">
        <v>100</v>
      </c>
      <c r="Y137">
        <v>100</v>
      </c>
      <c r="AA137">
        <v>0.6</v>
      </c>
      <c r="AG137">
        <v>100</v>
      </c>
    </row>
    <row r="138" spans="1:35" x14ac:dyDescent="0.3">
      <c r="A138" s="98">
        <v>45964.625</v>
      </c>
      <c r="B138" t="s">
        <v>290</v>
      </c>
      <c r="C138" t="s">
        <v>281</v>
      </c>
      <c r="D138">
        <v>23</v>
      </c>
      <c r="E138">
        <v>8.1</v>
      </c>
      <c r="F138">
        <v>6.5</v>
      </c>
      <c r="I138">
        <v>175</v>
      </c>
      <c r="J138">
        <v>150</v>
      </c>
      <c r="K138">
        <v>50</v>
      </c>
      <c r="L138">
        <v>70</v>
      </c>
      <c r="W138" t="e">
        <f t="shared" si="1"/>
        <v>#DIV/0!</v>
      </c>
      <c r="X138">
        <v>100</v>
      </c>
      <c r="Y138">
        <v>100</v>
      </c>
    </row>
    <row r="139" spans="1:35" x14ac:dyDescent="0.3">
      <c r="A139" s="98">
        <v>45994.375</v>
      </c>
      <c r="B139" t="s">
        <v>580</v>
      </c>
      <c r="C139" t="s">
        <v>277</v>
      </c>
      <c r="D139">
        <v>22</v>
      </c>
      <c r="E139">
        <v>8</v>
      </c>
      <c r="F139">
        <v>6.5</v>
      </c>
      <c r="G139">
        <v>150</v>
      </c>
      <c r="I139">
        <v>218</v>
      </c>
      <c r="J139">
        <v>108</v>
      </c>
      <c r="K139">
        <v>50</v>
      </c>
      <c r="L139">
        <v>174</v>
      </c>
      <c r="M139">
        <v>239</v>
      </c>
      <c r="N139">
        <v>28</v>
      </c>
      <c r="O139">
        <v>31</v>
      </c>
      <c r="Q139">
        <v>27.5</v>
      </c>
      <c r="R139">
        <v>17.5</v>
      </c>
      <c r="U139">
        <v>3560</v>
      </c>
      <c r="V139">
        <v>2550</v>
      </c>
      <c r="W139">
        <f t="shared" si="1"/>
        <v>71.629213483146074</v>
      </c>
      <c r="X139">
        <v>100</v>
      </c>
      <c r="Y139">
        <v>100</v>
      </c>
      <c r="Z139">
        <v>30</v>
      </c>
      <c r="AA139">
        <v>0.625</v>
      </c>
      <c r="AB139">
        <v>0.8</v>
      </c>
      <c r="AG139">
        <v>100</v>
      </c>
    </row>
    <row r="140" spans="1:35" x14ac:dyDescent="0.3">
      <c r="A140" s="98" t="s">
        <v>606</v>
      </c>
      <c r="B140" t="s">
        <v>576</v>
      </c>
      <c r="C140" t="s">
        <v>292</v>
      </c>
      <c r="D140">
        <v>22</v>
      </c>
      <c r="E140">
        <v>7.56</v>
      </c>
      <c r="F140">
        <v>0</v>
      </c>
      <c r="G140">
        <v>90</v>
      </c>
      <c r="I140">
        <v>74</v>
      </c>
      <c r="J140">
        <v>101</v>
      </c>
      <c r="K140">
        <v>37</v>
      </c>
      <c r="L140">
        <v>129</v>
      </c>
      <c r="M140">
        <v>148</v>
      </c>
      <c r="N140">
        <v>28</v>
      </c>
      <c r="O140">
        <v>36</v>
      </c>
      <c r="Q140">
        <v>27</v>
      </c>
      <c r="R140">
        <v>17</v>
      </c>
      <c r="U140">
        <v>3254</v>
      </c>
      <c r="V140">
        <v>2431</v>
      </c>
      <c r="W140">
        <f t="shared" si="1"/>
        <v>74.708051628764593</v>
      </c>
      <c r="X140">
        <v>100</v>
      </c>
      <c r="Y140">
        <v>100</v>
      </c>
      <c r="AA140">
        <v>0.6</v>
      </c>
      <c r="AE140">
        <v>1</v>
      </c>
      <c r="AG140">
        <v>100</v>
      </c>
    </row>
    <row r="141" spans="1:35" x14ac:dyDescent="0.3">
      <c r="A141" t="s">
        <v>607</v>
      </c>
      <c r="B141" t="s">
        <v>290</v>
      </c>
      <c r="C141" t="s">
        <v>295</v>
      </c>
      <c r="D141">
        <v>23</v>
      </c>
      <c r="E141">
        <v>8</v>
      </c>
      <c r="F141">
        <v>6.5</v>
      </c>
      <c r="I141">
        <v>135</v>
      </c>
      <c r="J141">
        <v>43</v>
      </c>
      <c r="K141">
        <v>20</v>
      </c>
      <c r="L141">
        <v>91</v>
      </c>
      <c r="N141">
        <v>46</v>
      </c>
      <c r="W141" t="e">
        <f t="shared" si="1"/>
        <v>#DIV/0!</v>
      </c>
    </row>
    <row r="142" spans="1:35" x14ac:dyDescent="0.3">
      <c r="A142" t="s">
        <v>608</v>
      </c>
      <c r="B142" t="s">
        <v>569</v>
      </c>
      <c r="C142" t="s">
        <v>295</v>
      </c>
      <c r="D142">
        <v>22</v>
      </c>
      <c r="E142">
        <v>8.1</v>
      </c>
      <c r="F142">
        <v>6.5</v>
      </c>
      <c r="G142">
        <v>230</v>
      </c>
      <c r="I142">
        <v>140</v>
      </c>
      <c r="J142">
        <v>78</v>
      </c>
      <c r="K142">
        <v>30</v>
      </c>
      <c r="L142">
        <v>100</v>
      </c>
      <c r="M142">
        <v>154</v>
      </c>
      <c r="O142">
        <v>24</v>
      </c>
      <c r="Q142">
        <v>27</v>
      </c>
      <c r="R142">
        <v>17</v>
      </c>
      <c r="U142">
        <v>3200</v>
      </c>
      <c r="V142">
        <v>2338</v>
      </c>
      <c r="W142">
        <f t="shared" ref="W142:W176" si="2">V142/U142 * 100</f>
        <v>73.0625</v>
      </c>
      <c r="X142">
        <v>100</v>
      </c>
      <c r="Y142">
        <v>100</v>
      </c>
      <c r="Z142">
        <v>30</v>
      </c>
      <c r="AA142">
        <v>0.625</v>
      </c>
      <c r="AB142">
        <v>0.8</v>
      </c>
      <c r="AC142">
        <v>1</v>
      </c>
      <c r="AE142">
        <v>1</v>
      </c>
      <c r="AG142">
        <v>100</v>
      </c>
      <c r="AI142">
        <v>5</v>
      </c>
    </row>
    <row r="143" spans="1:35" x14ac:dyDescent="0.3">
      <c r="A143" s="98" t="s">
        <v>609</v>
      </c>
      <c r="B143" t="s">
        <v>569</v>
      </c>
      <c r="C143" t="s">
        <v>295</v>
      </c>
      <c r="D143">
        <v>22</v>
      </c>
      <c r="E143">
        <v>8.1</v>
      </c>
      <c r="F143">
        <v>6.5</v>
      </c>
      <c r="G143">
        <v>185</v>
      </c>
      <c r="I143">
        <v>169</v>
      </c>
      <c r="J143">
        <v>193</v>
      </c>
      <c r="K143">
        <v>70</v>
      </c>
      <c r="L143">
        <v>146</v>
      </c>
      <c r="M143">
        <v>173</v>
      </c>
      <c r="N143">
        <v>25</v>
      </c>
      <c r="O143">
        <v>19</v>
      </c>
      <c r="Q143">
        <v>26.5</v>
      </c>
      <c r="R143">
        <v>17</v>
      </c>
      <c r="S143">
        <v>6800</v>
      </c>
      <c r="T143">
        <v>4200</v>
      </c>
      <c r="U143">
        <v>3296</v>
      </c>
      <c r="V143">
        <v>2417</v>
      </c>
      <c r="W143">
        <f t="shared" si="2"/>
        <v>73.331310679611647</v>
      </c>
      <c r="X143">
        <v>100</v>
      </c>
      <c r="Y143">
        <v>100</v>
      </c>
      <c r="Z143">
        <v>30</v>
      </c>
      <c r="AA143">
        <v>0.625</v>
      </c>
      <c r="AB143">
        <v>0.8</v>
      </c>
      <c r="AC143">
        <v>0.5</v>
      </c>
      <c r="AE143">
        <v>1</v>
      </c>
      <c r="AG143">
        <v>200</v>
      </c>
      <c r="AH143">
        <v>40</v>
      </c>
    </row>
    <row r="144" spans="1:35" x14ac:dyDescent="0.3">
      <c r="A144" s="98" t="s">
        <v>610</v>
      </c>
      <c r="B144" t="s">
        <v>569</v>
      </c>
      <c r="C144" t="s">
        <v>288</v>
      </c>
      <c r="D144">
        <v>22</v>
      </c>
      <c r="E144">
        <v>8</v>
      </c>
      <c r="F144">
        <v>6.5</v>
      </c>
      <c r="W144" t="e">
        <f t="shared" si="2"/>
        <v>#DIV/0!</v>
      </c>
      <c r="Z144" t="s">
        <v>611</v>
      </c>
      <c r="AC144">
        <v>0</v>
      </c>
      <c r="AE144">
        <v>0</v>
      </c>
    </row>
    <row r="145" spans="1:37" x14ac:dyDescent="0.3">
      <c r="A145" s="98" t="s">
        <v>612</v>
      </c>
      <c r="B145" t="s">
        <v>576</v>
      </c>
      <c r="C145" t="s">
        <v>292</v>
      </c>
      <c r="D145">
        <v>22</v>
      </c>
      <c r="E145">
        <v>7.53</v>
      </c>
      <c r="F145">
        <v>0</v>
      </c>
      <c r="G145">
        <v>85</v>
      </c>
      <c r="I145">
        <v>68.2</v>
      </c>
      <c r="J145" t="s">
        <v>632</v>
      </c>
      <c r="K145" t="s">
        <v>633</v>
      </c>
      <c r="M145">
        <v>294</v>
      </c>
      <c r="N145">
        <v>24</v>
      </c>
      <c r="O145">
        <v>15</v>
      </c>
      <c r="Q145">
        <v>25</v>
      </c>
      <c r="R145">
        <v>16.5</v>
      </c>
      <c r="U145">
        <v>3521</v>
      </c>
      <c r="V145">
        <v>2747</v>
      </c>
      <c r="W145">
        <f t="shared" si="2"/>
        <v>78.017608633910811</v>
      </c>
      <c r="X145">
        <v>100</v>
      </c>
      <c r="Y145">
        <v>100</v>
      </c>
      <c r="AA145">
        <v>0.6</v>
      </c>
      <c r="AG145">
        <v>100</v>
      </c>
    </row>
    <row r="146" spans="1:37" x14ac:dyDescent="0.3">
      <c r="A146" s="98" t="s">
        <v>613</v>
      </c>
      <c r="B146" t="s">
        <v>290</v>
      </c>
      <c r="C146" t="s">
        <v>295</v>
      </c>
      <c r="D146">
        <v>23</v>
      </c>
      <c r="F146">
        <v>6.5</v>
      </c>
      <c r="I146">
        <v>64</v>
      </c>
      <c r="J146">
        <v>297</v>
      </c>
      <c r="K146">
        <v>10</v>
      </c>
      <c r="W146" t="e">
        <f t="shared" si="2"/>
        <v>#DIV/0!</v>
      </c>
      <c r="X146">
        <v>100</v>
      </c>
      <c r="Y146">
        <v>100</v>
      </c>
      <c r="Z146">
        <v>30</v>
      </c>
      <c r="AA146">
        <v>0.625</v>
      </c>
      <c r="AB146">
        <v>0.8</v>
      </c>
      <c r="AC146">
        <v>0.5</v>
      </c>
      <c r="AE146">
        <v>1</v>
      </c>
    </row>
    <row r="147" spans="1:37" x14ac:dyDescent="0.3">
      <c r="A147" s="98" t="s">
        <v>614</v>
      </c>
      <c r="B147" t="s">
        <v>576</v>
      </c>
      <c r="C147" t="s">
        <v>264</v>
      </c>
      <c r="D147">
        <v>22</v>
      </c>
      <c r="E147">
        <v>8.1</v>
      </c>
      <c r="F147">
        <v>0</v>
      </c>
      <c r="G147">
        <v>180</v>
      </c>
      <c r="I147">
        <v>58</v>
      </c>
      <c r="J147" t="s">
        <v>634</v>
      </c>
      <c r="K147" t="s">
        <v>635</v>
      </c>
      <c r="M147">
        <v>240</v>
      </c>
      <c r="N147">
        <v>27.5</v>
      </c>
      <c r="O147">
        <v>20</v>
      </c>
      <c r="Q147">
        <v>26</v>
      </c>
      <c r="R147">
        <v>16.2</v>
      </c>
      <c r="U147">
        <v>3520</v>
      </c>
      <c r="V147">
        <v>2667</v>
      </c>
      <c r="W147">
        <f t="shared" si="2"/>
        <v>75.767045454545453</v>
      </c>
      <c r="X147">
        <v>100</v>
      </c>
      <c r="Y147">
        <v>100</v>
      </c>
      <c r="AA147">
        <v>0.6</v>
      </c>
      <c r="AG147">
        <v>100</v>
      </c>
    </row>
    <row r="148" spans="1:37" x14ac:dyDescent="0.3">
      <c r="A148" s="98" t="s">
        <v>636</v>
      </c>
      <c r="B148" t="s">
        <v>290</v>
      </c>
      <c r="W148" t="e">
        <f t="shared" si="2"/>
        <v>#DIV/0!</v>
      </c>
    </row>
    <row r="149" spans="1:37" x14ac:dyDescent="0.3">
      <c r="A149" s="98" t="s">
        <v>620</v>
      </c>
      <c r="B149" t="s">
        <v>576</v>
      </c>
      <c r="C149" t="s">
        <v>342</v>
      </c>
      <c r="D149">
        <v>22</v>
      </c>
      <c r="E149">
        <v>7.8</v>
      </c>
      <c r="F149">
        <v>0</v>
      </c>
      <c r="I149">
        <v>38</v>
      </c>
      <c r="J149">
        <v>1.9</v>
      </c>
      <c r="K149">
        <v>340</v>
      </c>
      <c r="M149">
        <v>200</v>
      </c>
      <c r="N149">
        <v>24</v>
      </c>
      <c r="O149">
        <v>51</v>
      </c>
      <c r="Q149">
        <v>26.5</v>
      </c>
      <c r="R149">
        <v>16.690000000000001</v>
      </c>
      <c r="U149">
        <v>3323</v>
      </c>
      <c r="W149">
        <f t="shared" si="2"/>
        <v>0</v>
      </c>
      <c r="X149">
        <v>100</v>
      </c>
      <c r="Y149">
        <v>100</v>
      </c>
      <c r="Z149">
        <v>30</v>
      </c>
      <c r="AA149">
        <v>0.625</v>
      </c>
      <c r="AB149">
        <v>0.8</v>
      </c>
      <c r="AC149">
        <v>0.5</v>
      </c>
      <c r="AE149">
        <v>1</v>
      </c>
      <c r="AG149">
        <v>100</v>
      </c>
      <c r="AH149">
        <v>40</v>
      </c>
    </row>
    <row r="150" spans="1:37" x14ac:dyDescent="0.3">
      <c r="A150" s="98" t="s">
        <v>622</v>
      </c>
      <c r="B150" t="s">
        <v>290</v>
      </c>
      <c r="C150" t="s">
        <v>281</v>
      </c>
      <c r="D150">
        <v>23</v>
      </c>
      <c r="E150">
        <v>8.5</v>
      </c>
      <c r="F150">
        <v>6.5</v>
      </c>
      <c r="I150">
        <v>44.8</v>
      </c>
      <c r="J150" t="s">
        <v>637</v>
      </c>
      <c r="K150">
        <v>59</v>
      </c>
      <c r="W150" t="e">
        <f t="shared" si="2"/>
        <v>#DIV/0!</v>
      </c>
      <c r="X150">
        <v>100</v>
      </c>
      <c r="Y150">
        <v>100</v>
      </c>
    </row>
    <row r="151" spans="1:37" x14ac:dyDescent="0.3">
      <c r="A151" s="98" t="s">
        <v>624</v>
      </c>
      <c r="B151" t="s">
        <v>569</v>
      </c>
      <c r="C151" t="s">
        <v>277</v>
      </c>
      <c r="D151">
        <v>22</v>
      </c>
      <c r="E151">
        <v>7.3</v>
      </c>
      <c r="F151">
        <v>6.5</v>
      </c>
      <c r="G151">
        <v>105</v>
      </c>
      <c r="I151">
        <v>24</v>
      </c>
      <c r="J151" t="s">
        <v>638</v>
      </c>
      <c r="K151">
        <v>118</v>
      </c>
      <c r="L151">
        <v>130</v>
      </c>
      <c r="M151">
        <v>271</v>
      </c>
      <c r="N151">
        <v>34</v>
      </c>
      <c r="O151">
        <v>89.6</v>
      </c>
      <c r="Q151">
        <v>26.9</v>
      </c>
      <c r="R151">
        <v>16.7</v>
      </c>
      <c r="S151">
        <v>6615</v>
      </c>
      <c r="T151">
        <v>5000</v>
      </c>
      <c r="U151">
        <v>3529</v>
      </c>
      <c r="V151">
        <v>2823</v>
      </c>
      <c r="W151">
        <f t="shared" si="2"/>
        <v>79.994332672145092</v>
      </c>
      <c r="X151">
        <v>100</v>
      </c>
      <c r="Y151">
        <v>100</v>
      </c>
      <c r="Z151">
        <v>30</v>
      </c>
      <c r="AA151">
        <v>0.625</v>
      </c>
      <c r="AB151">
        <v>0.8</v>
      </c>
      <c r="AC151">
        <v>0.5</v>
      </c>
      <c r="AE151">
        <v>1</v>
      </c>
      <c r="AG151">
        <v>200</v>
      </c>
      <c r="AI151">
        <v>5</v>
      </c>
    </row>
    <row r="152" spans="1:37" x14ac:dyDescent="0.3">
      <c r="A152" s="98" t="s">
        <v>625</v>
      </c>
      <c r="B152" t="s">
        <v>569</v>
      </c>
      <c r="C152" t="s">
        <v>277</v>
      </c>
      <c r="D152">
        <v>22</v>
      </c>
      <c r="E152">
        <v>8.15</v>
      </c>
      <c r="F152">
        <v>6.5</v>
      </c>
      <c r="G152">
        <v>230</v>
      </c>
      <c r="I152">
        <v>25.5</v>
      </c>
      <c r="J152" t="s">
        <v>639</v>
      </c>
      <c r="K152">
        <v>113</v>
      </c>
      <c r="L152">
        <v>147</v>
      </c>
      <c r="M152">
        <v>273</v>
      </c>
      <c r="N152">
        <v>28</v>
      </c>
      <c r="O152">
        <v>71</v>
      </c>
      <c r="Q152">
        <v>26</v>
      </c>
      <c r="R152">
        <v>16.899999999999999</v>
      </c>
      <c r="U152">
        <v>3549</v>
      </c>
      <c r="V152">
        <v>2677</v>
      </c>
      <c r="W152">
        <f t="shared" si="2"/>
        <v>75.429698506621577</v>
      </c>
      <c r="X152">
        <v>100</v>
      </c>
      <c r="Y152">
        <v>100</v>
      </c>
      <c r="AG152">
        <v>100</v>
      </c>
      <c r="AH152">
        <v>40</v>
      </c>
    </row>
    <row r="153" spans="1:37" x14ac:dyDescent="0.3">
      <c r="A153" s="98" t="s">
        <v>626</v>
      </c>
      <c r="B153" t="s">
        <v>569</v>
      </c>
      <c r="C153" t="s">
        <v>288</v>
      </c>
      <c r="D153">
        <v>22</v>
      </c>
      <c r="E153">
        <v>7.85</v>
      </c>
      <c r="F153">
        <v>6.5</v>
      </c>
      <c r="G153">
        <v>128</v>
      </c>
      <c r="I153">
        <v>1</v>
      </c>
      <c r="J153" t="s">
        <v>640</v>
      </c>
      <c r="K153">
        <v>124</v>
      </c>
      <c r="L153">
        <v>129</v>
      </c>
      <c r="M153">
        <v>206</v>
      </c>
      <c r="N153">
        <v>23.6</v>
      </c>
      <c r="O153">
        <v>79</v>
      </c>
      <c r="Q153">
        <v>26</v>
      </c>
      <c r="R153">
        <v>16.5</v>
      </c>
      <c r="U153">
        <v>3571</v>
      </c>
      <c r="V153">
        <v>2757</v>
      </c>
      <c r="W153">
        <f t="shared" si="2"/>
        <v>77.20526463175581</v>
      </c>
      <c r="X153">
        <v>100</v>
      </c>
      <c r="Y153">
        <v>100</v>
      </c>
      <c r="Z153">
        <v>30</v>
      </c>
      <c r="AA153">
        <v>0.625</v>
      </c>
      <c r="AB153">
        <v>0.8</v>
      </c>
      <c r="AC153">
        <v>0.5</v>
      </c>
      <c r="AE153">
        <v>1</v>
      </c>
      <c r="AG153">
        <v>100</v>
      </c>
    </row>
    <row r="154" spans="1:37" x14ac:dyDescent="0.3">
      <c r="A154" s="98" t="s">
        <v>627</v>
      </c>
      <c r="B154" t="s">
        <v>576</v>
      </c>
      <c r="C154" t="s">
        <v>292</v>
      </c>
      <c r="D154">
        <v>22</v>
      </c>
      <c r="E154">
        <v>7.8</v>
      </c>
      <c r="F154">
        <v>0</v>
      </c>
      <c r="G154">
        <v>155</v>
      </c>
      <c r="I154">
        <v>2</v>
      </c>
      <c r="J154" t="s">
        <v>641</v>
      </c>
      <c r="K154">
        <v>140</v>
      </c>
      <c r="L154">
        <v>158</v>
      </c>
      <c r="M154">
        <v>72</v>
      </c>
      <c r="N154">
        <v>26.5</v>
      </c>
      <c r="O154">
        <v>55.37</v>
      </c>
      <c r="Q154">
        <v>26</v>
      </c>
      <c r="R154">
        <v>16.8</v>
      </c>
      <c r="U154">
        <v>3711</v>
      </c>
      <c r="V154">
        <v>2793</v>
      </c>
      <c r="W154">
        <f t="shared" si="2"/>
        <v>75.262732417138238</v>
      </c>
      <c r="X154">
        <v>100</v>
      </c>
      <c r="Y154">
        <v>100</v>
      </c>
      <c r="AG154">
        <v>100</v>
      </c>
    </row>
    <row r="155" spans="1:37" x14ac:dyDescent="0.3">
      <c r="A155" s="98" t="s">
        <v>629</v>
      </c>
      <c r="B155" t="s">
        <v>290</v>
      </c>
      <c r="C155" t="s">
        <v>281</v>
      </c>
      <c r="D155">
        <v>23</v>
      </c>
      <c r="E155">
        <v>7.9</v>
      </c>
      <c r="F155">
        <v>6.5</v>
      </c>
      <c r="I155">
        <v>2.14</v>
      </c>
      <c r="J155" t="s">
        <v>642</v>
      </c>
      <c r="K155">
        <v>136</v>
      </c>
      <c r="L155">
        <v>150</v>
      </c>
      <c r="W155" t="e">
        <f t="shared" si="2"/>
        <v>#DIV/0!</v>
      </c>
      <c r="AJ155" t="s">
        <v>643</v>
      </c>
      <c r="AK155" t="s">
        <v>644</v>
      </c>
    </row>
    <row r="156" spans="1:37" x14ac:dyDescent="0.3">
      <c r="A156" s="98" t="s">
        <v>628</v>
      </c>
      <c r="B156" t="s">
        <v>569</v>
      </c>
      <c r="C156" t="s">
        <v>277</v>
      </c>
      <c r="D156">
        <v>22</v>
      </c>
      <c r="E156">
        <v>7.98</v>
      </c>
      <c r="F156">
        <v>6.5</v>
      </c>
      <c r="G156">
        <v>135</v>
      </c>
      <c r="I156">
        <v>0.83</v>
      </c>
      <c r="J156" t="s">
        <v>645</v>
      </c>
      <c r="K156">
        <v>136</v>
      </c>
      <c r="L156">
        <v>148</v>
      </c>
      <c r="M156">
        <v>189</v>
      </c>
      <c r="N156">
        <v>24.3</v>
      </c>
      <c r="O156">
        <v>44</v>
      </c>
      <c r="Q156">
        <v>26</v>
      </c>
      <c r="R156">
        <v>16.23</v>
      </c>
      <c r="U156">
        <v>3482</v>
      </c>
      <c r="V156">
        <v>2606</v>
      </c>
      <c r="W156">
        <f t="shared" si="2"/>
        <v>74.842044801838028</v>
      </c>
      <c r="X156">
        <v>100</v>
      </c>
      <c r="Y156">
        <v>100</v>
      </c>
      <c r="Z156">
        <v>30</v>
      </c>
      <c r="AA156">
        <v>0.625</v>
      </c>
      <c r="AB156">
        <v>0.8</v>
      </c>
      <c r="AC156">
        <v>0.5</v>
      </c>
      <c r="AE156">
        <v>1</v>
      </c>
      <c r="AG156">
        <v>100</v>
      </c>
      <c r="AI156">
        <v>5</v>
      </c>
    </row>
    <row r="157" spans="1:37" x14ac:dyDescent="0.3">
      <c r="A157" s="98" t="s">
        <v>630</v>
      </c>
      <c r="B157" t="s">
        <v>569</v>
      </c>
      <c r="C157" t="s">
        <v>288</v>
      </c>
      <c r="F157">
        <v>6.5</v>
      </c>
      <c r="W157" t="e">
        <f t="shared" si="2"/>
        <v>#DIV/0!</v>
      </c>
      <c r="Z157">
        <v>30</v>
      </c>
      <c r="AA157">
        <v>0.625</v>
      </c>
      <c r="AB157">
        <v>0.8</v>
      </c>
      <c r="AC157">
        <v>0.5</v>
      </c>
      <c r="AH157">
        <v>40</v>
      </c>
    </row>
    <row r="158" spans="1:37" x14ac:dyDescent="0.3">
      <c r="A158" s="98" t="s">
        <v>631</v>
      </c>
      <c r="B158" t="s">
        <v>569</v>
      </c>
      <c r="C158" t="s">
        <v>277</v>
      </c>
      <c r="F158">
        <v>6.5</v>
      </c>
      <c r="W158" t="e">
        <f t="shared" si="2"/>
        <v>#DIV/0!</v>
      </c>
      <c r="AA158">
        <v>3</v>
      </c>
      <c r="AG158">
        <v>300</v>
      </c>
    </row>
    <row r="159" spans="1:37" x14ac:dyDescent="0.3">
      <c r="A159" s="160" t="s">
        <v>646</v>
      </c>
      <c r="B159" t="s">
        <v>647</v>
      </c>
      <c r="C159" t="s">
        <v>295</v>
      </c>
      <c r="D159">
        <v>22</v>
      </c>
      <c r="E159">
        <v>7</v>
      </c>
      <c r="F159">
        <v>6.5</v>
      </c>
      <c r="G159">
        <v>90</v>
      </c>
      <c r="I159">
        <v>1.65</v>
      </c>
      <c r="J159">
        <v>21.45</v>
      </c>
      <c r="K159">
        <v>165</v>
      </c>
      <c r="L159">
        <v>194</v>
      </c>
      <c r="M159" t="s">
        <v>648</v>
      </c>
      <c r="N159">
        <v>84</v>
      </c>
      <c r="O159">
        <v>98</v>
      </c>
      <c r="Q159">
        <v>23.5</v>
      </c>
      <c r="R159">
        <v>15</v>
      </c>
      <c r="S159">
        <v>5763</v>
      </c>
      <c r="T159">
        <v>5056</v>
      </c>
      <c r="W159" t="e">
        <f t="shared" si="2"/>
        <v>#DIV/0!</v>
      </c>
      <c r="X159">
        <v>100</v>
      </c>
      <c r="Y159">
        <v>300</v>
      </c>
      <c r="AA159">
        <v>11</v>
      </c>
      <c r="AG159">
        <v>100</v>
      </c>
      <c r="AJ159" t="s">
        <v>649</v>
      </c>
    </row>
    <row r="160" spans="1:37" x14ac:dyDescent="0.3">
      <c r="A160" s="160" t="s">
        <v>650</v>
      </c>
      <c r="B160" t="s">
        <v>611</v>
      </c>
      <c r="C160" t="s">
        <v>288</v>
      </c>
      <c r="D160">
        <v>22</v>
      </c>
      <c r="E160">
        <v>8</v>
      </c>
      <c r="F160">
        <v>6.5</v>
      </c>
      <c r="G160">
        <v>285</v>
      </c>
      <c r="I160">
        <v>0.88</v>
      </c>
      <c r="J160">
        <v>20</v>
      </c>
      <c r="K160">
        <v>173</v>
      </c>
      <c r="L160">
        <v>203</v>
      </c>
      <c r="M160">
        <v>1900</v>
      </c>
      <c r="N160">
        <v>384</v>
      </c>
      <c r="O160">
        <v>51</v>
      </c>
      <c r="Q160">
        <v>27</v>
      </c>
      <c r="R160">
        <v>17</v>
      </c>
      <c r="S160">
        <v>6816</v>
      </c>
      <c r="T160">
        <v>5340</v>
      </c>
      <c r="U160">
        <v>3604</v>
      </c>
      <c r="V160">
        <v>2672</v>
      </c>
      <c r="W160">
        <f t="shared" si="2"/>
        <v>74.139844617092123</v>
      </c>
      <c r="X160">
        <v>100</v>
      </c>
      <c r="Y160">
        <v>100</v>
      </c>
    </row>
    <row r="161" spans="1:36" x14ac:dyDescent="0.3">
      <c r="A161" s="160" t="s">
        <v>651</v>
      </c>
      <c r="B161" t="s">
        <v>570</v>
      </c>
      <c r="C161" t="s">
        <v>277</v>
      </c>
      <c r="D161">
        <v>22</v>
      </c>
      <c r="E161">
        <v>8.3000000000000007</v>
      </c>
      <c r="F161">
        <v>6.5</v>
      </c>
      <c r="G161">
        <v>320</v>
      </c>
      <c r="I161">
        <v>2.1</v>
      </c>
      <c r="J161">
        <v>19</v>
      </c>
      <c r="K161">
        <v>162</v>
      </c>
      <c r="L161">
        <v>195</v>
      </c>
      <c r="M161">
        <v>304</v>
      </c>
      <c r="N161">
        <v>40</v>
      </c>
      <c r="O161">
        <v>36</v>
      </c>
      <c r="Q161">
        <v>27</v>
      </c>
      <c r="R161">
        <v>17</v>
      </c>
      <c r="U161">
        <v>3979</v>
      </c>
      <c r="V161">
        <v>2978</v>
      </c>
      <c r="W161">
        <f t="shared" si="2"/>
        <v>74.842925358130188</v>
      </c>
      <c r="X161">
        <v>100</v>
      </c>
      <c r="Y161">
        <v>100</v>
      </c>
      <c r="Z161">
        <v>30</v>
      </c>
      <c r="AA161">
        <v>0.625</v>
      </c>
      <c r="AB161">
        <v>0.8</v>
      </c>
      <c r="AC161">
        <v>1</v>
      </c>
      <c r="AE161">
        <v>1</v>
      </c>
      <c r="AH161">
        <v>40</v>
      </c>
    </row>
    <row r="162" spans="1:36" x14ac:dyDescent="0.3">
      <c r="A162" s="160" t="s">
        <v>652</v>
      </c>
      <c r="B162" t="s">
        <v>580</v>
      </c>
      <c r="C162" t="s">
        <v>295</v>
      </c>
      <c r="D162">
        <v>22</v>
      </c>
      <c r="E162">
        <v>8.5</v>
      </c>
      <c r="F162">
        <v>6.5</v>
      </c>
      <c r="G162">
        <v>480</v>
      </c>
      <c r="I162">
        <v>47</v>
      </c>
      <c r="J162">
        <v>15</v>
      </c>
      <c r="K162">
        <v>166</v>
      </c>
      <c r="L162">
        <v>266</v>
      </c>
      <c r="M162">
        <v>340</v>
      </c>
      <c r="N162">
        <v>48.66</v>
      </c>
      <c r="O162">
        <v>25</v>
      </c>
      <c r="Q162">
        <v>28</v>
      </c>
      <c r="R162">
        <v>17</v>
      </c>
      <c r="S162">
        <v>6727</v>
      </c>
      <c r="T162">
        <v>5334</v>
      </c>
      <c r="U162">
        <v>3778</v>
      </c>
      <c r="V162">
        <v>2774</v>
      </c>
      <c r="W162">
        <f t="shared" si="2"/>
        <v>73.425092641609311</v>
      </c>
      <c r="X162">
        <v>100</v>
      </c>
      <c r="Y162">
        <v>100</v>
      </c>
      <c r="Z162">
        <v>30</v>
      </c>
      <c r="AA162">
        <v>0.6</v>
      </c>
      <c r="AB162">
        <v>0.8</v>
      </c>
      <c r="AG162">
        <v>200</v>
      </c>
      <c r="AI162">
        <v>5</v>
      </c>
    </row>
    <row r="163" spans="1:36" x14ac:dyDescent="0.3">
      <c r="A163" s="160" t="s">
        <v>653</v>
      </c>
      <c r="B163" t="s">
        <v>576</v>
      </c>
      <c r="C163" t="s">
        <v>292</v>
      </c>
      <c r="D163">
        <v>22</v>
      </c>
      <c r="E163">
        <v>8.4</v>
      </c>
      <c r="F163">
        <v>0</v>
      </c>
      <c r="G163">
        <v>375</v>
      </c>
      <c r="I163">
        <v>24</v>
      </c>
      <c r="J163">
        <v>11.5</v>
      </c>
      <c r="K163">
        <v>171</v>
      </c>
      <c r="L163">
        <v>218</v>
      </c>
      <c r="M163">
        <v>308</v>
      </c>
      <c r="N163">
        <v>36</v>
      </c>
      <c r="O163">
        <v>35</v>
      </c>
      <c r="Q163">
        <v>28</v>
      </c>
      <c r="R163">
        <v>17</v>
      </c>
      <c r="U163">
        <v>4100</v>
      </c>
      <c r="W163">
        <f t="shared" si="2"/>
        <v>0</v>
      </c>
      <c r="X163">
        <v>100</v>
      </c>
      <c r="Y163">
        <v>100</v>
      </c>
      <c r="AC163">
        <v>0.5</v>
      </c>
      <c r="AE163">
        <v>1</v>
      </c>
      <c r="AG163">
        <v>100</v>
      </c>
      <c r="AH163">
        <v>40</v>
      </c>
    </row>
    <row r="164" spans="1:36" x14ac:dyDescent="0.3">
      <c r="A164" s="160" t="s">
        <v>654</v>
      </c>
      <c r="B164" t="s">
        <v>290</v>
      </c>
      <c r="C164" t="s">
        <v>281</v>
      </c>
      <c r="D164">
        <v>23</v>
      </c>
      <c r="E164">
        <v>8.5</v>
      </c>
      <c r="F164">
        <v>6.5</v>
      </c>
      <c r="I164">
        <v>44</v>
      </c>
      <c r="J164">
        <v>8.1999999999999993</v>
      </c>
      <c r="K164">
        <v>159</v>
      </c>
      <c r="L164">
        <v>254.4</v>
      </c>
      <c r="Q164">
        <v>28</v>
      </c>
      <c r="R164">
        <v>17</v>
      </c>
      <c r="W164" t="e">
        <f t="shared" si="2"/>
        <v>#DIV/0!</v>
      </c>
      <c r="X164">
        <v>100</v>
      </c>
      <c r="Y164">
        <v>100</v>
      </c>
    </row>
    <row r="165" spans="1:36" x14ac:dyDescent="0.3">
      <c r="A165" s="160" t="s">
        <v>655</v>
      </c>
      <c r="W165" t="e">
        <f t="shared" si="2"/>
        <v>#DIV/0!</v>
      </c>
      <c r="Z165">
        <v>30</v>
      </c>
      <c r="AA165">
        <v>0.6</v>
      </c>
      <c r="AB165">
        <v>0.8</v>
      </c>
      <c r="AC165">
        <v>0.5</v>
      </c>
      <c r="AE165">
        <v>0.5</v>
      </c>
      <c r="AG165">
        <v>0</v>
      </c>
    </row>
    <row r="166" spans="1:36" x14ac:dyDescent="0.3">
      <c r="A166" s="160" t="s">
        <v>656</v>
      </c>
      <c r="B166" t="s">
        <v>576</v>
      </c>
      <c r="C166" t="s">
        <v>288</v>
      </c>
      <c r="D166">
        <v>22</v>
      </c>
      <c r="E166">
        <v>8.5</v>
      </c>
      <c r="F166">
        <v>6.5</v>
      </c>
      <c r="G166">
        <v>595</v>
      </c>
      <c r="I166">
        <v>77</v>
      </c>
      <c r="J166">
        <v>7.5</v>
      </c>
      <c r="K166">
        <v>181</v>
      </c>
      <c r="L166">
        <v>263</v>
      </c>
      <c r="N166">
        <v>43</v>
      </c>
      <c r="O166">
        <v>25</v>
      </c>
      <c r="Q166">
        <v>28</v>
      </c>
      <c r="R166">
        <v>17</v>
      </c>
      <c r="U166">
        <v>3325</v>
      </c>
      <c r="V166">
        <v>2524</v>
      </c>
      <c r="W166">
        <f t="shared" si="2"/>
        <v>75.909774436090231</v>
      </c>
      <c r="X166">
        <v>100</v>
      </c>
      <c r="Y166">
        <v>100</v>
      </c>
    </row>
    <row r="167" spans="1:36" x14ac:dyDescent="0.3">
      <c r="A167" s="160" t="s">
        <v>657</v>
      </c>
      <c r="B167" t="s">
        <v>290</v>
      </c>
      <c r="W167" t="e">
        <f t="shared" si="2"/>
        <v>#DIV/0!</v>
      </c>
    </row>
    <row r="168" spans="1:36" x14ac:dyDescent="0.3">
      <c r="A168" s="160" t="s">
        <v>658</v>
      </c>
      <c r="B168" t="s">
        <v>569</v>
      </c>
      <c r="C168" t="s">
        <v>277</v>
      </c>
      <c r="D168">
        <v>22</v>
      </c>
      <c r="E168">
        <v>8.5</v>
      </c>
      <c r="F168">
        <v>6.5</v>
      </c>
      <c r="G168">
        <v>490</v>
      </c>
      <c r="I168">
        <v>57.8</v>
      </c>
      <c r="J168">
        <v>5.95</v>
      </c>
      <c r="K168">
        <v>160</v>
      </c>
      <c r="L168">
        <v>248</v>
      </c>
      <c r="M168">
        <v>357</v>
      </c>
      <c r="N168">
        <v>49.48</v>
      </c>
      <c r="O168">
        <v>26.44</v>
      </c>
      <c r="Q168">
        <v>27</v>
      </c>
      <c r="R168">
        <v>16.399999999999999</v>
      </c>
      <c r="S168">
        <v>6291</v>
      </c>
      <c r="T168">
        <v>4992</v>
      </c>
      <c r="U168">
        <v>2980</v>
      </c>
      <c r="V168">
        <v>2354</v>
      </c>
      <c r="W168">
        <f t="shared" si="2"/>
        <v>78.993288590604024</v>
      </c>
      <c r="X168">
        <v>100</v>
      </c>
      <c r="Y168">
        <v>100</v>
      </c>
      <c r="Z168">
        <v>30</v>
      </c>
      <c r="AA168">
        <v>0.6</v>
      </c>
      <c r="AB168">
        <v>0.8</v>
      </c>
      <c r="AH168">
        <v>40</v>
      </c>
    </row>
    <row r="169" spans="1:36" x14ac:dyDescent="0.3">
      <c r="A169" s="160" t="s">
        <v>659</v>
      </c>
      <c r="B169" t="s">
        <v>17</v>
      </c>
      <c r="C169" t="s">
        <v>264</v>
      </c>
      <c r="D169">
        <v>22</v>
      </c>
      <c r="E169">
        <v>8.5</v>
      </c>
      <c r="F169">
        <v>0</v>
      </c>
      <c r="G169">
        <v>380</v>
      </c>
      <c r="I169">
        <v>2.5499999999999998</v>
      </c>
      <c r="J169">
        <v>5.5</v>
      </c>
      <c r="K169">
        <v>147</v>
      </c>
      <c r="L169">
        <v>157</v>
      </c>
      <c r="M169">
        <v>248</v>
      </c>
      <c r="N169">
        <v>41.55</v>
      </c>
      <c r="O169">
        <v>33.42</v>
      </c>
      <c r="Q169">
        <v>25.4</v>
      </c>
      <c r="R169">
        <v>15.5</v>
      </c>
      <c r="S169">
        <v>5864</v>
      </c>
      <c r="T169">
        <v>4744</v>
      </c>
      <c r="U169">
        <v>3361</v>
      </c>
      <c r="W169">
        <f t="shared" si="2"/>
        <v>0</v>
      </c>
      <c r="X169">
        <v>100</v>
      </c>
      <c r="Y169">
        <v>100</v>
      </c>
      <c r="Z169">
        <v>30</v>
      </c>
      <c r="AA169">
        <v>0.6</v>
      </c>
      <c r="AB169">
        <v>0.8</v>
      </c>
      <c r="AC169">
        <v>0.5</v>
      </c>
      <c r="AE169">
        <v>1</v>
      </c>
      <c r="AG169">
        <v>100</v>
      </c>
    </row>
    <row r="170" spans="1:36" x14ac:dyDescent="0.3">
      <c r="A170" s="160" t="s">
        <v>665</v>
      </c>
      <c r="B170" t="s">
        <v>662</v>
      </c>
      <c r="C170" t="s">
        <v>281</v>
      </c>
      <c r="D170">
        <v>23</v>
      </c>
      <c r="E170">
        <v>8.5</v>
      </c>
      <c r="F170">
        <v>6.5</v>
      </c>
      <c r="I170">
        <v>1.97</v>
      </c>
      <c r="J170">
        <v>8.5</v>
      </c>
      <c r="K170">
        <v>138</v>
      </c>
      <c r="L170">
        <v>199</v>
      </c>
      <c r="M170">
        <v>648</v>
      </c>
      <c r="N170">
        <v>168</v>
      </c>
      <c r="Q170">
        <v>25</v>
      </c>
      <c r="R170">
        <v>16</v>
      </c>
      <c r="W170" t="e">
        <f t="shared" si="2"/>
        <v>#DIV/0!</v>
      </c>
      <c r="X170">
        <v>100</v>
      </c>
      <c r="Y170">
        <v>100</v>
      </c>
    </row>
    <row r="171" spans="1:36" x14ac:dyDescent="0.3">
      <c r="A171" s="160" t="s">
        <v>667</v>
      </c>
      <c r="B171" t="s">
        <v>569</v>
      </c>
      <c r="C171" t="s">
        <v>281</v>
      </c>
      <c r="D171">
        <v>23</v>
      </c>
      <c r="E171">
        <v>8.4</v>
      </c>
      <c r="F171">
        <v>6.5</v>
      </c>
      <c r="G171">
        <v>735</v>
      </c>
      <c r="I171">
        <v>34</v>
      </c>
      <c r="J171">
        <v>7.4</v>
      </c>
      <c r="K171">
        <v>94</v>
      </c>
      <c r="L171">
        <v>160</v>
      </c>
      <c r="M171">
        <v>326</v>
      </c>
      <c r="N171">
        <v>75</v>
      </c>
      <c r="O171">
        <v>30</v>
      </c>
      <c r="Q171">
        <v>27</v>
      </c>
      <c r="R171">
        <v>16</v>
      </c>
      <c r="W171" t="e">
        <f t="shared" si="2"/>
        <v>#DIV/0!</v>
      </c>
      <c r="X171">
        <v>100</v>
      </c>
      <c r="Y171">
        <v>100</v>
      </c>
      <c r="Z171">
        <v>30</v>
      </c>
      <c r="AA171">
        <v>0.6</v>
      </c>
      <c r="AB171">
        <v>0.8</v>
      </c>
      <c r="AC171">
        <v>0.5</v>
      </c>
      <c r="AE171">
        <v>1</v>
      </c>
      <c r="AG171">
        <v>100</v>
      </c>
    </row>
    <row r="172" spans="1:36" x14ac:dyDescent="0.3">
      <c r="A172" s="160" t="s">
        <v>668</v>
      </c>
      <c r="B172" t="s">
        <v>569</v>
      </c>
      <c r="C172" t="s">
        <v>277</v>
      </c>
      <c r="D172">
        <v>23</v>
      </c>
      <c r="E172">
        <v>8.36</v>
      </c>
      <c r="F172">
        <v>6.5</v>
      </c>
      <c r="G172">
        <v>620</v>
      </c>
      <c r="I172">
        <v>29.5</v>
      </c>
      <c r="J172">
        <v>10</v>
      </c>
      <c r="K172">
        <v>121.5</v>
      </c>
      <c r="L172">
        <v>169</v>
      </c>
      <c r="M172">
        <v>302</v>
      </c>
      <c r="N172">
        <v>68</v>
      </c>
      <c r="O172">
        <v>32.799999999999997</v>
      </c>
      <c r="Q172">
        <v>27</v>
      </c>
      <c r="R172">
        <v>16</v>
      </c>
      <c r="W172" t="e">
        <f t="shared" si="2"/>
        <v>#DIV/0!</v>
      </c>
      <c r="X172">
        <v>100</v>
      </c>
      <c r="Y172">
        <v>100</v>
      </c>
      <c r="AG172">
        <v>100</v>
      </c>
    </row>
    <row r="173" spans="1:36" x14ac:dyDescent="0.3">
      <c r="A173" s="98" t="s">
        <v>660</v>
      </c>
      <c r="W173" t="e">
        <f t="shared" si="2"/>
        <v>#DIV/0!</v>
      </c>
      <c r="AH173">
        <v>40</v>
      </c>
      <c r="AI173">
        <v>5</v>
      </c>
    </row>
    <row r="174" spans="1:36" x14ac:dyDescent="0.3">
      <c r="A174" s="98" t="s">
        <v>661</v>
      </c>
      <c r="W174" t="e">
        <f t="shared" si="2"/>
        <v>#DIV/0!</v>
      </c>
    </row>
    <row r="175" spans="1:36" x14ac:dyDescent="0.3">
      <c r="A175" s="98" t="s">
        <v>673</v>
      </c>
      <c r="B175" t="s">
        <v>674</v>
      </c>
      <c r="C175" t="s">
        <v>292</v>
      </c>
      <c r="D175">
        <v>23</v>
      </c>
      <c r="E175">
        <v>8.8000000000000007</v>
      </c>
      <c r="F175">
        <v>0</v>
      </c>
      <c r="I175">
        <v>35</v>
      </c>
      <c r="J175">
        <v>5.69</v>
      </c>
      <c r="K175">
        <v>33</v>
      </c>
      <c r="L175">
        <v>78.87</v>
      </c>
      <c r="M175">
        <v>242</v>
      </c>
      <c r="N175">
        <v>85</v>
      </c>
      <c r="O175">
        <v>25</v>
      </c>
      <c r="Q175">
        <v>27</v>
      </c>
      <c r="R175">
        <v>16</v>
      </c>
      <c r="S175">
        <v>5943</v>
      </c>
      <c r="T175">
        <v>4669</v>
      </c>
      <c r="W175" t="e">
        <f t="shared" si="2"/>
        <v>#DIV/0!</v>
      </c>
      <c r="X175">
        <v>100</v>
      </c>
      <c r="Y175">
        <v>100</v>
      </c>
      <c r="AA175">
        <v>3</v>
      </c>
      <c r="AJ175" t="s">
        <v>676</v>
      </c>
    </row>
    <row r="176" spans="1:36" x14ac:dyDescent="0.3">
      <c r="A176" s="98" t="s">
        <v>677</v>
      </c>
      <c r="B176" t="s">
        <v>678</v>
      </c>
      <c r="C176" t="s">
        <v>295</v>
      </c>
      <c r="D176">
        <v>22</v>
      </c>
      <c r="E176">
        <v>8.8000000000000007</v>
      </c>
      <c r="F176">
        <v>6.5</v>
      </c>
      <c r="G176">
        <v>485</v>
      </c>
      <c r="I176">
        <v>9.35</v>
      </c>
      <c r="J176">
        <v>4</v>
      </c>
      <c r="K176">
        <v>13</v>
      </c>
      <c r="L176">
        <v>78</v>
      </c>
      <c r="M176">
        <v>139</v>
      </c>
      <c r="N176">
        <v>61</v>
      </c>
      <c r="O176">
        <v>23</v>
      </c>
      <c r="Q176">
        <v>27</v>
      </c>
      <c r="R176">
        <v>15</v>
      </c>
      <c r="S176">
        <v>5794</v>
      </c>
      <c r="T176">
        <v>4597</v>
      </c>
      <c r="U176">
        <v>3500</v>
      </c>
      <c r="V176">
        <v>2700</v>
      </c>
      <c r="W176">
        <f t="shared" si="2"/>
        <v>77.142857142857153</v>
      </c>
      <c r="AJ176" t="s">
        <v>679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F9D90-3CAB-4FEC-9E23-5C9F1ECC211E}">
  <dimension ref="A1:W55"/>
  <sheetViews>
    <sheetView topLeftCell="B25" workbookViewId="0">
      <selection activeCell="L54" sqref="L54"/>
    </sheetView>
  </sheetViews>
  <sheetFormatPr defaultRowHeight="14.4" x14ac:dyDescent="0.3"/>
  <cols>
    <col min="1" max="1" width="27" customWidth="1"/>
    <col min="2" max="2" width="45.6640625" customWidth="1"/>
    <col min="9" max="9" width="2.88671875" customWidth="1"/>
    <col min="10" max="10" width="18.44140625" customWidth="1"/>
    <col min="11" max="11" width="12.44140625" customWidth="1"/>
    <col min="14" max="14" width="12.33203125" customWidth="1"/>
    <col min="17" max="17" width="10.33203125" customWidth="1"/>
    <col min="18" max="18" width="8.88671875" customWidth="1"/>
    <col min="19" max="19" width="15.6640625" customWidth="1"/>
    <col min="20" max="20" width="11" bestFit="1" customWidth="1"/>
  </cols>
  <sheetData>
    <row r="1" spans="1:19" s="28" customFormat="1" ht="21" x14ac:dyDescent="0.4">
      <c r="A1" s="27" t="s">
        <v>453</v>
      </c>
      <c r="B1" s="27"/>
      <c r="C1" s="27"/>
      <c r="D1" s="27"/>
      <c r="E1" s="27"/>
      <c r="F1" s="27"/>
      <c r="G1" s="27"/>
      <c r="H1" s="27"/>
      <c r="I1" s="27"/>
      <c r="J1" s="27"/>
      <c r="K1" s="27"/>
      <c r="L1" s="27"/>
      <c r="M1" s="27"/>
      <c r="N1" s="27"/>
    </row>
    <row r="2" spans="1:19" x14ac:dyDescent="0.3">
      <c r="A2" s="25"/>
      <c r="B2" s="25"/>
      <c r="C2" s="25"/>
      <c r="D2" s="25"/>
      <c r="E2" s="25"/>
      <c r="F2" s="25"/>
      <c r="G2" s="25"/>
      <c r="H2" s="25"/>
      <c r="I2" s="25"/>
      <c r="J2" s="25"/>
      <c r="K2" s="25"/>
      <c r="L2" s="25"/>
      <c r="M2" s="25"/>
      <c r="N2" s="25"/>
    </row>
    <row r="3" spans="1:19" s="19" customFormat="1" x14ac:dyDescent="0.3">
      <c r="A3" s="26" t="s">
        <v>454</v>
      </c>
      <c r="B3" s="26" t="s">
        <v>455</v>
      </c>
      <c r="C3" s="26"/>
      <c r="D3" s="26"/>
      <c r="E3" s="26"/>
      <c r="F3" s="26"/>
      <c r="G3" s="26" t="s">
        <v>456</v>
      </c>
      <c r="H3" s="26"/>
      <c r="I3" s="26"/>
      <c r="J3" s="26"/>
      <c r="K3" s="26"/>
      <c r="L3" s="26"/>
      <c r="M3" s="26"/>
      <c r="N3" s="26"/>
    </row>
    <row r="4" spans="1:19" x14ac:dyDescent="0.3">
      <c r="A4" s="25"/>
      <c r="B4" s="25"/>
      <c r="C4" s="25"/>
      <c r="D4" s="25"/>
      <c r="E4" s="25"/>
      <c r="F4" s="25"/>
      <c r="G4" s="25"/>
      <c r="H4" s="25"/>
      <c r="I4" s="25"/>
      <c r="J4" s="25"/>
      <c r="K4" s="25"/>
      <c r="L4" s="25"/>
      <c r="M4" s="25"/>
      <c r="N4" s="25"/>
    </row>
    <row r="5" spans="1:19" x14ac:dyDescent="0.3">
      <c r="A5" s="25" t="s">
        <v>457</v>
      </c>
      <c r="B5" s="25" t="s">
        <v>458</v>
      </c>
      <c r="C5" s="25"/>
      <c r="D5" s="25"/>
      <c r="E5" s="25"/>
      <c r="F5" s="25"/>
      <c r="G5" s="20" t="s">
        <v>459</v>
      </c>
      <c r="H5" s="21" t="s">
        <v>460</v>
      </c>
      <c r="I5" s="22" t="s">
        <v>461</v>
      </c>
      <c r="J5" s="20" t="s">
        <v>462</v>
      </c>
      <c r="K5" s="21" t="s">
        <v>463</v>
      </c>
      <c r="L5" s="22" t="s">
        <v>461</v>
      </c>
      <c r="M5" s="20" t="s">
        <v>459</v>
      </c>
      <c r="N5" s="21" t="s">
        <v>464</v>
      </c>
      <c r="Q5" s="22" t="s">
        <v>465</v>
      </c>
      <c r="R5" t="s">
        <v>466</v>
      </c>
    </row>
    <row r="6" spans="1:19" x14ac:dyDescent="0.3">
      <c r="A6" s="25"/>
      <c r="B6" s="25" t="s">
        <v>467</v>
      </c>
      <c r="C6" s="25"/>
      <c r="D6" s="25"/>
      <c r="E6" s="25"/>
      <c r="F6" s="25"/>
      <c r="G6" s="23" t="s">
        <v>468</v>
      </c>
      <c r="H6" s="24">
        <v>5</v>
      </c>
      <c r="I6" s="22" t="s">
        <v>461</v>
      </c>
      <c r="J6" s="23" t="s">
        <v>469</v>
      </c>
      <c r="K6" s="30">
        <v>0.1</v>
      </c>
      <c r="L6" s="31" t="s">
        <v>470</v>
      </c>
      <c r="M6" s="23" t="s">
        <v>471</v>
      </c>
      <c r="N6" s="32">
        <f>K6/5/101.1*39*1000</f>
        <v>7.7151335311572709</v>
      </c>
      <c r="Q6">
        <f>K6*3</f>
        <v>0.30000000000000004</v>
      </c>
      <c r="R6">
        <f>Q6/15</f>
        <v>2.0000000000000004E-2</v>
      </c>
      <c r="S6" s="23" t="s">
        <v>469</v>
      </c>
    </row>
    <row r="7" spans="1:19" x14ac:dyDescent="0.3">
      <c r="A7" s="25" t="s">
        <v>472</v>
      </c>
      <c r="B7" s="25" t="s">
        <v>473</v>
      </c>
      <c r="C7" s="25"/>
      <c r="D7" s="25"/>
      <c r="E7" s="25"/>
      <c r="F7" s="25"/>
      <c r="G7" s="23" t="s">
        <v>474</v>
      </c>
      <c r="H7" s="24">
        <v>450</v>
      </c>
      <c r="I7" s="22" t="s">
        <v>461</v>
      </c>
      <c r="J7" s="23" t="s">
        <v>475</v>
      </c>
      <c r="K7" s="30">
        <v>8.3000000000000007</v>
      </c>
      <c r="L7" s="31" t="s">
        <v>476</v>
      </c>
      <c r="M7" s="23" t="s">
        <v>477</v>
      </c>
      <c r="N7" s="32">
        <f>K7/5/147*40*1000</f>
        <v>451.70068027210885</v>
      </c>
      <c r="Q7">
        <f t="shared" ref="Q7:Q13" si="0">K7*3</f>
        <v>24.900000000000002</v>
      </c>
      <c r="R7">
        <f t="shared" ref="R7:R13" si="1">Q7/15</f>
        <v>1.6600000000000001</v>
      </c>
      <c r="S7" s="23" t="s">
        <v>475</v>
      </c>
    </row>
    <row r="8" spans="1:19" x14ac:dyDescent="0.3">
      <c r="A8" s="25"/>
      <c r="B8" s="25" t="s">
        <v>467</v>
      </c>
      <c r="C8" s="25"/>
      <c r="D8" s="25"/>
      <c r="E8" s="25"/>
      <c r="F8" s="25"/>
      <c r="G8" s="23" t="s">
        <v>478</v>
      </c>
      <c r="H8" s="24">
        <v>74</v>
      </c>
      <c r="I8" s="22" t="s">
        <v>461</v>
      </c>
      <c r="J8" s="23" t="s">
        <v>479</v>
      </c>
      <c r="K8" s="30">
        <v>1.5</v>
      </c>
      <c r="L8" s="31" t="s">
        <v>480</v>
      </c>
      <c r="M8" s="23" t="s">
        <v>481</v>
      </c>
      <c r="N8" s="32">
        <f>K8/5/95.2*24.3*1000</f>
        <v>76.575630252100837</v>
      </c>
      <c r="Q8">
        <f t="shared" si="0"/>
        <v>4.5</v>
      </c>
      <c r="R8">
        <f t="shared" si="1"/>
        <v>0.3</v>
      </c>
      <c r="S8" s="23" t="s">
        <v>479</v>
      </c>
    </row>
    <row r="9" spans="1:19" x14ac:dyDescent="0.3">
      <c r="A9" s="25" t="s">
        <v>482</v>
      </c>
      <c r="B9" s="25" t="s">
        <v>467</v>
      </c>
      <c r="C9" s="25"/>
      <c r="D9" s="25"/>
      <c r="E9" s="25"/>
      <c r="F9" s="25"/>
      <c r="G9" s="23" t="s">
        <v>483</v>
      </c>
      <c r="H9" s="24">
        <v>4900</v>
      </c>
      <c r="I9" s="22" t="s">
        <v>461</v>
      </c>
      <c r="J9" s="23" t="s">
        <v>484</v>
      </c>
      <c r="K9" s="30">
        <v>3.4</v>
      </c>
      <c r="L9" s="31" t="s">
        <v>470</v>
      </c>
      <c r="M9" s="23" t="s">
        <v>485</v>
      </c>
      <c r="N9" s="32">
        <f>((K13/5/58.5)+(K9/5/84)+(K10/5/42)+(K11/5/284.2)+(K12/5/142*2))*23*1000</f>
        <v>5080.858735843125</v>
      </c>
      <c r="Q9">
        <f t="shared" si="0"/>
        <v>10.199999999999999</v>
      </c>
      <c r="R9">
        <f t="shared" si="1"/>
        <v>0.67999999999999994</v>
      </c>
      <c r="S9" s="23" t="s">
        <v>484</v>
      </c>
    </row>
    <row r="10" spans="1:19" x14ac:dyDescent="0.3">
      <c r="A10" s="25" t="s">
        <v>486</v>
      </c>
      <c r="B10" s="25" t="s">
        <v>473</v>
      </c>
      <c r="C10" s="25"/>
      <c r="D10" s="25"/>
      <c r="E10" s="25"/>
      <c r="F10" s="25"/>
      <c r="G10" s="23" t="s">
        <v>487</v>
      </c>
      <c r="H10" s="24">
        <v>490</v>
      </c>
      <c r="I10" s="22" t="s">
        <v>461</v>
      </c>
      <c r="J10" s="23" t="s">
        <v>488</v>
      </c>
      <c r="K10" s="30">
        <v>0.2</v>
      </c>
      <c r="L10" s="31" t="s">
        <v>470</v>
      </c>
      <c r="M10" s="23" t="s">
        <v>489</v>
      </c>
      <c r="N10" s="32">
        <f>K9/5/84*61*1000</f>
        <v>493.80952380952374</v>
      </c>
      <c r="Q10">
        <f t="shared" si="0"/>
        <v>0.60000000000000009</v>
      </c>
      <c r="R10">
        <f t="shared" si="1"/>
        <v>4.0000000000000008E-2</v>
      </c>
      <c r="S10" s="23" t="s">
        <v>488</v>
      </c>
    </row>
    <row r="11" spans="1:19" x14ac:dyDescent="0.3">
      <c r="A11" s="25"/>
      <c r="B11" s="25" t="s">
        <v>467</v>
      </c>
      <c r="C11" s="25"/>
      <c r="D11" s="25"/>
      <c r="E11" s="25"/>
      <c r="F11" s="25"/>
      <c r="G11" s="23" t="s">
        <v>228</v>
      </c>
      <c r="H11" s="24">
        <v>5200</v>
      </c>
      <c r="I11" s="22" t="s">
        <v>461</v>
      </c>
      <c r="J11" s="23" t="s">
        <v>490</v>
      </c>
      <c r="K11" s="30">
        <v>1.2</v>
      </c>
      <c r="L11" s="31" t="s">
        <v>491</v>
      </c>
      <c r="M11" s="23" t="s">
        <v>492</v>
      </c>
      <c r="N11" s="32">
        <f>K12/5/142*96*1000</f>
        <v>5205.6338028169012</v>
      </c>
      <c r="Q11">
        <f t="shared" si="0"/>
        <v>3.5999999999999996</v>
      </c>
      <c r="R11">
        <f t="shared" si="1"/>
        <v>0.23999999999999996</v>
      </c>
      <c r="S11" s="23" t="s">
        <v>490</v>
      </c>
    </row>
    <row r="12" spans="1:19" x14ac:dyDescent="0.3">
      <c r="A12" s="25" t="s">
        <v>493</v>
      </c>
      <c r="B12" s="25" t="s">
        <v>467</v>
      </c>
      <c r="C12" s="25"/>
      <c r="D12" s="25"/>
      <c r="E12" s="25"/>
      <c r="F12" s="25"/>
      <c r="G12" s="23" t="s">
        <v>227</v>
      </c>
      <c r="H12" s="24">
        <v>4800</v>
      </c>
      <c r="I12" s="22" t="s">
        <v>461</v>
      </c>
      <c r="J12" s="23" t="s">
        <v>494</v>
      </c>
      <c r="K12" s="30">
        <v>38.5</v>
      </c>
      <c r="L12" s="31" t="s">
        <v>470</v>
      </c>
      <c r="M12" s="23" t="s">
        <v>495</v>
      </c>
      <c r="N12" s="32">
        <f>((K13/5/58.5)+(K7/5/147*2)+(K8/5/95.2*2))*35.5*1000</f>
        <v>4666.5338443069541</v>
      </c>
      <c r="Q12">
        <f t="shared" si="0"/>
        <v>115.5</v>
      </c>
      <c r="R12">
        <f t="shared" si="1"/>
        <v>7.7</v>
      </c>
      <c r="S12" s="23" t="s">
        <v>494</v>
      </c>
    </row>
    <row r="13" spans="1:19" x14ac:dyDescent="0.3">
      <c r="A13" s="25"/>
      <c r="B13" s="25"/>
      <c r="C13" s="25"/>
      <c r="D13" s="25"/>
      <c r="E13" s="25"/>
      <c r="F13" s="25"/>
      <c r="G13" s="23" t="s">
        <v>496</v>
      </c>
      <c r="H13" s="24">
        <v>160</v>
      </c>
      <c r="I13" s="22" t="s">
        <v>461</v>
      </c>
      <c r="J13" s="23" t="s">
        <v>497</v>
      </c>
      <c r="K13" s="30">
        <v>30</v>
      </c>
      <c r="L13" s="31" t="s">
        <v>470</v>
      </c>
      <c r="M13" s="23" t="s">
        <v>498</v>
      </c>
      <c r="N13" s="32">
        <f>K11/5/284.2*60.1*1000</f>
        <v>50.752990851513019</v>
      </c>
      <c r="Q13">
        <f t="shared" si="0"/>
        <v>90</v>
      </c>
      <c r="R13">
        <f t="shared" si="1"/>
        <v>6</v>
      </c>
      <c r="S13" s="23" t="s">
        <v>497</v>
      </c>
    </row>
    <row r="14" spans="1:19" x14ac:dyDescent="0.3">
      <c r="A14" s="26" t="s">
        <v>499</v>
      </c>
      <c r="B14" s="26" t="s">
        <v>500</v>
      </c>
      <c r="C14" s="25"/>
      <c r="D14" s="25"/>
      <c r="E14" s="25"/>
      <c r="F14" s="25"/>
      <c r="G14" s="23" t="s">
        <v>501</v>
      </c>
      <c r="H14" s="24">
        <v>20</v>
      </c>
      <c r="I14" s="22" t="s">
        <v>461</v>
      </c>
      <c r="J14" s="22" t="s">
        <v>461</v>
      </c>
      <c r="K14" s="22" t="s">
        <v>461</v>
      </c>
      <c r="L14" s="22" t="s">
        <v>461</v>
      </c>
      <c r="M14" s="23" t="s">
        <v>502</v>
      </c>
      <c r="N14" s="32">
        <f>K10/5/42*19*1000</f>
        <v>18.095238095238095</v>
      </c>
    </row>
    <row r="15" spans="1:19" x14ac:dyDescent="0.3">
      <c r="A15" s="25"/>
      <c r="B15" s="25"/>
      <c r="C15" s="25"/>
      <c r="D15" s="25"/>
      <c r="E15" s="25"/>
      <c r="F15" s="25"/>
      <c r="G15" s="22" t="s">
        <v>503</v>
      </c>
      <c r="H15" s="29">
        <f>SUM(H6:H14)</f>
        <v>16099</v>
      </c>
      <c r="I15" s="22" t="s">
        <v>461</v>
      </c>
      <c r="J15" s="22" t="s">
        <v>504</v>
      </c>
      <c r="K15" s="22"/>
      <c r="L15" s="22" t="s">
        <v>461</v>
      </c>
      <c r="M15" s="22" t="s">
        <v>503</v>
      </c>
      <c r="N15" s="29">
        <f>SUM(N6:N14)</f>
        <v>16051.675579778623</v>
      </c>
      <c r="P15" t="s">
        <v>505</v>
      </c>
    </row>
    <row r="16" spans="1:19" x14ac:dyDescent="0.3">
      <c r="A16" s="25"/>
      <c r="B16" s="25" t="s">
        <v>506</v>
      </c>
      <c r="C16" s="25"/>
      <c r="D16" s="25"/>
      <c r="E16" s="25"/>
      <c r="F16" s="25"/>
      <c r="G16" s="22" t="s">
        <v>461</v>
      </c>
      <c r="H16" s="22" t="s">
        <v>461</v>
      </c>
      <c r="I16" s="22" t="s">
        <v>461</v>
      </c>
      <c r="J16" s="22" t="s">
        <v>507</v>
      </c>
      <c r="K16" s="22"/>
      <c r="L16" s="22" t="s">
        <v>461</v>
      </c>
      <c r="M16" s="22" t="s">
        <v>461</v>
      </c>
      <c r="N16" s="22" t="s">
        <v>461</v>
      </c>
      <c r="P16" s="22" t="s">
        <v>508</v>
      </c>
    </row>
    <row r="17" spans="1:23" x14ac:dyDescent="0.3">
      <c r="A17" s="25"/>
      <c r="B17" s="33" t="s">
        <v>509</v>
      </c>
      <c r="C17" s="25"/>
      <c r="D17" s="25"/>
      <c r="E17" s="25"/>
      <c r="F17" s="25"/>
      <c r="G17" s="22" t="s">
        <v>461</v>
      </c>
      <c r="H17" s="22" t="s">
        <v>461</v>
      </c>
      <c r="I17" s="22" t="s">
        <v>461</v>
      </c>
      <c r="J17" s="22" t="s">
        <v>510</v>
      </c>
      <c r="K17" s="22"/>
      <c r="L17" s="22" t="s">
        <v>461</v>
      </c>
      <c r="M17" s="22" t="s">
        <v>461</v>
      </c>
      <c r="N17" s="22" t="s">
        <v>461</v>
      </c>
    </row>
    <row r="18" spans="1:23" x14ac:dyDescent="0.3">
      <c r="A18" s="25"/>
      <c r="B18" s="33" t="s">
        <v>511</v>
      </c>
      <c r="C18" s="25"/>
      <c r="D18" s="25"/>
      <c r="E18" s="25"/>
      <c r="F18" s="25"/>
      <c r="G18" s="22" t="s">
        <v>461</v>
      </c>
      <c r="H18" s="22" t="s">
        <v>461</v>
      </c>
      <c r="I18" s="22" t="s">
        <v>461</v>
      </c>
      <c r="J18" s="22" t="s">
        <v>512</v>
      </c>
      <c r="K18" s="22"/>
      <c r="L18" s="22" t="s">
        <v>461</v>
      </c>
      <c r="M18" s="22" t="s">
        <v>461</v>
      </c>
      <c r="N18" s="22" t="s">
        <v>461</v>
      </c>
    </row>
    <row r="19" spans="1:23" x14ac:dyDescent="0.3">
      <c r="A19" s="25"/>
      <c r="B19" s="33" t="s">
        <v>513</v>
      </c>
      <c r="C19" s="25"/>
      <c r="D19" s="25"/>
      <c r="E19" s="25"/>
      <c r="F19" s="25"/>
      <c r="G19" s="22" t="s">
        <v>461</v>
      </c>
      <c r="H19" s="22" t="s">
        <v>461</v>
      </c>
      <c r="I19" s="22" t="s">
        <v>461</v>
      </c>
      <c r="J19" s="22" t="s">
        <v>514</v>
      </c>
      <c r="K19" s="22"/>
      <c r="L19" s="22"/>
      <c r="M19" s="22"/>
      <c r="N19" s="22"/>
    </row>
    <row r="20" spans="1:23" x14ac:dyDescent="0.3">
      <c r="A20" s="25"/>
      <c r="B20" s="33" t="s">
        <v>515</v>
      </c>
      <c r="C20" s="25"/>
      <c r="D20" s="25"/>
      <c r="E20" s="25"/>
      <c r="F20" s="25"/>
      <c r="G20" s="22" t="s">
        <v>461</v>
      </c>
      <c r="H20" s="22" t="s">
        <v>461</v>
      </c>
      <c r="I20" s="22" t="s">
        <v>461</v>
      </c>
      <c r="J20" s="22" t="s">
        <v>516</v>
      </c>
      <c r="K20" s="22"/>
      <c r="L20" s="22"/>
      <c r="M20" s="22"/>
      <c r="N20" s="22" t="s">
        <v>461</v>
      </c>
    </row>
    <row r="21" spans="1:23" x14ac:dyDescent="0.3">
      <c r="A21" s="25"/>
      <c r="B21" s="33" t="s">
        <v>517</v>
      </c>
      <c r="C21" s="25"/>
      <c r="D21" s="25"/>
      <c r="E21" s="25"/>
      <c r="F21" s="25"/>
      <c r="G21" s="22" t="s">
        <v>461</v>
      </c>
      <c r="H21" s="22" t="s">
        <v>461</v>
      </c>
      <c r="I21" s="22" t="s">
        <v>461</v>
      </c>
      <c r="J21" s="22" t="s">
        <v>518</v>
      </c>
      <c r="K21" s="22"/>
      <c r="L21" s="22"/>
      <c r="M21" s="22"/>
      <c r="N21" s="22"/>
    </row>
    <row r="22" spans="1:23" x14ac:dyDescent="0.3">
      <c r="B22" s="34" t="s">
        <v>519</v>
      </c>
      <c r="J22" s="22" t="s">
        <v>520</v>
      </c>
    </row>
    <row r="23" spans="1:23" x14ac:dyDescent="0.3">
      <c r="B23" t="s">
        <v>521</v>
      </c>
      <c r="I23" s="25"/>
      <c r="J23" s="25"/>
      <c r="K23" s="25"/>
      <c r="L23" s="25"/>
      <c r="M23" s="25"/>
      <c r="N23" s="25"/>
      <c r="O23" s="25"/>
      <c r="V23">
        <v>700</v>
      </c>
      <c r="W23">
        <v>0.78600000000000003</v>
      </c>
    </row>
    <row r="24" spans="1:23" x14ac:dyDescent="0.3">
      <c r="B24" s="34" t="s">
        <v>522</v>
      </c>
      <c r="I24" s="25"/>
      <c r="J24" s="41" t="s">
        <v>523</v>
      </c>
      <c r="K24" s="42"/>
      <c r="L24" s="42"/>
      <c r="M24" s="42" t="s">
        <v>231</v>
      </c>
      <c r="N24" s="43"/>
      <c r="O24" s="25"/>
    </row>
    <row r="25" spans="1:23" x14ac:dyDescent="0.3">
      <c r="I25" s="25"/>
      <c r="J25" s="44" t="s">
        <v>524</v>
      </c>
      <c r="K25" s="25">
        <v>400</v>
      </c>
      <c r="L25" s="25" t="s">
        <v>87</v>
      </c>
      <c r="M25" s="117">
        <f>K25/2.4</f>
        <v>166.66666666666669</v>
      </c>
      <c r="N25" s="45" t="s">
        <v>87</v>
      </c>
      <c r="O25" s="25">
        <f>M25*3</f>
        <v>500.00000000000006</v>
      </c>
      <c r="Q25">
        <f>M25*3</f>
        <v>500.00000000000006</v>
      </c>
      <c r="R25" t="s">
        <v>525</v>
      </c>
      <c r="S25" t="s">
        <v>526</v>
      </c>
      <c r="T25">
        <v>0.78600000000000003</v>
      </c>
    </row>
    <row r="26" spans="1:23" x14ac:dyDescent="0.3">
      <c r="B26" s="34"/>
      <c r="I26" s="25"/>
      <c r="J26" s="44" t="s">
        <v>527</v>
      </c>
      <c r="K26" s="25">
        <v>50</v>
      </c>
      <c r="L26" s="25" t="s">
        <v>87</v>
      </c>
      <c r="M26" s="117"/>
      <c r="N26" s="45"/>
      <c r="O26" s="25"/>
      <c r="S26" t="s">
        <v>528</v>
      </c>
      <c r="T26">
        <f>Q25/T25</f>
        <v>636.13231552162858</v>
      </c>
      <c r="W26">
        <f>V23*W23</f>
        <v>550.20000000000005</v>
      </c>
    </row>
    <row r="27" spans="1:23" x14ac:dyDescent="0.3">
      <c r="B27" s="34"/>
      <c r="I27" s="25"/>
      <c r="J27" s="46"/>
      <c r="K27" s="25"/>
      <c r="L27" s="25"/>
      <c r="M27" s="25"/>
      <c r="N27" s="45"/>
      <c r="O27" s="25"/>
      <c r="Q27">
        <v>0.5</v>
      </c>
      <c r="R27">
        <v>0.7</v>
      </c>
      <c r="S27">
        <f>Q27/R27</f>
        <v>0.7142857142857143</v>
      </c>
      <c r="W27">
        <f>W26/3</f>
        <v>183.4</v>
      </c>
    </row>
    <row r="28" spans="1:23" x14ac:dyDescent="0.3">
      <c r="I28" s="25"/>
      <c r="J28" s="46" t="s">
        <v>529</v>
      </c>
      <c r="K28" s="25"/>
      <c r="L28" s="25"/>
      <c r="M28" s="25"/>
      <c r="N28" s="45"/>
      <c r="O28" s="25"/>
      <c r="Q28">
        <v>0.7</v>
      </c>
      <c r="R28">
        <v>1</v>
      </c>
      <c r="W28">
        <f>W27*2.4</f>
        <v>440.16</v>
      </c>
    </row>
    <row r="29" spans="1:23" x14ac:dyDescent="0.3">
      <c r="E29">
        <f>M25*5</f>
        <v>833.33333333333348</v>
      </c>
      <c r="I29" s="25"/>
      <c r="J29" s="46"/>
      <c r="K29" s="25"/>
      <c r="L29" s="25"/>
      <c r="M29" s="25"/>
      <c r="N29" s="45"/>
      <c r="O29" s="25"/>
      <c r="S29">
        <v>0.78600000000000003</v>
      </c>
      <c r="T29">
        <f>S29*2.4</f>
        <v>1.8864000000000001</v>
      </c>
      <c r="U29">
        <f>T29/3</f>
        <v>0.62880000000000003</v>
      </c>
    </row>
    <row r="30" spans="1:23" x14ac:dyDescent="0.3">
      <c r="E30">
        <f>E29/0.8</f>
        <v>1041.6666666666667</v>
      </c>
      <c r="I30" s="25"/>
      <c r="J30" s="41" t="s">
        <v>530</v>
      </c>
      <c r="K30" s="42"/>
      <c r="L30" s="42"/>
      <c r="M30" s="42" t="s">
        <v>531</v>
      </c>
      <c r="N30" s="43"/>
      <c r="O30" s="25"/>
    </row>
    <row r="31" spans="1:23" x14ac:dyDescent="0.3">
      <c r="I31" s="25"/>
      <c r="J31" s="44" t="s">
        <v>524</v>
      </c>
      <c r="K31" s="25">
        <v>400</v>
      </c>
      <c r="L31" s="25" t="s">
        <v>87</v>
      </c>
      <c r="M31" s="117">
        <f>K31/1.2</f>
        <v>333.33333333333337</v>
      </c>
      <c r="N31" s="45" t="s">
        <v>87</v>
      </c>
      <c r="O31" s="25"/>
      <c r="Q31" t="s">
        <v>532</v>
      </c>
    </row>
    <row r="32" spans="1:23" x14ac:dyDescent="0.3">
      <c r="I32" s="25"/>
      <c r="J32" s="44" t="s">
        <v>527</v>
      </c>
      <c r="K32" s="25">
        <v>50</v>
      </c>
      <c r="L32" s="25" t="s">
        <v>87</v>
      </c>
      <c r="M32" s="117"/>
      <c r="N32" s="45"/>
      <c r="O32" s="25"/>
    </row>
    <row r="33" spans="9:17" x14ac:dyDescent="0.3">
      <c r="I33" s="25"/>
      <c r="J33" s="46"/>
      <c r="K33" s="25"/>
      <c r="L33" s="25"/>
      <c r="M33" s="25"/>
      <c r="N33" s="45"/>
      <c r="O33" s="25"/>
    </row>
    <row r="34" spans="9:17" x14ac:dyDescent="0.3">
      <c r="I34" s="25"/>
      <c r="J34" s="46" t="s">
        <v>533</v>
      </c>
      <c r="K34" s="25"/>
      <c r="L34" s="25"/>
      <c r="M34" s="25"/>
      <c r="N34" s="45"/>
      <c r="O34" s="25"/>
    </row>
    <row r="35" spans="9:17" x14ac:dyDescent="0.3">
      <c r="I35" s="25"/>
      <c r="J35" s="46"/>
      <c r="K35" s="25"/>
      <c r="L35" s="25"/>
      <c r="M35" s="25"/>
      <c r="N35" s="45"/>
      <c r="O35" s="25"/>
      <c r="Q35" t="s">
        <v>534</v>
      </c>
    </row>
    <row r="36" spans="9:17" x14ac:dyDescent="0.3">
      <c r="J36" s="41" t="s">
        <v>535</v>
      </c>
      <c r="K36" s="42"/>
      <c r="L36" s="42"/>
      <c r="M36" s="42" t="s">
        <v>232</v>
      </c>
      <c r="N36" s="43"/>
    </row>
    <row r="37" spans="9:17" x14ac:dyDescent="0.3">
      <c r="J37" s="44" t="s">
        <v>536</v>
      </c>
      <c r="K37" s="25">
        <v>100</v>
      </c>
      <c r="L37" s="25" t="s">
        <v>87</v>
      </c>
      <c r="M37" s="117">
        <f>K37/14/2*60</f>
        <v>214.28571428571431</v>
      </c>
      <c r="N37" s="45"/>
    </row>
    <row r="38" spans="9:17" x14ac:dyDescent="0.3">
      <c r="J38" s="44" t="s">
        <v>537</v>
      </c>
      <c r="K38" s="25">
        <v>5</v>
      </c>
      <c r="L38" s="25" t="s">
        <v>87</v>
      </c>
      <c r="M38" s="25"/>
      <c r="N38" s="45"/>
    </row>
    <row r="39" spans="9:17" x14ac:dyDescent="0.3">
      <c r="J39" s="46"/>
      <c r="K39" s="25"/>
      <c r="L39" s="25"/>
      <c r="M39" s="25"/>
      <c r="N39" s="45"/>
    </row>
    <row r="40" spans="9:17" x14ac:dyDescent="0.3">
      <c r="J40" s="46" t="s">
        <v>538</v>
      </c>
      <c r="K40" s="25"/>
      <c r="L40" s="25"/>
      <c r="M40" s="25"/>
      <c r="N40" s="45"/>
    </row>
    <row r="41" spans="9:17" x14ac:dyDescent="0.3">
      <c r="J41" s="47" t="s">
        <v>539</v>
      </c>
      <c r="K41" s="48"/>
      <c r="L41" s="48"/>
      <c r="M41" s="48"/>
      <c r="N41" s="118"/>
    </row>
    <row r="43" spans="9:17" x14ac:dyDescent="0.3">
      <c r="J43">
        <v>50</v>
      </c>
      <c r="K43" t="s">
        <v>540</v>
      </c>
      <c r="L43" s="54">
        <f>J43/14</f>
        <v>3.5714285714285716</v>
      </c>
      <c r="M43" t="s">
        <v>541</v>
      </c>
    </row>
    <row r="44" spans="9:17" x14ac:dyDescent="0.3">
      <c r="L44" s="54">
        <f>L43*2</f>
        <v>7.1428571428571432</v>
      </c>
      <c r="M44" t="s">
        <v>542</v>
      </c>
    </row>
    <row r="45" spans="9:17" x14ac:dyDescent="0.3">
      <c r="J45" t="s">
        <v>484</v>
      </c>
      <c r="L45" s="54">
        <f>L44</f>
        <v>7.1428571428571432</v>
      </c>
      <c r="M45" t="s">
        <v>242</v>
      </c>
    </row>
    <row r="46" spans="9:17" x14ac:dyDescent="0.3">
      <c r="L46">
        <f>L45*84</f>
        <v>600</v>
      </c>
      <c r="M46" t="s">
        <v>87</v>
      </c>
    </row>
    <row r="47" spans="9:17" x14ac:dyDescent="0.3">
      <c r="L47">
        <f>L46/1000*3</f>
        <v>1.7999999999999998</v>
      </c>
      <c r="M47" t="s">
        <v>543</v>
      </c>
    </row>
    <row r="49" spans="10:18" x14ac:dyDescent="0.3">
      <c r="J49" s="10"/>
      <c r="K49" s="124" t="s">
        <v>544</v>
      </c>
      <c r="L49" s="124" t="s">
        <v>223</v>
      </c>
      <c r="M49" s="124" t="s">
        <v>70</v>
      </c>
      <c r="O49" s="10"/>
      <c r="P49" s="139" t="s">
        <v>544</v>
      </c>
      <c r="Q49" s="139" t="s">
        <v>545</v>
      </c>
      <c r="R49" s="139" t="s">
        <v>546</v>
      </c>
    </row>
    <row r="50" spans="10:18" x14ac:dyDescent="0.3">
      <c r="J50" s="169" t="s">
        <v>174</v>
      </c>
      <c r="K50" s="10">
        <v>10</v>
      </c>
      <c r="L50" s="10">
        <v>5.17</v>
      </c>
      <c r="M50" s="10">
        <v>1.56</v>
      </c>
      <c r="N50">
        <f>L50/K50</f>
        <v>0.51700000000000002</v>
      </c>
      <c r="O50" s="170" t="s">
        <v>174</v>
      </c>
      <c r="P50" s="11">
        <v>10</v>
      </c>
      <c r="Q50" s="11">
        <v>5.17</v>
      </c>
      <c r="R50" s="11">
        <v>1.56</v>
      </c>
    </row>
    <row r="51" spans="10:18" x14ac:dyDescent="0.3">
      <c r="J51" s="169"/>
      <c r="K51" s="10">
        <v>25</v>
      </c>
      <c r="L51" s="10">
        <v>12.62</v>
      </c>
      <c r="M51" s="10">
        <v>3.93</v>
      </c>
      <c r="N51">
        <f>L51/K51</f>
        <v>0.50479999999999992</v>
      </c>
      <c r="O51" s="171"/>
      <c r="P51" s="11">
        <v>25</v>
      </c>
      <c r="Q51" s="11">
        <v>12.62</v>
      </c>
      <c r="R51" s="11">
        <v>3.93</v>
      </c>
    </row>
    <row r="52" spans="10:18" x14ac:dyDescent="0.3">
      <c r="J52" s="169"/>
      <c r="K52" s="10">
        <v>50</v>
      </c>
      <c r="L52" s="10">
        <v>25.83</v>
      </c>
      <c r="M52" s="10">
        <v>8.4</v>
      </c>
      <c r="N52">
        <f>L52/K52</f>
        <v>0.51659999999999995</v>
      </c>
      <c r="O52" s="171"/>
      <c r="P52" s="11">
        <v>50</v>
      </c>
      <c r="Q52" s="11">
        <v>25.83</v>
      </c>
      <c r="R52" s="11">
        <v>8.4</v>
      </c>
    </row>
    <row r="53" spans="10:18" x14ac:dyDescent="0.3">
      <c r="J53" s="169"/>
      <c r="K53" s="10">
        <v>75</v>
      </c>
      <c r="L53" s="10">
        <v>36.83</v>
      </c>
      <c r="M53" s="10">
        <v>11.96</v>
      </c>
      <c r="N53">
        <f>L53/K53</f>
        <v>0.49106666666666665</v>
      </c>
      <c r="O53" s="171"/>
      <c r="P53" s="11">
        <v>75</v>
      </c>
      <c r="Q53" s="11">
        <v>36.83</v>
      </c>
      <c r="R53" s="11">
        <v>11.96</v>
      </c>
    </row>
    <row r="54" spans="10:18" x14ac:dyDescent="0.3">
      <c r="J54" s="10" t="s">
        <v>547</v>
      </c>
      <c r="K54" s="10">
        <v>50</v>
      </c>
      <c r="L54" s="10">
        <v>21.66</v>
      </c>
      <c r="M54" s="10">
        <v>55.71</v>
      </c>
      <c r="O54" s="172"/>
      <c r="P54" s="11">
        <v>100</v>
      </c>
      <c r="Q54" s="11">
        <v>51.22</v>
      </c>
      <c r="R54" s="11">
        <v>16.190000000000001</v>
      </c>
    </row>
    <row r="55" spans="10:18" x14ac:dyDescent="0.3">
      <c r="J55" s="10" t="s">
        <v>548</v>
      </c>
      <c r="K55" s="10">
        <v>400</v>
      </c>
      <c r="L55" s="10">
        <v>129.80000000000001</v>
      </c>
      <c r="M55" s="10">
        <v>5.1900000000000002E-2</v>
      </c>
    </row>
  </sheetData>
  <mergeCells count="2">
    <mergeCell ref="J50:J53"/>
    <mergeCell ref="O50:O5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8C502-A960-4BC2-AF74-1FCD9E249245}">
  <dimension ref="A1:AA17"/>
  <sheetViews>
    <sheetView workbookViewId="0">
      <selection activeCell="E24" sqref="E24"/>
    </sheetView>
  </sheetViews>
  <sheetFormatPr defaultRowHeight="14.4" x14ac:dyDescent="0.3"/>
  <cols>
    <col min="1" max="1" width="9.5546875" bestFit="1" customWidth="1"/>
    <col min="2" max="2" width="10.6640625" customWidth="1"/>
    <col min="3" max="3" width="11.33203125" customWidth="1"/>
    <col min="5" max="5" width="13.109375" customWidth="1"/>
    <col min="8" max="8" width="15.6640625" bestFit="1" customWidth="1"/>
    <col min="9" max="9" width="14.109375" bestFit="1" customWidth="1"/>
  </cols>
  <sheetData>
    <row r="1" spans="1:27" x14ac:dyDescent="0.3">
      <c r="G1" s="173" t="s">
        <v>551</v>
      </c>
      <c r="H1" s="173"/>
      <c r="I1" s="173"/>
      <c r="J1" s="173"/>
      <c r="K1" s="173"/>
      <c r="L1" s="173"/>
      <c r="M1" s="173"/>
    </row>
    <row r="2" spans="1:27" x14ac:dyDescent="0.3">
      <c r="A2" t="s">
        <v>552</v>
      </c>
      <c r="B2" t="s">
        <v>553</v>
      </c>
    </row>
    <row r="3" spans="1:27" x14ac:dyDescent="0.3">
      <c r="A3" t="s">
        <v>550</v>
      </c>
      <c r="B3" t="s">
        <v>554</v>
      </c>
    </row>
    <row r="4" spans="1:27" x14ac:dyDescent="0.3">
      <c r="A4" t="s">
        <v>165</v>
      </c>
      <c r="B4" t="s">
        <v>555</v>
      </c>
    </row>
    <row r="5" spans="1:27" x14ac:dyDescent="0.3">
      <c r="A5" t="s">
        <v>556</v>
      </c>
      <c r="B5" t="s">
        <v>557</v>
      </c>
    </row>
    <row r="6" spans="1:27" x14ac:dyDescent="0.3">
      <c r="A6" t="s">
        <v>558</v>
      </c>
      <c r="B6" t="s">
        <v>559</v>
      </c>
    </row>
    <row r="7" spans="1:27" x14ac:dyDescent="0.3">
      <c r="A7" t="s">
        <v>560</v>
      </c>
      <c r="B7" t="s">
        <v>561</v>
      </c>
    </row>
    <row r="8" spans="1:27" x14ac:dyDescent="0.3">
      <c r="A8" s="97">
        <v>45363</v>
      </c>
      <c r="B8" t="s">
        <v>562</v>
      </c>
    </row>
    <row r="9" spans="1:27" x14ac:dyDescent="0.3">
      <c r="A9" s="97">
        <v>45424</v>
      </c>
      <c r="B9" t="s">
        <v>563</v>
      </c>
    </row>
    <row r="10" spans="1:27" x14ac:dyDescent="0.3">
      <c r="A10" s="97">
        <v>45485</v>
      </c>
      <c r="B10" t="s">
        <v>564</v>
      </c>
    </row>
    <row r="11" spans="1:27" x14ac:dyDescent="0.3">
      <c r="A11" s="97"/>
    </row>
    <row r="13" spans="1:27" x14ac:dyDescent="0.3">
      <c r="B13" s="168" t="s">
        <v>57</v>
      </c>
      <c r="C13" s="4" t="s">
        <v>58</v>
      </c>
      <c r="D13" s="4" t="s">
        <v>59</v>
      </c>
      <c r="E13" s="4" t="s">
        <v>60</v>
      </c>
      <c r="F13" s="4" t="s">
        <v>61</v>
      </c>
      <c r="G13" s="4" t="s">
        <v>62</v>
      </c>
      <c r="H13" s="4" t="s">
        <v>63</v>
      </c>
      <c r="I13" s="4" t="s">
        <v>64</v>
      </c>
      <c r="J13" s="4" t="s">
        <v>565</v>
      </c>
      <c r="K13" s="4" t="s">
        <v>66</v>
      </c>
      <c r="L13" s="4" t="s">
        <v>218</v>
      </c>
      <c r="M13" s="4" t="s">
        <v>219</v>
      </c>
      <c r="N13" s="4" t="s">
        <v>220</v>
      </c>
      <c r="O13" s="4" t="s">
        <v>70</v>
      </c>
      <c r="P13" s="4" t="s">
        <v>71</v>
      </c>
      <c r="Q13" s="4" t="s">
        <v>72</v>
      </c>
      <c r="R13" s="4" t="s">
        <v>73</v>
      </c>
      <c r="S13" s="4" t="s">
        <v>75</v>
      </c>
      <c r="T13" s="4" t="s">
        <v>76</v>
      </c>
      <c r="U13" s="4" t="s">
        <v>77</v>
      </c>
      <c r="V13" s="4" t="s">
        <v>78</v>
      </c>
      <c r="W13" s="4" t="s">
        <v>228</v>
      </c>
      <c r="X13" s="4" t="s">
        <v>79</v>
      </c>
      <c r="Y13" s="4" t="s">
        <v>80</v>
      </c>
      <c r="Z13" s="4" t="s">
        <v>81</v>
      </c>
      <c r="AA13" s="168" t="s">
        <v>82</v>
      </c>
    </row>
    <row r="14" spans="1:27" x14ac:dyDescent="0.3">
      <c r="B14" s="168"/>
      <c r="C14" s="4" t="s">
        <v>83</v>
      </c>
      <c r="D14" s="4"/>
      <c r="E14" s="5" t="s">
        <v>84</v>
      </c>
      <c r="F14" s="5" t="s">
        <v>85</v>
      </c>
      <c r="G14" s="4" t="s">
        <v>86</v>
      </c>
      <c r="H14" s="4" t="s">
        <v>87</v>
      </c>
      <c r="I14" s="4"/>
      <c r="J14" s="4" t="s">
        <v>549</v>
      </c>
      <c r="K14" s="4" t="s">
        <v>85</v>
      </c>
      <c r="L14" s="4" t="s">
        <v>85</v>
      </c>
      <c r="M14" s="4" t="s">
        <v>85</v>
      </c>
      <c r="N14" s="4" t="s">
        <v>85</v>
      </c>
      <c r="O14" s="4" t="s">
        <v>85</v>
      </c>
      <c r="P14" s="4" t="s">
        <v>85</v>
      </c>
      <c r="Q14" s="4" t="s">
        <v>86</v>
      </c>
      <c r="R14" s="4" t="s">
        <v>87</v>
      </c>
      <c r="S14" s="4" t="s">
        <v>90</v>
      </c>
      <c r="T14" s="4" t="s">
        <v>89</v>
      </c>
      <c r="U14" s="4" t="s">
        <v>88</v>
      </c>
      <c r="V14" s="4" t="s">
        <v>549</v>
      </c>
      <c r="W14" s="4" t="s">
        <v>549</v>
      </c>
      <c r="X14" s="4" t="s">
        <v>91</v>
      </c>
      <c r="Y14" s="4" t="s">
        <v>88</v>
      </c>
      <c r="Z14" s="4" t="s">
        <v>88</v>
      </c>
      <c r="AA14" s="168"/>
    </row>
    <row r="15" spans="1:27" x14ac:dyDescent="0.3">
      <c r="B15" t="s">
        <v>558</v>
      </c>
      <c r="D15">
        <v>7.1</v>
      </c>
      <c r="E15">
        <v>13500</v>
      </c>
      <c r="F15">
        <v>7500</v>
      </c>
      <c r="G15">
        <v>6.5</v>
      </c>
      <c r="H15">
        <v>450</v>
      </c>
      <c r="J15">
        <v>4150</v>
      </c>
      <c r="K15">
        <v>327</v>
      </c>
      <c r="P15">
        <v>1062</v>
      </c>
      <c r="Q15">
        <v>3973</v>
      </c>
      <c r="R15">
        <v>2440</v>
      </c>
      <c r="W15">
        <v>600</v>
      </c>
    </row>
    <row r="16" spans="1:27" x14ac:dyDescent="0.3">
      <c r="B16" t="s">
        <v>560</v>
      </c>
      <c r="C16">
        <v>8</v>
      </c>
      <c r="D16">
        <v>8</v>
      </c>
      <c r="G16">
        <v>6.5</v>
      </c>
      <c r="H16">
        <v>650</v>
      </c>
      <c r="I16" t="s">
        <v>566</v>
      </c>
      <c r="AA16" t="s">
        <v>567</v>
      </c>
    </row>
    <row r="17" spans="2:23" x14ac:dyDescent="0.3">
      <c r="B17" s="97">
        <v>45333</v>
      </c>
      <c r="C17">
        <v>10</v>
      </c>
      <c r="D17">
        <v>8.34</v>
      </c>
      <c r="E17">
        <v>16000</v>
      </c>
      <c r="F17">
        <v>9900</v>
      </c>
      <c r="G17">
        <v>6.5</v>
      </c>
      <c r="H17">
        <v>865</v>
      </c>
      <c r="L17">
        <v>180</v>
      </c>
      <c r="M17">
        <v>1.3</v>
      </c>
      <c r="N17">
        <v>0.21</v>
      </c>
      <c r="O17">
        <v>249</v>
      </c>
      <c r="P17">
        <v>208</v>
      </c>
      <c r="Q17">
        <v>3916</v>
      </c>
      <c r="R17">
        <v>2368</v>
      </c>
      <c r="V17">
        <v>130</v>
      </c>
      <c r="W17">
        <v>2300</v>
      </c>
    </row>
  </sheetData>
  <mergeCells count="3">
    <mergeCell ref="B13:B14"/>
    <mergeCell ref="AA13:AA14"/>
    <mergeCell ref="G1:M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4CF9-4340-4739-B832-9245A2333E5D}">
  <dimension ref="B1:P28"/>
  <sheetViews>
    <sheetView tabSelected="1" zoomScale="96" zoomScaleNormal="96" workbookViewId="0">
      <selection activeCell="L16" sqref="L16"/>
    </sheetView>
  </sheetViews>
  <sheetFormatPr defaultRowHeight="14.4" x14ac:dyDescent="0.3"/>
  <cols>
    <col min="1" max="1" width="6.44140625" bestFit="1" customWidth="1"/>
    <col min="2" max="2" width="34.33203125" customWidth="1"/>
    <col min="8" max="8" width="34.33203125" customWidth="1"/>
    <col min="14" max="14" width="34.21875" customWidth="1"/>
  </cols>
  <sheetData>
    <row r="1" spans="2:16" x14ac:dyDescent="0.3">
      <c r="B1" s="174" t="s">
        <v>680</v>
      </c>
      <c r="C1" s="174"/>
      <c r="D1" s="174"/>
      <c r="E1" s="174"/>
      <c r="H1" s="174" t="s">
        <v>697</v>
      </c>
      <c r="I1" s="174"/>
      <c r="J1" s="174"/>
      <c r="K1" s="174"/>
      <c r="L1" s="174"/>
      <c r="M1" s="174"/>
      <c r="N1" s="174"/>
      <c r="O1" s="174"/>
    </row>
    <row r="2" spans="2:16" x14ac:dyDescent="0.3">
      <c r="N2" t="s">
        <v>709</v>
      </c>
    </row>
    <row r="3" spans="2:16" x14ac:dyDescent="0.3">
      <c r="C3" t="s">
        <v>715</v>
      </c>
      <c r="I3" t="s">
        <v>715</v>
      </c>
      <c r="O3" t="s">
        <v>715</v>
      </c>
    </row>
    <row r="4" spans="2:16" x14ac:dyDescent="0.3">
      <c r="B4" s="161" t="s">
        <v>681</v>
      </c>
      <c r="C4" s="125" t="s">
        <v>161</v>
      </c>
      <c r="D4" s="125">
        <v>115</v>
      </c>
      <c r="E4" s="161"/>
      <c r="F4" s="161"/>
      <c r="G4" s="161"/>
      <c r="H4" s="161" t="s">
        <v>693</v>
      </c>
      <c r="I4" t="s">
        <v>161</v>
      </c>
      <c r="J4" s="125">
        <v>116</v>
      </c>
      <c r="K4" s="161"/>
      <c r="L4" s="161"/>
      <c r="M4" s="161"/>
      <c r="N4" s="161" t="s">
        <v>693</v>
      </c>
      <c r="O4" t="s">
        <v>161</v>
      </c>
      <c r="P4" s="125">
        <v>22</v>
      </c>
    </row>
    <row r="5" spans="2:16" x14ac:dyDescent="0.3">
      <c r="B5" s="161" t="s">
        <v>694</v>
      </c>
      <c r="C5" s="125" t="s">
        <v>246</v>
      </c>
      <c r="D5" s="125">
        <v>215</v>
      </c>
      <c r="E5" s="161"/>
      <c r="F5" s="161"/>
      <c r="G5" s="161"/>
      <c r="H5" s="161" t="s">
        <v>695</v>
      </c>
      <c r="I5" t="s">
        <v>246</v>
      </c>
      <c r="J5" s="125">
        <v>50</v>
      </c>
      <c r="K5" s="161"/>
      <c r="L5" s="161"/>
      <c r="M5" s="161"/>
      <c r="N5" s="161" t="s">
        <v>696</v>
      </c>
      <c r="O5" t="s">
        <v>87</v>
      </c>
      <c r="P5" s="125">
        <v>3750</v>
      </c>
    </row>
    <row r="6" spans="2:16" x14ac:dyDescent="0.3">
      <c r="B6" s="161" t="s">
        <v>682</v>
      </c>
      <c r="C6" s="125" t="s">
        <v>247</v>
      </c>
      <c r="D6" s="125">
        <v>26</v>
      </c>
      <c r="E6" s="161"/>
      <c r="F6" s="161"/>
      <c r="G6" s="161"/>
      <c r="H6" s="161" t="s">
        <v>696</v>
      </c>
      <c r="I6" t="s">
        <v>87</v>
      </c>
      <c r="J6" s="125">
        <v>5000</v>
      </c>
      <c r="K6" s="161"/>
      <c r="L6" s="161"/>
      <c r="M6" s="161"/>
      <c r="N6" s="161" t="s">
        <v>698</v>
      </c>
      <c r="O6" t="s">
        <v>246</v>
      </c>
      <c r="P6" s="125">
        <v>3.5</v>
      </c>
    </row>
    <row r="7" spans="2:16" x14ac:dyDescent="0.3">
      <c r="B7" s="161" t="s">
        <v>700</v>
      </c>
      <c r="C7" s="125" t="s">
        <v>717</v>
      </c>
      <c r="D7" s="125">
        <v>300</v>
      </c>
      <c r="E7" s="161"/>
      <c r="F7" s="161"/>
      <c r="G7" s="161"/>
      <c r="H7" s="161" t="s">
        <v>698</v>
      </c>
      <c r="I7" t="s">
        <v>246</v>
      </c>
      <c r="J7" s="125">
        <v>35.5</v>
      </c>
      <c r="K7" s="161"/>
      <c r="L7" s="161"/>
      <c r="M7" s="161"/>
      <c r="N7" s="161" t="s">
        <v>699</v>
      </c>
      <c r="O7" t="s">
        <v>247</v>
      </c>
      <c r="P7" s="125">
        <v>0.6</v>
      </c>
    </row>
    <row r="8" spans="2:16" x14ac:dyDescent="0.3">
      <c r="B8" s="161" t="s">
        <v>683</v>
      </c>
      <c r="C8" s="125" t="s">
        <v>87</v>
      </c>
      <c r="D8" s="125">
        <v>2100</v>
      </c>
      <c r="E8" s="161"/>
      <c r="F8" s="161"/>
      <c r="G8" s="161"/>
      <c r="H8" s="161" t="s">
        <v>699</v>
      </c>
      <c r="I8" t="s">
        <v>247</v>
      </c>
      <c r="J8" s="125">
        <v>18</v>
      </c>
      <c r="K8" s="161"/>
      <c r="L8" s="161"/>
      <c r="M8" s="161"/>
      <c r="N8" s="161" t="s">
        <v>701</v>
      </c>
      <c r="O8" t="s">
        <v>716</v>
      </c>
      <c r="P8" s="125">
        <v>32</v>
      </c>
    </row>
    <row r="9" spans="2:16" x14ac:dyDescent="0.3">
      <c r="B9" s="161" t="s">
        <v>686</v>
      </c>
      <c r="C9" s="125" t="s">
        <v>87</v>
      </c>
      <c r="D9" s="125">
        <v>3284</v>
      </c>
      <c r="E9" s="161"/>
      <c r="F9" s="161"/>
      <c r="G9" s="161"/>
      <c r="H9" s="161" t="s">
        <v>701</v>
      </c>
      <c r="I9" t="s">
        <v>718</v>
      </c>
      <c r="J9" s="125">
        <v>250</v>
      </c>
      <c r="K9" s="161"/>
      <c r="L9" s="161"/>
      <c r="M9" s="161"/>
      <c r="N9" s="161" t="s">
        <v>683</v>
      </c>
      <c r="O9" t="s">
        <v>87</v>
      </c>
      <c r="P9" s="125">
        <v>1500</v>
      </c>
    </row>
    <row r="10" spans="2:16" x14ac:dyDescent="0.3">
      <c r="B10" s="161" t="s">
        <v>685</v>
      </c>
      <c r="C10" s="125" t="s">
        <v>87</v>
      </c>
      <c r="D10" s="125">
        <v>1700</v>
      </c>
      <c r="E10" s="161"/>
      <c r="F10" s="161"/>
      <c r="G10" s="161"/>
      <c r="H10" s="161" t="s">
        <v>683</v>
      </c>
      <c r="I10" t="s">
        <v>87</v>
      </c>
      <c r="J10" s="125">
        <v>1500</v>
      </c>
      <c r="K10" s="161"/>
      <c r="L10" s="161"/>
      <c r="M10" s="161"/>
      <c r="N10" s="161" t="s">
        <v>704</v>
      </c>
      <c r="O10" t="s">
        <v>87</v>
      </c>
      <c r="P10" s="125">
        <v>2389</v>
      </c>
    </row>
    <row r="11" spans="2:16" x14ac:dyDescent="0.3">
      <c r="B11" s="161" t="s">
        <v>684</v>
      </c>
      <c r="C11" s="125" t="s">
        <v>87</v>
      </c>
      <c r="D11" s="125">
        <v>2600</v>
      </c>
      <c r="E11" s="161"/>
      <c r="F11" s="161"/>
      <c r="G11" s="161"/>
      <c r="H11" s="161" t="s">
        <v>704</v>
      </c>
      <c r="I11" t="s">
        <v>87</v>
      </c>
      <c r="J11" s="125">
        <v>3500</v>
      </c>
      <c r="K11" s="161"/>
      <c r="L11" s="161"/>
      <c r="M11" s="161"/>
      <c r="N11" s="161" t="s">
        <v>703</v>
      </c>
      <c r="O11" t="s">
        <v>87</v>
      </c>
      <c r="P11" s="125">
        <v>900</v>
      </c>
    </row>
    <row r="12" spans="2:16" x14ac:dyDescent="0.3">
      <c r="B12" s="161" t="s">
        <v>688</v>
      </c>
      <c r="C12" s="125" t="s">
        <v>87</v>
      </c>
      <c r="D12" s="125">
        <v>142</v>
      </c>
      <c r="E12" s="161"/>
      <c r="F12" s="161"/>
      <c r="G12" s="161"/>
      <c r="H12" s="161" t="s">
        <v>703</v>
      </c>
      <c r="I12" t="s">
        <v>87</v>
      </c>
      <c r="J12" s="125">
        <v>900</v>
      </c>
      <c r="K12" s="161"/>
      <c r="L12" s="161"/>
      <c r="M12" s="161"/>
      <c r="N12" s="161" t="s">
        <v>702</v>
      </c>
      <c r="O12" t="s">
        <v>87</v>
      </c>
      <c r="P12" s="125">
        <v>1481</v>
      </c>
    </row>
    <row r="13" spans="2:16" x14ac:dyDescent="0.3">
      <c r="B13" s="161" t="s">
        <v>705</v>
      </c>
      <c r="C13" s="125" t="s">
        <v>87</v>
      </c>
      <c r="D13" s="125">
        <v>0.4</v>
      </c>
      <c r="E13" s="161"/>
      <c r="F13" s="161"/>
      <c r="G13" s="161"/>
      <c r="H13" s="161" t="s">
        <v>702</v>
      </c>
      <c r="I13" t="s">
        <v>87</v>
      </c>
      <c r="J13" s="125">
        <v>2700</v>
      </c>
      <c r="K13" s="161"/>
      <c r="L13" s="161"/>
      <c r="M13" s="161"/>
      <c r="N13" s="161" t="s">
        <v>710</v>
      </c>
      <c r="O13" t="s">
        <v>87</v>
      </c>
      <c r="P13" s="125">
        <v>322</v>
      </c>
    </row>
    <row r="14" spans="2:16" x14ac:dyDescent="0.3">
      <c r="B14" s="161" t="s">
        <v>706</v>
      </c>
      <c r="C14" s="125" t="s">
        <v>87</v>
      </c>
      <c r="D14" s="125">
        <v>6.8</v>
      </c>
      <c r="E14" s="161"/>
      <c r="F14" s="161"/>
      <c r="G14" s="161"/>
      <c r="H14" s="161" t="s">
        <v>688</v>
      </c>
      <c r="I14" t="s">
        <v>87</v>
      </c>
      <c r="J14" s="125">
        <v>78</v>
      </c>
      <c r="K14" s="161"/>
      <c r="L14" s="161"/>
      <c r="M14" s="161"/>
      <c r="N14" s="161" t="s">
        <v>688</v>
      </c>
      <c r="O14" t="s">
        <v>87</v>
      </c>
      <c r="P14" s="125">
        <v>322</v>
      </c>
    </row>
    <row r="15" spans="2:16" x14ac:dyDescent="0.3">
      <c r="B15" s="161" t="s">
        <v>707</v>
      </c>
      <c r="C15" s="125" t="s">
        <v>87</v>
      </c>
      <c r="D15" s="125">
        <v>129</v>
      </c>
      <c r="E15" s="161"/>
      <c r="F15" s="161"/>
      <c r="G15" s="161"/>
      <c r="H15" s="161" t="s">
        <v>705</v>
      </c>
      <c r="I15" t="s">
        <v>87</v>
      </c>
      <c r="J15" s="125">
        <v>9.3000000000000007</v>
      </c>
      <c r="K15" s="161"/>
      <c r="L15" s="161"/>
      <c r="M15" s="161"/>
      <c r="N15" s="161" t="s">
        <v>705</v>
      </c>
      <c r="O15" t="s">
        <v>87</v>
      </c>
      <c r="P15" s="125">
        <v>279</v>
      </c>
    </row>
    <row r="16" spans="2:16" x14ac:dyDescent="0.3">
      <c r="B16" s="161" t="s">
        <v>689</v>
      </c>
      <c r="C16" s="125" t="s">
        <v>247</v>
      </c>
      <c r="D16" s="125">
        <v>36.5</v>
      </c>
      <c r="E16" s="161"/>
      <c r="F16" s="161"/>
      <c r="G16" s="161"/>
      <c r="H16" s="161" t="s">
        <v>706</v>
      </c>
      <c r="I16" t="s">
        <v>87</v>
      </c>
      <c r="J16" s="125">
        <v>4</v>
      </c>
      <c r="K16" s="161"/>
      <c r="L16" s="161"/>
      <c r="M16" s="161"/>
      <c r="N16" s="161" t="s">
        <v>706</v>
      </c>
      <c r="O16" t="s">
        <v>87</v>
      </c>
      <c r="P16" s="125">
        <v>39</v>
      </c>
    </row>
    <row r="17" spans="2:16" x14ac:dyDescent="0.3">
      <c r="B17" s="161" t="s">
        <v>708</v>
      </c>
      <c r="C17" s="125" t="s">
        <v>87</v>
      </c>
      <c r="D17" s="125">
        <v>450</v>
      </c>
      <c r="E17" s="161"/>
      <c r="F17" s="161"/>
      <c r="G17" s="161"/>
      <c r="H17" s="161" t="s">
        <v>707</v>
      </c>
      <c r="I17" t="s">
        <v>87</v>
      </c>
      <c r="J17" s="125">
        <v>13</v>
      </c>
      <c r="K17" s="161"/>
      <c r="L17" s="161"/>
      <c r="M17" s="161"/>
      <c r="N17" s="161" t="s">
        <v>707</v>
      </c>
      <c r="O17" t="s">
        <v>87</v>
      </c>
      <c r="P17" s="125">
        <v>40</v>
      </c>
    </row>
    <row r="18" spans="2:16" x14ac:dyDescent="0.3">
      <c r="B18" s="161" t="s">
        <v>691</v>
      </c>
      <c r="C18" s="125" t="s">
        <v>87</v>
      </c>
      <c r="D18" s="125">
        <v>850</v>
      </c>
      <c r="E18" s="161"/>
      <c r="F18" s="161"/>
      <c r="G18" s="161"/>
      <c r="H18" s="161" t="s">
        <v>689</v>
      </c>
      <c r="I18" t="s">
        <v>247</v>
      </c>
      <c r="J18" s="125">
        <v>39.5</v>
      </c>
      <c r="K18" s="161"/>
      <c r="L18" s="161"/>
      <c r="M18" s="161"/>
      <c r="N18" s="161" t="s">
        <v>689</v>
      </c>
      <c r="O18" t="s">
        <v>247</v>
      </c>
      <c r="P18" s="125">
        <v>9</v>
      </c>
    </row>
    <row r="19" spans="2:16" x14ac:dyDescent="0.3">
      <c r="B19" s="161" t="s">
        <v>690</v>
      </c>
      <c r="C19" s="125" t="s">
        <v>87</v>
      </c>
      <c r="D19" s="125">
        <v>27</v>
      </c>
      <c r="E19" s="161"/>
      <c r="F19" s="161"/>
      <c r="G19" s="161"/>
      <c r="H19" s="161" t="s">
        <v>708</v>
      </c>
      <c r="I19" t="s">
        <v>87</v>
      </c>
      <c r="J19" s="125">
        <v>485</v>
      </c>
      <c r="K19" s="161"/>
      <c r="L19" s="161"/>
      <c r="M19" s="161"/>
      <c r="N19" s="161" t="s">
        <v>708</v>
      </c>
      <c r="O19" t="s">
        <v>87</v>
      </c>
      <c r="P19" s="125">
        <v>372</v>
      </c>
    </row>
    <row r="20" spans="2:16" x14ac:dyDescent="0.3">
      <c r="B20" s="161" t="s">
        <v>692</v>
      </c>
      <c r="C20" s="125" t="s">
        <v>246</v>
      </c>
      <c r="D20" s="125">
        <v>100</v>
      </c>
      <c r="E20" s="161"/>
      <c r="F20" s="161"/>
      <c r="G20" s="161"/>
      <c r="H20" s="161" t="s">
        <v>691</v>
      </c>
      <c r="I20" t="s">
        <v>87</v>
      </c>
      <c r="J20" s="125">
        <v>700</v>
      </c>
      <c r="K20" s="161"/>
      <c r="L20" s="161"/>
      <c r="M20" s="161"/>
      <c r="N20" s="161" t="s">
        <v>691</v>
      </c>
      <c r="O20" t="s">
        <v>87</v>
      </c>
      <c r="P20" s="125">
        <v>100</v>
      </c>
    </row>
    <row r="21" spans="2:16" x14ac:dyDescent="0.3">
      <c r="B21" s="161" t="s">
        <v>711</v>
      </c>
      <c r="C21" s="125" t="s">
        <v>87</v>
      </c>
      <c r="D21" s="125">
        <v>155</v>
      </c>
      <c r="E21" s="161"/>
      <c r="F21" s="161"/>
      <c r="G21" s="161"/>
      <c r="H21" s="161" t="s">
        <v>690</v>
      </c>
      <c r="I21" t="s">
        <v>87</v>
      </c>
      <c r="J21" s="125">
        <v>23</v>
      </c>
      <c r="K21" s="161"/>
      <c r="L21" s="161"/>
      <c r="M21" s="161"/>
      <c r="N21" s="161" t="s">
        <v>690</v>
      </c>
      <c r="O21" t="s">
        <v>87</v>
      </c>
      <c r="P21" s="125">
        <v>23</v>
      </c>
    </row>
    <row r="22" spans="2:16" x14ac:dyDescent="0.3">
      <c r="B22" s="161"/>
      <c r="C22" s="161"/>
      <c r="D22" s="161"/>
      <c r="E22" s="161"/>
      <c r="F22" s="161"/>
      <c r="G22" s="161"/>
      <c r="H22" s="161" t="s">
        <v>692</v>
      </c>
      <c r="I22" t="s">
        <v>246</v>
      </c>
      <c r="J22" s="125">
        <v>105</v>
      </c>
      <c r="K22" s="161"/>
      <c r="L22" s="161"/>
      <c r="M22" s="161"/>
      <c r="N22" s="161" t="s">
        <v>692</v>
      </c>
      <c r="O22" t="s">
        <v>246</v>
      </c>
      <c r="P22" s="125">
        <v>20</v>
      </c>
    </row>
    <row r="23" spans="2:16" x14ac:dyDescent="0.3">
      <c r="H23" t="s">
        <v>711</v>
      </c>
      <c r="I23" t="s">
        <v>87</v>
      </c>
      <c r="J23" s="125">
        <v>139</v>
      </c>
      <c r="P23" s="125"/>
    </row>
    <row r="24" spans="2:16" ht="28.8" x14ac:dyDescent="0.3">
      <c r="B24" s="163" t="s">
        <v>713</v>
      </c>
      <c r="C24" s="125" t="s">
        <v>246</v>
      </c>
      <c r="D24" s="125">
        <v>9000</v>
      </c>
      <c r="H24" s="164" t="s">
        <v>713</v>
      </c>
      <c r="I24" t="s">
        <v>246</v>
      </c>
      <c r="J24" s="125">
        <v>9000</v>
      </c>
      <c r="N24" s="164" t="s">
        <v>713</v>
      </c>
      <c r="O24" t="s">
        <v>246</v>
      </c>
      <c r="P24" s="125">
        <v>2000</v>
      </c>
    </row>
    <row r="25" spans="2:16" ht="28.8" x14ac:dyDescent="0.3">
      <c r="B25" s="162" t="s">
        <v>714</v>
      </c>
      <c r="C25" s="125" t="s">
        <v>246</v>
      </c>
      <c r="D25" s="125">
        <v>21000</v>
      </c>
      <c r="H25" s="164" t="s">
        <v>712</v>
      </c>
      <c r="I25" t="s">
        <v>246</v>
      </c>
      <c r="J25" s="125">
        <v>21000</v>
      </c>
      <c r="N25" s="164" t="s">
        <v>714</v>
      </c>
      <c r="O25" t="s">
        <v>246</v>
      </c>
      <c r="P25" s="125">
        <v>6500</v>
      </c>
    </row>
    <row r="28" spans="2:16" x14ac:dyDescent="0.3">
      <c r="E28">
        <f>115*100</f>
        <v>11500</v>
      </c>
    </row>
  </sheetData>
  <mergeCells count="2">
    <mergeCell ref="B1:E1"/>
    <mergeCell ref="H1:O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fa653b6-8f75-49cd-860f-fac65c77d917" xsi:nil="true"/>
    <lcf76f155ced4ddcb4097134ff3c332f xmlns="7847ee4b-d4dc-40cd-997c-57bfdcd8b5c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40673323D1144D873BA7C222ED3D1B" ma:contentTypeVersion="13" ma:contentTypeDescription="Create a new document." ma:contentTypeScope="" ma:versionID="a5b1be9f823c097e36de770aa86711fe">
  <xsd:schema xmlns:xsd="http://www.w3.org/2001/XMLSchema" xmlns:xs="http://www.w3.org/2001/XMLSchema" xmlns:p="http://schemas.microsoft.com/office/2006/metadata/properties" xmlns:ns2="7847ee4b-d4dc-40cd-997c-57bfdcd8b5cc" xmlns:ns3="dfa653b6-8f75-49cd-860f-fac65c77d917" targetNamespace="http://schemas.microsoft.com/office/2006/metadata/properties" ma:root="true" ma:fieldsID="b2c97a832bc73a2dd8c7b173ac696ab6" ns2:_="" ns3:_="">
    <xsd:import namespace="7847ee4b-d4dc-40cd-997c-57bfdcd8b5cc"/>
    <xsd:import namespace="dfa653b6-8f75-49cd-860f-fac65c77d91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47ee4b-d4dc-40cd-997c-57bfdcd8b5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1314e52-6724-4b18-8467-0e99aa107f72"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a653b6-8f75-49cd-860f-fac65c77d91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ca4788a-e211-4e8a-a860-af2af1a5bf2b}" ma:internalName="TaxCatchAll" ma:showField="CatchAllData" ma:web="dfa653b6-8f75-49cd-860f-fac65c77d9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B87444-1E33-4D1A-8F6E-C9D27E4760D5}">
  <ds:schemaRefs>
    <ds:schemaRef ds:uri="http://schemas.microsoft.com/sharepoint/v3/contenttype/forms"/>
  </ds:schemaRefs>
</ds:datastoreItem>
</file>

<file path=customXml/itemProps2.xml><?xml version="1.0" encoding="utf-8"?>
<ds:datastoreItem xmlns:ds="http://schemas.openxmlformats.org/officeDocument/2006/customXml" ds:itemID="{D3E23F34-3AE9-4D80-A6C8-522B2F956F47}">
  <ds:schemaRefs>
    <ds:schemaRef ds:uri="http://schemas.microsoft.com/office/2006/metadata/properties"/>
    <ds:schemaRef ds:uri="http://schemas.microsoft.com/office/infopath/2007/PartnerControls"/>
    <ds:schemaRef ds:uri="f444d760-f018-4b3a-bf44-9e3e23e88c58"/>
    <ds:schemaRef ds:uri="dfa653b6-8f75-49cd-860f-fac65c77d917"/>
    <ds:schemaRef ds:uri="7847ee4b-d4dc-40cd-997c-57bfdcd8b5cc"/>
  </ds:schemaRefs>
</ds:datastoreItem>
</file>

<file path=customXml/itemProps3.xml><?xml version="1.0" encoding="utf-8"?>
<ds:datastoreItem xmlns:ds="http://schemas.openxmlformats.org/officeDocument/2006/customXml" ds:itemID="{2F7F404F-C228-4823-B247-0AE4B29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47ee4b-d4dc-40cd-997c-57bfdcd8b5cc"/>
    <ds:schemaRef ds:uri="dfa653b6-8f75-49cd-860f-fac65c77d9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Analysis data</vt:lpstr>
      <vt:lpstr>Mother culture 3 food data </vt:lpstr>
      <vt:lpstr>graph</vt:lpstr>
      <vt:lpstr>Batch study 1</vt:lpstr>
      <vt:lpstr>Batch study 2 </vt:lpstr>
      <vt:lpstr>Test setup</vt:lpstr>
      <vt:lpstr>STP sludge </vt:lpstr>
      <vt:lpstr>Result sheet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Pradeep K L</cp:lastModifiedBy>
  <cp:revision/>
  <dcterms:created xsi:type="dcterms:W3CDTF">2015-06-05T18:17:20Z</dcterms:created>
  <dcterms:modified xsi:type="dcterms:W3CDTF">2025-05-06T05:22:30Z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0x010100C540673323D1144D873BA7C222ED3D1B</vt:lpwstr>
  </property>
  <property fmtid="{D5CDD505-2E9C-101B-9397-08002B2CF9AE}" pid="3" name="MediaServiceImageTags">
    <vt:lpwstr/>
  </property>
  <property fmtid="{D5CDD505-2E9C-101B-9397-08002B2CF9AE}" pid="4" name="MSIP_Label_9e96f655-6f87-4c2d-8157-bfc49d4d1476_Enabled">
    <vt:lpwstr>true</vt:lpwstr>
  </property>
  <property fmtid="{D5CDD505-2E9C-101B-9397-08002B2CF9AE}" pid="5" name="MSIP_Label_9e96f655-6f87-4c2d-8157-bfc49d4d1476_SetDate">
    <vt:lpwstr>2025-04-08T06:03:19Z</vt:lpwstr>
  </property>
  <property fmtid="{D5CDD505-2E9C-101B-9397-08002B2CF9AE}" pid="6" name="MSIP_Label_9e96f655-6f87-4c2d-8157-bfc49d4d1476_Method">
    <vt:lpwstr>Standard</vt:lpwstr>
  </property>
  <property fmtid="{D5CDD505-2E9C-101B-9397-08002B2CF9AE}" pid="7" name="MSIP_Label_9e96f655-6f87-4c2d-8157-bfc49d4d1476_Name">
    <vt:lpwstr>Gradiant Internal</vt:lpwstr>
  </property>
  <property fmtid="{D5CDD505-2E9C-101B-9397-08002B2CF9AE}" pid="8" name="MSIP_Label_9e96f655-6f87-4c2d-8157-bfc49d4d1476_SiteId">
    <vt:lpwstr>a7c5a34b-9bd3-4b96-a840-187e1a8350a2</vt:lpwstr>
  </property>
  <property fmtid="{D5CDD505-2E9C-101B-9397-08002B2CF9AE}" pid="9" name="MSIP_Label_9e96f655-6f87-4c2d-8157-bfc49d4d1476_ActionId">
    <vt:lpwstr>8d17bdfc-e81a-4ae6-82c8-8deb1f406a58</vt:lpwstr>
  </property>
  <property fmtid="{D5CDD505-2E9C-101B-9397-08002B2CF9AE}" pid="10" name="MSIP_Label_9e96f655-6f87-4c2d-8157-bfc49d4d1476_ContentBits">
    <vt:lpwstr>0</vt:lpwstr>
  </property>
  <property fmtid="{D5CDD505-2E9C-101B-9397-08002B2CF9AE}" pid="11" name="MSIP_Label_9e96f655-6f87-4c2d-8157-bfc49d4d1476_Tag">
    <vt:lpwstr>10, 3, 0, 1</vt:lpwstr>
  </property>
</Properties>
</file>