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4.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5.xml" ContentType="application/vnd.openxmlformats-officedocument.spreadsheetml.table+xml"/>
  <Override PartName="/xl/slicers/slicer2.xml" ContentType="application/vnd.ms-excel.slicer+xml"/>
  <Override PartName="/xl/pivotTables/pivotTable7.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AIKAT\Desktop\Gethub_excel_project\"/>
    </mc:Choice>
  </mc:AlternateContent>
  <bookViews>
    <workbookView xWindow="0" yWindow="0" windowWidth="20490" windowHeight="7770" firstSheet="2" activeTab="10"/>
  </bookViews>
  <sheets>
    <sheet name="Data" sheetId="1" r:id="rId1"/>
    <sheet name="Sheet1" sheetId="2" r:id="rId2"/>
    <sheet name="Sheet2" sheetId="3" r:id="rId3"/>
    <sheet name="Sheet3" sheetId="4" r:id="rId4"/>
    <sheet name="Sheet4" sheetId="5" r:id="rId5"/>
    <sheet name="Sheet7" sheetId="8" r:id="rId6"/>
    <sheet name="Sheet8" sheetId="9" r:id="rId7"/>
    <sheet name="Sheet10" sheetId="11" r:id="rId8"/>
    <sheet name="Sheet9" sheetId="10" r:id="rId9"/>
    <sheet name="Sheet5" sheetId="12" r:id="rId10"/>
    <sheet name="Sheet6" sheetId="13" r:id="rId11"/>
  </sheets>
  <definedNames>
    <definedName name="_xlnm._FilterDatabase" localSheetId="0" hidden="1">Data!$C$11:$G$11</definedName>
    <definedName name="_xlnm._FilterDatabase" localSheetId="3" hidden="1">Sheet3!$C$4:$F$4</definedName>
    <definedName name="_xlcn.WorksheetConnection_beginnerDAcourseblank.xlsxData1" hidden="1">Data[]</definedName>
    <definedName name="_xlcn.WorksheetConnection_beginnerDAcourseblank.xlsxData71" hidden="1">Data7[]</definedName>
    <definedName name="ExternalData_1" localSheetId="7" hidden="1">Sheet10!$A$3:$G$17</definedName>
    <definedName name="Slicer_Geography">#N/A</definedName>
    <definedName name="Slicer_Geography1">#N/A</definedName>
    <definedName name="Slicer_Sales_Person">#N/A</definedName>
  </definedNames>
  <calcPr calcId="162913"/>
  <pivotCaches>
    <pivotCache cacheId="0" r:id="rId12"/>
    <pivotCache cacheId="1" r:id="rId13"/>
    <pivotCache cacheId="2" r:id="rId14"/>
    <pivotCache cacheId="3" r:id="rId15"/>
    <pivotCache cacheId="4" r:id="rId16"/>
  </pivotCaches>
  <extLst>
    <ext xmlns:x14="http://schemas.microsoft.com/office/spreadsheetml/2009/9/main" uri="{876F7934-8845-4945-9796-88D515C7AA90}">
      <x14:pivotCaches>
        <pivotCache cacheId="5" r:id="rId17"/>
        <pivotCache cacheId="6"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7" name="Data7" connection="WorksheetConnection_beginner-DA-course-blank.xlsx!Data7"/>
          <x15:modelTable id="Data" name="Data" connection="WorksheetConnection_beginner-DA-course-blank.xlsx!Data"/>
          <x15:modelTable id="Data7  Amount   Total Profit" name="Data7  Amount   Total Profit" connection="Connec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12" l="1"/>
  <c r="H12" i="12"/>
  <c r="H13" i="12"/>
  <c r="H14" i="12"/>
  <c r="H15" i="12"/>
  <c r="H16" i="12"/>
  <c r="H17" i="12"/>
  <c r="H18" i="12"/>
  <c r="H19" i="12"/>
  <c r="H20" i="12"/>
  <c r="H10" i="12"/>
  <c r="G10" i="12"/>
  <c r="I10" i="12" s="1"/>
  <c r="G11" i="12"/>
  <c r="I11" i="12" s="1"/>
  <c r="G12" i="12"/>
  <c r="I12" i="12" s="1"/>
  <c r="G13" i="12"/>
  <c r="I13" i="12" s="1"/>
  <c r="G14" i="12"/>
  <c r="I14" i="12" s="1"/>
  <c r="G15" i="12"/>
  <c r="I15" i="12" s="1"/>
  <c r="G16" i="12"/>
  <c r="I16" i="12" s="1"/>
  <c r="G17" i="12"/>
  <c r="I17" i="12" s="1"/>
  <c r="G18" i="12"/>
  <c r="I18" i="12" s="1"/>
  <c r="G19" i="12"/>
  <c r="I19" i="12" s="1"/>
  <c r="G20" i="12"/>
  <c r="I20" i="12" s="1"/>
  <c r="C15" i="12"/>
  <c r="C13" i="12"/>
  <c r="C12" i="12"/>
  <c r="B15" i="12"/>
  <c r="B13" i="12"/>
  <c r="B12" i="12"/>
  <c r="B9" i="12"/>
  <c r="G6" i="10"/>
  <c r="G5" i="10"/>
  <c r="C14" i="12" l="1"/>
  <c r="B14" i="12"/>
  <c r="H5" i="10"/>
  <c r="H6" i="10"/>
  <c r="G7" i="10"/>
  <c r="H7" i="10" s="1"/>
  <c r="G8" i="10"/>
  <c r="H8" i="10" s="1"/>
  <c r="G9" i="10"/>
  <c r="H9" i="10" s="1"/>
  <c r="G10" i="10"/>
  <c r="H10" i="10" s="1"/>
  <c r="G11" i="10"/>
  <c r="H11" i="10" s="1"/>
  <c r="G12" i="10"/>
  <c r="H12" i="10" s="1"/>
  <c r="G13" i="10"/>
  <c r="H13" i="10" s="1"/>
  <c r="G14" i="10"/>
  <c r="H14" i="10" s="1"/>
  <c r="G15" i="10"/>
  <c r="H15" i="10" s="1"/>
  <c r="G16" i="10"/>
  <c r="H16" i="10" s="1"/>
  <c r="G17" i="10"/>
  <c r="H17" i="10" s="1"/>
  <c r="G18" i="10"/>
  <c r="H18" i="10" s="1"/>
  <c r="G19" i="10"/>
  <c r="H19" i="10" s="1"/>
  <c r="G20" i="10"/>
  <c r="H20" i="10" s="1"/>
  <c r="G21" i="10"/>
  <c r="H21" i="10" s="1"/>
  <c r="G22" i="10"/>
  <c r="H22" i="10" s="1"/>
  <c r="G23" i="10"/>
  <c r="H23" i="10" s="1"/>
  <c r="G24" i="10"/>
  <c r="H24" i="10" s="1"/>
  <c r="G25" i="10"/>
  <c r="H25" i="10" s="1"/>
  <c r="G26" i="10"/>
  <c r="H26" i="10" s="1"/>
  <c r="G27" i="10"/>
  <c r="H27" i="10" s="1"/>
  <c r="G28" i="10"/>
  <c r="H28" i="10" s="1"/>
  <c r="G29" i="10"/>
  <c r="H29" i="10" s="1"/>
  <c r="G30" i="10"/>
  <c r="H30" i="10" s="1"/>
  <c r="G31" i="10"/>
  <c r="H31" i="10" s="1"/>
  <c r="G32" i="10"/>
  <c r="H32" i="10" s="1"/>
  <c r="G33" i="10"/>
  <c r="H33" i="10" s="1"/>
  <c r="G34" i="10"/>
  <c r="H34" i="10" s="1"/>
  <c r="G35" i="10"/>
  <c r="H35" i="10" s="1"/>
  <c r="G36" i="10"/>
  <c r="H36" i="10" s="1"/>
  <c r="G37" i="10"/>
  <c r="H37" i="10" s="1"/>
  <c r="G38" i="10"/>
  <c r="H38" i="10" s="1"/>
  <c r="G39" i="10"/>
  <c r="H39" i="10" s="1"/>
  <c r="G40" i="10"/>
  <c r="H40" i="10" s="1"/>
  <c r="G41" i="10"/>
  <c r="H41" i="10" s="1"/>
  <c r="G42" i="10"/>
  <c r="H42" i="10" s="1"/>
  <c r="G43" i="10"/>
  <c r="H43" i="10" s="1"/>
  <c r="G44" i="10"/>
  <c r="H44" i="10" s="1"/>
  <c r="G45" i="10"/>
  <c r="H45" i="10" s="1"/>
  <c r="G46" i="10"/>
  <c r="H46" i="10" s="1"/>
  <c r="G47" i="10"/>
  <c r="H47" i="10" s="1"/>
  <c r="G48" i="10"/>
  <c r="H48" i="10" s="1"/>
  <c r="G49" i="10"/>
  <c r="H49" i="10" s="1"/>
  <c r="G50" i="10"/>
  <c r="H50" i="10" s="1"/>
  <c r="G51" i="10"/>
  <c r="H51" i="10" s="1"/>
  <c r="G52" i="10"/>
  <c r="H52" i="10" s="1"/>
  <c r="G53" i="10"/>
  <c r="H53" i="10" s="1"/>
  <c r="G54" i="10"/>
  <c r="H54" i="10" s="1"/>
  <c r="G55" i="10"/>
  <c r="H55" i="10" s="1"/>
  <c r="G56" i="10"/>
  <c r="H56" i="10" s="1"/>
  <c r="G57" i="10"/>
  <c r="H57" i="10" s="1"/>
  <c r="G58" i="10"/>
  <c r="H58" i="10" s="1"/>
  <c r="G59" i="10"/>
  <c r="H59" i="10" s="1"/>
  <c r="G60" i="10"/>
  <c r="H60" i="10" s="1"/>
  <c r="G61" i="10"/>
  <c r="H61" i="10" s="1"/>
  <c r="G62" i="10"/>
  <c r="H62" i="10" s="1"/>
  <c r="G63" i="10"/>
  <c r="H63" i="10" s="1"/>
  <c r="G64" i="10"/>
  <c r="H64" i="10" s="1"/>
  <c r="G65" i="10"/>
  <c r="H65" i="10" s="1"/>
  <c r="G66" i="10"/>
  <c r="H66" i="10" s="1"/>
  <c r="G67" i="10"/>
  <c r="H67" i="10" s="1"/>
  <c r="G68" i="10"/>
  <c r="H68" i="10" s="1"/>
  <c r="G69" i="10"/>
  <c r="H69" i="10" s="1"/>
  <c r="G70" i="10"/>
  <c r="H70" i="10" s="1"/>
  <c r="G71" i="10"/>
  <c r="H71" i="10" s="1"/>
  <c r="G72" i="10"/>
  <c r="H72" i="10" s="1"/>
  <c r="G73" i="10"/>
  <c r="H73" i="10" s="1"/>
  <c r="G74" i="10"/>
  <c r="H74" i="10" s="1"/>
  <c r="G75" i="10"/>
  <c r="H75" i="10" s="1"/>
  <c r="G76" i="10"/>
  <c r="H76" i="10" s="1"/>
  <c r="G77" i="10"/>
  <c r="H77" i="10" s="1"/>
  <c r="G78" i="10"/>
  <c r="H78" i="10" s="1"/>
  <c r="G79" i="10"/>
  <c r="H79" i="10" s="1"/>
  <c r="G80" i="10"/>
  <c r="H80" i="10" s="1"/>
  <c r="G81" i="10"/>
  <c r="H81" i="10" s="1"/>
  <c r="G82" i="10"/>
  <c r="H82" i="10" s="1"/>
  <c r="G83" i="10"/>
  <c r="H83" i="10" s="1"/>
  <c r="G84" i="10"/>
  <c r="H84" i="10" s="1"/>
  <c r="G85" i="10"/>
  <c r="H85" i="10" s="1"/>
  <c r="G86" i="10"/>
  <c r="H86" i="10" s="1"/>
  <c r="G87" i="10"/>
  <c r="H87" i="10" s="1"/>
  <c r="G88" i="10"/>
  <c r="H88" i="10" s="1"/>
  <c r="G89" i="10"/>
  <c r="H89" i="10" s="1"/>
  <c r="G90" i="10"/>
  <c r="H90" i="10" s="1"/>
  <c r="G91" i="10"/>
  <c r="H91" i="10" s="1"/>
  <c r="G92" i="10"/>
  <c r="H92" i="10" s="1"/>
  <c r="G93" i="10"/>
  <c r="H93" i="10" s="1"/>
  <c r="G94" i="10"/>
  <c r="H94" i="10" s="1"/>
  <c r="G95" i="10"/>
  <c r="H95" i="10" s="1"/>
  <c r="G96" i="10"/>
  <c r="H96" i="10" s="1"/>
  <c r="G97" i="10"/>
  <c r="H97" i="10" s="1"/>
  <c r="G98" i="10"/>
  <c r="H98" i="10" s="1"/>
  <c r="G99" i="10"/>
  <c r="H99" i="10" s="1"/>
  <c r="G100" i="10"/>
  <c r="H100" i="10" s="1"/>
  <c r="G101" i="10"/>
  <c r="H101" i="10" s="1"/>
  <c r="G102" i="10"/>
  <c r="H102" i="10" s="1"/>
  <c r="G103" i="10"/>
  <c r="H103" i="10" s="1"/>
  <c r="G104" i="10"/>
  <c r="H104" i="10" s="1"/>
  <c r="G105" i="10"/>
  <c r="H105" i="10" s="1"/>
  <c r="G106" i="10"/>
  <c r="H106" i="10" s="1"/>
  <c r="G107" i="10"/>
  <c r="H107" i="10" s="1"/>
  <c r="G108" i="10"/>
  <c r="H108" i="10" s="1"/>
  <c r="G109" i="10"/>
  <c r="H109" i="10" s="1"/>
  <c r="G110" i="10"/>
  <c r="H110" i="10" s="1"/>
  <c r="G111" i="10"/>
  <c r="H111" i="10" s="1"/>
  <c r="G112" i="10"/>
  <c r="H112" i="10" s="1"/>
  <c r="G113" i="10"/>
  <c r="H113" i="10" s="1"/>
  <c r="G114" i="10"/>
  <c r="H114" i="10" s="1"/>
  <c r="G115" i="10"/>
  <c r="H115" i="10" s="1"/>
  <c r="G116" i="10"/>
  <c r="H116" i="10" s="1"/>
  <c r="G117" i="10"/>
  <c r="H117" i="10" s="1"/>
  <c r="G118" i="10"/>
  <c r="H118" i="10" s="1"/>
  <c r="G119" i="10"/>
  <c r="H119" i="10" s="1"/>
  <c r="G120" i="10"/>
  <c r="H120" i="10" s="1"/>
  <c r="G121" i="10"/>
  <c r="H121" i="10" s="1"/>
  <c r="G122" i="10"/>
  <c r="H122" i="10" s="1"/>
  <c r="G123" i="10"/>
  <c r="H123" i="10" s="1"/>
  <c r="G124" i="10"/>
  <c r="H124" i="10" s="1"/>
  <c r="G125" i="10"/>
  <c r="H125" i="10" s="1"/>
  <c r="G126" i="10"/>
  <c r="H126" i="10" s="1"/>
  <c r="G127" i="10"/>
  <c r="H127" i="10" s="1"/>
  <c r="G128" i="10"/>
  <c r="H128" i="10" s="1"/>
  <c r="G129" i="10"/>
  <c r="H129" i="10" s="1"/>
  <c r="G130" i="10"/>
  <c r="H130" i="10" s="1"/>
  <c r="G131" i="10"/>
  <c r="H131" i="10" s="1"/>
  <c r="G132" i="10"/>
  <c r="H132" i="10" s="1"/>
  <c r="G133" i="10"/>
  <c r="H133" i="10" s="1"/>
  <c r="G134" i="10"/>
  <c r="H134" i="10" s="1"/>
  <c r="G135" i="10"/>
  <c r="H135" i="10" s="1"/>
  <c r="G136" i="10"/>
  <c r="H136" i="10" s="1"/>
  <c r="G137" i="10"/>
  <c r="H137" i="10" s="1"/>
  <c r="G138" i="10"/>
  <c r="H138" i="10" s="1"/>
  <c r="G139" i="10"/>
  <c r="H139" i="10" s="1"/>
  <c r="G140" i="10"/>
  <c r="H140" i="10" s="1"/>
  <c r="G141" i="10"/>
  <c r="H141" i="10" s="1"/>
  <c r="G142" i="10"/>
  <c r="H142" i="10" s="1"/>
  <c r="G143" i="10"/>
  <c r="H143" i="10" s="1"/>
  <c r="G144" i="10"/>
  <c r="H144" i="10" s="1"/>
  <c r="G145" i="10"/>
  <c r="H145" i="10" s="1"/>
  <c r="G146" i="10"/>
  <c r="H146" i="10" s="1"/>
  <c r="G147" i="10"/>
  <c r="H147" i="10" s="1"/>
  <c r="G148" i="10"/>
  <c r="H148" i="10" s="1"/>
  <c r="G149" i="10"/>
  <c r="H149" i="10" s="1"/>
  <c r="G150" i="10"/>
  <c r="H150" i="10" s="1"/>
  <c r="G151" i="10"/>
  <c r="H151" i="10" s="1"/>
  <c r="G152" i="10"/>
  <c r="H152" i="10" s="1"/>
  <c r="G153" i="10"/>
  <c r="H153" i="10" s="1"/>
  <c r="G154" i="10"/>
  <c r="H154" i="10" s="1"/>
  <c r="G155" i="10"/>
  <c r="H155" i="10" s="1"/>
  <c r="G156" i="10"/>
  <c r="H156" i="10" s="1"/>
  <c r="G157" i="10"/>
  <c r="H157" i="10" s="1"/>
  <c r="G158" i="10"/>
  <c r="H158" i="10" s="1"/>
  <c r="G159" i="10"/>
  <c r="H159" i="10" s="1"/>
  <c r="G160" i="10"/>
  <c r="H160" i="10" s="1"/>
  <c r="G161" i="10"/>
  <c r="H161" i="10" s="1"/>
  <c r="G162" i="10"/>
  <c r="H162" i="10" s="1"/>
  <c r="G163" i="10"/>
  <c r="H163" i="10" s="1"/>
  <c r="G164" i="10"/>
  <c r="H164" i="10" s="1"/>
  <c r="G165" i="10"/>
  <c r="H165" i="10" s="1"/>
  <c r="G166" i="10"/>
  <c r="H166" i="10" s="1"/>
  <c r="G167" i="10"/>
  <c r="H167" i="10" s="1"/>
  <c r="G168" i="10"/>
  <c r="H168" i="10" s="1"/>
  <c r="G169" i="10"/>
  <c r="H169" i="10" s="1"/>
  <c r="G170" i="10"/>
  <c r="H170" i="10" s="1"/>
  <c r="G171" i="10"/>
  <c r="H171" i="10" s="1"/>
  <c r="G172" i="10"/>
  <c r="H172" i="10" s="1"/>
  <c r="G173" i="10"/>
  <c r="H173" i="10" s="1"/>
  <c r="G174" i="10"/>
  <c r="H174" i="10" s="1"/>
  <c r="G175" i="10"/>
  <c r="H175" i="10" s="1"/>
  <c r="G176" i="10"/>
  <c r="H176" i="10" s="1"/>
  <c r="G177" i="10"/>
  <c r="H177" i="10" s="1"/>
  <c r="G178" i="10"/>
  <c r="H178" i="10" s="1"/>
  <c r="G179" i="10"/>
  <c r="H179" i="10" s="1"/>
  <c r="G180" i="10"/>
  <c r="H180" i="10" s="1"/>
  <c r="G181" i="10"/>
  <c r="H181" i="10" s="1"/>
  <c r="G182" i="10"/>
  <c r="H182" i="10" s="1"/>
  <c r="G183" i="10"/>
  <c r="H183" i="10" s="1"/>
  <c r="G184" i="10"/>
  <c r="H184" i="10" s="1"/>
  <c r="G185" i="10"/>
  <c r="H185" i="10" s="1"/>
  <c r="G186" i="10"/>
  <c r="H186" i="10" s="1"/>
  <c r="G187" i="10"/>
  <c r="H187" i="10" s="1"/>
  <c r="G188" i="10"/>
  <c r="H188" i="10" s="1"/>
  <c r="G189" i="10"/>
  <c r="H189" i="10" s="1"/>
  <c r="G190" i="10"/>
  <c r="H190" i="10" s="1"/>
  <c r="G191" i="10"/>
  <c r="H191" i="10" s="1"/>
  <c r="G192" i="10"/>
  <c r="H192" i="10" s="1"/>
  <c r="G193" i="10"/>
  <c r="H193" i="10" s="1"/>
  <c r="G194" i="10"/>
  <c r="H194" i="10" s="1"/>
  <c r="G195" i="10"/>
  <c r="H195" i="10" s="1"/>
  <c r="G196" i="10"/>
  <c r="H196" i="10" s="1"/>
  <c r="G197" i="10"/>
  <c r="H197" i="10" s="1"/>
  <c r="G198" i="10"/>
  <c r="H198" i="10" s="1"/>
  <c r="G199" i="10"/>
  <c r="H199" i="10" s="1"/>
  <c r="G200" i="10"/>
  <c r="H200" i="10" s="1"/>
  <c r="G201" i="10"/>
  <c r="H201" i="10" s="1"/>
  <c r="G202" i="10"/>
  <c r="H202" i="10" s="1"/>
  <c r="G203" i="10"/>
  <c r="H203" i="10" s="1"/>
  <c r="G204" i="10"/>
  <c r="H204" i="10" s="1"/>
  <c r="G205" i="10"/>
  <c r="H205" i="10" s="1"/>
  <c r="G206" i="10"/>
  <c r="H206" i="10" s="1"/>
  <c r="G207" i="10"/>
  <c r="H207" i="10" s="1"/>
  <c r="G208" i="10"/>
  <c r="H208" i="10" s="1"/>
  <c r="G209" i="10"/>
  <c r="H209" i="10" s="1"/>
  <c r="G210" i="10"/>
  <c r="H210" i="10" s="1"/>
  <c r="G211" i="10"/>
  <c r="H211" i="10" s="1"/>
  <c r="G212" i="10"/>
  <c r="H212" i="10" s="1"/>
  <c r="G213" i="10"/>
  <c r="H213" i="10" s="1"/>
  <c r="G214" i="10"/>
  <c r="H214" i="10" s="1"/>
  <c r="G215" i="10"/>
  <c r="H215" i="10" s="1"/>
  <c r="G216" i="10"/>
  <c r="H216" i="10" s="1"/>
  <c r="G217" i="10"/>
  <c r="H217" i="10" s="1"/>
  <c r="G218" i="10"/>
  <c r="H218" i="10" s="1"/>
  <c r="G219" i="10"/>
  <c r="H219" i="10" s="1"/>
  <c r="G220" i="10"/>
  <c r="H220" i="10" s="1"/>
  <c r="G221" i="10"/>
  <c r="H221" i="10" s="1"/>
  <c r="G222" i="10"/>
  <c r="H222" i="10" s="1"/>
  <c r="G223" i="10"/>
  <c r="H223" i="10" s="1"/>
  <c r="G224" i="10"/>
  <c r="H224" i="10" s="1"/>
  <c r="G225" i="10"/>
  <c r="H225" i="10" s="1"/>
  <c r="G226" i="10"/>
  <c r="H226" i="10" s="1"/>
  <c r="G227" i="10"/>
  <c r="H227" i="10" s="1"/>
  <c r="G228" i="10"/>
  <c r="H228" i="10" s="1"/>
  <c r="G229" i="10"/>
  <c r="H229" i="10" s="1"/>
  <c r="G230" i="10"/>
  <c r="H230" i="10" s="1"/>
  <c r="G231" i="10"/>
  <c r="H231" i="10" s="1"/>
  <c r="G232" i="10"/>
  <c r="H232" i="10" s="1"/>
  <c r="G233" i="10"/>
  <c r="H233" i="10" s="1"/>
  <c r="G234" i="10"/>
  <c r="H234" i="10" s="1"/>
  <c r="G235" i="10"/>
  <c r="H235" i="10" s="1"/>
  <c r="G236" i="10"/>
  <c r="H236" i="10" s="1"/>
  <c r="G237" i="10"/>
  <c r="H237" i="10" s="1"/>
  <c r="G238" i="10"/>
  <c r="H238" i="10" s="1"/>
  <c r="G239" i="10"/>
  <c r="H239" i="10" s="1"/>
  <c r="G240" i="10"/>
  <c r="H240" i="10" s="1"/>
  <c r="G241" i="10"/>
  <c r="H241" i="10" s="1"/>
  <c r="G242" i="10"/>
  <c r="H242" i="10" s="1"/>
  <c r="G243" i="10"/>
  <c r="H243" i="10" s="1"/>
  <c r="G244" i="10"/>
  <c r="H244" i="10" s="1"/>
  <c r="G245" i="10"/>
  <c r="H245" i="10" s="1"/>
  <c r="G246" i="10"/>
  <c r="H246" i="10" s="1"/>
  <c r="G247" i="10"/>
  <c r="H247" i="10" s="1"/>
  <c r="G248" i="10"/>
  <c r="H248" i="10" s="1"/>
  <c r="G249" i="10"/>
  <c r="H249" i="10" s="1"/>
  <c r="G250" i="10"/>
  <c r="H250" i="10" s="1"/>
  <c r="G251" i="10"/>
  <c r="H251" i="10" s="1"/>
  <c r="G252" i="10"/>
  <c r="H252" i="10" s="1"/>
  <c r="G253" i="10"/>
  <c r="H253" i="10" s="1"/>
  <c r="G254" i="10"/>
  <c r="H254" i="10" s="1"/>
  <c r="G255" i="10"/>
  <c r="H255" i="10" s="1"/>
  <c r="G256" i="10"/>
  <c r="H256" i="10" s="1"/>
  <c r="G257" i="10"/>
  <c r="H257" i="10" s="1"/>
  <c r="G258" i="10"/>
  <c r="H258" i="10" s="1"/>
  <c r="G259" i="10"/>
  <c r="H259" i="10" s="1"/>
  <c r="G260" i="10"/>
  <c r="H260" i="10" s="1"/>
  <c r="G261" i="10"/>
  <c r="H261" i="10" s="1"/>
  <c r="G262" i="10"/>
  <c r="H262" i="10" s="1"/>
  <c r="G263" i="10"/>
  <c r="H263" i="10" s="1"/>
  <c r="G264" i="10"/>
  <c r="H264" i="10" s="1"/>
  <c r="G265" i="10"/>
  <c r="H265" i="10" s="1"/>
  <c r="G266" i="10"/>
  <c r="H266" i="10" s="1"/>
  <c r="G267" i="10"/>
  <c r="H267" i="10" s="1"/>
  <c r="G268" i="10"/>
  <c r="H268" i="10" s="1"/>
  <c r="G269" i="10"/>
  <c r="H269" i="10" s="1"/>
  <c r="G270" i="10"/>
  <c r="H270" i="10" s="1"/>
  <c r="G271" i="10"/>
  <c r="H271" i="10" s="1"/>
  <c r="G272" i="10"/>
  <c r="H272" i="10" s="1"/>
  <c r="G273" i="10"/>
  <c r="H273" i="10" s="1"/>
  <c r="G274" i="10"/>
  <c r="H274" i="10" s="1"/>
  <c r="G275" i="10"/>
  <c r="H275" i="10" s="1"/>
  <c r="G276" i="10"/>
  <c r="H276" i="10" s="1"/>
  <c r="G277" i="10"/>
  <c r="H277" i="10" s="1"/>
  <c r="G278" i="10"/>
  <c r="H278" i="10" s="1"/>
  <c r="G279" i="10"/>
  <c r="H279" i="10" s="1"/>
  <c r="G280" i="10"/>
  <c r="H280" i="10" s="1"/>
  <c r="G281" i="10"/>
  <c r="H281" i="10" s="1"/>
  <c r="G282" i="10"/>
  <c r="H282" i="10" s="1"/>
  <c r="G283" i="10"/>
  <c r="H283" i="10" s="1"/>
  <c r="G284" i="10"/>
  <c r="H284" i="10" s="1"/>
  <c r="G285" i="10"/>
  <c r="H285" i="10" s="1"/>
  <c r="G286" i="10"/>
  <c r="H286" i="10" s="1"/>
  <c r="G287" i="10"/>
  <c r="H287" i="10" s="1"/>
  <c r="G288" i="10"/>
  <c r="H288" i="10" s="1"/>
  <c r="G289" i="10"/>
  <c r="H289" i="10" s="1"/>
  <c r="G290" i="10"/>
  <c r="H290" i="10" s="1"/>
  <c r="G291" i="10"/>
  <c r="H291" i="10" s="1"/>
  <c r="G292" i="10"/>
  <c r="H292" i="10" s="1"/>
  <c r="G293" i="10"/>
  <c r="H293" i="10" s="1"/>
  <c r="G294" i="10"/>
  <c r="H294" i="10" s="1"/>
  <c r="G295" i="10"/>
  <c r="H295" i="10" s="1"/>
  <c r="G296" i="10"/>
  <c r="H296" i="10" s="1"/>
  <c r="G297" i="10"/>
  <c r="H297" i="10" s="1"/>
  <c r="G298" i="10"/>
  <c r="H298" i="10" s="1"/>
  <c r="G299" i="10"/>
  <c r="H299" i="10" s="1"/>
  <c r="G300" i="10"/>
  <c r="H300" i="10" s="1"/>
  <c r="G301" i="10"/>
  <c r="H301" i="10" s="1"/>
  <c r="G302" i="10"/>
  <c r="H302" i="10" s="1"/>
  <c r="G303" i="10"/>
  <c r="H303" i="10" s="1"/>
  <c r="G304" i="10"/>
  <c r="H304" i="10" s="1"/>
  <c r="D8" i="4" l="1"/>
  <c r="E8" i="4" s="1"/>
  <c r="D6" i="4"/>
  <c r="E6" i="4" s="1"/>
  <c r="D9" i="4"/>
  <c r="E9" i="4" s="1"/>
  <c r="D10" i="4"/>
  <c r="E10" i="4" s="1"/>
  <c r="D5" i="4"/>
  <c r="E5" i="4" s="1"/>
  <c r="F8" i="4"/>
  <c r="F6" i="4"/>
  <c r="F9" i="4"/>
  <c r="F10" i="4"/>
  <c r="F5" i="4"/>
  <c r="F7" i="4"/>
  <c r="D7" i="4"/>
  <c r="E7" i="4" s="1"/>
  <c r="E11" i="2"/>
  <c r="D11" i="2"/>
  <c r="E10" i="2"/>
  <c r="D10" i="2"/>
  <c r="D8" i="2"/>
  <c r="D9" i="2" s="1"/>
  <c r="E8" i="2"/>
  <c r="E9" i="2" s="1"/>
  <c r="E7" i="2"/>
  <c r="D7" i="2"/>
  <c r="E6" i="2"/>
  <c r="D6" i="2"/>
  <c r="E5" i="2"/>
  <c r="D5" i="2"/>
</calcChain>
</file>

<file path=xl/connections.xml><?xml version="1.0" encoding="utf-8"?>
<connections xmlns="http://schemas.openxmlformats.org/spreadsheetml/2006/main">
  <connection id="1" name="Connection" type="104" refreshedVersion="0" background="1">
    <extLst>
      <ext xmlns:x15="http://schemas.microsoft.com/office/spreadsheetml/2010/11/main" uri="{DE250136-89BD-433C-8126-D09CA5730AF9}">
        <x15:connection id="Data7  Amount   Total Profit"/>
      </ext>
    </extLst>
  </connection>
  <connection id="2" keepAlive="1" name="ModelConnection_ExternalData_1" description="Data Model" type="5" refreshedVersion="6" minRefreshableVersion="5" saveData="1">
    <dbPr connection="Data Model Connection" command="DRILLTHROUGH MAXROWS 1000 SELECT FROM [Model] WHERE ([Measures].[Sum of Total Cost],[Data7].[Product].&amp;[99% Dark &amp; Pure])" commandType="4"/>
    <extLst>
      <ext xmlns:x15="http://schemas.microsoft.com/office/spreadsheetml/2010/11/main" uri="{DE250136-89BD-433C-8126-D09CA5730AF9}">
        <x15:connection id="" model="1"/>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beginner-DA-course-blank.xlsx!Data" type="102" refreshedVersion="6"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 id="5" name="WorksheetConnection_beginner-DA-course-blank.xlsx!Data7" type="102" refreshedVersion="6" minRefreshableVersion="5">
    <extLst>
      <ext xmlns:x15="http://schemas.microsoft.com/office/spreadsheetml/2010/11/main" uri="{DE250136-89BD-433C-8126-D09CA5730AF9}">
        <x15:connection id="Data7" autoDelete="1">
          <x15:rangePr sourceName="_xlcn.WorksheetConnection_beginnerDAcourseblank.xlsxData71"/>
        </x15:connection>
      </ext>
    </extLst>
  </connection>
</connections>
</file>

<file path=xl/sharedStrings.xml><?xml version="1.0" encoding="utf-8"?>
<sst xmlns="http://schemas.openxmlformats.org/spreadsheetml/2006/main" count="2986" uniqueCount="103">
  <si>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</si>
  <si>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</si>
  <si>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</si>
  <si>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</si>
  <si>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</si>
  <si>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</si>
  <si>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</si>
  <si>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</si>
  <si>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</si>
  <si>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</si>
  <si>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</si>
  <si>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</si>
  <si>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</si>
  <si>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</si>
  <si>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</si>
  <si>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</si>
  <si>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</si>
  <si>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</si>
  <si>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</si>
  <si>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</si>
  <si>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</si>
  <si>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</si>
  <si>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</si>
  <si>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</si>
  <si>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</si>
  <si>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</si>
  <si>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</si>
  <si>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</si>
  <si>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</si>
  <si>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</si>
  <si>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</si>
  <si>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</si>
  <si>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</si>
  <si>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</si>
  <si>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</si>
  <si>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</si>
  <si>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</si>
  <si>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</si>
  <si>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</si>
  <si>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</si>
  <si>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</si>
  <si>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</si>
  <si>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</si>
  <si>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</si>
  <si>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</si>
  <si>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</si>
  <si>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</si>
  <si>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</si>
  <si>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</si>
  <si>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</si>
  <si>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</si>
  <si>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</si>
  <si>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</si>
  <si>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</si>
  <si>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</si>
  <si>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</si>
  <si>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</si>
  <si>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Unit</t>
  </si>
  <si>
    <t>Median</t>
  </si>
  <si>
    <t>Min</t>
  </si>
  <si>
    <t>Max</t>
  </si>
  <si>
    <t xml:space="preserve"> </t>
  </si>
  <si>
    <t>Range</t>
  </si>
  <si>
    <t>First Quatral</t>
  </si>
  <si>
    <t>3rd Quatral</t>
  </si>
  <si>
    <t>Country</t>
  </si>
  <si>
    <t>Row Labels</t>
  </si>
  <si>
    <t>Grand Total</t>
  </si>
  <si>
    <t>Sum of Amount</t>
  </si>
  <si>
    <t>Sum of Units</t>
  </si>
  <si>
    <t>Sales per unit</t>
  </si>
  <si>
    <t>1. Quick Statistics</t>
  </si>
  <si>
    <t xml:space="preserve">3. Sales by country with formula </t>
  </si>
  <si>
    <t xml:space="preserve">4. Sales by country with Pivort Table </t>
  </si>
  <si>
    <t>5. Top 5 product dollar per unit</t>
  </si>
  <si>
    <t>Best Sales Persons of the company</t>
  </si>
  <si>
    <t>Wrost Sales persons of the company</t>
  </si>
  <si>
    <t>Cost per Unit</t>
  </si>
  <si>
    <t>Total Cost</t>
  </si>
  <si>
    <t>Sum of Total Cost</t>
  </si>
  <si>
    <t>Total Profit</t>
  </si>
  <si>
    <t>Data7[Sales Person]</t>
  </si>
  <si>
    <t>Data7[Geography]</t>
  </si>
  <si>
    <t>Data7[Product]</t>
  </si>
  <si>
    <t>Data7[Amount]</t>
  </si>
  <si>
    <t>Data7[Units]</t>
  </si>
  <si>
    <t>Data7[Cost per Unit]</t>
  </si>
  <si>
    <t>Data7[Total Cost]</t>
  </si>
  <si>
    <t>Data returned for Sum of Total Cost, 99% Dark &amp; Pure (First 1000 rows).</t>
  </si>
  <si>
    <t>9. Dynamic country-level Sales Report</t>
  </si>
  <si>
    <t>Select any Country</t>
  </si>
  <si>
    <t>Number of transaction</t>
  </si>
  <si>
    <t>Sales</t>
  </si>
  <si>
    <t>Cost</t>
  </si>
  <si>
    <t>Profit</t>
  </si>
  <si>
    <t>Quantity</t>
  </si>
  <si>
    <t>Total</t>
  </si>
  <si>
    <t>Sales Persons Name</t>
  </si>
  <si>
    <t>By Sales Person</t>
  </si>
  <si>
    <t>Profit Percentage</t>
  </si>
  <si>
    <t xml:space="preserve"> Best Sales person by country</t>
  </si>
  <si>
    <t>If sales man achive sales target gretter than $25000 .</t>
  </si>
  <si>
    <t>Country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</si>
</sst>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 #,##0.00_ ;_ * \-#,##0.00_ ;_ * &quot;-&quot;??_ ;_ @_ "/>
    <numFmt numFmtId="164" formatCode="&quot;$&quot;#,##0_);[Red]\(&quot;$&quot;#,##0\)"/>
    <numFmt numFmtId="165" formatCode="&quot;$&quot;#,##0.00_);[Red]\(&quot;$&quot;#,##0.00\)"/>
    <numFmt numFmtId="166" formatCode="&quot;₹&quot;\ #,##0"/>
    <numFmt numFmtId="167" formatCode="_-[$$-409]* #,##0_ ;_-[$$-409]* \-#,##0\ ;_-[$$-409]* &quot;-&quot;_ ;_-@_ "/>
    <numFmt numFmtId="168" formatCode="0.0%;\-0.0%;0.0%"/>
    <numFmt numFmtId="169" formatCode="[$$-409]#,##0"/>
    <numFmt numFmtId="170" formatCode="[$$-409]#,##0.00"/>
    <numFmt numFmtId="171" formatCode="_-[$$-409]* #,##0.00_ ;_-[$$-409]* \-#,##0.00\ ;_-[$$-409]* &quot;-&quot;??_ ;_-@_ "/>
  </numFmts>
  <fonts count="11" x14ac:knownFonts="1">
    <font>
      <sz val="11"/>
      <color theme="1"/>
      <name val="Calibri"/>
      <family val="2"/>
      <scheme val="minor"/>
    </font>
    <font>
      <sz val="28"/>
      <color theme="1"/>
      <name val="Segoe UI Light"/>
      <family val="2"/>
    </font>
    <font>
      <b/>
      <sz val="11"/>
      <color theme="1"/>
      <name val="Calibri"/>
      <family val="2"/>
      <scheme val="minor"/>
    </font>
    <font>
      <sz val="16"/>
      <color theme="1"/>
      <name val="Calibri"/>
      <family val="2"/>
      <scheme val="minor"/>
    </font>
    <font>
      <sz val="18"/>
      <color theme="1"/>
      <name val="Calibri"/>
      <family val="2"/>
      <scheme val="minor"/>
    </font>
    <font>
      <b/>
      <sz val="22"/>
      <color theme="1"/>
      <name val="Calibri"/>
      <family val="2"/>
      <scheme val="minor"/>
    </font>
    <font>
      <sz val="11"/>
      <color theme="1" tint="0.34998626667073579"/>
      <name val="Calibri"/>
      <family val="2"/>
      <scheme val="minor"/>
    </font>
    <font>
      <sz val="22"/>
      <color theme="1"/>
      <name val="Calibri"/>
      <family val="2"/>
      <scheme val="minor"/>
    </font>
    <font>
      <b/>
      <sz val="12"/>
      <color theme="1"/>
      <name val="Calibri"/>
      <family val="2"/>
      <scheme val="minor"/>
    </font>
    <font>
      <b/>
      <sz val="16"/>
      <color theme="1"/>
      <name val="Calibri"/>
      <family val="2"/>
      <scheme val="minor"/>
    </font>
    <font>
      <b/>
      <sz val="18"/>
      <color theme="1"/>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theme="3" tint="0.59999389629810485"/>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4" tint="0.59999389629810485"/>
        <bgColor indexed="64"/>
      </patternFill>
    </fill>
  </fills>
  <borders count="26">
    <border>
      <left/>
      <right/>
      <top/>
      <bottom/>
      <diagonal/>
    </border>
    <border>
      <left/>
      <right/>
      <top style="dotted">
        <color theme="0" tint="-0.24994659260841701"/>
      </top>
      <bottom style="dotted">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dotted">
        <color theme="0" tint="-0.24994659260841701"/>
      </bottom>
      <diagonal/>
    </border>
    <border>
      <left/>
      <right/>
      <top style="dotted">
        <color theme="0" tint="-0.24994659260841701"/>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auto="1"/>
      </top>
      <bottom/>
      <diagonal/>
    </border>
    <border>
      <left/>
      <right/>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8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0" borderId="0" xfId="0" applyAlignment="1">
      <alignment horizontal="center"/>
    </xf>
    <xf numFmtId="0" fontId="2" fillId="4" borderId="2" xfId="0" applyFont="1" applyFill="1" applyBorder="1"/>
    <xf numFmtId="0" fontId="2" fillId="4" borderId="3" xfId="0" applyFont="1" applyFill="1" applyBorder="1" applyAlignment="1">
      <alignment horizontal="right"/>
    </xf>
    <xf numFmtId="0" fontId="0" fillId="0" borderId="4" xfId="0" applyBorder="1"/>
    <xf numFmtId="166" fontId="0" fillId="0" borderId="5" xfId="0" applyNumberFormat="1" applyBorder="1"/>
    <xf numFmtId="3" fontId="6" fillId="0" borderId="6" xfId="0" applyNumberFormat="1" applyFont="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7" fontId="0" fillId="0" borderId="0" xfId="0" applyNumberFormat="1"/>
    <xf numFmtId="0" fontId="0" fillId="5" borderId="18" xfId="0" applyFont="1" applyFill="1" applyBorder="1"/>
    <xf numFmtId="0" fontId="0" fillId="0" borderId="18" xfId="0" applyFont="1" applyBorder="1"/>
    <xf numFmtId="0" fontId="0" fillId="5" borderId="19" xfId="0" applyFont="1" applyFill="1" applyBorder="1"/>
    <xf numFmtId="0" fontId="0" fillId="0" borderId="19" xfId="0" applyFont="1" applyBorder="1"/>
    <xf numFmtId="0" fontId="0" fillId="0" borderId="6" xfId="0" applyBorder="1"/>
    <xf numFmtId="0" fontId="0" fillId="0" borderId="20" xfId="0" applyBorder="1"/>
    <xf numFmtId="0" fontId="0" fillId="0" borderId="0" xfId="0" applyBorder="1"/>
    <xf numFmtId="0" fontId="0" fillId="0" borderId="21" xfId="0" applyBorder="1"/>
    <xf numFmtId="2" fontId="0" fillId="0" borderId="21" xfId="0" applyNumberFormat="1" applyBorder="1"/>
    <xf numFmtId="0" fontId="2" fillId="8" borderId="0" xfId="0" applyFont="1" applyFill="1"/>
    <xf numFmtId="0" fontId="2" fillId="8" borderId="0" xfId="0" applyFont="1" applyFill="1" applyAlignment="1">
      <alignment horizontal="right"/>
    </xf>
    <xf numFmtId="0" fontId="0" fillId="0" borderId="20" xfId="0" applyBorder="1" applyAlignment="1">
      <alignment horizontal="right"/>
    </xf>
    <xf numFmtId="0" fontId="0" fillId="0" borderId="0" xfId="0" applyBorder="1" applyAlignment="1">
      <alignment horizontal="right"/>
    </xf>
    <xf numFmtId="0" fontId="0" fillId="0" borderId="2" xfId="0" applyBorder="1"/>
    <xf numFmtId="0" fontId="0" fillId="0" borderId="3" xfId="0" applyBorder="1" applyAlignment="1">
      <alignment horizontal="center"/>
    </xf>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applyAlignment="1">
      <alignment horizontal="center"/>
    </xf>
    <xf numFmtId="0" fontId="0" fillId="9" borderId="0" xfId="0" applyFill="1"/>
    <xf numFmtId="0" fontId="2" fillId="9" borderId="0" xfId="0" applyFont="1" applyFill="1" applyAlignment="1">
      <alignment horizontal="center"/>
    </xf>
    <xf numFmtId="0" fontId="2" fillId="9" borderId="0" xfId="0" applyFont="1" applyFill="1" applyAlignment="1">
      <alignment horizontal="right"/>
    </xf>
    <xf numFmtId="0" fontId="2" fillId="7" borderId="6" xfId="0" applyFont="1" applyFill="1" applyBorder="1"/>
    <xf numFmtId="168" fontId="0" fillId="0" borderId="0" xfId="0" applyNumberFormat="1"/>
    <xf numFmtId="169" fontId="0" fillId="0" borderId="0" xfId="0" applyNumberFormat="1"/>
    <xf numFmtId="170" fontId="0" fillId="0" borderId="20" xfId="0" applyNumberFormat="1" applyBorder="1"/>
    <xf numFmtId="170" fontId="0" fillId="0" borderId="0" xfId="0" applyNumberFormat="1" applyBorder="1"/>
    <xf numFmtId="170" fontId="0" fillId="0" borderId="21" xfId="0" applyNumberFormat="1" applyBorder="1"/>
    <xf numFmtId="171" fontId="0" fillId="0" borderId="20" xfId="0" applyNumberFormat="1" applyBorder="1"/>
    <xf numFmtId="171" fontId="0" fillId="0" borderId="0" xfId="0" applyNumberFormat="1" applyBorder="1"/>
    <xf numFmtId="43" fontId="0" fillId="0" borderId="21" xfId="0" applyNumberFormat="1" applyBorder="1"/>
    <xf numFmtId="171" fontId="0" fillId="0" borderId="0" xfId="0" applyNumberFormat="1"/>
    <xf numFmtId="170" fontId="0" fillId="0" borderId="0" xfId="0" applyNumberFormat="1"/>
    <xf numFmtId="169" fontId="0" fillId="0" borderId="5" xfId="0" applyNumberFormat="1" applyBorder="1"/>
    <xf numFmtId="0" fontId="5" fillId="0" borderId="0" xfId="0" applyFont="1" applyAlignment="1">
      <alignment horizontal="center"/>
    </xf>
    <xf numFmtId="0" fontId="0" fillId="0" borderId="0" xfId="0" applyAlignment="1">
      <alignment horizontal="center"/>
    </xf>
    <xf numFmtId="0" fontId="3" fillId="0" borderId="0" xfId="0" applyFont="1" applyBorder="1" applyAlignment="1">
      <alignment horizontal="center" vertical="center"/>
    </xf>
    <xf numFmtId="0" fontId="2" fillId="0" borderId="0" xfId="0" applyFont="1" applyBorder="1" applyAlignment="1">
      <alignment horizontal="center" vertical="center"/>
    </xf>
    <xf numFmtId="0" fontId="2" fillId="0" borderId="16" xfId="0" applyFont="1" applyBorder="1" applyAlignment="1">
      <alignment horizontal="center" vertical="center"/>
    </xf>
    <xf numFmtId="0" fontId="2" fillId="4" borderId="0" xfId="0" applyFont="1" applyFill="1" applyBorder="1" applyAlignment="1">
      <alignment horizontal="right"/>
    </xf>
    <xf numFmtId="0" fontId="4" fillId="0" borderId="0" xfId="0" applyFont="1" applyAlignment="1">
      <alignment horizontal="center" vertical="center"/>
    </xf>
    <xf numFmtId="0" fontId="7" fillId="0" borderId="0" xfId="0" applyFont="1" applyAlignment="1">
      <alignment horizontal="center" vertical="center"/>
    </xf>
    <xf numFmtId="0" fontId="2" fillId="0" borderId="17" xfId="0" applyFont="1" applyBorder="1" applyAlignment="1">
      <alignment horizontal="center" vertical="center"/>
    </xf>
    <xf numFmtId="0" fontId="10" fillId="0" borderId="0" xfId="0" applyFont="1" applyBorder="1" applyAlignment="1">
      <alignment horizontal="center" vertical="center"/>
    </xf>
    <xf numFmtId="0" fontId="9" fillId="0" borderId="0" xfId="0" applyFont="1" applyAlignment="1">
      <alignment horizontal="center" vertical="top"/>
    </xf>
    <xf numFmtId="0" fontId="8" fillId="0" borderId="0" xfId="0" applyFont="1" applyBorder="1" applyAlignment="1">
      <alignment horizontal="center" vertical="center"/>
    </xf>
    <xf numFmtId="0" fontId="0" fillId="0" borderId="0" xfId="0" applyAlignment="1">
      <alignment horizontal="center" vertical="center"/>
    </xf>
    <xf numFmtId="0" fontId="9" fillId="0" borderId="0" xfId="0" applyFont="1" applyBorder="1" applyAlignment="1">
      <alignment horizontal="center" vertical="center"/>
    </xf>
    <xf numFmtId="0" fontId="2" fillId="6" borderId="0" xfId="0" applyFont="1" applyFill="1" applyAlignment="1">
      <alignment horizontal="left"/>
    </xf>
    <xf numFmtId="0" fontId="2" fillId="0" borderId="0" xfId="0" applyFont="1" applyAlignment="1">
      <alignment horizontal="center" vertical="top"/>
    </xf>
  </cellXfs>
  <cellStyles count="1">
    <cellStyle name="Normal" xfId="0" builtinId="0"/>
  </cellStyles>
  <dxfs count="13">
    <dxf>
      <numFmt numFmtId="171" formatCode="_-[$$-409]* #,##0.00_ ;_-[$$-409]* \-#,##0.00\ ;_-[$$-409]* &quot;-&quot;??_ ;_-@_ "/>
    </dxf>
    <dxf>
      <numFmt numFmtId="171" formatCode="_-[$$-409]* #,##0.00_ ;_-[$$-409]* \-#,##0.00\ ;_-[$$-409]* &quot;-&quot;??_ ;_-@_ "/>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3.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2.xml"/><Relationship Id="rId41" Type="http://schemas.openxmlformats.org/officeDocument/2006/relationships/customXml" Target="../customXml/item14.xml"/></Relationships>
</file>

<file path=xl/drawings/drawing1.xml><?xml version="1.0" encoding="utf-8"?>
<xdr:wsDr xmlns:xdr="http://schemas.openxmlformats.org/drawingml/2006/spreadsheetDrawing" xmlns:a="http://schemas.openxmlformats.org/drawingml/2006/main">
  <xdr:twoCellAnchor editAs="oneCell">
    <xdr:from>
      <xdr:col>5</xdr:col>
      <xdr:colOff>390524</xdr:colOff>
      <xdr:row>5</xdr:row>
      <xdr:rowOff>66675</xdr:rowOff>
    </xdr:from>
    <xdr:to>
      <xdr:col>10</xdr:col>
      <xdr:colOff>304800</xdr:colOff>
      <xdr:row>18</xdr:row>
      <xdr:rowOff>114300</xdr:rowOff>
    </xdr:to>
    <mc:AlternateContent xmlns:mc="http://schemas.openxmlformats.org/markup-compatibility/2006" xmlns:a14="http://schemas.microsoft.com/office/drawing/2010/main">
      <mc:Choice Requires="a14">
        <xdr:graphicFrame macro="">
          <xdr:nvGraphicFramePr>
            <xdr:cNvPr id="2"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781424" y="1019175"/>
              <a:ext cx="296227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390525</xdr:colOff>
      <xdr:row>4</xdr:row>
      <xdr:rowOff>9525</xdr:rowOff>
    </xdr:from>
    <xdr:to>
      <xdr:col>16</xdr:col>
      <xdr:colOff>390525</xdr:colOff>
      <xdr:row>17</xdr:row>
      <xdr:rowOff>57150</xdr:rowOff>
    </xdr:to>
    <mc:AlternateContent xmlns:mc="http://schemas.openxmlformats.org/markup-compatibility/2006" xmlns:a14="http://schemas.microsoft.com/office/drawing/2010/main">
      <mc:Choice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13287375" y="771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57150</xdr:colOff>
      <xdr:row>6</xdr:row>
      <xdr:rowOff>142875</xdr:rowOff>
    </xdr:from>
    <xdr:to>
      <xdr:col>11</xdr:col>
      <xdr:colOff>57150</xdr:colOff>
      <xdr:row>20</xdr:row>
      <xdr:rowOff>0</xdr:rowOff>
    </xdr:to>
    <mc:AlternateContent xmlns:mc="http://schemas.openxmlformats.org/markup-compatibility/2006" xmlns:a14="http://schemas.microsoft.com/office/drawing/2010/main">
      <mc:Choice Requires="a14">
        <xdr:graphicFrame macro="">
          <xdr:nvGraphicFramePr>
            <xdr:cNvPr id="2" name="Geography 1"/>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981825" y="1285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IKAT" refreshedDate="44581.526296875003" createdVersion="6" refreshedVersion="6" minRefreshableVersion="3" recordCount="30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SAIKAT" refreshedDate="44582.691850578703" backgroundQuery="1" createdVersion="6" refreshedVersion="6" minRefreshableVersion="3" recordCount="0" supportSubquery="1" supportAdvancedDrill="1">
  <cacheSource type="external" connectionId="3"/>
  <cacheFields count="0"/>
  <cacheHierarchies count="29">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7].[Sales Person]" caption="Sales Person" attribute="1" defaultMemberUniqueName="[Data7].[Sales Person].[All]" allUniqueName="[Data7].[Sales Person].[All]" dimensionUniqueName="[Data7]" displayFolder="" count="0" memberValueDatatype="130" unbalanced="0"/>
    <cacheHierarchy uniqueName="[Data7].[Geography]" caption="Geography" attribute="1" defaultMemberUniqueName="[Data7].[Geography].[All]" allUniqueName="[Data7].[Geography].[All]" dimensionUniqueName="[Data7]" displayFolder="" count="0" memberValueDatatype="130" unbalanced="0"/>
    <cacheHierarchy uniqueName="[Data7].[Product]" caption="Product" attribute="1" defaultMemberUniqueName="[Data7].[Product].[All]" allUniqueName="[Data7].[Product].[All]" dimensionUniqueName="[Data7]" displayFolder="" count="0" memberValueDatatype="130" unbalanced="0"/>
    <cacheHierarchy uniqueName="[Data7].[Amount]" caption="Amount" attribute="1" defaultMemberUniqueName="[Data7].[Amount].[All]" allUniqueName="[Data7].[Amount].[All]" dimensionUniqueName="[Data7]" displayFolder="" count="0" memberValueDatatype="20" unbalanced="0"/>
    <cacheHierarchy uniqueName="[Data7].[Units]" caption="Units" attribute="1" defaultMemberUniqueName="[Data7].[Units].[All]" allUniqueName="[Data7].[Units].[All]" dimensionUniqueName="[Data7]" displayFolder="" count="0" memberValueDatatype="20" unbalanced="0"/>
    <cacheHierarchy uniqueName="[Data7].[Cost per Unit]" caption="Cost per Unit" attribute="1" defaultMemberUniqueName="[Data7].[Cost per Unit].[All]" allUniqueName="[Data7].[Cost per Unit].[All]" dimensionUniqueName="[Data7]" displayFolder="" count="0" memberValueDatatype="5" unbalanced="0"/>
    <cacheHierarchy uniqueName="[Data7].[Total Cost]" caption="Total Cost" attribute="1" defaultMemberUniqueName="[Data7].[Total Cost].[All]" allUniqueName="[Data7].[Total Cost].[All]" dimensionUniqueName="[Data7]" displayFolder="" count="0" memberValueDatatype="5" unbalanced="0"/>
    <cacheHierarchy uniqueName="[Data7  Amount   Total Profit].[Amount]" caption="Amount" attribute="1" defaultMemberUniqueName="[Data7  Amount   Total Profit].[Amount].[All]" allUniqueName="[Data7  Amount   Total Profit].[Amount].[All]" dimensionUniqueName="[Data7  Amount   Total Profit]" displayFolder="" count="0" memberValueDatatype="20" unbalanced="0"/>
    <cacheHierarchy uniqueName="[Data7  Amount   Total Profit].[Units]" caption="Units" attribute="1" defaultMemberUniqueName="[Data7  Amount   Total Profit].[Units].[All]" allUniqueName="[Data7  Amount   Total Profit].[Units].[All]" dimensionUniqueName="[Data7  Amount   Total Profit]" displayFolder="" count="0" memberValueDatatype="20" unbalanced="0"/>
    <cacheHierarchy uniqueName="[Data7  Amount   Total Profit].[Cost per Unit]" caption="Cost per Unit" attribute="1" defaultMemberUniqueName="[Data7  Amount   Total Profit].[Cost per Unit].[All]" allUniqueName="[Data7  Amount   Total Profit].[Cost per Unit].[All]" dimensionUniqueName="[Data7  Amount   Total Profit]" displayFolder="" count="0" memberValueDatatype="5" unbalanced="0"/>
    <cacheHierarchy uniqueName="[Data7  Amount   Total Profit].[Total Cost]" caption="Total Cost" attribute="1" defaultMemberUniqueName="[Data7  Amount   Total Profit].[Total Cost].[All]" allUniqueName="[Data7  Amount   Total Profit].[Total Cost].[All]" dimensionUniqueName="[Data7  Amount   Total Profit]" displayFolder="" count="0" memberValueDatatype="5" unbalanced="0"/>
    <cacheHierarchy uniqueName="[Data7  Amount   Total Profit].[Total Profit]" caption="Total Profit" attribute="1" defaultMemberUniqueName="[Data7  Amount   Total Profit].[Total Profit].[All]" allUniqueName="[Data7  Amount   Total Profit].[Total Profit].[All]" dimensionUniqueName="[Data7  Amount   Total Profit]"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7" count="0">
      <extLst>
        <ext xmlns:x15="http://schemas.microsoft.com/office/spreadsheetml/2010/11/main" uri="{B97F6D7D-B522-45F9-BDA1-12C45D357490}">
          <x15:cacheHierarchy aggregatedColumn="8"/>
        </ext>
      </extLst>
    </cacheHierarchy>
    <cacheHierarchy uniqueName="[Measures].[Sum of Total Cost]" caption="Sum of Total Cost" measure="1" displayFolder="" measureGroup="Data7" count="0">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7" count="0">
      <extLst>
        <ext xmlns:x15="http://schemas.microsoft.com/office/spreadsheetml/2010/11/main" uri="{B97F6D7D-B522-45F9-BDA1-12C45D357490}">
          <x15:cacheHierarchy aggregatedColumn="9"/>
        </ext>
      </extLst>
    </cacheHierarchy>
    <cacheHierarchy uniqueName="[Measures].[Sales per unit]" caption="Sales per unit" measure="1" displayFolder="" measureGroup="Data" count="0"/>
    <cacheHierarchy uniqueName="[Measures].[Total Profit]" caption="Total Profit" measure="1" displayFolder="" measureGroup="Data7" count="0"/>
    <cacheHierarchy uniqueName="[Measures].[Profit Percentage]" caption="Profit Percentage" measure="1" displayFolder="" measureGroup="Data7" count="0"/>
    <cacheHierarchy uniqueName="[Measures].[__XL_Count Data]" caption="__XL_Count Data" measure="1" displayFolder="" measureGroup="Data" count="0" hidden="1"/>
    <cacheHierarchy uniqueName="[Measures].[__XL_Count Data7]" caption="__XL_Count Data7" measure="1" displayFolder="" measureGroup="Data7" count="0" hidden="1"/>
    <cacheHierarchy uniqueName="[Measures].[__XL_Count Data7  Amount   Total Profit]" caption="__XL_Count Data7  Amount   Total Profit" measure="1" displayFolder="" measureGroup="Data7  Amount   Total Profit" count="0" hidden="1"/>
    <cacheHierarchy uniqueName="[Measures].[__No measures defined]" caption="__No measures defined" measure="1" displayFolder="" count="0" hidden="1"/>
  </cacheHierarchies>
  <kpis count="0"/>
  <dimensions count="4">
    <dimension name="Data" uniqueName="[Data]" caption="Data"/>
    <dimension name="Data7" uniqueName="[Data7]" caption="Data7"/>
    <dimension name="Data7  Amount   Total Profit" uniqueName="[Data7  Amount   Total Profit]" caption="Data7  Amount   Total Profit"/>
    <dimension measure="1" name="Measures" uniqueName="[Measures]" caption="Measures"/>
  </dimensions>
  <measureGroups count="3">
    <measureGroup name="Data" caption="Data"/>
    <measureGroup name="Data7" caption="Data7"/>
    <measureGroup name="Data7  Amount   Total Profit" caption="Data7  Amount   Total Profi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AIKAT" refreshedDate="44582.737237847221" backgroundQuery="1" createdVersion="6" refreshedVersion="6" minRefreshableVersion="3" recordCount="0" supportSubquery="1" supportAdvancedDrill="1">
  <cacheSource type="external" connectionId="3"/>
  <cacheFields count="6">
    <cacheField name="[Data7].[Product].[Product]" caption="Product" numFmtId="0" hierarchy="7"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2]" caption="Sum of Amount 2" numFmtId="0" hierarchy="19" level="32767"/>
    <cacheField name="[Measures].[Sum of Units 2]" caption="Sum of Units 2" numFmtId="0" hierarchy="21" level="32767"/>
    <cacheField name="[Measures].[Total Profit]" caption="Total Profit" numFmtId="0" hierarchy="23" level="32767"/>
    <cacheField name="[Measures].[Profit Percentage]" caption="Profit Percentage" numFmtId="0" hierarchy="24" level="32767"/>
    <cacheField name="[Data7].[Geography].[Geography]" caption="Geography" numFmtId="0" hierarchy="6" level="1">
      <sharedItems containsSemiMixedTypes="0" containsNonDate="0" containsString="0"/>
    </cacheField>
  </cacheFields>
  <cacheHierarchies count="29">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7].[Sales Person]" caption="Sales Person" attribute="1" defaultMemberUniqueName="[Data7].[Sales Person].[All]" allUniqueName="[Data7].[Sales Person].[All]" dimensionUniqueName="[Data7]" displayFolder="" count="0" memberValueDatatype="130" unbalanced="0"/>
    <cacheHierarchy uniqueName="[Data7].[Geography]" caption="Geography" attribute="1" defaultMemberUniqueName="[Data7].[Geography].[All]" allUniqueName="[Data7].[Geography].[All]" dimensionUniqueName="[Data7]" displayFolder="" count="2" memberValueDatatype="130" unbalanced="0">
      <fieldsUsage count="2">
        <fieldUsage x="-1"/>
        <fieldUsage x="5"/>
      </fieldsUsage>
    </cacheHierarchy>
    <cacheHierarchy uniqueName="[Data7].[Product]" caption="Product" attribute="1" defaultMemberUniqueName="[Data7].[Product].[All]" allUniqueName="[Data7].[Product].[All]" dimensionUniqueName="[Data7]" displayFolder="" count="2" memberValueDatatype="130" unbalanced="0">
      <fieldsUsage count="2">
        <fieldUsage x="-1"/>
        <fieldUsage x="0"/>
      </fieldsUsage>
    </cacheHierarchy>
    <cacheHierarchy uniqueName="[Data7].[Amount]" caption="Amount" attribute="1" defaultMemberUniqueName="[Data7].[Amount].[All]" allUniqueName="[Data7].[Amount].[All]" dimensionUniqueName="[Data7]" displayFolder="" count="0" memberValueDatatype="20" unbalanced="0"/>
    <cacheHierarchy uniqueName="[Data7].[Units]" caption="Units" attribute="1" defaultMemberUniqueName="[Data7].[Units].[All]" allUniqueName="[Data7].[Units].[All]" dimensionUniqueName="[Data7]" displayFolder="" count="0" memberValueDatatype="20" unbalanced="0"/>
    <cacheHierarchy uniqueName="[Data7].[Cost per Unit]" caption="Cost per Unit" attribute="1" defaultMemberUniqueName="[Data7].[Cost per Unit].[All]" allUniqueName="[Data7].[Cost per Unit].[All]" dimensionUniqueName="[Data7]" displayFolder="" count="0" memberValueDatatype="5" unbalanced="0"/>
    <cacheHierarchy uniqueName="[Data7].[Total Cost]" caption="Total Cost" attribute="1" defaultMemberUniqueName="[Data7].[Total Cost].[All]" allUniqueName="[Data7].[Total Cost].[All]" dimensionUniqueName="[Data7]" displayFolder="" count="0" memberValueDatatype="5" unbalanced="0"/>
    <cacheHierarchy uniqueName="[Data7  Amount   Total Profit].[Amount]" caption="Amount" attribute="1" defaultMemberUniqueName="[Data7  Amount   Total Profit].[Amount].[All]" allUniqueName="[Data7  Amount   Total Profit].[Amount].[All]" dimensionUniqueName="[Data7  Amount   Total Profit]" displayFolder="" count="0" memberValueDatatype="20" unbalanced="0"/>
    <cacheHierarchy uniqueName="[Data7  Amount   Total Profit].[Units]" caption="Units" attribute="1" defaultMemberUniqueName="[Data7  Amount   Total Profit].[Units].[All]" allUniqueName="[Data7  Amount   Total Profit].[Units].[All]" dimensionUniqueName="[Data7  Amount   Total Profit]" displayFolder="" count="0" memberValueDatatype="20" unbalanced="0"/>
    <cacheHierarchy uniqueName="[Data7  Amount   Total Profit].[Cost per Unit]" caption="Cost per Unit" attribute="1" defaultMemberUniqueName="[Data7  Amount   Total Profit].[Cost per Unit].[All]" allUniqueName="[Data7  Amount   Total Profit].[Cost per Unit].[All]" dimensionUniqueName="[Data7  Amount   Total Profit]" displayFolder="" count="0" memberValueDatatype="5" unbalanced="0"/>
    <cacheHierarchy uniqueName="[Data7  Amount   Total Profit].[Total Cost]" caption="Total Cost" attribute="1" defaultMemberUniqueName="[Data7  Amount   Total Profit].[Total Cost].[All]" allUniqueName="[Data7  Amount   Total Profit].[Total Cost].[All]" dimensionUniqueName="[Data7  Amount   Total Profit]" displayFolder="" count="0" memberValueDatatype="5" unbalanced="0"/>
    <cacheHierarchy uniqueName="[Data7  Amount   Total Profit].[Total Profit]" caption="Total Profit" attribute="1" defaultMemberUniqueName="[Data7  Amount   Total Profit].[Total Profit].[All]" allUniqueName="[Data7  Amount   Total Profit].[Total Profit].[All]" dimensionUniqueName="[Data7  Amount   Total Profit]"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7" count="0" oneField="1">
      <fieldsUsage count="1">
        <fieldUsage x="1"/>
      </fieldsUsage>
      <extLst>
        <ext xmlns:x15="http://schemas.microsoft.com/office/spreadsheetml/2010/11/main" uri="{B97F6D7D-B522-45F9-BDA1-12C45D357490}">
          <x15:cacheHierarchy aggregatedColumn="8"/>
        </ext>
      </extLst>
    </cacheHierarchy>
    <cacheHierarchy uniqueName="[Measures].[Sum of Total Cost]" caption="Sum of Total Cost" measure="1" displayFolder="" measureGroup="Data7" count="0">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7" count="0" oneField="1">
      <fieldsUsage count="1">
        <fieldUsage x="2"/>
      </fieldsUsage>
      <extLst>
        <ext xmlns:x15="http://schemas.microsoft.com/office/spreadsheetml/2010/11/main" uri="{B97F6D7D-B522-45F9-BDA1-12C45D357490}">
          <x15:cacheHierarchy aggregatedColumn="9"/>
        </ext>
      </extLst>
    </cacheHierarchy>
    <cacheHierarchy uniqueName="[Measures].[Sales per unit]" caption="Sales per unit" measure="1" displayFolder="" measureGroup="Data" count="0"/>
    <cacheHierarchy uniqueName="[Measures].[Total Profit]" caption="Total Profit" measure="1" displayFolder="" measureGroup="Data7" count="0" oneField="1">
      <fieldsUsage count="1">
        <fieldUsage x="3"/>
      </fieldsUsage>
    </cacheHierarchy>
    <cacheHierarchy uniqueName="[Measures].[Profit Percentage]" caption="Profit Percentage" measure="1" displayFolder="" measureGroup="Data7" count="0" oneField="1">
      <fieldsUsage count="1">
        <fieldUsage x="4"/>
      </fieldsUsage>
    </cacheHierarchy>
    <cacheHierarchy uniqueName="[Measures].[__XL_Count Data]" caption="__XL_Count Data" measure="1" displayFolder="" measureGroup="Data" count="0" hidden="1"/>
    <cacheHierarchy uniqueName="[Measures].[__XL_Count Data7]" caption="__XL_Count Data7" measure="1" displayFolder="" measureGroup="Data7" count="0" hidden="1"/>
    <cacheHierarchy uniqueName="[Measures].[__XL_Count Data7  Amount   Total Profit]" caption="__XL_Count Data7  Amount   Total Profit" measure="1" displayFolder="" measureGroup="Data7  Amount   Total Profit" count="0" hidden="1"/>
    <cacheHierarchy uniqueName="[Measures].[__No measures defined]" caption="__No measures defined" measure="1" displayFolder="" count="0" hidden="1"/>
  </cacheHierarchies>
  <kpis count="0"/>
  <dimensions count="4">
    <dimension name="Data" uniqueName="[Data]" caption="Data"/>
    <dimension name="Data7" uniqueName="[Data7]" caption="Data7"/>
    <dimension name="Data7  Amount   Total Profit" uniqueName="[Data7  Amount   Total Profit]" caption="Data7  Amount   Total Profit"/>
    <dimension measure="1" name="Measures" uniqueName="[Measures]" caption="Measures"/>
  </dimensions>
  <measureGroups count="3">
    <measureGroup name="Data" caption="Data"/>
    <measureGroup name="Data7" caption="Data7"/>
    <measureGroup name="Data7  Amount   Total Profit" caption="Data7  Amount   Total Profi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AIKAT" refreshedDate="44597.32415763889" backgroundQuery="1" createdVersion="6" refreshedVersion="6" minRefreshableVersion="3" recordCount="0" supportSubquery="1" supportAdvancedDrill="1">
  <cacheSource type="external" connectionId="3"/>
  <cacheFields count="5">
    <cacheField name="[Data7].[Product].[Product]" caption="Product" numFmtId="0" hierarchy="7" level="1">
      <sharedItems count="20">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haredItems>
    </cacheField>
    <cacheField name="[Measures].[Sum of Amount 2]" caption="Sum of Amount 2" numFmtId="0" hierarchy="19" level="32767"/>
    <cacheField name="[Measures].[Sum of Total Cost]" caption="Sum of Total Cost" numFmtId="0" hierarchy="20" level="32767"/>
    <cacheField name="[Measures].[Total Profit]" caption="Total Profit" numFmtId="0" hierarchy="23" level="32767"/>
    <cacheField name="[Data7].[Geography].[Geography]" caption="Geography" numFmtId="0" hierarchy="6" level="1">
      <sharedItems containsSemiMixedTypes="0" containsNonDate="0" containsString="0"/>
    </cacheField>
  </cacheFields>
  <cacheHierarchies count="29">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7].[Sales Person]" caption="Sales Person" attribute="1" defaultMemberUniqueName="[Data7].[Sales Person].[All]" allUniqueName="[Data7].[Sales Person].[All]" dimensionUniqueName="[Data7]" displayFolder="" count="0" memberValueDatatype="130" unbalanced="0"/>
    <cacheHierarchy uniqueName="[Data7].[Geography]" caption="Geography" attribute="1" defaultMemberUniqueName="[Data7].[Geography].[All]" allUniqueName="[Data7].[Geography].[All]" dimensionUniqueName="[Data7]" displayFolder="" count="2" memberValueDatatype="130" unbalanced="0">
      <fieldsUsage count="2">
        <fieldUsage x="-1"/>
        <fieldUsage x="4"/>
      </fieldsUsage>
    </cacheHierarchy>
    <cacheHierarchy uniqueName="[Data7].[Product]" caption="Product" attribute="1" defaultMemberUniqueName="[Data7].[Product].[All]" allUniqueName="[Data7].[Product].[All]" dimensionUniqueName="[Data7]" displayFolder="" count="2" memberValueDatatype="130" unbalanced="0">
      <fieldsUsage count="2">
        <fieldUsage x="-1"/>
        <fieldUsage x="0"/>
      </fieldsUsage>
    </cacheHierarchy>
    <cacheHierarchy uniqueName="[Data7].[Amount]" caption="Amount" attribute="1" defaultMemberUniqueName="[Data7].[Amount].[All]" allUniqueName="[Data7].[Amount].[All]" dimensionUniqueName="[Data7]" displayFolder="" count="0" memberValueDatatype="20" unbalanced="0"/>
    <cacheHierarchy uniqueName="[Data7].[Units]" caption="Units" attribute="1" defaultMemberUniqueName="[Data7].[Units].[All]" allUniqueName="[Data7].[Units].[All]" dimensionUniqueName="[Data7]" displayFolder="" count="0" memberValueDatatype="20" unbalanced="0"/>
    <cacheHierarchy uniqueName="[Data7].[Cost per Unit]" caption="Cost per Unit" attribute="1" defaultMemberUniqueName="[Data7].[Cost per Unit].[All]" allUniqueName="[Data7].[Cost per Unit].[All]" dimensionUniqueName="[Data7]" displayFolder="" count="0" memberValueDatatype="5" unbalanced="0"/>
    <cacheHierarchy uniqueName="[Data7].[Total Cost]" caption="Total Cost" attribute="1" defaultMemberUniqueName="[Data7].[Total Cost].[All]" allUniqueName="[Data7].[Total Cost].[All]" dimensionUniqueName="[Data7]" displayFolder="" count="0" memberValueDatatype="5" unbalanced="0"/>
    <cacheHierarchy uniqueName="[Data7  Amount   Total Profit].[Amount]" caption="Amount" attribute="1" defaultMemberUniqueName="[Data7  Amount   Total Profit].[Amount].[All]" allUniqueName="[Data7  Amount   Total Profit].[Amount].[All]" dimensionUniqueName="[Data7  Amount   Total Profit]" displayFolder="" count="0" memberValueDatatype="20" unbalanced="0"/>
    <cacheHierarchy uniqueName="[Data7  Amount   Total Profit].[Units]" caption="Units" attribute="1" defaultMemberUniqueName="[Data7  Amount   Total Profit].[Units].[All]" allUniqueName="[Data7  Amount   Total Profit].[Units].[All]" dimensionUniqueName="[Data7  Amount   Total Profit]" displayFolder="" count="0" memberValueDatatype="20" unbalanced="0"/>
    <cacheHierarchy uniqueName="[Data7  Amount   Total Profit].[Cost per Unit]" caption="Cost per Unit" attribute="1" defaultMemberUniqueName="[Data7  Amount   Total Profit].[Cost per Unit].[All]" allUniqueName="[Data7  Amount   Total Profit].[Cost per Unit].[All]" dimensionUniqueName="[Data7  Amount   Total Profit]" displayFolder="" count="0" memberValueDatatype="5" unbalanced="0"/>
    <cacheHierarchy uniqueName="[Data7  Amount   Total Profit].[Total Cost]" caption="Total Cost" attribute="1" defaultMemberUniqueName="[Data7  Amount   Total Profit].[Total Cost].[All]" allUniqueName="[Data7  Amount   Total Profit].[Total Cost].[All]" dimensionUniqueName="[Data7  Amount   Total Profit]" displayFolder="" count="0" memberValueDatatype="5" unbalanced="0"/>
    <cacheHierarchy uniqueName="[Data7  Amount   Total Profit].[Total Profit]" caption="Total Profit" attribute="1" defaultMemberUniqueName="[Data7  Amount   Total Profit].[Total Profit].[All]" allUniqueName="[Data7  Amount   Total Profit].[Total Profit].[All]" dimensionUniqueName="[Data7  Amount   Total Profit]"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7" count="0" oneField="1">
      <fieldsUsage count="1">
        <fieldUsage x="1"/>
      </fieldsUsage>
      <extLst>
        <ext xmlns:x15="http://schemas.microsoft.com/office/spreadsheetml/2010/11/main" uri="{B97F6D7D-B522-45F9-BDA1-12C45D357490}">
          <x15:cacheHierarchy aggregatedColumn="8"/>
        </ext>
      </extLst>
    </cacheHierarchy>
    <cacheHierarchy uniqueName="[Measures].[Sum of Total Cost]" caption="Sum of Total Cost" measure="1" displayFolder="" measureGroup="Data7" count="0" oneField="1">
      <fieldsUsage count="1">
        <fieldUsage x="2"/>
      </fieldsUsage>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7" count="0">
      <extLst>
        <ext xmlns:x15="http://schemas.microsoft.com/office/spreadsheetml/2010/11/main" uri="{B97F6D7D-B522-45F9-BDA1-12C45D357490}">
          <x15:cacheHierarchy aggregatedColumn="9"/>
        </ext>
      </extLst>
    </cacheHierarchy>
    <cacheHierarchy uniqueName="[Measures].[Sales per unit]" caption="Sales per unit" measure="1" displayFolder="" measureGroup="Data" count="0"/>
    <cacheHierarchy uniqueName="[Measures].[Total Profit]" caption="Total Profit" measure="1" displayFolder="" measureGroup="Data7" count="0" oneField="1">
      <fieldsUsage count="1">
        <fieldUsage x="3"/>
      </fieldsUsage>
    </cacheHierarchy>
    <cacheHierarchy uniqueName="[Measures].[Profit Percentage]" caption="Profit Percentage" measure="1" displayFolder="" measureGroup="Data7" count="0"/>
    <cacheHierarchy uniqueName="[Measures].[__XL_Count Data]" caption="__XL_Count Data" measure="1" displayFolder="" measureGroup="Data" count="0" hidden="1"/>
    <cacheHierarchy uniqueName="[Measures].[__XL_Count Data7]" caption="__XL_Count Data7" measure="1" displayFolder="" measureGroup="Data7" count="0" hidden="1"/>
    <cacheHierarchy uniqueName="[Measures].[__XL_Count Data7  Amount   Total Profit]" caption="__XL_Count Data7  Amount   Total Profit" measure="1" displayFolder="" measureGroup="Data7  Amount   Total Profit" count="0" hidden="1"/>
    <cacheHierarchy uniqueName="[Measures].[__No measures defined]" caption="__No measures defined" measure="1" displayFolder="" count="0" hidden="1"/>
  </cacheHierarchies>
  <kpis count="0"/>
  <dimensions count="4">
    <dimension name="Data" uniqueName="[Data]" caption="Data"/>
    <dimension name="Data7" uniqueName="[Data7]" caption="Data7"/>
    <dimension name="Data7  Amount   Total Profit" uniqueName="[Data7  Amount   Total Profit]" caption="Data7  Amount   Total Profit"/>
    <dimension measure="1" name="Measures" uniqueName="[Measures]" caption="Measures"/>
  </dimensions>
  <measureGroups count="3">
    <measureGroup name="Data" caption="Data"/>
    <measureGroup name="Data7" caption="Data7"/>
    <measureGroup name="Data7  Amount   Total Profit" caption="Data7  Amount   Total Profi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AIKAT" refreshedDate="44597.325258449077" backgroundQuery="1" createdVersion="6" refreshedVersion="6" minRefreshableVersion="3" recordCount="0" supportSubquery="1" supportAdvancedDrill="1">
  <cacheSource type="external" connectionId="3"/>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22" level="32767"/>
  </cacheFields>
  <cacheHierarchies count="29">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7].[Sales Person]" caption="Sales Person" attribute="1" defaultMemberUniqueName="[Data7].[Sales Person].[All]" allUniqueName="[Data7].[Sales Person].[All]" dimensionUniqueName="[Data7]" displayFolder="" count="0" memberValueDatatype="130" unbalanced="0"/>
    <cacheHierarchy uniqueName="[Data7].[Geography]" caption="Geography" attribute="1" defaultMemberUniqueName="[Data7].[Geography].[All]" allUniqueName="[Data7].[Geography].[All]" dimensionUniqueName="[Data7]" displayFolder="" count="0" memberValueDatatype="130" unbalanced="0"/>
    <cacheHierarchy uniqueName="[Data7].[Product]" caption="Product" attribute="1" defaultMemberUniqueName="[Data7].[Product].[All]" allUniqueName="[Data7].[Product].[All]" dimensionUniqueName="[Data7]" displayFolder="" count="0" memberValueDatatype="130" unbalanced="0"/>
    <cacheHierarchy uniqueName="[Data7].[Amount]" caption="Amount" attribute="1" defaultMemberUniqueName="[Data7].[Amount].[All]" allUniqueName="[Data7].[Amount].[All]" dimensionUniqueName="[Data7]" displayFolder="" count="0" memberValueDatatype="20" unbalanced="0"/>
    <cacheHierarchy uniqueName="[Data7].[Units]" caption="Units" attribute="1" defaultMemberUniqueName="[Data7].[Units].[All]" allUniqueName="[Data7].[Units].[All]" dimensionUniqueName="[Data7]" displayFolder="" count="0" memberValueDatatype="20" unbalanced="0"/>
    <cacheHierarchy uniqueName="[Data7].[Cost per Unit]" caption="Cost per Unit" attribute="1" defaultMemberUniqueName="[Data7].[Cost per Unit].[All]" allUniqueName="[Data7].[Cost per Unit].[All]" dimensionUniqueName="[Data7]" displayFolder="" count="0" memberValueDatatype="5" unbalanced="0"/>
    <cacheHierarchy uniqueName="[Data7].[Total Cost]" caption="Total Cost" attribute="1" defaultMemberUniqueName="[Data7].[Total Cost].[All]" allUniqueName="[Data7].[Total Cost].[All]" dimensionUniqueName="[Data7]" displayFolder="" count="0" memberValueDatatype="5" unbalanced="0"/>
    <cacheHierarchy uniqueName="[Data7  Amount   Total Profit].[Amount]" caption="Amount" attribute="1" defaultMemberUniqueName="[Data7  Amount   Total Profit].[Amount].[All]" allUniqueName="[Data7  Amount   Total Profit].[Amount].[All]" dimensionUniqueName="[Data7  Amount   Total Profit]" displayFolder="" count="0" memberValueDatatype="20" unbalanced="0"/>
    <cacheHierarchy uniqueName="[Data7  Amount   Total Profit].[Units]" caption="Units" attribute="1" defaultMemberUniqueName="[Data7  Amount   Total Profit].[Units].[All]" allUniqueName="[Data7  Amount   Total Profit].[Units].[All]" dimensionUniqueName="[Data7  Amount   Total Profit]" displayFolder="" count="0" memberValueDatatype="20" unbalanced="0"/>
    <cacheHierarchy uniqueName="[Data7  Amount   Total Profit].[Cost per Unit]" caption="Cost per Unit" attribute="1" defaultMemberUniqueName="[Data7  Amount   Total Profit].[Cost per Unit].[All]" allUniqueName="[Data7  Amount   Total Profit].[Cost per Unit].[All]" dimensionUniqueName="[Data7  Amount   Total Profit]" displayFolder="" count="0" memberValueDatatype="5" unbalanced="0"/>
    <cacheHierarchy uniqueName="[Data7  Amount   Total Profit].[Total Cost]" caption="Total Cost" attribute="1" defaultMemberUniqueName="[Data7  Amount   Total Profit].[Total Cost].[All]" allUniqueName="[Data7  Amount   Total Profit].[Total Cost].[All]" dimensionUniqueName="[Data7  Amount   Total Profit]" displayFolder="" count="0" memberValueDatatype="5" unbalanced="0"/>
    <cacheHierarchy uniqueName="[Data7  Amount   Total Profit].[Total Profit]" caption="Total Profit" attribute="1" defaultMemberUniqueName="[Data7  Amount   Total Profit].[Total Profit].[All]" allUniqueName="[Data7  Amount   Total Profit].[Total Profit].[All]" dimensionUniqueName="[Data7  Amount   Total Profit]"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7" count="0">
      <extLst>
        <ext xmlns:x15="http://schemas.microsoft.com/office/spreadsheetml/2010/11/main" uri="{B97F6D7D-B522-45F9-BDA1-12C45D357490}">
          <x15:cacheHierarchy aggregatedColumn="8"/>
        </ext>
      </extLst>
    </cacheHierarchy>
    <cacheHierarchy uniqueName="[Measures].[Sum of Total Cost]" caption="Sum of Total Cost" measure="1" displayFolder="" measureGroup="Data7" count="0">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7" count="0">
      <extLst>
        <ext xmlns:x15="http://schemas.microsoft.com/office/spreadsheetml/2010/11/main" uri="{B97F6D7D-B522-45F9-BDA1-12C45D357490}">
          <x15:cacheHierarchy aggregatedColumn="9"/>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7" count="0"/>
    <cacheHierarchy uniqueName="[Measures].[Profit Percentage]" caption="Profit Percentage" measure="1" displayFolder="" measureGroup="Data7" count="0"/>
    <cacheHierarchy uniqueName="[Measures].[__XL_Count Data]" caption="__XL_Count Data" measure="1" displayFolder="" measureGroup="Data" count="0" hidden="1"/>
    <cacheHierarchy uniqueName="[Measures].[__XL_Count Data7]" caption="__XL_Count Data7" measure="1" displayFolder="" measureGroup="Data7" count="0" hidden="1"/>
    <cacheHierarchy uniqueName="[Measures].[__XL_Count Data7  Amount   Total Profit]" caption="__XL_Count Data7  Amount   Total Profit" measure="1" displayFolder="" measureGroup="Data7  Amount   Total Profit" count="0" hidden="1"/>
    <cacheHierarchy uniqueName="[Measures].[__No measures defined]" caption="__No measures defined" measure="1" displayFolder="" count="0" hidden="1"/>
  </cacheHierarchies>
  <kpis count="0"/>
  <dimensions count="4">
    <dimension name="Data" uniqueName="[Data]" caption="Data"/>
    <dimension name="Data7" uniqueName="[Data7]" caption="Data7"/>
    <dimension name="Data7  Amount   Total Profit" uniqueName="[Data7  Amount   Total Profit]" caption="Data7  Amount   Total Profit"/>
    <dimension measure="1" name="Measures" uniqueName="[Measures]" caption="Measures"/>
  </dimensions>
  <measureGroups count="3">
    <measureGroup name="Data" caption="Data"/>
    <measureGroup name="Data7" caption="Data7"/>
    <measureGroup name="Data7  Amount   Total Profit" caption="Data7  Amount   Total Profi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SAIKAT" refreshedDate="44582.693414699075"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7].[Sales Person]" caption="Sales Person" attribute="1" defaultMemberUniqueName="[Data7].[Sales Person].[All]" allUniqueName="[Data7].[Sales Person].[All]" dimensionUniqueName="[Data7]" displayFolder="" count="0" memberValueDatatype="130" unbalanced="0"/>
    <cacheHierarchy uniqueName="[Data7].[Geography]" caption="Geography" attribute="1" defaultMemberUniqueName="[Data7].[Geography].[All]" allUniqueName="[Data7].[Geography].[All]" dimensionUniqueName="[Data7]" displayFolder="" count="2" memberValueDatatype="130" unbalanced="0"/>
    <cacheHierarchy uniqueName="[Data7].[Product]" caption="Product" attribute="1" defaultMemberUniqueName="[Data7].[Product].[All]" allUniqueName="[Data7].[Product].[All]" dimensionUniqueName="[Data7]" displayFolder="" count="0" memberValueDatatype="130" unbalanced="0"/>
    <cacheHierarchy uniqueName="[Data7].[Amount]" caption="Amount" attribute="1" defaultMemberUniqueName="[Data7].[Amount].[All]" allUniqueName="[Data7].[Amount].[All]" dimensionUniqueName="[Data7]" displayFolder="" count="0" memberValueDatatype="20" unbalanced="0"/>
    <cacheHierarchy uniqueName="[Data7].[Units]" caption="Units" attribute="1" defaultMemberUniqueName="[Data7].[Units].[All]" allUniqueName="[Data7].[Units].[All]" dimensionUniqueName="[Data7]" displayFolder="" count="0" memberValueDatatype="20" unbalanced="0"/>
    <cacheHierarchy uniqueName="[Data7].[Cost per Unit]" caption="Cost per Unit" attribute="1" defaultMemberUniqueName="[Data7].[Cost per Unit].[All]" allUniqueName="[Data7].[Cost per Unit].[All]" dimensionUniqueName="[Data7]" displayFolder="" count="0" memberValueDatatype="5" unbalanced="0"/>
    <cacheHierarchy uniqueName="[Data7].[Total Cost]" caption="Total Cost" attribute="1" defaultMemberUniqueName="[Data7].[Total Cost].[All]" allUniqueName="[Data7].[Total Cost].[All]" dimensionUniqueName="[Data7]" displayFolder="" count="0" memberValueDatatype="5" unbalanced="0"/>
    <cacheHierarchy uniqueName="[Data7  Amount   Total Profit].[Amount]" caption="Amount" attribute="1" defaultMemberUniqueName="[Data7  Amount   Total Profit].[Amount].[All]" allUniqueName="[Data7  Amount   Total Profit].[Amount].[All]" dimensionUniqueName="[Data7  Amount   Total Profit]" displayFolder="" count="0" memberValueDatatype="20" unbalanced="0"/>
    <cacheHierarchy uniqueName="[Data7  Amount   Total Profit].[Units]" caption="Units" attribute="1" defaultMemberUniqueName="[Data7  Amount   Total Profit].[Units].[All]" allUniqueName="[Data7  Amount   Total Profit].[Units].[All]" dimensionUniqueName="[Data7  Amount   Total Profit]" displayFolder="" count="0" memberValueDatatype="20" unbalanced="0"/>
    <cacheHierarchy uniqueName="[Data7  Amount   Total Profit].[Cost per Unit]" caption="Cost per Unit" attribute="1" defaultMemberUniqueName="[Data7  Amount   Total Profit].[Cost per Unit].[All]" allUniqueName="[Data7  Amount   Total Profit].[Cost per Unit].[All]" dimensionUniqueName="[Data7  Amount   Total Profit]" displayFolder="" count="0" memberValueDatatype="5" unbalanced="0"/>
    <cacheHierarchy uniqueName="[Data7  Amount   Total Profit].[Total Cost]" caption="Total Cost" attribute="1" defaultMemberUniqueName="[Data7  Amount   Total Profit].[Total Cost].[All]" allUniqueName="[Data7  Amount   Total Profit].[Total Cost].[All]" dimensionUniqueName="[Data7  Amount   Total Profit]" displayFolder="" count="0" memberValueDatatype="5" unbalanced="0"/>
    <cacheHierarchy uniqueName="[Data7  Amount   Total Profit].[Total Profit]" caption="Total Profit" attribute="1" defaultMemberUniqueName="[Data7  Amount   Total Profit].[Total Profit].[All]" allUniqueName="[Data7  Amount   Total Profit].[Total Profit].[All]" dimensionUniqueName="[Data7  Amount   Total Profit]"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7" count="0">
      <extLst>
        <ext xmlns:x15="http://schemas.microsoft.com/office/spreadsheetml/2010/11/main" uri="{B97F6D7D-B522-45F9-BDA1-12C45D357490}">
          <x15:cacheHierarchy aggregatedColumn="8"/>
        </ext>
      </extLst>
    </cacheHierarchy>
    <cacheHierarchy uniqueName="[Measures].[Sum of Total Cost]" caption="Sum of Total Cost" measure="1" displayFolder="" measureGroup="Data7" count="0">
      <extLst>
        <ext xmlns:x15="http://schemas.microsoft.com/office/spreadsheetml/2010/11/main" uri="{B97F6D7D-B522-45F9-BDA1-12C45D357490}">
          <x15:cacheHierarchy aggregatedColumn="11"/>
        </ext>
      </extLst>
    </cacheHierarchy>
    <cacheHierarchy uniqueName="[Measures].[Sales per unit]" caption="Sales per unit" measure="1" displayFolder="" measureGroup="Data" count="0"/>
    <cacheHierarchy uniqueName="[Measures].[Total Profit]" caption="Total Profit" measure="1" displayFolder="" measureGroup="Data7" count="0"/>
    <cacheHierarchy uniqueName="[Measures].[__XL_Count Data]" caption="__XL_Count Data" measure="1" displayFolder="" measureGroup="Data" count="0" hidden="1"/>
    <cacheHierarchy uniqueName="[Measures].[__XL_Count Data7]" caption="__XL_Count Data7" measure="1" displayFolder="" measureGroup="Data7" count="0" hidden="1"/>
    <cacheHierarchy uniqueName="[Measures].[__XL_Count Data7  Amount   Total Profit]" caption="__XL_Count Data7  Amount   Total Profit" measure="1" displayFolder="" measureGroup="Data7  Amount   Total Profi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SAIKAT" refreshedDate="44582.731901851854"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7].[Sales Person]" caption="Sales Person" attribute="1" defaultMemberUniqueName="[Data7].[Sales Person].[All]" allUniqueName="[Data7].[Sales Person].[All]" dimensionUniqueName="[Data7]" displayFolder="" count="0" memberValueDatatype="130" unbalanced="0"/>
    <cacheHierarchy uniqueName="[Data7].[Geography]" caption="Geography" attribute="1" defaultMemberUniqueName="[Data7].[Geography].[All]" allUniqueName="[Data7].[Geography].[All]" dimensionUniqueName="[Data7]" displayFolder="" count="2" memberValueDatatype="130" unbalanced="0"/>
    <cacheHierarchy uniqueName="[Data7].[Product]" caption="Product" attribute="1" defaultMemberUniqueName="[Data7].[Product].[All]" allUniqueName="[Data7].[Product].[All]" dimensionUniqueName="[Data7]" displayFolder="" count="0" memberValueDatatype="130" unbalanced="0"/>
    <cacheHierarchy uniqueName="[Data7].[Amount]" caption="Amount" attribute="1" defaultMemberUniqueName="[Data7].[Amount].[All]" allUniqueName="[Data7].[Amount].[All]" dimensionUniqueName="[Data7]" displayFolder="" count="0" memberValueDatatype="20" unbalanced="0"/>
    <cacheHierarchy uniqueName="[Data7].[Units]" caption="Units" attribute="1" defaultMemberUniqueName="[Data7].[Units].[All]" allUniqueName="[Data7].[Units].[All]" dimensionUniqueName="[Data7]" displayFolder="" count="0" memberValueDatatype="20" unbalanced="0"/>
    <cacheHierarchy uniqueName="[Data7].[Cost per Unit]" caption="Cost per Unit" attribute="1" defaultMemberUniqueName="[Data7].[Cost per Unit].[All]" allUniqueName="[Data7].[Cost per Unit].[All]" dimensionUniqueName="[Data7]" displayFolder="" count="0" memberValueDatatype="5" unbalanced="0"/>
    <cacheHierarchy uniqueName="[Data7].[Total Cost]" caption="Total Cost" attribute="1" defaultMemberUniqueName="[Data7].[Total Cost].[All]" allUniqueName="[Data7].[Total Cost].[All]" dimensionUniqueName="[Data7]" displayFolder="" count="0" memberValueDatatype="5" unbalanced="0"/>
    <cacheHierarchy uniqueName="[Data7  Amount   Total Profit].[Amount]" caption="Amount" attribute="1" defaultMemberUniqueName="[Data7  Amount   Total Profit].[Amount].[All]" allUniqueName="[Data7  Amount   Total Profit].[Amount].[All]" dimensionUniqueName="[Data7  Amount   Total Profit]" displayFolder="" count="0" memberValueDatatype="20" unbalanced="0"/>
    <cacheHierarchy uniqueName="[Data7  Amount   Total Profit].[Units]" caption="Units" attribute="1" defaultMemberUniqueName="[Data7  Amount   Total Profit].[Units].[All]" allUniqueName="[Data7  Amount   Total Profit].[Units].[All]" dimensionUniqueName="[Data7  Amount   Total Profit]" displayFolder="" count="0" memberValueDatatype="20" unbalanced="0"/>
    <cacheHierarchy uniqueName="[Data7  Amount   Total Profit].[Cost per Unit]" caption="Cost per Unit" attribute="1" defaultMemberUniqueName="[Data7  Amount   Total Profit].[Cost per Unit].[All]" allUniqueName="[Data7  Amount   Total Profit].[Cost per Unit].[All]" dimensionUniqueName="[Data7  Amount   Total Profit]" displayFolder="" count="0" memberValueDatatype="5" unbalanced="0"/>
    <cacheHierarchy uniqueName="[Data7  Amount   Total Profit].[Total Cost]" caption="Total Cost" attribute="1" defaultMemberUniqueName="[Data7  Amount   Total Profit].[Total Cost].[All]" allUniqueName="[Data7  Amount   Total Profit].[Total Cost].[All]" dimensionUniqueName="[Data7  Amount   Total Profit]" displayFolder="" count="0" memberValueDatatype="5" unbalanced="0"/>
    <cacheHierarchy uniqueName="[Data7  Amount   Total Profit].[Total Profit]" caption="Total Profit" attribute="1" defaultMemberUniqueName="[Data7  Amount   Total Profit].[Total Profit].[All]" allUniqueName="[Data7  Amount   Total Profit].[Total Profit].[All]" dimensionUniqueName="[Data7  Amount   Total Profit]"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Amount 2]" caption="Sum of Amount 2" measure="1" displayFolder="" measureGroup="Data7" count="0">
      <extLst>
        <ext xmlns:x15="http://schemas.microsoft.com/office/spreadsheetml/2010/11/main" uri="{B97F6D7D-B522-45F9-BDA1-12C45D357490}">
          <x15:cacheHierarchy aggregatedColumn="8"/>
        </ext>
      </extLst>
    </cacheHierarchy>
    <cacheHierarchy uniqueName="[Measures].[Sum of Total Cost]" caption="Sum of Total Cost" measure="1" displayFolder="" measureGroup="Data7" count="0">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7" count="0">
      <extLst>
        <ext xmlns:x15="http://schemas.microsoft.com/office/spreadsheetml/2010/11/main" uri="{B97F6D7D-B522-45F9-BDA1-12C45D357490}">
          <x15:cacheHierarchy aggregatedColumn="9"/>
        </ext>
      </extLst>
    </cacheHierarchy>
    <cacheHierarchy uniqueName="[Measures].[Sales per unit]" caption="Sales per unit" measure="1" displayFolder="" measureGroup="Data" count="0"/>
    <cacheHierarchy uniqueName="[Measures].[Total Profit]" caption="Total Profit" measure="1" displayFolder="" measureGroup="Data7" count="0"/>
    <cacheHierarchy uniqueName="[Measures].[Profit Percentage]" caption="Profit Percentage" measure="1" displayFolder="" measureGroup="Data7" count="0"/>
    <cacheHierarchy uniqueName="[Measures].[__XL_Count Data]" caption="__XL_Count Data" measure="1" displayFolder="" measureGroup="Data" count="0" hidden="1"/>
    <cacheHierarchy uniqueName="[Measures].[__XL_Count Data7]" caption="__XL_Count Data7" measure="1" displayFolder="" measureGroup="Data7" count="0" hidden="1"/>
    <cacheHierarchy uniqueName="[Measures].[__XL_Count Data7  Amount   Total Profit]" caption="__XL_Count Data7  Amount   Total Profit" measure="1" displayFolder="" measureGroup="Data7  Amount   Total Profi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7:E13"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9"/>
    <dataField name=" " fld="3" baseField="0" baseItem="0"/>
    <dataField name="Sum of Units" fld="4" baseField="0" baseItem="0" numFmtId="3"/>
  </dataField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7:C13" firstHeaderRow="1" firstDataRow="1" firstDataCol="1"/>
  <pivotFields count="2">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4"/>
    </i>
    <i>
      <x v="3"/>
    </i>
    <i>
      <x/>
    </i>
    <i>
      <x v="2"/>
    </i>
    <i>
      <x v="1"/>
    </i>
    <i t="grand">
      <x/>
    </i>
  </rowItems>
  <colItems count="1">
    <i/>
  </colItems>
  <dataFields count="1">
    <dataField fld="1" subtotal="count" baseField="0" baseItem="0" numFmtId="17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2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C18"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numFmtId="167"/>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5:I18"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numFmtId="167"/>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location ref="L44:N61" firstHeaderRow="1" firstDataRow="1" firstDataCol="0"/>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ext>
  </extLst>
</pivotTableDefinition>
</file>

<file path=xl/pivotTables/pivotTable6.xml><?xml version="1.0" encoding="utf-8"?>
<pivotTableDefinition xmlns="http://schemas.openxmlformats.org/spreadsheetml/2006/main" name="PivotTable2" cacheId="3" applyNumberFormats="0" applyBorderFormats="0" applyFontFormats="0" applyPatternFormats="0" applyAlignmentFormats="0" applyWidthHeightFormats="1" dataCaption="Values" tag="e41393e6-2040-431a-af26-acbfd765a5d1" updatedVersion="6" minRefreshableVersion="3" useAutoFormatting="1" itemPrintTitles="1" createdVersion="6" indent="0" outline="1" outlineData="1" multipleFieldFilters="0">
  <location ref="J4:M25" firstHeaderRow="0" firstDataRow="1" firstDataCol="1"/>
  <pivotFields count="5">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dataField="1" showAll="0"/>
    <pivotField dataField="1" showAll="0"/>
    <pivotField dataField="1" showAll="0"/>
    <pivotField allDrilled="1" showAll="0" dataSourceSort="1"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3">
    <i>
      <x/>
    </i>
    <i i="1">
      <x v="1"/>
    </i>
    <i i="2">
      <x v="2"/>
    </i>
  </colItems>
  <dataFields count="3">
    <dataField name="Sum of Amount" fld="1" baseField="0" baseItem="0" numFmtId="171"/>
    <dataField name="Sum of Total Cost" fld="2" baseField="0" baseItem="0"/>
    <dataField fld="3" subtotal="count" baseField="0" baseItem="0"/>
  </dataFields>
  <pivotHierarchies count="29">
    <pivotHierarchy dragToData="1"/>
    <pivotHierarchy dragToData="1"/>
    <pivotHierarchy dragToData="1"/>
    <pivotHierarchy dragToData="1"/>
    <pivotHierarchy dragToData="1"/>
    <pivotHierarchy dragToData="1"/>
    <pivotHierarchy multipleItemSelectionAllowed="1" dragToData="1">
      <members count="1" level="1">
        <member name="[Data7].[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7]"/>
      </x15:pivotTableUISettings>
    </ext>
  </extLst>
</pivotTableDefinition>
</file>

<file path=xl/pivotTables/pivotTable7.xml><?xml version="1.0" encoding="utf-8"?>
<pivotTableDefinition xmlns="http://schemas.openxmlformats.org/spreadsheetml/2006/main" name="PivotTable3" cacheId="2" applyNumberFormats="0" applyBorderFormats="0" applyFontFormats="0" applyPatternFormats="0" applyAlignmentFormats="0" applyWidthHeightFormats="1" dataCaption="Values" tag="fae7ad1e-f41c-4e42-aa69-6cb303c99b1e" updatedVersion="6" minRefreshableVersion="3" useAutoFormatting="1" itemPrintTitles="1" createdVersion="6" indent="0" outline="1" outlineData="1" multipleFieldFilters="0">
  <location ref="C7:G30" firstHeaderRow="0" firstDataRow="1" firstDataCol="1"/>
  <pivotFields count="6">
    <pivotField axis="axisRow" allDrilled="1" showAll="0" sortType="a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 dataField="1" showAll="0"/>
    <pivotField allDrilled="1" showAll="0" dataSourceSort="1"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numFmtId="171"/>
    <dataField name="Sum of Units" fld="2" baseField="0" baseItem="0" numFmtId="171"/>
    <dataField fld="3" subtotal="count" baseField="0" baseItem="0" numFmtId="171"/>
    <dataField fld="4" subtotal="count" baseField="0" baseItem="0"/>
  </dataFields>
  <formats count="1">
    <format dxfId="0">
      <pivotArea outline="0" collapsedLevelsAreSubtotals="1" fieldPosition="0">
        <references count="1">
          <reference field="4294967294" count="3" selected="0">
            <x v="0"/>
            <x v="1"/>
            <x v="2"/>
          </reference>
        </references>
      </pivotArea>
    </format>
  </format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29">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7">
        <x15:activeTabTopLevelEntity name="[Data7]"/>
      </x15:pivotTableUISettings>
    </ext>
  </extLst>
</pivotTableDefinition>
</file>

<file path=xl/queryTables/queryTable1.xml><?xml version="1.0" encoding="utf-8"?>
<queryTable xmlns="http://schemas.openxmlformats.org/spreadsheetml/2006/main" name="ExternalData_1" backgroundRefresh="0" connectionId="2" autoFormatId="16" applyNumberFormats="0" applyBorderFormats="0" applyFontFormats="0" applyPatternFormats="0" applyAlignmentFormats="0" applyWidthHeightFormats="0">
  <queryTableRefresh nextId="8">
    <queryTableFields count="7">
      <queryTableField id="1" name="Data7[Sales Person]" tableColumnId="1"/>
      <queryTableField id="2" name="Data7[Geography]" tableColumnId="2"/>
      <queryTableField id="3" name="Data7[Product]" tableColumnId="3"/>
      <queryTableField id="4" name="Data7[Amount]" tableColumnId="4"/>
      <queryTableField id="5" name="Data7[Units]" tableColumnId="5"/>
      <queryTableField id="6" name="Data7[Cost per Unit]" tableColumnId="6"/>
      <queryTableField id="7" name="Data7[Total Cost]" tableColumnId="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2"/>
  </pivotTables>
  <data>
    <tabular pivotCacheId="1">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Data7].[Geography]">
  <pivotTables>
    <pivotTable tabId="10" name="PivotTable2"/>
  </pivotTables>
  <data>
    <olap pivotCacheId="2">
      <levels count="2">
        <level uniqueName="[Data7].[Geography].[(All)]" sourceCaption="(All)" count="0"/>
        <level uniqueName="[Data7].[Geography].[Geography]" sourceCaption="Geography" count="6">
          <ranges>
            <range startItem="0">
              <i n="[Data7].[Geography].&amp;[Australia]" c="Australia"/>
              <i n="[Data7].[Geography].&amp;[Canada]" c="Canada"/>
              <i n="[Data7].[Geography].&amp;[India]" c="India"/>
              <i n="[Data7].[Geography].&amp;[New Zealand]" c="New Zealand"/>
              <i n="[Data7].[Geography].&amp;[UK]" c="UK"/>
              <i n="[Data7].[Geography].&amp;[USA]" c="USA"/>
            </range>
          </ranges>
        </level>
      </levels>
      <selections count="1">
        <selection n="[Data7].[Geography].&amp;[Australi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Data7].[Geography]">
  <pivotTables>
    <pivotTable tabId="13" name="PivotTable3"/>
  </pivotTables>
  <data>
    <olap pivotCacheId="3">
      <levels count="2">
        <level uniqueName="[Data7].[Geography].[(All)]" sourceCaption="(All)" count="0"/>
        <level uniqueName="[Data7].[Geography].[Geography]" sourceCaption="Geography" count="6">
          <ranges>
            <range startItem="0">
              <i n="[Data7].[Geography].&amp;[Australia]" c="Australia"/>
              <i n="[Data7].[Geography].&amp;[Canada]" c="Canada"/>
              <i n="[Data7].[Geography].&amp;[India]" c="India"/>
              <i n="[Data7].[Geography].&amp;[New Zealand]" c="New Zealand"/>
              <i n="[Data7].[Geography].&amp;[UK]" c="UK"/>
              <i n="[Data7].[Geography].&amp;[USA]" c="USA"/>
            </range>
          </ranges>
        </level>
      </levels>
      <selections count="1">
        <selection n="[Data7].[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level="1" rowHeight="2413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products" displayName="products" ref="K24:L46" totalsRowShown="0">
  <autoFilter ref="K24:L46"/>
  <tableColumns count="2">
    <tableColumn id="1" name="Product"/>
    <tableColumn id="2" name="Cost per unit" dataDxfId="12"/>
  </tableColumns>
  <tableStyleInfo name="TableStyleMedium2" showFirstColumn="0" showLastColumn="0" showRowStripes="1" showColumnStripes="0"/>
</table>
</file>

<file path=xl/tables/table2.xml><?xml version="1.0" encoding="utf-8"?>
<table xmlns="http://schemas.openxmlformats.org/spreadsheetml/2006/main" id="2" name="Data" displayName="Data" ref="C11:G311" totalsRowShown="0" headerRowDxfId="11">
  <autoFilter ref="C11:G311"/>
  <tableColumns count="5">
    <tableColumn id="1" name="Sales Person"/>
    <tableColumn id="2" name="Geography"/>
    <tableColumn id="3" name="Product"/>
    <tableColumn id="4" name="Amount" dataDxfId="10"/>
    <tableColumn id="5" name="Units" dataDxfId="9"/>
  </tableColumns>
  <tableStyleInfo name="TableStyleMedium2" showFirstColumn="0" showLastColumn="0" showRowStripes="1" showColumnStripes="0"/>
</table>
</file>

<file path=xl/tables/table3.xml><?xml version="1.0" encoding="utf-8"?>
<table xmlns="http://schemas.openxmlformats.org/spreadsheetml/2006/main" id="3" name="Data4" displayName="Data4" ref="D5:H305" totalsRowShown="0" headerRowDxfId="8">
  <autoFilter ref="D5:H305"/>
  <sortState ref="D6:H305">
    <sortCondition descending="1" ref="H5:H305"/>
  </sortState>
  <tableColumns count="5">
    <tableColumn id="1" name="Sales Person"/>
    <tableColumn id="2" name="Geography"/>
    <tableColumn id="3" name="Product"/>
    <tableColumn id="4" name="Amount" dataDxfId="7"/>
    <tableColumn id="5" name="Units" dataDxfId="6"/>
  </tableColumns>
  <tableStyleInfo name="TableStyleMedium2" showFirstColumn="0" showLastColumn="0" showRowStripes="1" showColumnStripes="0"/>
</table>
</file>

<file path=xl/tables/table4.xml><?xml version="1.0" encoding="utf-8"?>
<table xmlns="http://schemas.openxmlformats.org/spreadsheetml/2006/main" id="7" name="Table_ExternalData_1" displayName="Table_ExternalData_1" ref="A3:G17" tableType="queryTable" totalsRowShown="0">
  <autoFilter ref="A3:G17"/>
  <tableColumns count="7">
    <tableColumn id="1" uniqueName="1" name="Data7[Sales Person]" queryTableFieldId="1"/>
    <tableColumn id="2" uniqueName="2" name="Data7[Geography]" queryTableFieldId="2"/>
    <tableColumn id="3" uniqueName="3" name="Data7[Product]" queryTableFieldId="3"/>
    <tableColumn id="4" uniqueName="4" name="Data7[Amount]" queryTableFieldId="4"/>
    <tableColumn id="5" uniqueName="5" name="Data7[Units]" queryTableFieldId="5"/>
    <tableColumn id="6" uniqueName="6" name="Data7[Cost per Unit]" queryTableFieldId="6"/>
    <tableColumn id="7" uniqueName="7" name="Data7[Total Cost]" queryTableFieldId="7"/>
  </tableColumns>
  <tableStyleInfo name="TableStyleMedium2" showFirstColumn="0" showLastColumn="0" showRowStripes="1" showColumnStripes="0"/>
</table>
</file>

<file path=xl/tables/table5.xml><?xml version="1.0" encoding="utf-8"?>
<table xmlns="http://schemas.openxmlformats.org/spreadsheetml/2006/main" id="6" name="Data7" displayName="Data7" ref="B4:H304" totalsRowShown="0" headerRowDxfId="5">
  <tableColumns count="7">
    <tableColumn id="1" name="Sales Person"/>
    <tableColumn id="2" name="Geography"/>
    <tableColumn id="3" name="Product"/>
    <tableColumn id="4" name="Amount" dataDxfId="4"/>
    <tableColumn id="5" name="Units" dataDxfId="3"/>
    <tableColumn id="6" name="Cost per Unit" dataDxfId="2">
      <calculatedColumnFormula>VLOOKUP(Data7[[#This Row],[Product]],products[],2,FALSE)</calculatedColumnFormula>
    </tableColumn>
    <tableColumn id="7" name="Total Cost" dataDxfId="1">
      <calculatedColumnFormula>Data7[[#This Row],[Cost per Unit]]*Data7[[#This Row],[Units]]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2.xml"/><Relationship Id="rId5" Type="http://schemas.openxmlformats.org/officeDocument/2006/relationships/table" Target="../tables/table5.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8"/>
  <sheetViews>
    <sheetView showGridLines="0" topLeftCell="A7" zoomScale="70" zoomScaleNormal="70" workbookViewId="0">
      <selection activeCell="D1" sqref="D1"/>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10" max="10" width="3.85546875" customWidth="1"/>
    <col min="11" max="11" width="53.85546875" customWidth="1"/>
    <col min="15" max="15" width="18.140625" customWidth="1"/>
    <col min="25" max="25" width="21.85546875" bestFit="1" customWidth="1"/>
    <col min="26" max="26" width="14.42578125" customWidth="1"/>
    <col min="31" max="31" width="21.85546875" customWidth="1"/>
  </cols>
  <sheetData>
    <row r="1" spans="1:11" s="2" customFormat="1" ht="52.5" customHeight="1" x14ac:dyDescent="0.25">
      <c r="A1" s="1"/>
      <c r="C1" s="3" t="s">
        <v>42</v>
      </c>
    </row>
    <row r="11" spans="1:11" x14ac:dyDescent="0.25">
      <c r="C11" s="6" t="s">
        <v>11</v>
      </c>
      <c r="D11" s="6" t="s">
        <v>12</v>
      </c>
      <c r="E11" s="6" t="s">
        <v>0</v>
      </c>
      <c r="F11" s="10" t="s">
        <v>1</v>
      </c>
      <c r="G11" s="10" t="s">
        <v>50</v>
      </c>
      <c r="J11" s="9" t="s">
        <v>43</v>
      </c>
      <c r="K11" s="2"/>
    </row>
    <row r="12" spans="1:11" x14ac:dyDescent="0.25">
      <c r="C12" t="s">
        <v>40</v>
      </c>
      <c r="D12" t="s">
        <v>37</v>
      </c>
      <c r="E12" t="s">
        <v>30</v>
      </c>
      <c r="F12" s="4">
        <v>1624</v>
      </c>
      <c r="G12" s="5">
        <v>114</v>
      </c>
      <c r="J12" s="7">
        <v>1</v>
      </c>
      <c r="K12" s="8" t="s">
        <v>44</v>
      </c>
    </row>
    <row r="13" spans="1:11" x14ac:dyDescent="0.25">
      <c r="C13" t="s">
        <v>8</v>
      </c>
      <c r="D13" t="s">
        <v>35</v>
      </c>
      <c r="E13" t="s">
        <v>32</v>
      </c>
      <c r="F13" s="4">
        <v>6706</v>
      </c>
      <c r="G13" s="5">
        <v>459</v>
      </c>
      <c r="J13" s="7">
        <v>2</v>
      </c>
      <c r="K13" s="8" t="s">
        <v>53</v>
      </c>
    </row>
    <row r="14" spans="1:11" x14ac:dyDescent="0.25">
      <c r="C14" t="s">
        <v>9</v>
      </c>
      <c r="D14" t="s">
        <v>35</v>
      </c>
      <c r="E14" t="s">
        <v>4</v>
      </c>
      <c r="F14" s="4">
        <v>959</v>
      </c>
      <c r="G14" s="5">
        <v>147</v>
      </c>
      <c r="J14" s="7">
        <v>3</v>
      </c>
      <c r="K14" s="8" t="s">
        <v>45</v>
      </c>
    </row>
    <row r="15" spans="1:11" x14ac:dyDescent="0.25">
      <c r="C15" t="s">
        <v>41</v>
      </c>
      <c r="D15" t="s">
        <v>36</v>
      </c>
      <c r="E15" t="s">
        <v>18</v>
      </c>
      <c r="F15" s="4">
        <v>9632</v>
      </c>
      <c r="G15" s="5">
        <v>288</v>
      </c>
      <c r="J15" s="7">
        <v>4</v>
      </c>
      <c r="K15" s="8" t="s">
        <v>46</v>
      </c>
    </row>
    <row r="16" spans="1:11" x14ac:dyDescent="0.25">
      <c r="C16" t="s">
        <v>6</v>
      </c>
      <c r="D16" t="s">
        <v>39</v>
      </c>
      <c r="E16" t="s">
        <v>25</v>
      </c>
      <c r="F16" s="4">
        <v>2100</v>
      </c>
      <c r="G16" s="5">
        <v>414</v>
      </c>
      <c r="J16" s="7">
        <v>5</v>
      </c>
      <c r="K16" s="8" t="s">
        <v>54</v>
      </c>
    </row>
    <row r="17" spans="3:15" x14ac:dyDescent="0.25">
      <c r="C17" t="s">
        <v>40</v>
      </c>
      <c r="D17" t="s">
        <v>35</v>
      </c>
      <c r="E17" t="s">
        <v>33</v>
      </c>
      <c r="F17" s="4">
        <v>8869</v>
      </c>
      <c r="G17" s="5">
        <v>432</v>
      </c>
      <c r="J17" s="7">
        <v>6</v>
      </c>
      <c r="K17" s="8" t="s">
        <v>55</v>
      </c>
    </row>
    <row r="18" spans="3:15" x14ac:dyDescent="0.25">
      <c r="C18" t="s">
        <v>6</v>
      </c>
      <c r="D18" t="s">
        <v>38</v>
      </c>
      <c r="E18" t="s">
        <v>31</v>
      </c>
      <c r="F18" s="4">
        <v>2681</v>
      </c>
      <c r="G18" s="5">
        <v>54</v>
      </c>
      <c r="J18" s="7">
        <v>7</v>
      </c>
      <c r="K18" s="8" t="s">
        <v>49</v>
      </c>
      <c r="O18" t="s">
        <v>97</v>
      </c>
    </row>
    <row r="19" spans="3:15" x14ac:dyDescent="0.25">
      <c r="C19" t="s">
        <v>8</v>
      </c>
      <c r="D19" t="s">
        <v>35</v>
      </c>
      <c r="E19" t="s">
        <v>22</v>
      </c>
      <c r="F19" s="4">
        <v>5012</v>
      </c>
      <c r="G19" s="5">
        <v>210</v>
      </c>
      <c r="J19" s="7">
        <v>8</v>
      </c>
      <c r="K19" s="8" t="s">
        <v>52</v>
      </c>
      <c r="O19" s="34" t="s">
        <v>40</v>
      </c>
    </row>
    <row r="20" spans="3:15" x14ac:dyDescent="0.25">
      <c r="C20" t="s">
        <v>7</v>
      </c>
      <c r="D20" t="s">
        <v>38</v>
      </c>
      <c r="E20" t="s">
        <v>14</v>
      </c>
      <c r="F20" s="4">
        <v>1281</v>
      </c>
      <c r="G20" s="5">
        <v>75</v>
      </c>
      <c r="J20" s="7">
        <v>9</v>
      </c>
      <c r="K20" s="8" t="s">
        <v>47</v>
      </c>
      <c r="O20" s="35" t="s">
        <v>8</v>
      </c>
    </row>
    <row r="21" spans="3:15" x14ac:dyDescent="0.25">
      <c r="C21" t="s">
        <v>5</v>
      </c>
      <c r="D21" t="s">
        <v>37</v>
      </c>
      <c r="E21" t="s">
        <v>14</v>
      </c>
      <c r="F21" s="4">
        <v>4991</v>
      </c>
      <c r="G21" s="5">
        <v>12</v>
      </c>
      <c r="J21" s="7">
        <v>10</v>
      </c>
      <c r="K21" s="8" t="s">
        <v>48</v>
      </c>
      <c r="O21" s="34" t="s">
        <v>9</v>
      </c>
    </row>
    <row r="22" spans="3:15" x14ac:dyDescent="0.25">
      <c r="C22" t="s">
        <v>2</v>
      </c>
      <c r="D22" t="s">
        <v>39</v>
      </c>
      <c r="E22" t="s">
        <v>25</v>
      </c>
      <c r="F22" s="4">
        <v>1785</v>
      </c>
      <c r="G22" s="5">
        <v>462</v>
      </c>
      <c r="O22" s="35" t="s">
        <v>41</v>
      </c>
    </row>
    <row r="23" spans="3:15" x14ac:dyDescent="0.25">
      <c r="C23" t="s">
        <v>3</v>
      </c>
      <c r="D23" t="s">
        <v>37</v>
      </c>
      <c r="E23" t="s">
        <v>17</v>
      </c>
      <c r="F23" s="4">
        <v>3983</v>
      </c>
      <c r="G23" s="5">
        <v>144</v>
      </c>
      <c r="O23" s="34" t="s">
        <v>6</v>
      </c>
    </row>
    <row r="24" spans="3:15" x14ac:dyDescent="0.25">
      <c r="C24" t="s">
        <v>9</v>
      </c>
      <c r="D24" t="s">
        <v>38</v>
      </c>
      <c r="E24" t="s">
        <v>16</v>
      </c>
      <c r="F24" s="4">
        <v>2646</v>
      </c>
      <c r="G24" s="5">
        <v>120</v>
      </c>
      <c r="K24" t="s">
        <v>0</v>
      </c>
      <c r="L24" t="s">
        <v>51</v>
      </c>
      <c r="O24" s="35" t="s">
        <v>40</v>
      </c>
    </row>
    <row r="25" spans="3:15" x14ac:dyDescent="0.25">
      <c r="C25" t="s">
        <v>2</v>
      </c>
      <c r="D25" t="s">
        <v>34</v>
      </c>
      <c r="E25" t="s">
        <v>13</v>
      </c>
      <c r="F25" s="4">
        <v>252</v>
      </c>
      <c r="G25" s="5">
        <v>54</v>
      </c>
      <c r="K25" t="s">
        <v>13</v>
      </c>
      <c r="L25" s="11">
        <v>9.33</v>
      </c>
      <c r="O25" s="34" t="s">
        <v>7</v>
      </c>
    </row>
    <row r="26" spans="3:15" x14ac:dyDescent="0.25">
      <c r="C26" t="s">
        <v>3</v>
      </c>
      <c r="D26" t="s">
        <v>35</v>
      </c>
      <c r="E26" t="s">
        <v>25</v>
      </c>
      <c r="F26" s="4">
        <v>2464</v>
      </c>
      <c r="G26" s="5">
        <v>234</v>
      </c>
      <c r="K26" t="s">
        <v>14</v>
      </c>
      <c r="L26" s="11">
        <v>11.7</v>
      </c>
      <c r="O26" s="35" t="s">
        <v>5</v>
      </c>
    </row>
    <row r="27" spans="3:15" x14ac:dyDescent="0.25">
      <c r="C27" t="s">
        <v>3</v>
      </c>
      <c r="D27" t="s">
        <v>35</v>
      </c>
      <c r="E27" t="s">
        <v>29</v>
      </c>
      <c r="F27" s="4">
        <v>2114</v>
      </c>
      <c r="G27" s="5">
        <v>66</v>
      </c>
      <c r="K27" t="s">
        <v>4</v>
      </c>
      <c r="L27" s="11">
        <v>11.88</v>
      </c>
      <c r="O27" s="34" t="s">
        <v>2</v>
      </c>
    </row>
    <row r="28" spans="3:15" x14ac:dyDescent="0.25">
      <c r="C28" t="s">
        <v>6</v>
      </c>
      <c r="D28" t="s">
        <v>37</v>
      </c>
      <c r="E28" t="s">
        <v>31</v>
      </c>
      <c r="F28" s="4">
        <v>7693</v>
      </c>
      <c r="G28" s="5">
        <v>87</v>
      </c>
      <c r="K28" t="s">
        <v>15</v>
      </c>
      <c r="L28" s="11">
        <v>11.73</v>
      </c>
      <c r="O28" s="35" t="s">
        <v>3</v>
      </c>
    </row>
    <row r="29" spans="3:15" x14ac:dyDescent="0.25">
      <c r="C29" t="s">
        <v>5</v>
      </c>
      <c r="D29" t="s">
        <v>34</v>
      </c>
      <c r="E29" t="s">
        <v>20</v>
      </c>
      <c r="F29" s="4">
        <v>15610</v>
      </c>
      <c r="G29" s="5">
        <v>339</v>
      </c>
      <c r="K29" t="s">
        <v>16</v>
      </c>
      <c r="L29" s="11">
        <v>8.7899999999999991</v>
      </c>
      <c r="O29" s="34" t="s">
        <v>10</v>
      </c>
    </row>
    <row r="30" spans="3:15" x14ac:dyDescent="0.25">
      <c r="C30" t="s">
        <v>41</v>
      </c>
      <c r="D30" t="s">
        <v>34</v>
      </c>
      <c r="E30" t="s">
        <v>22</v>
      </c>
      <c r="F30" s="4">
        <v>336</v>
      </c>
      <c r="G30" s="5">
        <v>144</v>
      </c>
      <c r="K30" t="s">
        <v>17</v>
      </c>
      <c r="L30" s="11">
        <v>3.11</v>
      </c>
    </row>
    <row r="31" spans="3:15" x14ac:dyDescent="0.25">
      <c r="C31" t="s">
        <v>2</v>
      </c>
      <c r="D31" t="s">
        <v>39</v>
      </c>
      <c r="E31" t="s">
        <v>20</v>
      </c>
      <c r="F31" s="4">
        <v>9443</v>
      </c>
      <c r="G31" s="5">
        <v>162</v>
      </c>
      <c r="K31" t="s">
        <v>18</v>
      </c>
      <c r="L31" s="11">
        <v>6.47</v>
      </c>
    </row>
    <row r="32" spans="3:15" x14ac:dyDescent="0.25">
      <c r="C32" t="s">
        <v>9</v>
      </c>
      <c r="D32" t="s">
        <v>34</v>
      </c>
      <c r="E32" t="s">
        <v>23</v>
      </c>
      <c r="F32" s="4">
        <v>8155</v>
      </c>
      <c r="G32" s="5">
        <v>90</v>
      </c>
      <c r="K32" t="s">
        <v>19</v>
      </c>
      <c r="L32" s="11">
        <v>7.64</v>
      </c>
    </row>
    <row r="33" spans="3:12" x14ac:dyDescent="0.25">
      <c r="C33" t="s">
        <v>8</v>
      </c>
      <c r="D33" t="s">
        <v>38</v>
      </c>
      <c r="E33" t="s">
        <v>23</v>
      </c>
      <c r="F33" s="4">
        <v>1701</v>
      </c>
      <c r="G33" s="5">
        <v>234</v>
      </c>
      <c r="K33" t="s">
        <v>20</v>
      </c>
      <c r="L33" s="11">
        <v>10.62</v>
      </c>
    </row>
    <row r="34" spans="3:12" x14ac:dyDescent="0.25">
      <c r="C34" t="s">
        <v>10</v>
      </c>
      <c r="D34" t="s">
        <v>38</v>
      </c>
      <c r="E34" t="s">
        <v>22</v>
      </c>
      <c r="F34" s="4">
        <v>2205</v>
      </c>
      <c r="G34" s="5">
        <v>141</v>
      </c>
      <c r="K34" t="s">
        <v>21</v>
      </c>
      <c r="L34" s="11">
        <v>9</v>
      </c>
    </row>
    <row r="35" spans="3:12" x14ac:dyDescent="0.25">
      <c r="C35" t="s">
        <v>8</v>
      </c>
      <c r="D35" t="s">
        <v>37</v>
      </c>
      <c r="E35" t="s">
        <v>19</v>
      </c>
      <c r="F35" s="4">
        <v>1771</v>
      </c>
      <c r="G35" s="5">
        <v>204</v>
      </c>
      <c r="K35" t="s">
        <v>22</v>
      </c>
      <c r="L35" s="11">
        <v>9.77</v>
      </c>
    </row>
    <row r="36" spans="3:12" x14ac:dyDescent="0.25">
      <c r="C36" t="s">
        <v>41</v>
      </c>
      <c r="D36" t="s">
        <v>35</v>
      </c>
      <c r="E36" t="s">
        <v>15</v>
      </c>
      <c r="F36" s="4">
        <v>2114</v>
      </c>
      <c r="G36" s="5">
        <v>186</v>
      </c>
      <c r="K36" t="s">
        <v>23</v>
      </c>
      <c r="L36" s="11">
        <v>6.49</v>
      </c>
    </row>
    <row r="37" spans="3:12" x14ac:dyDescent="0.25">
      <c r="C37" t="s">
        <v>41</v>
      </c>
      <c r="D37" t="s">
        <v>36</v>
      </c>
      <c r="E37" t="s">
        <v>13</v>
      </c>
      <c r="F37" s="4">
        <v>10311</v>
      </c>
      <c r="G37" s="5">
        <v>231</v>
      </c>
      <c r="K37" t="s">
        <v>24</v>
      </c>
      <c r="L37" s="11">
        <v>4.97</v>
      </c>
    </row>
    <row r="38" spans="3:12" x14ac:dyDescent="0.25">
      <c r="C38" t="s">
        <v>3</v>
      </c>
      <c r="D38" t="s">
        <v>39</v>
      </c>
      <c r="E38" t="s">
        <v>16</v>
      </c>
      <c r="F38" s="4">
        <v>21</v>
      </c>
      <c r="G38" s="5">
        <v>168</v>
      </c>
      <c r="K38" t="s">
        <v>25</v>
      </c>
      <c r="L38" s="11">
        <v>13.15</v>
      </c>
    </row>
    <row r="39" spans="3:12" x14ac:dyDescent="0.25">
      <c r="C39" t="s">
        <v>10</v>
      </c>
      <c r="D39" t="s">
        <v>35</v>
      </c>
      <c r="E39" t="s">
        <v>20</v>
      </c>
      <c r="F39" s="4">
        <v>1974</v>
      </c>
      <c r="G39" s="5">
        <v>195</v>
      </c>
      <c r="K39" t="s">
        <v>26</v>
      </c>
      <c r="L39" s="11">
        <v>5.6</v>
      </c>
    </row>
    <row r="40" spans="3:12" x14ac:dyDescent="0.25">
      <c r="C40" t="s">
        <v>5</v>
      </c>
      <c r="D40" t="s">
        <v>36</v>
      </c>
      <c r="E40" t="s">
        <v>23</v>
      </c>
      <c r="F40" s="4">
        <v>6314</v>
      </c>
      <c r="G40" s="5">
        <v>15</v>
      </c>
      <c r="K40" t="s">
        <v>27</v>
      </c>
      <c r="L40" s="11">
        <v>16.73</v>
      </c>
    </row>
    <row r="41" spans="3:12" x14ac:dyDescent="0.25">
      <c r="C41" t="s">
        <v>10</v>
      </c>
      <c r="D41" t="s">
        <v>37</v>
      </c>
      <c r="E41" t="s">
        <v>23</v>
      </c>
      <c r="F41" s="4">
        <v>4683</v>
      </c>
      <c r="G41" s="5">
        <v>30</v>
      </c>
      <c r="K41" t="s">
        <v>28</v>
      </c>
      <c r="L41" s="11">
        <v>10.38</v>
      </c>
    </row>
    <row r="42" spans="3:12" x14ac:dyDescent="0.25">
      <c r="C42" t="s">
        <v>41</v>
      </c>
      <c r="D42" t="s">
        <v>37</v>
      </c>
      <c r="E42" t="s">
        <v>24</v>
      </c>
      <c r="F42" s="4">
        <v>6398</v>
      </c>
      <c r="G42" s="5">
        <v>102</v>
      </c>
      <c r="K42" t="s">
        <v>29</v>
      </c>
      <c r="L42" s="11">
        <v>7.16</v>
      </c>
    </row>
    <row r="43" spans="3:12" x14ac:dyDescent="0.25">
      <c r="C43" t="s">
        <v>2</v>
      </c>
      <c r="D43" t="s">
        <v>35</v>
      </c>
      <c r="E43" t="s">
        <v>19</v>
      </c>
      <c r="F43" s="4">
        <v>553</v>
      </c>
      <c r="G43" s="5">
        <v>15</v>
      </c>
      <c r="K43" t="s">
        <v>30</v>
      </c>
      <c r="L43" s="11">
        <v>14.49</v>
      </c>
    </row>
    <row r="44" spans="3:12" x14ac:dyDescent="0.25">
      <c r="C44" t="s">
        <v>8</v>
      </c>
      <c r="D44" t="s">
        <v>39</v>
      </c>
      <c r="E44" t="s">
        <v>30</v>
      </c>
      <c r="F44" s="4">
        <v>7021</v>
      </c>
      <c r="G44" s="5">
        <v>183</v>
      </c>
      <c r="K44" t="s">
        <v>31</v>
      </c>
      <c r="L44" s="11">
        <v>5.79</v>
      </c>
    </row>
    <row r="45" spans="3:12" x14ac:dyDescent="0.25">
      <c r="C45" t="s">
        <v>40</v>
      </c>
      <c r="D45" t="s">
        <v>39</v>
      </c>
      <c r="E45" t="s">
        <v>22</v>
      </c>
      <c r="F45" s="4">
        <v>5817</v>
      </c>
      <c r="G45" s="5">
        <v>12</v>
      </c>
      <c r="K45" t="s">
        <v>32</v>
      </c>
      <c r="L45" s="11">
        <v>8.65</v>
      </c>
    </row>
    <row r="46" spans="3:12" x14ac:dyDescent="0.25">
      <c r="C46" t="s">
        <v>41</v>
      </c>
      <c r="D46" t="s">
        <v>39</v>
      </c>
      <c r="E46" t="s">
        <v>14</v>
      </c>
      <c r="F46" s="4">
        <v>3976</v>
      </c>
      <c r="G46" s="5">
        <v>72</v>
      </c>
      <c r="K46" t="s">
        <v>33</v>
      </c>
      <c r="L46" s="11">
        <v>12.37</v>
      </c>
    </row>
    <row r="47" spans="3:12" x14ac:dyDescent="0.25">
      <c r="C47" t="s">
        <v>6</v>
      </c>
      <c r="D47" t="s">
        <v>38</v>
      </c>
      <c r="E47" t="s">
        <v>27</v>
      </c>
      <c r="F47" s="4">
        <v>1134</v>
      </c>
      <c r="G47" s="5">
        <v>282</v>
      </c>
    </row>
    <row r="48" spans="3:12" x14ac:dyDescent="0.25">
      <c r="C48" t="s">
        <v>2</v>
      </c>
      <c r="D48" t="s">
        <v>39</v>
      </c>
      <c r="E48" t="s">
        <v>28</v>
      </c>
      <c r="F48" s="4">
        <v>6027</v>
      </c>
      <c r="G48" s="5">
        <v>144</v>
      </c>
    </row>
    <row r="49" spans="3:11" x14ac:dyDescent="0.25">
      <c r="C49" t="s">
        <v>6</v>
      </c>
      <c r="D49" t="s">
        <v>37</v>
      </c>
      <c r="E49" t="s">
        <v>16</v>
      </c>
      <c r="F49" s="4">
        <v>1904</v>
      </c>
      <c r="G49" s="5">
        <v>405</v>
      </c>
    </row>
    <row r="50" spans="3:11" x14ac:dyDescent="0.25">
      <c r="C50" t="s">
        <v>7</v>
      </c>
      <c r="D50" t="s">
        <v>34</v>
      </c>
      <c r="E50" t="s">
        <v>32</v>
      </c>
      <c r="F50" s="4">
        <v>3262</v>
      </c>
      <c r="G50" s="5">
        <v>75</v>
      </c>
    </row>
    <row r="51" spans="3:11" x14ac:dyDescent="0.25">
      <c r="C51" t="s">
        <v>40</v>
      </c>
      <c r="D51" t="s">
        <v>34</v>
      </c>
      <c r="E51" t="s">
        <v>27</v>
      </c>
      <c r="F51" s="4">
        <v>2289</v>
      </c>
      <c r="G51" s="5">
        <v>135</v>
      </c>
    </row>
    <row r="52" spans="3:11" x14ac:dyDescent="0.25">
      <c r="C52" t="s">
        <v>5</v>
      </c>
      <c r="D52" t="s">
        <v>34</v>
      </c>
      <c r="E52" t="s">
        <v>27</v>
      </c>
      <c r="F52" s="4">
        <v>6986</v>
      </c>
      <c r="G52" s="5">
        <v>21</v>
      </c>
    </row>
    <row r="53" spans="3:11" x14ac:dyDescent="0.25">
      <c r="C53" t="s">
        <v>2</v>
      </c>
      <c r="D53" t="s">
        <v>38</v>
      </c>
      <c r="E53" t="s">
        <v>23</v>
      </c>
      <c r="F53" s="4">
        <v>4417</v>
      </c>
      <c r="G53" s="5">
        <v>153</v>
      </c>
    </row>
    <row r="54" spans="3:11" x14ac:dyDescent="0.25">
      <c r="C54" t="s">
        <v>6</v>
      </c>
      <c r="D54" t="s">
        <v>34</v>
      </c>
      <c r="E54" t="s">
        <v>15</v>
      </c>
      <c r="F54" s="4">
        <v>1442</v>
      </c>
      <c r="G54" s="5">
        <v>15</v>
      </c>
    </row>
    <row r="55" spans="3:11" x14ac:dyDescent="0.25">
      <c r="C55" t="s">
        <v>3</v>
      </c>
      <c r="D55" t="s">
        <v>35</v>
      </c>
      <c r="E55" t="s">
        <v>14</v>
      </c>
      <c r="F55" s="4">
        <v>2415</v>
      </c>
      <c r="G55" s="5">
        <v>255</v>
      </c>
    </row>
    <row r="56" spans="3:11" x14ac:dyDescent="0.25">
      <c r="C56" t="s">
        <v>2</v>
      </c>
      <c r="D56" t="s">
        <v>37</v>
      </c>
      <c r="E56" t="s">
        <v>19</v>
      </c>
      <c r="F56" s="4">
        <v>238</v>
      </c>
      <c r="G56" s="5">
        <v>18</v>
      </c>
    </row>
    <row r="57" spans="3:11" x14ac:dyDescent="0.25">
      <c r="C57" t="s">
        <v>6</v>
      </c>
      <c r="D57" t="s">
        <v>37</v>
      </c>
      <c r="E57" t="s">
        <v>23</v>
      </c>
      <c r="F57" s="4">
        <v>4949</v>
      </c>
      <c r="G57" s="5">
        <v>189</v>
      </c>
    </row>
    <row r="58" spans="3:11" x14ac:dyDescent="0.25">
      <c r="C58" t="s">
        <v>5</v>
      </c>
      <c r="D58" t="s">
        <v>38</v>
      </c>
      <c r="E58" t="s">
        <v>32</v>
      </c>
      <c r="F58" s="4">
        <v>5075</v>
      </c>
      <c r="G58" s="5">
        <v>21</v>
      </c>
      <c r="K58" t="s">
        <v>102</v>
      </c>
    </row>
    <row r="59" spans="3:11" x14ac:dyDescent="0.25">
      <c r="C59" t="s">
        <v>3</v>
      </c>
      <c r="D59" t="s">
        <v>36</v>
      </c>
      <c r="E59" t="s">
        <v>16</v>
      </c>
      <c r="F59" s="4">
        <v>9198</v>
      </c>
      <c r="G59" s="5">
        <v>36</v>
      </c>
      <c r="K59" s="32" t="s">
        <v>37</v>
      </c>
    </row>
    <row r="60" spans="3:11" x14ac:dyDescent="0.25">
      <c r="C60" t="s">
        <v>6</v>
      </c>
      <c r="D60" t="s">
        <v>34</v>
      </c>
      <c r="E60" t="s">
        <v>29</v>
      </c>
      <c r="F60" s="4">
        <v>3339</v>
      </c>
      <c r="G60" s="5">
        <v>75</v>
      </c>
      <c r="K60" s="33" t="s">
        <v>35</v>
      </c>
    </row>
    <row r="61" spans="3:11" x14ac:dyDescent="0.25">
      <c r="C61" t="s">
        <v>40</v>
      </c>
      <c r="D61" t="s">
        <v>34</v>
      </c>
      <c r="E61" t="s">
        <v>17</v>
      </c>
      <c r="F61" s="4">
        <v>5019</v>
      </c>
      <c r="G61" s="5">
        <v>156</v>
      </c>
      <c r="K61" s="33" t="s">
        <v>36</v>
      </c>
    </row>
    <row r="62" spans="3:11" x14ac:dyDescent="0.25">
      <c r="C62" t="s">
        <v>5</v>
      </c>
      <c r="D62" t="s">
        <v>36</v>
      </c>
      <c r="E62" t="s">
        <v>16</v>
      </c>
      <c r="F62" s="4">
        <v>16184</v>
      </c>
      <c r="G62" s="5">
        <v>39</v>
      </c>
      <c r="K62" s="32" t="s">
        <v>39</v>
      </c>
    </row>
    <row r="63" spans="3:11" x14ac:dyDescent="0.25">
      <c r="C63" t="s">
        <v>6</v>
      </c>
      <c r="D63" t="s">
        <v>36</v>
      </c>
      <c r="E63" t="s">
        <v>21</v>
      </c>
      <c r="F63" s="4">
        <v>497</v>
      </c>
      <c r="G63" s="5">
        <v>63</v>
      </c>
      <c r="K63" s="32" t="s">
        <v>38</v>
      </c>
    </row>
    <row r="64" spans="3:11" x14ac:dyDescent="0.25">
      <c r="C64" t="s">
        <v>2</v>
      </c>
      <c r="D64" t="s">
        <v>36</v>
      </c>
      <c r="E64" t="s">
        <v>29</v>
      </c>
      <c r="F64" s="4">
        <v>8211</v>
      </c>
      <c r="G64" s="5">
        <v>75</v>
      </c>
      <c r="K64" s="33" t="s">
        <v>37</v>
      </c>
    </row>
    <row r="65" spans="3:11" x14ac:dyDescent="0.25">
      <c r="C65" t="s">
        <v>2</v>
      </c>
      <c r="D65" t="s">
        <v>38</v>
      </c>
      <c r="E65" t="s">
        <v>28</v>
      </c>
      <c r="F65" s="4">
        <v>6580</v>
      </c>
      <c r="G65" s="5">
        <v>183</v>
      </c>
      <c r="K65" s="33" t="s">
        <v>34</v>
      </c>
    </row>
    <row r="66" spans="3:11" x14ac:dyDescent="0.25">
      <c r="C66" t="s">
        <v>41</v>
      </c>
      <c r="D66" t="s">
        <v>35</v>
      </c>
      <c r="E66" t="s">
        <v>13</v>
      </c>
      <c r="F66" s="4">
        <v>4760</v>
      </c>
      <c r="G66" s="5">
        <v>69</v>
      </c>
    </row>
    <row r="67" spans="3:11" x14ac:dyDescent="0.25">
      <c r="C67" t="s">
        <v>40</v>
      </c>
      <c r="D67" t="s">
        <v>36</v>
      </c>
      <c r="E67" t="s">
        <v>25</v>
      </c>
      <c r="F67" s="4">
        <v>5439</v>
      </c>
      <c r="G67" s="5">
        <v>30</v>
      </c>
    </row>
    <row r="68" spans="3:11" x14ac:dyDescent="0.25">
      <c r="C68" t="s">
        <v>41</v>
      </c>
      <c r="D68" t="s">
        <v>34</v>
      </c>
      <c r="E68" t="s">
        <v>17</v>
      </c>
      <c r="F68" s="4">
        <v>1463</v>
      </c>
      <c r="G68" s="5">
        <v>39</v>
      </c>
    </row>
    <row r="69" spans="3:11" x14ac:dyDescent="0.25">
      <c r="C69" t="s">
        <v>3</v>
      </c>
      <c r="D69" t="s">
        <v>34</v>
      </c>
      <c r="E69" t="s">
        <v>32</v>
      </c>
      <c r="F69" s="4">
        <v>7777</v>
      </c>
      <c r="G69" s="5">
        <v>504</v>
      </c>
    </row>
    <row r="70" spans="3:11" x14ac:dyDescent="0.25">
      <c r="C70" t="s">
        <v>9</v>
      </c>
      <c r="D70" t="s">
        <v>37</v>
      </c>
      <c r="E70" t="s">
        <v>29</v>
      </c>
      <c r="F70" s="4">
        <v>1085</v>
      </c>
      <c r="G70" s="5">
        <v>273</v>
      </c>
    </row>
    <row r="71" spans="3:11" x14ac:dyDescent="0.25">
      <c r="C71" t="s">
        <v>5</v>
      </c>
      <c r="D71" t="s">
        <v>37</v>
      </c>
      <c r="E71" t="s">
        <v>31</v>
      </c>
      <c r="F71" s="4">
        <v>182</v>
      </c>
      <c r="G71" s="5">
        <v>48</v>
      </c>
    </row>
    <row r="72" spans="3:11" x14ac:dyDescent="0.25">
      <c r="C72" t="s">
        <v>6</v>
      </c>
      <c r="D72" t="s">
        <v>34</v>
      </c>
      <c r="E72" t="s">
        <v>27</v>
      </c>
      <c r="F72" s="4">
        <v>4242</v>
      </c>
      <c r="G72" s="5">
        <v>207</v>
      </c>
    </row>
    <row r="73" spans="3:11" x14ac:dyDescent="0.25">
      <c r="C73" t="s">
        <v>6</v>
      </c>
      <c r="D73" t="s">
        <v>36</v>
      </c>
      <c r="E73" t="s">
        <v>32</v>
      </c>
      <c r="F73" s="4">
        <v>6118</v>
      </c>
      <c r="G73" s="5">
        <v>9</v>
      </c>
    </row>
    <row r="74" spans="3:11" x14ac:dyDescent="0.25">
      <c r="C74" t="s">
        <v>10</v>
      </c>
      <c r="D74" t="s">
        <v>36</v>
      </c>
      <c r="E74" t="s">
        <v>23</v>
      </c>
      <c r="F74" s="4">
        <v>2317</v>
      </c>
      <c r="G74" s="5">
        <v>261</v>
      </c>
    </row>
    <row r="75" spans="3:11" x14ac:dyDescent="0.25">
      <c r="C75" t="s">
        <v>6</v>
      </c>
      <c r="D75" t="s">
        <v>38</v>
      </c>
      <c r="E75" t="s">
        <v>16</v>
      </c>
      <c r="F75" s="4">
        <v>938</v>
      </c>
      <c r="G75" s="5">
        <v>6</v>
      </c>
    </row>
    <row r="76" spans="3:11" x14ac:dyDescent="0.25">
      <c r="C76" t="s">
        <v>8</v>
      </c>
      <c r="D76" t="s">
        <v>37</v>
      </c>
      <c r="E76" t="s">
        <v>15</v>
      </c>
      <c r="F76" s="4">
        <v>9709</v>
      </c>
      <c r="G76" s="5">
        <v>30</v>
      </c>
    </row>
    <row r="77" spans="3:11" x14ac:dyDescent="0.25">
      <c r="C77" t="s">
        <v>7</v>
      </c>
      <c r="D77" t="s">
        <v>34</v>
      </c>
      <c r="E77" t="s">
        <v>20</v>
      </c>
      <c r="F77" s="4">
        <v>2205</v>
      </c>
      <c r="G77" s="5">
        <v>138</v>
      </c>
    </row>
    <row r="78" spans="3:11" x14ac:dyDescent="0.25">
      <c r="C78" t="s">
        <v>7</v>
      </c>
      <c r="D78" t="s">
        <v>37</v>
      </c>
      <c r="E78" t="s">
        <v>17</v>
      </c>
      <c r="F78" s="4">
        <v>4487</v>
      </c>
      <c r="G78" s="5">
        <v>111</v>
      </c>
    </row>
    <row r="79" spans="3:11" x14ac:dyDescent="0.25">
      <c r="C79" t="s">
        <v>5</v>
      </c>
      <c r="D79" t="s">
        <v>35</v>
      </c>
      <c r="E79" t="s">
        <v>18</v>
      </c>
      <c r="F79" s="4">
        <v>2415</v>
      </c>
      <c r="G79" s="5">
        <v>15</v>
      </c>
    </row>
    <row r="80" spans="3:11" x14ac:dyDescent="0.25">
      <c r="C80" t="s">
        <v>40</v>
      </c>
      <c r="D80" t="s">
        <v>34</v>
      </c>
      <c r="E80" t="s">
        <v>19</v>
      </c>
      <c r="F80" s="4">
        <v>4018</v>
      </c>
      <c r="G80" s="5">
        <v>162</v>
      </c>
    </row>
    <row r="81" spans="3:7" x14ac:dyDescent="0.25">
      <c r="C81" t="s">
        <v>5</v>
      </c>
      <c r="D81" t="s">
        <v>34</v>
      </c>
      <c r="E81" t="s">
        <v>19</v>
      </c>
      <c r="F81" s="4">
        <v>861</v>
      </c>
      <c r="G81" s="5">
        <v>195</v>
      </c>
    </row>
    <row r="82" spans="3:7" x14ac:dyDescent="0.25">
      <c r="C82" t="s">
        <v>10</v>
      </c>
      <c r="D82" t="s">
        <v>38</v>
      </c>
      <c r="E82" t="s">
        <v>14</v>
      </c>
      <c r="F82" s="4">
        <v>5586</v>
      </c>
      <c r="G82" s="5">
        <v>525</v>
      </c>
    </row>
    <row r="83" spans="3:7" x14ac:dyDescent="0.25">
      <c r="C83" t="s">
        <v>7</v>
      </c>
      <c r="D83" t="s">
        <v>34</v>
      </c>
      <c r="E83" t="s">
        <v>33</v>
      </c>
      <c r="F83" s="4">
        <v>2226</v>
      </c>
      <c r="G83" s="5">
        <v>48</v>
      </c>
    </row>
    <row r="84" spans="3:7" x14ac:dyDescent="0.25">
      <c r="C84" t="s">
        <v>9</v>
      </c>
      <c r="D84" t="s">
        <v>34</v>
      </c>
      <c r="E84" t="s">
        <v>28</v>
      </c>
      <c r="F84" s="4">
        <v>14329</v>
      </c>
      <c r="G84" s="5">
        <v>150</v>
      </c>
    </row>
    <row r="85" spans="3:7" x14ac:dyDescent="0.25">
      <c r="C85" t="s">
        <v>9</v>
      </c>
      <c r="D85" t="s">
        <v>34</v>
      </c>
      <c r="E85" t="s">
        <v>20</v>
      </c>
      <c r="F85" s="4">
        <v>8463</v>
      </c>
      <c r="G85" s="5">
        <v>492</v>
      </c>
    </row>
    <row r="86" spans="3:7" x14ac:dyDescent="0.25">
      <c r="C86" t="s">
        <v>5</v>
      </c>
      <c r="D86" t="s">
        <v>34</v>
      </c>
      <c r="E86" t="s">
        <v>29</v>
      </c>
      <c r="F86" s="4">
        <v>2891</v>
      </c>
      <c r="G86" s="5">
        <v>102</v>
      </c>
    </row>
    <row r="87" spans="3:7" x14ac:dyDescent="0.25">
      <c r="C87" t="s">
        <v>3</v>
      </c>
      <c r="D87" t="s">
        <v>36</v>
      </c>
      <c r="E87" t="s">
        <v>23</v>
      </c>
      <c r="F87" s="4">
        <v>3773</v>
      </c>
      <c r="G87" s="5">
        <v>165</v>
      </c>
    </row>
    <row r="88" spans="3:7" x14ac:dyDescent="0.25">
      <c r="C88" t="s">
        <v>41</v>
      </c>
      <c r="D88" t="s">
        <v>36</v>
      </c>
      <c r="E88" t="s">
        <v>28</v>
      </c>
      <c r="F88" s="4">
        <v>854</v>
      </c>
      <c r="G88" s="5">
        <v>309</v>
      </c>
    </row>
    <row r="89" spans="3:7" x14ac:dyDescent="0.25">
      <c r="C89" t="s">
        <v>6</v>
      </c>
      <c r="D89" t="s">
        <v>36</v>
      </c>
      <c r="E89" t="s">
        <v>17</v>
      </c>
      <c r="F89" s="4">
        <v>4970</v>
      </c>
      <c r="G89" s="5">
        <v>156</v>
      </c>
    </row>
    <row r="90" spans="3:7" x14ac:dyDescent="0.25">
      <c r="C90" t="s">
        <v>9</v>
      </c>
      <c r="D90" t="s">
        <v>35</v>
      </c>
      <c r="E90" t="s">
        <v>26</v>
      </c>
      <c r="F90" s="4">
        <v>98</v>
      </c>
      <c r="G90" s="5">
        <v>159</v>
      </c>
    </row>
    <row r="91" spans="3:7" x14ac:dyDescent="0.25">
      <c r="C91" t="s">
        <v>5</v>
      </c>
      <c r="D91" t="s">
        <v>35</v>
      </c>
      <c r="E91" t="s">
        <v>15</v>
      </c>
      <c r="F91" s="4">
        <v>13391</v>
      </c>
      <c r="G91" s="5">
        <v>201</v>
      </c>
    </row>
    <row r="92" spans="3:7" x14ac:dyDescent="0.25">
      <c r="C92" t="s">
        <v>8</v>
      </c>
      <c r="D92" t="s">
        <v>39</v>
      </c>
      <c r="E92" t="s">
        <v>31</v>
      </c>
      <c r="F92" s="4">
        <v>8890</v>
      </c>
      <c r="G92" s="5">
        <v>210</v>
      </c>
    </row>
    <row r="93" spans="3:7" x14ac:dyDescent="0.25">
      <c r="C93" t="s">
        <v>2</v>
      </c>
      <c r="D93" t="s">
        <v>38</v>
      </c>
      <c r="E93" t="s">
        <v>13</v>
      </c>
      <c r="F93" s="4">
        <v>56</v>
      </c>
      <c r="G93" s="5">
        <v>51</v>
      </c>
    </row>
    <row r="94" spans="3:7" x14ac:dyDescent="0.25">
      <c r="C94" t="s">
        <v>3</v>
      </c>
      <c r="D94" t="s">
        <v>36</v>
      </c>
      <c r="E94" t="s">
        <v>25</v>
      </c>
      <c r="F94" s="4">
        <v>3339</v>
      </c>
      <c r="G94" s="5">
        <v>39</v>
      </c>
    </row>
    <row r="95" spans="3:7" x14ac:dyDescent="0.25">
      <c r="C95" t="s">
        <v>10</v>
      </c>
      <c r="D95" t="s">
        <v>35</v>
      </c>
      <c r="E95" t="s">
        <v>18</v>
      </c>
      <c r="F95" s="4">
        <v>3808</v>
      </c>
      <c r="G95" s="5">
        <v>279</v>
      </c>
    </row>
    <row r="96" spans="3:7" x14ac:dyDescent="0.25">
      <c r="C96" t="s">
        <v>10</v>
      </c>
      <c r="D96" t="s">
        <v>38</v>
      </c>
      <c r="E96" t="s">
        <v>13</v>
      </c>
      <c r="F96" s="4">
        <v>63</v>
      </c>
      <c r="G96" s="5">
        <v>123</v>
      </c>
    </row>
    <row r="97" spans="3:7" x14ac:dyDescent="0.25">
      <c r="C97" t="s">
        <v>2</v>
      </c>
      <c r="D97" t="s">
        <v>39</v>
      </c>
      <c r="E97" t="s">
        <v>27</v>
      </c>
      <c r="F97" s="4">
        <v>7812</v>
      </c>
      <c r="G97" s="5">
        <v>81</v>
      </c>
    </row>
    <row r="98" spans="3:7" x14ac:dyDescent="0.25">
      <c r="C98" t="s">
        <v>40</v>
      </c>
      <c r="D98" t="s">
        <v>37</v>
      </c>
      <c r="E98" t="s">
        <v>19</v>
      </c>
      <c r="F98" s="4">
        <v>7693</v>
      </c>
      <c r="G98" s="5">
        <v>21</v>
      </c>
    </row>
    <row r="99" spans="3:7" x14ac:dyDescent="0.25">
      <c r="C99" t="s">
        <v>3</v>
      </c>
      <c r="D99" t="s">
        <v>36</v>
      </c>
      <c r="E99" t="s">
        <v>28</v>
      </c>
      <c r="F99" s="4">
        <v>973</v>
      </c>
      <c r="G99" s="5">
        <v>162</v>
      </c>
    </row>
    <row r="100" spans="3:7" x14ac:dyDescent="0.25">
      <c r="C100" t="s">
        <v>10</v>
      </c>
      <c r="D100" t="s">
        <v>35</v>
      </c>
      <c r="E100" t="s">
        <v>21</v>
      </c>
      <c r="F100" s="4">
        <v>567</v>
      </c>
      <c r="G100" s="5">
        <v>228</v>
      </c>
    </row>
    <row r="101" spans="3:7" x14ac:dyDescent="0.25">
      <c r="C101" t="s">
        <v>10</v>
      </c>
      <c r="D101" t="s">
        <v>36</v>
      </c>
      <c r="E101" t="s">
        <v>29</v>
      </c>
      <c r="F101" s="4">
        <v>2471</v>
      </c>
      <c r="G101" s="5">
        <v>342</v>
      </c>
    </row>
    <row r="102" spans="3:7" x14ac:dyDescent="0.25">
      <c r="C102" t="s">
        <v>5</v>
      </c>
      <c r="D102" t="s">
        <v>38</v>
      </c>
      <c r="E102" t="s">
        <v>13</v>
      </c>
      <c r="F102" s="4">
        <v>7189</v>
      </c>
      <c r="G102" s="5">
        <v>54</v>
      </c>
    </row>
    <row r="103" spans="3:7" x14ac:dyDescent="0.25">
      <c r="C103" t="s">
        <v>41</v>
      </c>
      <c r="D103" t="s">
        <v>35</v>
      </c>
      <c r="E103" t="s">
        <v>28</v>
      </c>
      <c r="F103" s="4">
        <v>7455</v>
      </c>
      <c r="G103" s="5">
        <v>216</v>
      </c>
    </row>
    <row r="104" spans="3:7" x14ac:dyDescent="0.25">
      <c r="C104" t="s">
        <v>3</v>
      </c>
      <c r="D104" t="s">
        <v>34</v>
      </c>
      <c r="E104" t="s">
        <v>26</v>
      </c>
      <c r="F104" s="4">
        <v>3108</v>
      </c>
      <c r="G104" s="5">
        <v>54</v>
      </c>
    </row>
    <row r="105" spans="3:7" x14ac:dyDescent="0.25">
      <c r="C105" t="s">
        <v>6</v>
      </c>
      <c r="D105" t="s">
        <v>38</v>
      </c>
      <c r="E105" t="s">
        <v>25</v>
      </c>
      <c r="F105" s="4">
        <v>469</v>
      </c>
      <c r="G105" s="5">
        <v>75</v>
      </c>
    </row>
    <row r="106" spans="3:7" x14ac:dyDescent="0.25">
      <c r="C106" t="s">
        <v>9</v>
      </c>
      <c r="D106" t="s">
        <v>37</v>
      </c>
      <c r="E106" t="s">
        <v>23</v>
      </c>
      <c r="F106" s="4">
        <v>2737</v>
      </c>
      <c r="G106" s="5">
        <v>93</v>
      </c>
    </row>
    <row r="107" spans="3:7" x14ac:dyDescent="0.25">
      <c r="C107" t="s">
        <v>9</v>
      </c>
      <c r="D107" t="s">
        <v>37</v>
      </c>
      <c r="E107" t="s">
        <v>25</v>
      </c>
      <c r="F107" s="4">
        <v>4305</v>
      </c>
      <c r="G107" s="5">
        <v>156</v>
      </c>
    </row>
    <row r="108" spans="3:7" x14ac:dyDescent="0.25">
      <c r="C108" t="s">
        <v>9</v>
      </c>
      <c r="D108" t="s">
        <v>38</v>
      </c>
      <c r="E108" t="s">
        <v>17</v>
      </c>
      <c r="F108" s="4">
        <v>2408</v>
      </c>
      <c r="G108" s="5">
        <v>9</v>
      </c>
    </row>
    <row r="109" spans="3:7" x14ac:dyDescent="0.25">
      <c r="C109" t="s">
        <v>3</v>
      </c>
      <c r="D109" t="s">
        <v>36</v>
      </c>
      <c r="E109" t="s">
        <v>19</v>
      </c>
      <c r="F109" s="4">
        <v>1281</v>
      </c>
      <c r="G109" s="5">
        <v>18</v>
      </c>
    </row>
    <row r="110" spans="3:7" x14ac:dyDescent="0.25">
      <c r="C110" t="s">
        <v>40</v>
      </c>
      <c r="D110" t="s">
        <v>35</v>
      </c>
      <c r="E110" t="s">
        <v>32</v>
      </c>
      <c r="F110" s="4">
        <v>12348</v>
      </c>
      <c r="G110" s="5">
        <v>234</v>
      </c>
    </row>
    <row r="111" spans="3:7" x14ac:dyDescent="0.25">
      <c r="C111" t="s">
        <v>3</v>
      </c>
      <c r="D111" t="s">
        <v>34</v>
      </c>
      <c r="E111" t="s">
        <v>28</v>
      </c>
      <c r="F111" s="4">
        <v>3689</v>
      </c>
      <c r="G111" s="5">
        <v>312</v>
      </c>
    </row>
    <row r="112" spans="3:7" x14ac:dyDescent="0.25">
      <c r="C112" t="s">
        <v>7</v>
      </c>
      <c r="D112" t="s">
        <v>36</v>
      </c>
      <c r="E112" t="s">
        <v>19</v>
      </c>
      <c r="F112" s="4">
        <v>2870</v>
      </c>
      <c r="G112" s="5">
        <v>300</v>
      </c>
    </row>
    <row r="113" spans="3:7" x14ac:dyDescent="0.25">
      <c r="C113" t="s">
        <v>2</v>
      </c>
      <c r="D113" t="s">
        <v>36</v>
      </c>
      <c r="E113" t="s">
        <v>27</v>
      </c>
      <c r="F113" s="4">
        <v>798</v>
      </c>
      <c r="G113" s="5">
        <v>519</v>
      </c>
    </row>
    <row r="114" spans="3:7" x14ac:dyDescent="0.25">
      <c r="C114" t="s">
        <v>41</v>
      </c>
      <c r="D114" t="s">
        <v>37</v>
      </c>
      <c r="E114" t="s">
        <v>21</v>
      </c>
      <c r="F114" s="4">
        <v>2933</v>
      </c>
      <c r="G114" s="5">
        <v>9</v>
      </c>
    </row>
    <row r="115" spans="3:7" x14ac:dyDescent="0.25">
      <c r="C115" t="s">
        <v>5</v>
      </c>
      <c r="D115" t="s">
        <v>35</v>
      </c>
      <c r="E115" t="s">
        <v>4</v>
      </c>
      <c r="F115" s="4">
        <v>2744</v>
      </c>
      <c r="G115" s="5">
        <v>9</v>
      </c>
    </row>
    <row r="116" spans="3:7" x14ac:dyDescent="0.25">
      <c r="C116" t="s">
        <v>40</v>
      </c>
      <c r="D116" t="s">
        <v>36</v>
      </c>
      <c r="E116" t="s">
        <v>33</v>
      </c>
      <c r="F116" s="4">
        <v>9772</v>
      </c>
      <c r="G116" s="5">
        <v>90</v>
      </c>
    </row>
    <row r="117" spans="3:7" x14ac:dyDescent="0.25">
      <c r="C117" t="s">
        <v>7</v>
      </c>
      <c r="D117" t="s">
        <v>34</v>
      </c>
      <c r="E117" t="s">
        <v>25</v>
      </c>
      <c r="F117" s="4">
        <v>1568</v>
      </c>
      <c r="G117" s="5">
        <v>96</v>
      </c>
    </row>
    <row r="118" spans="3:7" x14ac:dyDescent="0.25">
      <c r="C118" t="s">
        <v>2</v>
      </c>
      <c r="D118" t="s">
        <v>36</v>
      </c>
      <c r="E118" t="s">
        <v>16</v>
      </c>
      <c r="F118" s="4">
        <v>11417</v>
      </c>
      <c r="G118" s="5">
        <v>21</v>
      </c>
    </row>
    <row r="119" spans="3:7" x14ac:dyDescent="0.25">
      <c r="C119" t="s">
        <v>40</v>
      </c>
      <c r="D119" t="s">
        <v>34</v>
      </c>
      <c r="E119" t="s">
        <v>26</v>
      </c>
      <c r="F119" s="4">
        <v>6748</v>
      </c>
      <c r="G119" s="5">
        <v>48</v>
      </c>
    </row>
    <row r="120" spans="3:7" x14ac:dyDescent="0.25">
      <c r="C120" t="s">
        <v>10</v>
      </c>
      <c r="D120" t="s">
        <v>36</v>
      </c>
      <c r="E120" t="s">
        <v>27</v>
      </c>
      <c r="F120" s="4">
        <v>1407</v>
      </c>
      <c r="G120" s="5">
        <v>72</v>
      </c>
    </row>
    <row r="121" spans="3:7" x14ac:dyDescent="0.25">
      <c r="C121" t="s">
        <v>8</v>
      </c>
      <c r="D121" t="s">
        <v>35</v>
      </c>
      <c r="E121" t="s">
        <v>29</v>
      </c>
      <c r="F121" s="4">
        <v>2023</v>
      </c>
      <c r="G121" s="5">
        <v>168</v>
      </c>
    </row>
    <row r="122" spans="3:7" x14ac:dyDescent="0.25">
      <c r="C122" t="s">
        <v>5</v>
      </c>
      <c r="D122" t="s">
        <v>39</v>
      </c>
      <c r="E122" t="s">
        <v>26</v>
      </c>
      <c r="F122" s="4">
        <v>5236</v>
      </c>
      <c r="G122" s="5">
        <v>51</v>
      </c>
    </row>
    <row r="123" spans="3:7" x14ac:dyDescent="0.25">
      <c r="C123" t="s">
        <v>41</v>
      </c>
      <c r="D123" t="s">
        <v>36</v>
      </c>
      <c r="E123" t="s">
        <v>19</v>
      </c>
      <c r="F123" s="4">
        <v>1925</v>
      </c>
      <c r="G123" s="5">
        <v>192</v>
      </c>
    </row>
    <row r="124" spans="3:7" x14ac:dyDescent="0.25">
      <c r="C124" t="s">
        <v>7</v>
      </c>
      <c r="D124" t="s">
        <v>37</v>
      </c>
      <c r="E124" t="s">
        <v>14</v>
      </c>
      <c r="F124" s="4">
        <v>6608</v>
      </c>
      <c r="G124" s="5">
        <v>225</v>
      </c>
    </row>
    <row r="125" spans="3:7" x14ac:dyDescent="0.25">
      <c r="C125" t="s">
        <v>6</v>
      </c>
      <c r="D125" t="s">
        <v>34</v>
      </c>
      <c r="E125" t="s">
        <v>26</v>
      </c>
      <c r="F125" s="4">
        <v>8008</v>
      </c>
      <c r="G125" s="5">
        <v>456</v>
      </c>
    </row>
    <row r="126" spans="3:7" x14ac:dyDescent="0.25">
      <c r="C126" t="s">
        <v>10</v>
      </c>
      <c r="D126" t="s">
        <v>34</v>
      </c>
      <c r="E126" t="s">
        <v>25</v>
      </c>
      <c r="F126" s="4">
        <v>1428</v>
      </c>
      <c r="G126" s="5">
        <v>93</v>
      </c>
    </row>
    <row r="127" spans="3:7" x14ac:dyDescent="0.25">
      <c r="C127" t="s">
        <v>6</v>
      </c>
      <c r="D127" t="s">
        <v>34</v>
      </c>
      <c r="E127" t="s">
        <v>4</v>
      </c>
      <c r="F127" s="4">
        <v>525</v>
      </c>
      <c r="G127" s="5">
        <v>48</v>
      </c>
    </row>
    <row r="128" spans="3:7" x14ac:dyDescent="0.25">
      <c r="C128" t="s">
        <v>6</v>
      </c>
      <c r="D128" t="s">
        <v>37</v>
      </c>
      <c r="E128" t="s">
        <v>18</v>
      </c>
      <c r="F128" s="4">
        <v>1505</v>
      </c>
      <c r="G128" s="5">
        <v>102</v>
      </c>
    </row>
    <row r="129" spans="3:7" x14ac:dyDescent="0.25">
      <c r="C129" t="s">
        <v>7</v>
      </c>
      <c r="D129" t="s">
        <v>35</v>
      </c>
      <c r="E129" t="s">
        <v>30</v>
      </c>
      <c r="F129" s="4">
        <v>6755</v>
      </c>
      <c r="G129" s="5">
        <v>252</v>
      </c>
    </row>
    <row r="130" spans="3:7" x14ac:dyDescent="0.25">
      <c r="C130" t="s">
        <v>2</v>
      </c>
      <c r="D130" t="s">
        <v>37</v>
      </c>
      <c r="E130" t="s">
        <v>18</v>
      </c>
      <c r="F130" s="4">
        <v>11571</v>
      </c>
      <c r="G130" s="5">
        <v>138</v>
      </c>
    </row>
    <row r="131" spans="3:7" x14ac:dyDescent="0.25">
      <c r="C131" t="s">
        <v>40</v>
      </c>
      <c r="D131" t="s">
        <v>38</v>
      </c>
      <c r="E131" t="s">
        <v>25</v>
      </c>
      <c r="F131" s="4">
        <v>2541</v>
      </c>
      <c r="G131" s="5">
        <v>90</v>
      </c>
    </row>
    <row r="132" spans="3:7" x14ac:dyDescent="0.25">
      <c r="C132" t="s">
        <v>41</v>
      </c>
      <c r="D132" t="s">
        <v>37</v>
      </c>
      <c r="E132" t="s">
        <v>30</v>
      </c>
      <c r="F132" s="4">
        <v>1526</v>
      </c>
      <c r="G132" s="5">
        <v>240</v>
      </c>
    </row>
    <row r="133" spans="3:7" x14ac:dyDescent="0.25">
      <c r="C133" t="s">
        <v>40</v>
      </c>
      <c r="D133" t="s">
        <v>38</v>
      </c>
      <c r="E133" t="s">
        <v>4</v>
      </c>
      <c r="F133" s="4">
        <v>6125</v>
      </c>
      <c r="G133" s="5">
        <v>102</v>
      </c>
    </row>
    <row r="134" spans="3:7" x14ac:dyDescent="0.25">
      <c r="C134" t="s">
        <v>41</v>
      </c>
      <c r="D134" t="s">
        <v>35</v>
      </c>
      <c r="E134" t="s">
        <v>27</v>
      </c>
      <c r="F134" s="4">
        <v>847</v>
      </c>
      <c r="G134" s="5">
        <v>129</v>
      </c>
    </row>
    <row r="135" spans="3:7" x14ac:dyDescent="0.25">
      <c r="C135" t="s">
        <v>8</v>
      </c>
      <c r="D135" t="s">
        <v>35</v>
      </c>
      <c r="E135" t="s">
        <v>27</v>
      </c>
      <c r="F135" s="4">
        <v>4753</v>
      </c>
      <c r="G135" s="5">
        <v>300</v>
      </c>
    </row>
    <row r="136" spans="3:7" x14ac:dyDescent="0.25">
      <c r="C136" t="s">
        <v>6</v>
      </c>
      <c r="D136" t="s">
        <v>38</v>
      </c>
      <c r="E136" t="s">
        <v>33</v>
      </c>
      <c r="F136" s="4">
        <v>959</v>
      </c>
      <c r="G136" s="5">
        <v>135</v>
      </c>
    </row>
    <row r="137" spans="3:7" x14ac:dyDescent="0.25">
      <c r="C137" t="s">
        <v>7</v>
      </c>
      <c r="D137" t="s">
        <v>35</v>
      </c>
      <c r="E137" t="s">
        <v>24</v>
      </c>
      <c r="F137" s="4">
        <v>2793</v>
      </c>
      <c r="G137" s="5">
        <v>114</v>
      </c>
    </row>
    <row r="138" spans="3:7" x14ac:dyDescent="0.25">
      <c r="C138" t="s">
        <v>7</v>
      </c>
      <c r="D138" t="s">
        <v>35</v>
      </c>
      <c r="E138" t="s">
        <v>14</v>
      </c>
      <c r="F138" s="4">
        <v>4606</v>
      </c>
      <c r="G138" s="5">
        <v>63</v>
      </c>
    </row>
    <row r="139" spans="3:7" x14ac:dyDescent="0.25">
      <c r="C139" t="s">
        <v>7</v>
      </c>
      <c r="D139" t="s">
        <v>36</v>
      </c>
      <c r="E139" t="s">
        <v>29</v>
      </c>
      <c r="F139" s="4">
        <v>5551</v>
      </c>
      <c r="G139" s="5">
        <v>252</v>
      </c>
    </row>
    <row r="140" spans="3:7" x14ac:dyDescent="0.25">
      <c r="C140" t="s">
        <v>10</v>
      </c>
      <c r="D140" t="s">
        <v>36</v>
      </c>
      <c r="E140" t="s">
        <v>32</v>
      </c>
      <c r="F140" s="4">
        <v>6657</v>
      </c>
      <c r="G140" s="5">
        <v>303</v>
      </c>
    </row>
    <row r="141" spans="3:7" x14ac:dyDescent="0.25">
      <c r="C141" t="s">
        <v>7</v>
      </c>
      <c r="D141" t="s">
        <v>39</v>
      </c>
      <c r="E141" t="s">
        <v>17</v>
      </c>
      <c r="F141" s="4">
        <v>4438</v>
      </c>
      <c r="G141" s="5">
        <v>246</v>
      </c>
    </row>
    <row r="142" spans="3:7" x14ac:dyDescent="0.25">
      <c r="C142" t="s">
        <v>8</v>
      </c>
      <c r="D142" t="s">
        <v>38</v>
      </c>
      <c r="E142" t="s">
        <v>22</v>
      </c>
      <c r="F142" s="4">
        <v>168</v>
      </c>
      <c r="G142" s="5">
        <v>84</v>
      </c>
    </row>
    <row r="143" spans="3:7" x14ac:dyDescent="0.25">
      <c r="C143" t="s">
        <v>7</v>
      </c>
      <c r="D143" t="s">
        <v>34</v>
      </c>
      <c r="E143" t="s">
        <v>17</v>
      </c>
      <c r="F143" s="4">
        <v>7777</v>
      </c>
      <c r="G143" s="5">
        <v>39</v>
      </c>
    </row>
    <row r="144" spans="3:7" x14ac:dyDescent="0.25">
      <c r="C144" t="s">
        <v>5</v>
      </c>
      <c r="D144" t="s">
        <v>36</v>
      </c>
      <c r="E144" t="s">
        <v>17</v>
      </c>
      <c r="F144" s="4">
        <v>3339</v>
      </c>
      <c r="G144" s="5">
        <v>348</v>
      </c>
    </row>
    <row r="145" spans="3:7" x14ac:dyDescent="0.25">
      <c r="C145" t="s">
        <v>7</v>
      </c>
      <c r="D145" t="s">
        <v>37</v>
      </c>
      <c r="E145" t="s">
        <v>33</v>
      </c>
      <c r="F145" s="4">
        <v>6391</v>
      </c>
      <c r="G145" s="5">
        <v>48</v>
      </c>
    </row>
    <row r="146" spans="3:7" x14ac:dyDescent="0.25">
      <c r="C146" t="s">
        <v>5</v>
      </c>
      <c r="D146" t="s">
        <v>37</v>
      </c>
      <c r="E146" t="s">
        <v>22</v>
      </c>
      <c r="F146" s="4">
        <v>518</v>
      </c>
      <c r="G146" s="5">
        <v>75</v>
      </c>
    </row>
    <row r="147" spans="3:7" x14ac:dyDescent="0.25">
      <c r="C147" t="s">
        <v>7</v>
      </c>
      <c r="D147" t="s">
        <v>38</v>
      </c>
      <c r="E147" t="s">
        <v>28</v>
      </c>
      <c r="F147" s="4">
        <v>5677</v>
      </c>
      <c r="G147" s="5">
        <v>258</v>
      </c>
    </row>
    <row r="148" spans="3:7" x14ac:dyDescent="0.25">
      <c r="C148" t="s">
        <v>6</v>
      </c>
      <c r="D148" t="s">
        <v>39</v>
      </c>
      <c r="E148" t="s">
        <v>17</v>
      </c>
      <c r="F148" s="4">
        <v>6048</v>
      </c>
      <c r="G148" s="5">
        <v>27</v>
      </c>
    </row>
    <row r="149" spans="3:7" x14ac:dyDescent="0.25">
      <c r="C149" t="s">
        <v>8</v>
      </c>
      <c r="D149" t="s">
        <v>38</v>
      </c>
      <c r="E149" t="s">
        <v>32</v>
      </c>
      <c r="F149" s="4">
        <v>3752</v>
      </c>
      <c r="G149" s="5">
        <v>213</v>
      </c>
    </row>
    <row r="150" spans="3:7" x14ac:dyDescent="0.25">
      <c r="C150" t="s">
        <v>5</v>
      </c>
      <c r="D150" t="s">
        <v>35</v>
      </c>
      <c r="E150" t="s">
        <v>29</v>
      </c>
      <c r="F150" s="4">
        <v>4480</v>
      </c>
      <c r="G150" s="5">
        <v>357</v>
      </c>
    </row>
    <row r="151" spans="3:7" x14ac:dyDescent="0.25">
      <c r="C151" t="s">
        <v>9</v>
      </c>
      <c r="D151" t="s">
        <v>37</v>
      </c>
      <c r="E151" t="s">
        <v>4</v>
      </c>
      <c r="F151" s="4">
        <v>259</v>
      </c>
      <c r="G151" s="5">
        <v>207</v>
      </c>
    </row>
    <row r="152" spans="3:7" x14ac:dyDescent="0.25">
      <c r="C152" t="s">
        <v>8</v>
      </c>
      <c r="D152" t="s">
        <v>37</v>
      </c>
      <c r="E152" t="s">
        <v>30</v>
      </c>
      <c r="F152" s="4">
        <v>42</v>
      </c>
      <c r="G152" s="5">
        <v>150</v>
      </c>
    </row>
    <row r="153" spans="3:7" x14ac:dyDescent="0.25">
      <c r="C153" t="s">
        <v>41</v>
      </c>
      <c r="D153" t="s">
        <v>36</v>
      </c>
      <c r="E153" t="s">
        <v>26</v>
      </c>
      <c r="F153" s="4">
        <v>98</v>
      </c>
      <c r="G153" s="5">
        <v>204</v>
      </c>
    </row>
    <row r="154" spans="3:7" x14ac:dyDescent="0.25">
      <c r="C154" t="s">
        <v>7</v>
      </c>
      <c r="D154" t="s">
        <v>35</v>
      </c>
      <c r="E154" t="s">
        <v>27</v>
      </c>
      <c r="F154" s="4">
        <v>2478</v>
      </c>
      <c r="G154" s="5">
        <v>21</v>
      </c>
    </row>
    <row r="155" spans="3:7" x14ac:dyDescent="0.25">
      <c r="C155" t="s">
        <v>41</v>
      </c>
      <c r="D155" t="s">
        <v>34</v>
      </c>
      <c r="E155" t="s">
        <v>33</v>
      </c>
      <c r="F155" s="4">
        <v>7847</v>
      </c>
      <c r="G155" s="5">
        <v>174</v>
      </c>
    </row>
    <row r="156" spans="3:7" x14ac:dyDescent="0.25">
      <c r="C156" t="s">
        <v>2</v>
      </c>
      <c r="D156" t="s">
        <v>37</v>
      </c>
      <c r="E156" t="s">
        <v>17</v>
      </c>
      <c r="F156" s="4">
        <v>9926</v>
      </c>
      <c r="G156" s="5">
        <v>201</v>
      </c>
    </row>
    <row r="157" spans="3:7" x14ac:dyDescent="0.25">
      <c r="C157" t="s">
        <v>8</v>
      </c>
      <c r="D157" t="s">
        <v>38</v>
      </c>
      <c r="E157" t="s">
        <v>13</v>
      </c>
      <c r="F157" s="4">
        <v>819</v>
      </c>
      <c r="G157" s="5">
        <v>510</v>
      </c>
    </row>
    <row r="158" spans="3:7" x14ac:dyDescent="0.25">
      <c r="C158" t="s">
        <v>6</v>
      </c>
      <c r="D158" t="s">
        <v>39</v>
      </c>
      <c r="E158" t="s">
        <v>29</v>
      </c>
      <c r="F158" s="4">
        <v>3052</v>
      </c>
      <c r="G158" s="5">
        <v>378</v>
      </c>
    </row>
    <row r="159" spans="3:7" x14ac:dyDescent="0.25">
      <c r="C159" t="s">
        <v>9</v>
      </c>
      <c r="D159" t="s">
        <v>34</v>
      </c>
      <c r="E159" t="s">
        <v>21</v>
      </c>
      <c r="F159" s="4">
        <v>6832</v>
      </c>
      <c r="G159" s="5">
        <v>27</v>
      </c>
    </row>
    <row r="160" spans="3:7" x14ac:dyDescent="0.25">
      <c r="C160" t="s">
        <v>2</v>
      </c>
      <c r="D160" t="s">
        <v>39</v>
      </c>
      <c r="E160" t="s">
        <v>16</v>
      </c>
      <c r="F160" s="4">
        <v>2016</v>
      </c>
      <c r="G160" s="5">
        <v>117</v>
      </c>
    </row>
    <row r="161" spans="3:7" x14ac:dyDescent="0.25">
      <c r="C161" t="s">
        <v>6</v>
      </c>
      <c r="D161" t="s">
        <v>38</v>
      </c>
      <c r="E161" t="s">
        <v>21</v>
      </c>
      <c r="F161" s="4">
        <v>7322</v>
      </c>
      <c r="G161" s="5">
        <v>36</v>
      </c>
    </row>
    <row r="162" spans="3:7" x14ac:dyDescent="0.25">
      <c r="C162" t="s">
        <v>8</v>
      </c>
      <c r="D162" t="s">
        <v>35</v>
      </c>
      <c r="E162" t="s">
        <v>33</v>
      </c>
      <c r="F162" s="4">
        <v>357</v>
      </c>
      <c r="G162" s="5">
        <v>126</v>
      </c>
    </row>
    <row r="163" spans="3:7" x14ac:dyDescent="0.25">
      <c r="C163" t="s">
        <v>9</v>
      </c>
      <c r="D163" t="s">
        <v>39</v>
      </c>
      <c r="E163" t="s">
        <v>25</v>
      </c>
      <c r="F163" s="4">
        <v>3192</v>
      </c>
      <c r="G163" s="5">
        <v>72</v>
      </c>
    </row>
    <row r="164" spans="3:7" x14ac:dyDescent="0.25">
      <c r="C164" t="s">
        <v>7</v>
      </c>
      <c r="D164" t="s">
        <v>36</v>
      </c>
      <c r="E164" t="s">
        <v>22</v>
      </c>
      <c r="F164" s="4">
        <v>8435</v>
      </c>
      <c r="G164" s="5">
        <v>42</v>
      </c>
    </row>
    <row r="165" spans="3:7" x14ac:dyDescent="0.25">
      <c r="C165" t="s">
        <v>40</v>
      </c>
      <c r="D165" t="s">
        <v>39</v>
      </c>
      <c r="E165" t="s">
        <v>29</v>
      </c>
      <c r="F165" s="4">
        <v>0</v>
      </c>
      <c r="G165" s="5">
        <v>135</v>
      </c>
    </row>
    <row r="166" spans="3:7" x14ac:dyDescent="0.25">
      <c r="C166" t="s">
        <v>7</v>
      </c>
      <c r="D166" t="s">
        <v>34</v>
      </c>
      <c r="E166" t="s">
        <v>24</v>
      </c>
      <c r="F166" s="4">
        <v>8862</v>
      </c>
      <c r="G166" s="5">
        <v>189</v>
      </c>
    </row>
    <row r="167" spans="3:7" x14ac:dyDescent="0.25">
      <c r="C167" t="s">
        <v>6</v>
      </c>
      <c r="D167" t="s">
        <v>37</v>
      </c>
      <c r="E167" t="s">
        <v>28</v>
      </c>
      <c r="F167" s="4">
        <v>3556</v>
      </c>
      <c r="G167" s="5">
        <v>459</v>
      </c>
    </row>
    <row r="168" spans="3:7" x14ac:dyDescent="0.25">
      <c r="C168" t="s">
        <v>5</v>
      </c>
      <c r="D168" t="s">
        <v>34</v>
      </c>
      <c r="E168" t="s">
        <v>15</v>
      </c>
      <c r="F168" s="4">
        <v>7280</v>
      </c>
      <c r="G168" s="5">
        <v>201</v>
      </c>
    </row>
    <row r="169" spans="3:7" x14ac:dyDescent="0.25">
      <c r="C169" t="s">
        <v>6</v>
      </c>
      <c r="D169" t="s">
        <v>34</v>
      </c>
      <c r="E169" t="s">
        <v>30</v>
      </c>
      <c r="F169" s="4">
        <v>3402</v>
      </c>
      <c r="G169" s="5">
        <v>366</v>
      </c>
    </row>
    <row r="170" spans="3:7" x14ac:dyDescent="0.25">
      <c r="C170" t="s">
        <v>3</v>
      </c>
      <c r="D170" t="s">
        <v>37</v>
      </c>
      <c r="E170" t="s">
        <v>29</v>
      </c>
      <c r="F170" s="4">
        <v>4592</v>
      </c>
      <c r="G170" s="5">
        <v>324</v>
      </c>
    </row>
    <row r="171" spans="3:7" x14ac:dyDescent="0.25">
      <c r="C171" t="s">
        <v>9</v>
      </c>
      <c r="D171" t="s">
        <v>35</v>
      </c>
      <c r="E171" t="s">
        <v>15</v>
      </c>
      <c r="F171" s="4">
        <v>7833</v>
      </c>
      <c r="G171" s="5">
        <v>243</v>
      </c>
    </row>
    <row r="172" spans="3:7" x14ac:dyDescent="0.25">
      <c r="C172" t="s">
        <v>2</v>
      </c>
      <c r="D172" t="s">
        <v>39</v>
      </c>
      <c r="E172" t="s">
        <v>21</v>
      </c>
      <c r="F172" s="4">
        <v>7651</v>
      </c>
      <c r="G172" s="5">
        <v>213</v>
      </c>
    </row>
    <row r="173" spans="3:7" x14ac:dyDescent="0.25">
      <c r="C173" t="s">
        <v>40</v>
      </c>
      <c r="D173" t="s">
        <v>35</v>
      </c>
      <c r="E173" t="s">
        <v>30</v>
      </c>
      <c r="F173" s="4">
        <v>2275</v>
      </c>
      <c r="G173" s="5">
        <v>447</v>
      </c>
    </row>
    <row r="174" spans="3:7" x14ac:dyDescent="0.25">
      <c r="C174" t="s">
        <v>40</v>
      </c>
      <c r="D174" t="s">
        <v>38</v>
      </c>
      <c r="E174" t="s">
        <v>13</v>
      </c>
      <c r="F174" s="4">
        <v>5670</v>
      </c>
      <c r="G174" s="5">
        <v>297</v>
      </c>
    </row>
    <row r="175" spans="3:7" x14ac:dyDescent="0.25">
      <c r="C175" t="s">
        <v>7</v>
      </c>
      <c r="D175" t="s">
        <v>35</v>
      </c>
      <c r="E175" t="s">
        <v>16</v>
      </c>
      <c r="F175" s="4">
        <v>2135</v>
      </c>
      <c r="G175" s="5">
        <v>27</v>
      </c>
    </row>
    <row r="176" spans="3:7" x14ac:dyDescent="0.25">
      <c r="C176" t="s">
        <v>40</v>
      </c>
      <c r="D176" t="s">
        <v>34</v>
      </c>
      <c r="E176" t="s">
        <v>23</v>
      </c>
      <c r="F176" s="4">
        <v>2779</v>
      </c>
      <c r="G176" s="5">
        <v>75</v>
      </c>
    </row>
    <row r="177" spans="3:7" x14ac:dyDescent="0.25">
      <c r="C177" t="s">
        <v>10</v>
      </c>
      <c r="D177" t="s">
        <v>39</v>
      </c>
      <c r="E177" t="s">
        <v>33</v>
      </c>
      <c r="F177" s="4">
        <v>12950</v>
      </c>
      <c r="G177" s="5">
        <v>30</v>
      </c>
    </row>
    <row r="178" spans="3:7" x14ac:dyDescent="0.25">
      <c r="C178" t="s">
        <v>7</v>
      </c>
      <c r="D178" t="s">
        <v>36</v>
      </c>
      <c r="E178" t="s">
        <v>18</v>
      </c>
      <c r="F178" s="4">
        <v>2646</v>
      </c>
      <c r="G178" s="5">
        <v>177</v>
      </c>
    </row>
    <row r="179" spans="3:7" x14ac:dyDescent="0.25">
      <c r="C179" t="s">
        <v>40</v>
      </c>
      <c r="D179" t="s">
        <v>34</v>
      </c>
      <c r="E179" t="s">
        <v>33</v>
      </c>
      <c r="F179" s="4">
        <v>3794</v>
      </c>
      <c r="G179" s="5">
        <v>159</v>
      </c>
    </row>
    <row r="180" spans="3:7" x14ac:dyDescent="0.25">
      <c r="C180" t="s">
        <v>3</v>
      </c>
      <c r="D180" t="s">
        <v>35</v>
      </c>
      <c r="E180" t="s">
        <v>33</v>
      </c>
      <c r="F180" s="4">
        <v>819</v>
      </c>
      <c r="G180" s="5">
        <v>306</v>
      </c>
    </row>
    <row r="181" spans="3:7" x14ac:dyDescent="0.25">
      <c r="C181" t="s">
        <v>3</v>
      </c>
      <c r="D181" t="s">
        <v>34</v>
      </c>
      <c r="E181" t="s">
        <v>20</v>
      </c>
      <c r="F181" s="4">
        <v>2583</v>
      </c>
      <c r="G181" s="5">
        <v>18</v>
      </c>
    </row>
    <row r="182" spans="3:7" x14ac:dyDescent="0.25">
      <c r="C182" t="s">
        <v>7</v>
      </c>
      <c r="D182" t="s">
        <v>35</v>
      </c>
      <c r="E182" t="s">
        <v>19</v>
      </c>
      <c r="F182" s="4">
        <v>4585</v>
      </c>
      <c r="G182" s="5">
        <v>240</v>
      </c>
    </row>
    <row r="183" spans="3:7" x14ac:dyDescent="0.25">
      <c r="C183" t="s">
        <v>5</v>
      </c>
      <c r="D183" t="s">
        <v>34</v>
      </c>
      <c r="E183" t="s">
        <v>33</v>
      </c>
      <c r="F183" s="4">
        <v>1652</v>
      </c>
      <c r="G183" s="5">
        <v>93</v>
      </c>
    </row>
    <row r="184" spans="3:7" x14ac:dyDescent="0.25">
      <c r="C184" t="s">
        <v>10</v>
      </c>
      <c r="D184" t="s">
        <v>34</v>
      </c>
      <c r="E184" t="s">
        <v>26</v>
      </c>
      <c r="F184" s="4">
        <v>4991</v>
      </c>
      <c r="G184" s="5">
        <v>9</v>
      </c>
    </row>
    <row r="185" spans="3:7" x14ac:dyDescent="0.25">
      <c r="C185" t="s">
        <v>8</v>
      </c>
      <c r="D185" t="s">
        <v>34</v>
      </c>
      <c r="E185" t="s">
        <v>16</v>
      </c>
      <c r="F185" s="4">
        <v>2009</v>
      </c>
      <c r="G185" s="5">
        <v>219</v>
      </c>
    </row>
    <row r="186" spans="3:7" x14ac:dyDescent="0.25">
      <c r="C186" t="s">
        <v>2</v>
      </c>
      <c r="D186" t="s">
        <v>39</v>
      </c>
      <c r="E186" t="s">
        <v>22</v>
      </c>
      <c r="F186" s="4">
        <v>1568</v>
      </c>
      <c r="G186" s="5">
        <v>141</v>
      </c>
    </row>
    <row r="187" spans="3:7" x14ac:dyDescent="0.25">
      <c r="C187" t="s">
        <v>41</v>
      </c>
      <c r="D187" t="s">
        <v>37</v>
      </c>
      <c r="E187" t="s">
        <v>20</v>
      </c>
      <c r="F187" s="4">
        <v>3388</v>
      </c>
      <c r="G187" s="5">
        <v>123</v>
      </c>
    </row>
    <row r="188" spans="3:7" x14ac:dyDescent="0.25">
      <c r="C188" t="s">
        <v>40</v>
      </c>
      <c r="D188" t="s">
        <v>38</v>
      </c>
      <c r="E188" t="s">
        <v>24</v>
      </c>
      <c r="F188" s="4">
        <v>623</v>
      </c>
      <c r="G188" s="5">
        <v>51</v>
      </c>
    </row>
    <row r="189" spans="3:7" x14ac:dyDescent="0.25">
      <c r="C189" t="s">
        <v>6</v>
      </c>
      <c r="D189" t="s">
        <v>36</v>
      </c>
      <c r="E189" t="s">
        <v>4</v>
      </c>
      <c r="F189" s="4">
        <v>10073</v>
      </c>
      <c r="G189" s="5">
        <v>120</v>
      </c>
    </row>
    <row r="190" spans="3:7" x14ac:dyDescent="0.25">
      <c r="C190" t="s">
        <v>8</v>
      </c>
      <c r="D190" t="s">
        <v>39</v>
      </c>
      <c r="E190" t="s">
        <v>26</v>
      </c>
      <c r="F190" s="4">
        <v>1561</v>
      </c>
      <c r="G190" s="5">
        <v>27</v>
      </c>
    </row>
    <row r="191" spans="3:7" x14ac:dyDescent="0.25">
      <c r="C191" t="s">
        <v>9</v>
      </c>
      <c r="D191" t="s">
        <v>36</v>
      </c>
      <c r="E191" t="s">
        <v>27</v>
      </c>
      <c r="F191" s="4">
        <v>11522</v>
      </c>
      <c r="G191" s="5">
        <v>204</v>
      </c>
    </row>
    <row r="192" spans="3:7" x14ac:dyDescent="0.25">
      <c r="C192" t="s">
        <v>6</v>
      </c>
      <c r="D192" t="s">
        <v>38</v>
      </c>
      <c r="E192" t="s">
        <v>13</v>
      </c>
      <c r="F192" s="4">
        <v>2317</v>
      </c>
      <c r="G192" s="5">
        <v>123</v>
      </c>
    </row>
    <row r="193" spans="3:7" x14ac:dyDescent="0.25">
      <c r="C193" t="s">
        <v>10</v>
      </c>
      <c r="D193" t="s">
        <v>37</v>
      </c>
      <c r="E193" t="s">
        <v>28</v>
      </c>
      <c r="F193" s="4">
        <v>3059</v>
      </c>
      <c r="G193" s="5">
        <v>27</v>
      </c>
    </row>
    <row r="194" spans="3:7" x14ac:dyDescent="0.25">
      <c r="C194" t="s">
        <v>41</v>
      </c>
      <c r="D194" t="s">
        <v>37</v>
      </c>
      <c r="E194" t="s">
        <v>26</v>
      </c>
      <c r="F194" s="4">
        <v>2324</v>
      </c>
      <c r="G194" s="5">
        <v>177</v>
      </c>
    </row>
    <row r="195" spans="3:7" x14ac:dyDescent="0.25">
      <c r="C195" t="s">
        <v>3</v>
      </c>
      <c r="D195" t="s">
        <v>39</v>
      </c>
      <c r="E195" t="s">
        <v>26</v>
      </c>
      <c r="F195" s="4">
        <v>4956</v>
      </c>
      <c r="G195" s="5">
        <v>171</v>
      </c>
    </row>
    <row r="196" spans="3:7" x14ac:dyDescent="0.25">
      <c r="C196" t="s">
        <v>10</v>
      </c>
      <c r="D196" t="s">
        <v>34</v>
      </c>
      <c r="E196" t="s">
        <v>19</v>
      </c>
      <c r="F196" s="4">
        <v>5355</v>
      </c>
      <c r="G196" s="5">
        <v>204</v>
      </c>
    </row>
    <row r="197" spans="3:7" x14ac:dyDescent="0.25">
      <c r="C197" t="s">
        <v>3</v>
      </c>
      <c r="D197" t="s">
        <v>34</v>
      </c>
      <c r="E197" t="s">
        <v>14</v>
      </c>
      <c r="F197" s="4">
        <v>7259</v>
      </c>
      <c r="G197" s="5">
        <v>276</v>
      </c>
    </row>
    <row r="198" spans="3:7" x14ac:dyDescent="0.25">
      <c r="C198" t="s">
        <v>8</v>
      </c>
      <c r="D198" t="s">
        <v>37</v>
      </c>
      <c r="E198" t="s">
        <v>26</v>
      </c>
      <c r="F198" s="4">
        <v>6279</v>
      </c>
      <c r="G198" s="5">
        <v>45</v>
      </c>
    </row>
    <row r="199" spans="3:7" x14ac:dyDescent="0.25">
      <c r="C199" t="s">
        <v>40</v>
      </c>
      <c r="D199" t="s">
        <v>38</v>
      </c>
      <c r="E199" t="s">
        <v>29</v>
      </c>
      <c r="F199" s="4">
        <v>2541</v>
      </c>
      <c r="G199" s="5">
        <v>45</v>
      </c>
    </row>
    <row r="200" spans="3:7" x14ac:dyDescent="0.25">
      <c r="C200" t="s">
        <v>6</v>
      </c>
      <c r="D200" t="s">
        <v>35</v>
      </c>
      <c r="E200" t="s">
        <v>27</v>
      </c>
      <c r="F200" s="4">
        <v>3864</v>
      </c>
      <c r="G200" s="5">
        <v>177</v>
      </c>
    </row>
    <row r="201" spans="3:7" x14ac:dyDescent="0.25">
      <c r="C201" t="s">
        <v>5</v>
      </c>
      <c r="D201" t="s">
        <v>36</v>
      </c>
      <c r="E201" t="s">
        <v>13</v>
      </c>
      <c r="F201" s="4">
        <v>6146</v>
      </c>
      <c r="G201" s="5">
        <v>63</v>
      </c>
    </row>
    <row r="202" spans="3:7" x14ac:dyDescent="0.25">
      <c r="C202" t="s">
        <v>9</v>
      </c>
      <c r="D202" t="s">
        <v>39</v>
      </c>
      <c r="E202" t="s">
        <v>18</v>
      </c>
      <c r="F202" s="4">
        <v>2639</v>
      </c>
      <c r="G202" s="5">
        <v>204</v>
      </c>
    </row>
    <row r="203" spans="3:7" x14ac:dyDescent="0.25">
      <c r="C203" t="s">
        <v>8</v>
      </c>
      <c r="D203" t="s">
        <v>37</v>
      </c>
      <c r="E203" t="s">
        <v>22</v>
      </c>
      <c r="F203" s="4">
        <v>1890</v>
      </c>
      <c r="G203" s="5">
        <v>195</v>
      </c>
    </row>
    <row r="204" spans="3:7" x14ac:dyDescent="0.25">
      <c r="C204" t="s">
        <v>7</v>
      </c>
      <c r="D204" t="s">
        <v>34</v>
      </c>
      <c r="E204" t="s">
        <v>14</v>
      </c>
      <c r="F204" s="4">
        <v>1932</v>
      </c>
      <c r="G204" s="5">
        <v>369</v>
      </c>
    </row>
    <row r="205" spans="3:7" x14ac:dyDescent="0.25">
      <c r="C205" t="s">
        <v>3</v>
      </c>
      <c r="D205" t="s">
        <v>34</v>
      </c>
      <c r="E205" t="s">
        <v>25</v>
      </c>
      <c r="F205" s="4">
        <v>6300</v>
      </c>
      <c r="G205" s="5">
        <v>42</v>
      </c>
    </row>
    <row r="206" spans="3:7" x14ac:dyDescent="0.25">
      <c r="C206" t="s">
        <v>6</v>
      </c>
      <c r="D206" t="s">
        <v>37</v>
      </c>
      <c r="E206" t="s">
        <v>30</v>
      </c>
      <c r="F206" s="4">
        <v>560</v>
      </c>
      <c r="G206" s="5">
        <v>81</v>
      </c>
    </row>
    <row r="207" spans="3:7" x14ac:dyDescent="0.25">
      <c r="C207" t="s">
        <v>9</v>
      </c>
      <c r="D207" t="s">
        <v>37</v>
      </c>
      <c r="E207" t="s">
        <v>26</v>
      </c>
      <c r="F207" s="4">
        <v>2856</v>
      </c>
      <c r="G207" s="5">
        <v>246</v>
      </c>
    </row>
    <row r="208" spans="3:7" x14ac:dyDescent="0.25">
      <c r="C208" t="s">
        <v>9</v>
      </c>
      <c r="D208" t="s">
        <v>34</v>
      </c>
      <c r="E208" t="s">
        <v>17</v>
      </c>
      <c r="F208" s="4">
        <v>707</v>
      </c>
      <c r="G208" s="5">
        <v>174</v>
      </c>
    </row>
    <row r="209" spans="3:7" x14ac:dyDescent="0.25">
      <c r="C209" t="s">
        <v>8</v>
      </c>
      <c r="D209" t="s">
        <v>35</v>
      </c>
      <c r="E209" t="s">
        <v>30</v>
      </c>
      <c r="F209" s="4">
        <v>3598</v>
      </c>
      <c r="G209" s="5">
        <v>81</v>
      </c>
    </row>
    <row r="210" spans="3:7" x14ac:dyDescent="0.25">
      <c r="C210" t="s">
        <v>40</v>
      </c>
      <c r="D210" t="s">
        <v>35</v>
      </c>
      <c r="E210" t="s">
        <v>22</v>
      </c>
      <c r="F210" s="4">
        <v>6853</v>
      </c>
      <c r="G210" s="5">
        <v>372</v>
      </c>
    </row>
    <row r="211" spans="3:7" x14ac:dyDescent="0.25">
      <c r="C211" t="s">
        <v>40</v>
      </c>
      <c r="D211" t="s">
        <v>35</v>
      </c>
      <c r="E211" t="s">
        <v>16</v>
      </c>
      <c r="F211" s="4">
        <v>4725</v>
      </c>
      <c r="G211" s="5">
        <v>174</v>
      </c>
    </row>
    <row r="212" spans="3:7" x14ac:dyDescent="0.25">
      <c r="C212" t="s">
        <v>41</v>
      </c>
      <c r="D212" t="s">
        <v>36</v>
      </c>
      <c r="E212" t="s">
        <v>32</v>
      </c>
      <c r="F212" s="4">
        <v>10304</v>
      </c>
      <c r="G212" s="5">
        <v>84</v>
      </c>
    </row>
    <row r="213" spans="3:7" x14ac:dyDescent="0.25">
      <c r="C213" t="s">
        <v>41</v>
      </c>
      <c r="D213" t="s">
        <v>34</v>
      </c>
      <c r="E213" t="s">
        <v>16</v>
      </c>
      <c r="F213" s="4">
        <v>1274</v>
      </c>
      <c r="G213" s="5">
        <v>225</v>
      </c>
    </row>
    <row r="214" spans="3:7" x14ac:dyDescent="0.25">
      <c r="C214" t="s">
        <v>5</v>
      </c>
      <c r="D214" t="s">
        <v>36</v>
      </c>
      <c r="E214" t="s">
        <v>30</v>
      </c>
      <c r="F214" s="4">
        <v>1526</v>
      </c>
      <c r="G214" s="5">
        <v>105</v>
      </c>
    </row>
    <row r="215" spans="3:7" x14ac:dyDescent="0.25">
      <c r="C215" t="s">
        <v>40</v>
      </c>
      <c r="D215" t="s">
        <v>39</v>
      </c>
      <c r="E215" t="s">
        <v>28</v>
      </c>
      <c r="F215" s="4">
        <v>3101</v>
      </c>
      <c r="G215" s="5">
        <v>225</v>
      </c>
    </row>
    <row r="216" spans="3:7" x14ac:dyDescent="0.25">
      <c r="C216" t="s">
        <v>2</v>
      </c>
      <c r="D216" t="s">
        <v>37</v>
      </c>
      <c r="E216" t="s">
        <v>14</v>
      </c>
      <c r="F216" s="4">
        <v>1057</v>
      </c>
      <c r="G216" s="5">
        <v>54</v>
      </c>
    </row>
    <row r="217" spans="3:7" x14ac:dyDescent="0.25">
      <c r="C217" t="s">
        <v>7</v>
      </c>
      <c r="D217" t="s">
        <v>37</v>
      </c>
      <c r="E217" t="s">
        <v>26</v>
      </c>
      <c r="F217" s="4">
        <v>5306</v>
      </c>
      <c r="G217" s="5">
        <v>0</v>
      </c>
    </row>
    <row r="218" spans="3:7" x14ac:dyDescent="0.25">
      <c r="C218" t="s">
        <v>5</v>
      </c>
      <c r="D218" t="s">
        <v>39</v>
      </c>
      <c r="E218" t="s">
        <v>24</v>
      </c>
      <c r="F218" s="4">
        <v>4018</v>
      </c>
      <c r="G218" s="5">
        <v>171</v>
      </c>
    </row>
    <row r="219" spans="3:7" x14ac:dyDescent="0.25">
      <c r="C219" t="s">
        <v>9</v>
      </c>
      <c r="D219" t="s">
        <v>34</v>
      </c>
      <c r="E219" t="s">
        <v>16</v>
      </c>
      <c r="F219" s="4">
        <v>938</v>
      </c>
      <c r="G219" s="5">
        <v>189</v>
      </c>
    </row>
    <row r="220" spans="3:7" x14ac:dyDescent="0.25">
      <c r="C220" t="s">
        <v>7</v>
      </c>
      <c r="D220" t="s">
        <v>38</v>
      </c>
      <c r="E220" t="s">
        <v>18</v>
      </c>
      <c r="F220" s="4">
        <v>1778</v>
      </c>
      <c r="G220" s="5">
        <v>270</v>
      </c>
    </row>
    <row r="221" spans="3:7" x14ac:dyDescent="0.25">
      <c r="C221" t="s">
        <v>6</v>
      </c>
      <c r="D221" t="s">
        <v>39</v>
      </c>
      <c r="E221" t="s">
        <v>30</v>
      </c>
      <c r="F221" s="4">
        <v>1638</v>
      </c>
      <c r="G221" s="5">
        <v>63</v>
      </c>
    </row>
    <row r="222" spans="3:7" x14ac:dyDescent="0.25">
      <c r="C222" t="s">
        <v>41</v>
      </c>
      <c r="D222" t="s">
        <v>38</v>
      </c>
      <c r="E222" t="s">
        <v>25</v>
      </c>
      <c r="F222" s="4">
        <v>154</v>
      </c>
      <c r="G222" s="5">
        <v>21</v>
      </c>
    </row>
    <row r="223" spans="3:7" x14ac:dyDescent="0.25">
      <c r="C223" t="s">
        <v>7</v>
      </c>
      <c r="D223" t="s">
        <v>37</v>
      </c>
      <c r="E223" t="s">
        <v>22</v>
      </c>
      <c r="F223" s="4">
        <v>9835</v>
      </c>
      <c r="G223" s="5">
        <v>207</v>
      </c>
    </row>
    <row r="224" spans="3:7" x14ac:dyDescent="0.25">
      <c r="C224" t="s">
        <v>9</v>
      </c>
      <c r="D224" t="s">
        <v>37</v>
      </c>
      <c r="E224" t="s">
        <v>20</v>
      </c>
      <c r="F224" s="4">
        <v>7273</v>
      </c>
      <c r="G224" s="5">
        <v>96</v>
      </c>
    </row>
    <row r="225" spans="3:7" x14ac:dyDescent="0.25">
      <c r="C225" t="s">
        <v>5</v>
      </c>
      <c r="D225" t="s">
        <v>39</v>
      </c>
      <c r="E225" t="s">
        <v>22</v>
      </c>
      <c r="F225" s="4">
        <v>6909</v>
      </c>
      <c r="G225" s="5">
        <v>81</v>
      </c>
    </row>
    <row r="226" spans="3:7" x14ac:dyDescent="0.25">
      <c r="C226" t="s">
        <v>9</v>
      </c>
      <c r="D226" t="s">
        <v>39</v>
      </c>
      <c r="E226" t="s">
        <v>24</v>
      </c>
      <c r="F226" s="4">
        <v>3920</v>
      </c>
      <c r="G226" s="5">
        <v>306</v>
      </c>
    </row>
    <row r="227" spans="3:7" x14ac:dyDescent="0.25">
      <c r="C227" t="s">
        <v>10</v>
      </c>
      <c r="D227" t="s">
        <v>39</v>
      </c>
      <c r="E227" t="s">
        <v>21</v>
      </c>
      <c r="F227" s="4">
        <v>4858</v>
      </c>
      <c r="G227" s="5">
        <v>279</v>
      </c>
    </row>
    <row r="228" spans="3:7" x14ac:dyDescent="0.25">
      <c r="C228" t="s">
        <v>2</v>
      </c>
      <c r="D228" t="s">
        <v>38</v>
      </c>
      <c r="E228" t="s">
        <v>4</v>
      </c>
      <c r="F228" s="4">
        <v>3549</v>
      </c>
      <c r="G228" s="5">
        <v>3</v>
      </c>
    </row>
    <row r="229" spans="3:7" x14ac:dyDescent="0.25">
      <c r="C229" t="s">
        <v>7</v>
      </c>
      <c r="D229" t="s">
        <v>39</v>
      </c>
      <c r="E229" t="s">
        <v>27</v>
      </c>
      <c r="F229" s="4">
        <v>966</v>
      </c>
      <c r="G229" s="5">
        <v>198</v>
      </c>
    </row>
    <row r="230" spans="3:7" x14ac:dyDescent="0.25">
      <c r="C230" t="s">
        <v>5</v>
      </c>
      <c r="D230" t="s">
        <v>39</v>
      </c>
      <c r="E230" t="s">
        <v>18</v>
      </c>
      <c r="F230" s="4">
        <v>385</v>
      </c>
      <c r="G230" s="5">
        <v>249</v>
      </c>
    </row>
    <row r="231" spans="3:7" x14ac:dyDescent="0.25">
      <c r="C231" t="s">
        <v>6</v>
      </c>
      <c r="D231" t="s">
        <v>34</v>
      </c>
      <c r="E231" t="s">
        <v>16</v>
      </c>
      <c r="F231" s="4">
        <v>2219</v>
      </c>
      <c r="G231" s="5">
        <v>75</v>
      </c>
    </row>
    <row r="232" spans="3:7" x14ac:dyDescent="0.25">
      <c r="C232" t="s">
        <v>9</v>
      </c>
      <c r="D232" t="s">
        <v>36</v>
      </c>
      <c r="E232" t="s">
        <v>32</v>
      </c>
      <c r="F232" s="4">
        <v>2954</v>
      </c>
      <c r="G232" s="5">
        <v>189</v>
      </c>
    </row>
    <row r="233" spans="3:7" x14ac:dyDescent="0.25">
      <c r="C233" t="s">
        <v>7</v>
      </c>
      <c r="D233" t="s">
        <v>36</v>
      </c>
      <c r="E233" t="s">
        <v>32</v>
      </c>
      <c r="F233" s="4">
        <v>280</v>
      </c>
      <c r="G233" s="5">
        <v>87</v>
      </c>
    </row>
    <row r="234" spans="3:7" x14ac:dyDescent="0.25">
      <c r="C234" t="s">
        <v>41</v>
      </c>
      <c r="D234" t="s">
        <v>36</v>
      </c>
      <c r="E234" t="s">
        <v>30</v>
      </c>
      <c r="F234" s="4">
        <v>6118</v>
      </c>
      <c r="G234" s="5">
        <v>174</v>
      </c>
    </row>
    <row r="235" spans="3:7" x14ac:dyDescent="0.25">
      <c r="C235" t="s">
        <v>2</v>
      </c>
      <c r="D235" t="s">
        <v>39</v>
      </c>
      <c r="E235" t="s">
        <v>15</v>
      </c>
      <c r="F235" s="4">
        <v>4802</v>
      </c>
      <c r="G235" s="5">
        <v>36</v>
      </c>
    </row>
    <row r="236" spans="3:7" x14ac:dyDescent="0.25">
      <c r="C236" t="s">
        <v>9</v>
      </c>
      <c r="D236" t="s">
        <v>38</v>
      </c>
      <c r="E236" t="s">
        <v>24</v>
      </c>
      <c r="F236" s="4">
        <v>4137</v>
      </c>
      <c r="G236" s="5">
        <v>60</v>
      </c>
    </row>
    <row r="237" spans="3:7" x14ac:dyDescent="0.25">
      <c r="C237" t="s">
        <v>3</v>
      </c>
      <c r="D237" t="s">
        <v>35</v>
      </c>
      <c r="E237" t="s">
        <v>23</v>
      </c>
      <c r="F237" s="4">
        <v>2023</v>
      </c>
      <c r="G237" s="5">
        <v>78</v>
      </c>
    </row>
    <row r="238" spans="3:7" x14ac:dyDescent="0.25">
      <c r="C238" t="s">
        <v>9</v>
      </c>
      <c r="D238" t="s">
        <v>36</v>
      </c>
      <c r="E238" t="s">
        <v>30</v>
      </c>
      <c r="F238" s="4">
        <v>9051</v>
      </c>
      <c r="G238" s="5">
        <v>57</v>
      </c>
    </row>
    <row r="239" spans="3:7" x14ac:dyDescent="0.25">
      <c r="C239" t="s">
        <v>9</v>
      </c>
      <c r="D239" t="s">
        <v>37</v>
      </c>
      <c r="E239" t="s">
        <v>28</v>
      </c>
      <c r="F239" s="4">
        <v>2919</v>
      </c>
      <c r="G239" s="5">
        <v>45</v>
      </c>
    </row>
    <row r="240" spans="3:7" x14ac:dyDescent="0.25">
      <c r="C240" t="s">
        <v>41</v>
      </c>
      <c r="D240" t="s">
        <v>38</v>
      </c>
      <c r="E240" t="s">
        <v>22</v>
      </c>
      <c r="F240" s="4">
        <v>5915</v>
      </c>
      <c r="G240" s="5">
        <v>3</v>
      </c>
    </row>
    <row r="241" spans="3:7" x14ac:dyDescent="0.25">
      <c r="C241" t="s">
        <v>10</v>
      </c>
      <c r="D241" t="s">
        <v>35</v>
      </c>
      <c r="E241" t="s">
        <v>15</v>
      </c>
      <c r="F241" s="4">
        <v>2562</v>
      </c>
      <c r="G241" s="5">
        <v>6</v>
      </c>
    </row>
    <row r="242" spans="3:7" x14ac:dyDescent="0.25">
      <c r="C242" t="s">
        <v>5</v>
      </c>
      <c r="D242" t="s">
        <v>37</v>
      </c>
      <c r="E242" t="s">
        <v>25</v>
      </c>
      <c r="F242" s="4">
        <v>8813</v>
      </c>
      <c r="G242" s="5">
        <v>21</v>
      </c>
    </row>
    <row r="243" spans="3:7" x14ac:dyDescent="0.25">
      <c r="C243" t="s">
        <v>5</v>
      </c>
      <c r="D243" t="s">
        <v>36</v>
      </c>
      <c r="E243" t="s">
        <v>18</v>
      </c>
      <c r="F243" s="4">
        <v>6111</v>
      </c>
      <c r="G243" s="5">
        <v>3</v>
      </c>
    </row>
    <row r="244" spans="3:7" x14ac:dyDescent="0.25">
      <c r="C244" t="s">
        <v>8</v>
      </c>
      <c r="D244" t="s">
        <v>34</v>
      </c>
      <c r="E244" t="s">
        <v>31</v>
      </c>
      <c r="F244" s="4">
        <v>3507</v>
      </c>
      <c r="G244" s="5">
        <v>288</v>
      </c>
    </row>
    <row r="245" spans="3:7" x14ac:dyDescent="0.25">
      <c r="C245" t="s">
        <v>6</v>
      </c>
      <c r="D245" t="s">
        <v>36</v>
      </c>
      <c r="E245" t="s">
        <v>13</v>
      </c>
      <c r="F245" s="4">
        <v>4319</v>
      </c>
      <c r="G245" s="5">
        <v>30</v>
      </c>
    </row>
    <row r="246" spans="3:7" x14ac:dyDescent="0.25">
      <c r="C246" t="s">
        <v>40</v>
      </c>
      <c r="D246" t="s">
        <v>38</v>
      </c>
      <c r="E246" t="s">
        <v>26</v>
      </c>
      <c r="F246" s="4">
        <v>609</v>
      </c>
      <c r="G246" s="5">
        <v>87</v>
      </c>
    </row>
    <row r="247" spans="3:7" x14ac:dyDescent="0.25">
      <c r="C247" t="s">
        <v>40</v>
      </c>
      <c r="D247" t="s">
        <v>39</v>
      </c>
      <c r="E247" t="s">
        <v>27</v>
      </c>
      <c r="F247" s="4">
        <v>6370</v>
      </c>
      <c r="G247" s="5">
        <v>30</v>
      </c>
    </row>
    <row r="248" spans="3:7" x14ac:dyDescent="0.25">
      <c r="C248" t="s">
        <v>5</v>
      </c>
      <c r="D248" t="s">
        <v>38</v>
      </c>
      <c r="E248" t="s">
        <v>19</v>
      </c>
      <c r="F248" s="4">
        <v>5474</v>
      </c>
      <c r="G248" s="5">
        <v>168</v>
      </c>
    </row>
    <row r="249" spans="3:7" x14ac:dyDescent="0.25">
      <c r="C249" t="s">
        <v>40</v>
      </c>
      <c r="D249" t="s">
        <v>36</v>
      </c>
      <c r="E249" t="s">
        <v>27</v>
      </c>
      <c r="F249" s="4">
        <v>3164</v>
      </c>
      <c r="G249" s="5">
        <v>306</v>
      </c>
    </row>
    <row r="250" spans="3:7" x14ac:dyDescent="0.25">
      <c r="C250" t="s">
        <v>6</v>
      </c>
      <c r="D250" t="s">
        <v>35</v>
      </c>
      <c r="E250" t="s">
        <v>4</v>
      </c>
      <c r="F250" s="4">
        <v>1302</v>
      </c>
      <c r="G250" s="5">
        <v>402</v>
      </c>
    </row>
    <row r="251" spans="3:7" x14ac:dyDescent="0.25">
      <c r="C251" t="s">
        <v>3</v>
      </c>
      <c r="D251" t="s">
        <v>37</v>
      </c>
      <c r="E251" t="s">
        <v>28</v>
      </c>
      <c r="F251" s="4">
        <v>7308</v>
      </c>
      <c r="G251" s="5">
        <v>327</v>
      </c>
    </row>
    <row r="252" spans="3:7" x14ac:dyDescent="0.25">
      <c r="C252" t="s">
        <v>40</v>
      </c>
      <c r="D252" t="s">
        <v>37</v>
      </c>
      <c r="E252" t="s">
        <v>27</v>
      </c>
      <c r="F252" s="4">
        <v>6132</v>
      </c>
      <c r="G252" s="5">
        <v>93</v>
      </c>
    </row>
    <row r="253" spans="3:7" x14ac:dyDescent="0.25">
      <c r="C253" t="s">
        <v>10</v>
      </c>
      <c r="D253" t="s">
        <v>35</v>
      </c>
      <c r="E253" t="s">
        <v>14</v>
      </c>
      <c r="F253" s="4">
        <v>3472</v>
      </c>
      <c r="G253" s="5">
        <v>96</v>
      </c>
    </row>
    <row r="254" spans="3:7" x14ac:dyDescent="0.25">
      <c r="C254" t="s">
        <v>8</v>
      </c>
      <c r="D254" t="s">
        <v>39</v>
      </c>
      <c r="E254" t="s">
        <v>18</v>
      </c>
      <c r="F254" s="4">
        <v>9660</v>
      </c>
      <c r="G254" s="5">
        <v>27</v>
      </c>
    </row>
    <row r="255" spans="3:7" x14ac:dyDescent="0.25">
      <c r="C255" t="s">
        <v>9</v>
      </c>
      <c r="D255" t="s">
        <v>38</v>
      </c>
      <c r="E255" t="s">
        <v>26</v>
      </c>
      <c r="F255" s="4">
        <v>2436</v>
      </c>
      <c r="G255" s="5">
        <v>99</v>
      </c>
    </row>
    <row r="256" spans="3:7" x14ac:dyDescent="0.25">
      <c r="C256" t="s">
        <v>9</v>
      </c>
      <c r="D256" t="s">
        <v>38</v>
      </c>
      <c r="E256" t="s">
        <v>33</v>
      </c>
      <c r="F256" s="4">
        <v>9506</v>
      </c>
      <c r="G256" s="5">
        <v>87</v>
      </c>
    </row>
    <row r="257" spans="3:7" x14ac:dyDescent="0.25">
      <c r="C257" t="s">
        <v>10</v>
      </c>
      <c r="D257" t="s">
        <v>37</v>
      </c>
      <c r="E257" t="s">
        <v>21</v>
      </c>
      <c r="F257" s="4">
        <v>245</v>
      </c>
      <c r="G257" s="5">
        <v>288</v>
      </c>
    </row>
    <row r="258" spans="3:7" x14ac:dyDescent="0.25">
      <c r="C258" t="s">
        <v>8</v>
      </c>
      <c r="D258" t="s">
        <v>35</v>
      </c>
      <c r="E258" t="s">
        <v>20</v>
      </c>
      <c r="F258" s="4">
        <v>2702</v>
      </c>
      <c r="G258" s="5">
        <v>363</v>
      </c>
    </row>
    <row r="259" spans="3:7" x14ac:dyDescent="0.25">
      <c r="C259" t="s">
        <v>10</v>
      </c>
      <c r="D259" t="s">
        <v>34</v>
      </c>
      <c r="E259" t="s">
        <v>17</v>
      </c>
      <c r="F259" s="4">
        <v>700</v>
      </c>
      <c r="G259" s="5">
        <v>87</v>
      </c>
    </row>
    <row r="260" spans="3:7" x14ac:dyDescent="0.25">
      <c r="C260" t="s">
        <v>6</v>
      </c>
      <c r="D260" t="s">
        <v>34</v>
      </c>
      <c r="E260" t="s">
        <v>17</v>
      </c>
      <c r="F260" s="4">
        <v>3759</v>
      </c>
      <c r="G260" s="5">
        <v>150</v>
      </c>
    </row>
    <row r="261" spans="3:7" x14ac:dyDescent="0.25">
      <c r="C261" t="s">
        <v>2</v>
      </c>
      <c r="D261" t="s">
        <v>35</v>
      </c>
      <c r="E261" t="s">
        <v>17</v>
      </c>
      <c r="F261" s="4">
        <v>1589</v>
      </c>
      <c r="G261" s="5">
        <v>303</v>
      </c>
    </row>
    <row r="262" spans="3:7" x14ac:dyDescent="0.25">
      <c r="C262" t="s">
        <v>7</v>
      </c>
      <c r="D262" t="s">
        <v>35</v>
      </c>
      <c r="E262" t="s">
        <v>28</v>
      </c>
      <c r="F262" s="4">
        <v>5194</v>
      </c>
      <c r="G262" s="5">
        <v>288</v>
      </c>
    </row>
    <row r="263" spans="3:7" x14ac:dyDescent="0.25">
      <c r="C263" t="s">
        <v>10</v>
      </c>
      <c r="D263" t="s">
        <v>36</v>
      </c>
      <c r="E263" t="s">
        <v>13</v>
      </c>
      <c r="F263" s="4">
        <v>945</v>
      </c>
      <c r="G263" s="5">
        <v>75</v>
      </c>
    </row>
    <row r="264" spans="3:7" x14ac:dyDescent="0.25">
      <c r="C264" t="s">
        <v>40</v>
      </c>
      <c r="D264" t="s">
        <v>38</v>
      </c>
      <c r="E264" t="s">
        <v>31</v>
      </c>
      <c r="F264" s="4">
        <v>1988</v>
      </c>
      <c r="G264" s="5">
        <v>39</v>
      </c>
    </row>
    <row r="265" spans="3:7" x14ac:dyDescent="0.25">
      <c r="C265" t="s">
        <v>6</v>
      </c>
      <c r="D265" t="s">
        <v>34</v>
      </c>
      <c r="E265" t="s">
        <v>32</v>
      </c>
      <c r="F265" s="4">
        <v>6734</v>
      </c>
      <c r="G265" s="5">
        <v>123</v>
      </c>
    </row>
    <row r="266" spans="3:7" x14ac:dyDescent="0.25">
      <c r="C266" t="s">
        <v>40</v>
      </c>
      <c r="D266" t="s">
        <v>36</v>
      </c>
      <c r="E266" t="s">
        <v>4</v>
      </c>
      <c r="F266" s="4">
        <v>217</v>
      </c>
      <c r="G266" s="5">
        <v>36</v>
      </c>
    </row>
    <row r="267" spans="3:7" x14ac:dyDescent="0.25">
      <c r="C267" t="s">
        <v>5</v>
      </c>
      <c r="D267" t="s">
        <v>34</v>
      </c>
      <c r="E267" t="s">
        <v>22</v>
      </c>
      <c r="F267" s="4">
        <v>6279</v>
      </c>
      <c r="G267" s="5">
        <v>237</v>
      </c>
    </row>
    <row r="268" spans="3:7" x14ac:dyDescent="0.25">
      <c r="C268" t="s">
        <v>40</v>
      </c>
      <c r="D268" t="s">
        <v>36</v>
      </c>
      <c r="E268" t="s">
        <v>13</v>
      </c>
      <c r="F268" s="4">
        <v>4424</v>
      </c>
      <c r="G268" s="5">
        <v>201</v>
      </c>
    </row>
    <row r="269" spans="3:7" x14ac:dyDescent="0.25">
      <c r="C269" t="s">
        <v>2</v>
      </c>
      <c r="D269" t="s">
        <v>36</v>
      </c>
      <c r="E269" t="s">
        <v>17</v>
      </c>
      <c r="F269" s="4">
        <v>189</v>
      </c>
      <c r="G269" s="5">
        <v>48</v>
      </c>
    </row>
    <row r="270" spans="3:7" x14ac:dyDescent="0.25">
      <c r="C270" t="s">
        <v>5</v>
      </c>
      <c r="D270" t="s">
        <v>35</v>
      </c>
      <c r="E270" t="s">
        <v>22</v>
      </c>
      <c r="F270" s="4">
        <v>490</v>
      </c>
      <c r="G270" s="5">
        <v>84</v>
      </c>
    </row>
    <row r="271" spans="3:7" x14ac:dyDescent="0.25">
      <c r="C271" t="s">
        <v>8</v>
      </c>
      <c r="D271" t="s">
        <v>37</v>
      </c>
      <c r="E271" t="s">
        <v>21</v>
      </c>
      <c r="F271" s="4">
        <v>434</v>
      </c>
      <c r="G271" s="5">
        <v>87</v>
      </c>
    </row>
    <row r="272" spans="3:7" x14ac:dyDescent="0.25">
      <c r="C272" t="s">
        <v>7</v>
      </c>
      <c r="D272" t="s">
        <v>38</v>
      </c>
      <c r="E272" t="s">
        <v>30</v>
      </c>
      <c r="F272" s="4">
        <v>10129</v>
      </c>
      <c r="G272" s="5">
        <v>312</v>
      </c>
    </row>
    <row r="273" spans="3:7" x14ac:dyDescent="0.25">
      <c r="C273" t="s">
        <v>3</v>
      </c>
      <c r="D273" t="s">
        <v>39</v>
      </c>
      <c r="E273" t="s">
        <v>28</v>
      </c>
      <c r="F273" s="4">
        <v>1652</v>
      </c>
      <c r="G273" s="5">
        <v>102</v>
      </c>
    </row>
    <row r="274" spans="3:7" x14ac:dyDescent="0.25">
      <c r="C274" t="s">
        <v>8</v>
      </c>
      <c r="D274" t="s">
        <v>38</v>
      </c>
      <c r="E274" t="s">
        <v>21</v>
      </c>
      <c r="F274" s="4">
        <v>6433</v>
      </c>
      <c r="G274" s="5">
        <v>78</v>
      </c>
    </row>
    <row r="275" spans="3:7" x14ac:dyDescent="0.25">
      <c r="C275" t="s">
        <v>3</v>
      </c>
      <c r="D275" t="s">
        <v>34</v>
      </c>
      <c r="E275" t="s">
        <v>23</v>
      </c>
      <c r="F275" s="4">
        <v>2212</v>
      </c>
      <c r="G275" s="5">
        <v>117</v>
      </c>
    </row>
    <row r="276" spans="3:7" x14ac:dyDescent="0.25">
      <c r="C276" t="s">
        <v>41</v>
      </c>
      <c r="D276" t="s">
        <v>35</v>
      </c>
      <c r="E276" t="s">
        <v>19</v>
      </c>
      <c r="F276" s="4">
        <v>609</v>
      </c>
      <c r="G276" s="5">
        <v>99</v>
      </c>
    </row>
    <row r="277" spans="3:7" x14ac:dyDescent="0.25">
      <c r="C277" t="s">
        <v>40</v>
      </c>
      <c r="D277" t="s">
        <v>35</v>
      </c>
      <c r="E277" t="s">
        <v>24</v>
      </c>
      <c r="F277" s="4">
        <v>1638</v>
      </c>
      <c r="G277" s="5">
        <v>48</v>
      </c>
    </row>
    <row r="278" spans="3:7" x14ac:dyDescent="0.25">
      <c r="C278" t="s">
        <v>7</v>
      </c>
      <c r="D278" t="s">
        <v>34</v>
      </c>
      <c r="E278" t="s">
        <v>15</v>
      </c>
      <c r="F278" s="4">
        <v>3829</v>
      </c>
      <c r="G278" s="5">
        <v>24</v>
      </c>
    </row>
    <row r="279" spans="3:7" x14ac:dyDescent="0.25">
      <c r="C279" t="s">
        <v>40</v>
      </c>
      <c r="D279" t="s">
        <v>39</v>
      </c>
      <c r="E279" t="s">
        <v>15</v>
      </c>
      <c r="F279" s="4">
        <v>5775</v>
      </c>
      <c r="G279" s="5">
        <v>42</v>
      </c>
    </row>
    <row r="280" spans="3:7" x14ac:dyDescent="0.25">
      <c r="C280" t="s">
        <v>6</v>
      </c>
      <c r="D280" t="s">
        <v>35</v>
      </c>
      <c r="E280" t="s">
        <v>20</v>
      </c>
      <c r="F280" s="4">
        <v>1071</v>
      </c>
      <c r="G280" s="5">
        <v>270</v>
      </c>
    </row>
    <row r="281" spans="3:7" x14ac:dyDescent="0.25">
      <c r="C281" t="s">
        <v>8</v>
      </c>
      <c r="D281" t="s">
        <v>36</v>
      </c>
      <c r="E281" t="s">
        <v>23</v>
      </c>
      <c r="F281" s="4">
        <v>5019</v>
      </c>
      <c r="G281" s="5">
        <v>150</v>
      </c>
    </row>
    <row r="282" spans="3:7" x14ac:dyDescent="0.25">
      <c r="C282" t="s">
        <v>2</v>
      </c>
      <c r="D282" t="s">
        <v>37</v>
      </c>
      <c r="E282" t="s">
        <v>15</v>
      </c>
      <c r="F282" s="4">
        <v>2863</v>
      </c>
      <c r="G282" s="5">
        <v>42</v>
      </c>
    </row>
    <row r="283" spans="3:7" x14ac:dyDescent="0.25">
      <c r="C283" t="s">
        <v>40</v>
      </c>
      <c r="D283" t="s">
        <v>35</v>
      </c>
      <c r="E283" t="s">
        <v>29</v>
      </c>
      <c r="F283" s="4">
        <v>1617</v>
      </c>
      <c r="G283" s="5">
        <v>126</v>
      </c>
    </row>
    <row r="284" spans="3:7" x14ac:dyDescent="0.25">
      <c r="C284" t="s">
        <v>6</v>
      </c>
      <c r="D284" t="s">
        <v>37</v>
      </c>
      <c r="E284" t="s">
        <v>26</v>
      </c>
      <c r="F284" s="4">
        <v>6818</v>
      </c>
      <c r="G284" s="5">
        <v>6</v>
      </c>
    </row>
    <row r="285" spans="3:7" x14ac:dyDescent="0.25">
      <c r="C285" t="s">
        <v>3</v>
      </c>
      <c r="D285" t="s">
        <v>35</v>
      </c>
      <c r="E285" t="s">
        <v>15</v>
      </c>
      <c r="F285" s="4">
        <v>6657</v>
      </c>
      <c r="G285" s="5">
        <v>276</v>
      </c>
    </row>
    <row r="286" spans="3:7" x14ac:dyDescent="0.25">
      <c r="C286" t="s">
        <v>3</v>
      </c>
      <c r="D286" t="s">
        <v>34</v>
      </c>
      <c r="E286" t="s">
        <v>17</v>
      </c>
      <c r="F286" s="4">
        <v>2919</v>
      </c>
      <c r="G286" s="5">
        <v>93</v>
      </c>
    </row>
    <row r="287" spans="3:7" x14ac:dyDescent="0.25">
      <c r="C287" t="s">
        <v>2</v>
      </c>
      <c r="D287" t="s">
        <v>36</v>
      </c>
      <c r="E287" t="s">
        <v>31</v>
      </c>
      <c r="F287" s="4">
        <v>3094</v>
      </c>
      <c r="G287" s="5">
        <v>246</v>
      </c>
    </row>
    <row r="288" spans="3:7" x14ac:dyDescent="0.25">
      <c r="C288" t="s">
        <v>6</v>
      </c>
      <c r="D288" t="s">
        <v>39</v>
      </c>
      <c r="E288" t="s">
        <v>24</v>
      </c>
      <c r="F288" s="4">
        <v>2989</v>
      </c>
      <c r="G288" s="5">
        <v>3</v>
      </c>
    </row>
    <row r="289" spans="3:7" x14ac:dyDescent="0.25">
      <c r="C289" t="s">
        <v>8</v>
      </c>
      <c r="D289" t="s">
        <v>38</v>
      </c>
      <c r="E289" t="s">
        <v>27</v>
      </c>
      <c r="F289" s="4">
        <v>2268</v>
      </c>
      <c r="G289" s="5">
        <v>63</v>
      </c>
    </row>
    <row r="290" spans="3:7" x14ac:dyDescent="0.25">
      <c r="C290" t="s">
        <v>5</v>
      </c>
      <c r="D290" t="s">
        <v>35</v>
      </c>
      <c r="E290" t="s">
        <v>31</v>
      </c>
      <c r="F290" s="4">
        <v>4753</v>
      </c>
      <c r="G290" s="5">
        <v>246</v>
      </c>
    </row>
    <row r="291" spans="3:7" x14ac:dyDescent="0.25">
      <c r="C291" t="s">
        <v>2</v>
      </c>
      <c r="D291" t="s">
        <v>34</v>
      </c>
      <c r="E291" t="s">
        <v>19</v>
      </c>
      <c r="F291" s="4">
        <v>7511</v>
      </c>
      <c r="G291" s="5">
        <v>120</v>
      </c>
    </row>
    <row r="292" spans="3:7" x14ac:dyDescent="0.25">
      <c r="C292" t="s">
        <v>2</v>
      </c>
      <c r="D292" t="s">
        <v>38</v>
      </c>
      <c r="E292" t="s">
        <v>31</v>
      </c>
      <c r="F292" s="4">
        <v>4326</v>
      </c>
      <c r="G292" s="5">
        <v>348</v>
      </c>
    </row>
    <row r="293" spans="3:7" x14ac:dyDescent="0.25">
      <c r="C293" t="s">
        <v>41</v>
      </c>
      <c r="D293" t="s">
        <v>34</v>
      </c>
      <c r="E293" t="s">
        <v>23</v>
      </c>
      <c r="F293" s="4">
        <v>4935</v>
      </c>
      <c r="G293" s="5">
        <v>126</v>
      </c>
    </row>
    <row r="294" spans="3:7" x14ac:dyDescent="0.25">
      <c r="C294" t="s">
        <v>6</v>
      </c>
      <c r="D294" t="s">
        <v>35</v>
      </c>
      <c r="E294" t="s">
        <v>30</v>
      </c>
      <c r="F294" s="4">
        <v>4781</v>
      </c>
      <c r="G294" s="5">
        <v>123</v>
      </c>
    </row>
    <row r="295" spans="3:7" x14ac:dyDescent="0.25">
      <c r="C295" t="s">
        <v>5</v>
      </c>
      <c r="D295" t="s">
        <v>38</v>
      </c>
      <c r="E295" t="s">
        <v>25</v>
      </c>
      <c r="F295" s="4">
        <v>7483</v>
      </c>
      <c r="G295" s="5">
        <v>45</v>
      </c>
    </row>
    <row r="296" spans="3:7" x14ac:dyDescent="0.25">
      <c r="C296" t="s">
        <v>10</v>
      </c>
      <c r="D296" t="s">
        <v>38</v>
      </c>
      <c r="E296" t="s">
        <v>4</v>
      </c>
      <c r="F296" s="4">
        <v>6860</v>
      </c>
      <c r="G296" s="5">
        <v>126</v>
      </c>
    </row>
    <row r="297" spans="3:7" x14ac:dyDescent="0.25">
      <c r="C297" t="s">
        <v>40</v>
      </c>
      <c r="D297" t="s">
        <v>37</v>
      </c>
      <c r="E297" t="s">
        <v>29</v>
      </c>
      <c r="F297" s="4">
        <v>9002</v>
      </c>
      <c r="G297" s="5">
        <v>72</v>
      </c>
    </row>
    <row r="298" spans="3:7" x14ac:dyDescent="0.25">
      <c r="C298" t="s">
        <v>6</v>
      </c>
      <c r="D298" t="s">
        <v>36</v>
      </c>
      <c r="E298" t="s">
        <v>29</v>
      </c>
      <c r="F298" s="4">
        <v>1400</v>
      </c>
      <c r="G298" s="5">
        <v>135</v>
      </c>
    </row>
    <row r="299" spans="3:7" x14ac:dyDescent="0.25">
      <c r="C299" t="s">
        <v>10</v>
      </c>
      <c r="D299" t="s">
        <v>34</v>
      </c>
      <c r="E299" t="s">
        <v>22</v>
      </c>
      <c r="F299" s="4">
        <v>4053</v>
      </c>
      <c r="G299" s="5">
        <v>24</v>
      </c>
    </row>
    <row r="300" spans="3:7" x14ac:dyDescent="0.25">
      <c r="C300" t="s">
        <v>7</v>
      </c>
      <c r="D300" t="s">
        <v>36</v>
      </c>
      <c r="E300" t="s">
        <v>31</v>
      </c>
      <c r="F300" s="4">
        <v>2149</v>
      </c>
      <c r="G300" s="5">
        <v>117</v>
      </c>
    </row>
    <row r="301" spans="3:7" x14ac:dyDescent="0.25">
      <c r="C301" t="s">
        <v>3</v>
      </c>
      <c r="D301" t="s">
        <v>39</v>
      </c>
      <c r="E301" t="s">
        <v>29</v>
      </c>
      <c r="F301" s="4">
        <v>3640</v>
      </c>
      <c r="G301" s="5">
        <v>51</v>
      </c>
    </row>
    <row r="302" spans="3:7" x14ac:dyDescent="0.25">
      <c r="C302" t="s">
        <v>2</v>
      </c>
      <c r="D302" t="s">
        <v>39</v>
      </c>
      <c r="E302" t="s">
        <v>23</v>
      </c>
      <c r="F302" s="4">
        <v>630</v>
      </c>
      <c r="G302" s="5">
        <v>36</v>
      </c>
    </row>
    <row r="303" spans="3:7" x14ac:dyDescent="0.25">
      <c r="C303" t="s">
        <v>9</v>
      </c>
      <c r="D303" t="s">
        <v>35</v>
      </c>
      <c r="E303" t="s">
        <v>27</v>
      </c>
      <c r="F303" s="4">
        <v>2429</v>
      </c>
      <c r="G303" s="5">
        <v>144</v>
      </c>
    </row>
    <row r="304" spans="3:7" x14ac:dyDescent="0.25">
      <c r="C304" t="s">
        <v>9</v>
      </c>
      <c r="D304" t="s">
        <v>36</v>
      </c>
      <c r="E304" t="s">
        <v>25</v>
      </c>
      <c r="F304" s="4">
        <v>2142</v>
      </c>
      <c r="G304" s="5">
        <v>114</v>
      </c>
    </row>
    <row r="305" spans="3:7" x14ac:dyDescent="0.25">
      <c r="C305" t="s">
        <v>7</v>
      </c>
      <c r="D305" t="s">
        <v>37</v>
      </c>
      <c r="E305" t="s">
        <v>30</v>
      </c>
      <c r="F305" s="4">
        <v>6454</v>
      </c>
      <c r="G305" s="5">
        <v>54</v>
      </c>
    </row>
    <row r="306" spans="3:7" x14ac:dyDescent="0.25">
      <c r="C306" t="s">
        <v>7</v>
      </c>
      <c r="D306" t="s">
        <v>37</v>
      </c>
      <c r="E306" t="s">
        <v>16</v>
      </c>
      <c r="F306" s="4">
        <v>4487</v>
      </c>
      <c r="G306" s="5">
        <v>333</v>
      </c>
    </row>
    <row r="307" spans="3:7" x14ac:dyDescent="0.25">
      <c r="C307" t="s">
        <v>3</v>
      </c>
      <c r="D307" t="s">
        <v>37</v>
      </c>
      <c r="E307" t="s">
        <v>4</v>
      </c>
      <c r="F307" s="4">
        <v>938</v>
      </c>
      <c r="G307" s="5">
        <v>366</v>
      </c>
    </row>
    <row r="308" spans="3:7" x14ac:dyDescent="0.25">
      <c r="C308" t="s">
        <v>3</v>
      </c>
      <c r="D308" t="s">
        <v>38</v>
      </c>
      <c r="E308" t="s">
        <v>26</v>
      </c>
      <c r="F308" s="4">
        <v>8841</v>
      </c>
      <c r="G308" s="5">
        <v>303</v>
      </c>
    </row>
    <row r="309" spans="3:7" x14ac:dyDescent="0.25">
      <c r="C309" t="s">
        <v>2</v>
      </c>
      <c r="D309" t="s">
        <v>39</v>
      </c>
      <c r="E309" t="s">
        <v>33</v>
      </c>
      <c r="F309" s="4">
        <v>4018</v>
      </c>
      <c r="G309" s="5">
        <v>126</v>
      </c>
    </row>
    <row r="310" spans="3:7" x14ac:dyDescent="0.25">
      <c r="C310" t="s">
        <v>41</v>
      </c>
      <c r="D310" t="s">
        <v>37</v>
      </c>
      <c r="E310" t="s">
        <v>15</v>
      </c>
      <c r="F310" s="4">
        <v>714</v>
      </c>
      <c r="G310" s="5">
        <v>231</v>
      </c>
    </row>
    <row r="311" spans="3:7" x14ac:dyDescent="0.25">
      <c r="C311" t="s">
        <v>9</v>
      </c>
      <c r="D311" t="s">
        <v>38</v>
      </c>
      <c r="E311" t="s">
        <v>25</v>
      </c>
      <c r="F311" s="4">
        <v>3850</v>
      </c>
      <c r="G311" s="5">
        <v>102</v>
      </c>
    </row>
    <row r="312" spans="3:7" x14ac:dyDescent="0.25">
      <c r="F312" s="4"/>
      <c r="G312" s="5"/>
    </row>
    <row r="313" spans="3:7" x14ac:dyDescent="0.25">
      <c r="F313" s="4"/>
      <c r="G313" s="5"/>
    </row>
    <row r="314" spans="3:7" x14ac:dyDescent="0.25">
      <c r="F314" s="4"/>
      <c r="G314" s="5"/>
    </row>
    <row r="315" spans="3:7" x14ac:dyDescent="0.25">
      <c r="F315" s="4"/>
      <c r="G315" s="5"/>
    </row>
    <row r="316" spans="3:7" x14ac:dyDescent="0.25">
      <c r="F316" s="4"/>
      <c r="G316" s="5"/>
    </row>
    <row r="317" spans="3:7" x14ac:dyDescent="0.25">
      <c r="F317" s="4"/>
      <c r="G317" s="5"/>
    </row>
    <row r="318" spans="3:7" x14ac:dyDescent="0.25">
      <c r="F318" s="4"/>
      <c r="G318" s="5"/>
    </row>
    <row r="319" spans="3:7" x14ac:dyDescent="0.25">
      <c r="F319" s="4"/>
      <c r="G319" s="5"/>
    </row>
    <row r="320" spans="3:7"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C12" sqref="C12:C14"/>
    </sheetView>
  </sheetViews>
  <sheetFormatPr defaultRowHeight="15" x14ac:dyDescent="0.25"/>
  <cols>
    <col min="1" max="1" width="20.28515625" customWidth="1"/>
    <col min="2" max="2" width="20.42578125" customWidth="1"/>
    <col min="3" max="3" width="10.7109375" customWidth="1"/>
    <col min="6" max="6" width="22.7109375" customWidth="1"/>
    <col min="7" max="7" width="16" customWidth="1"/>
  </cols>
  <sheetData>
    <row r="1" spans="1:15" x14ac:dyDescent="0.25">
      <c r="A1" s="79" t="s">
        <v>89</v>
      </c>
      <c r="B1" s="79"/>
      <c r="C1" s="79"/>
      <c r="D1" s="79"/>
      <c r="E1" s="79"/>
    </row>
    <row r="2" spans="1:15" x14ac:dyDescent="0.25">
      <c r="A2" s="79"/>
      <c r="B2" s="79"/>
      <c r="C2" s="79"/>
      <c r="D2" s="79"/>
      <c r="E2" s="79"/>
    </row>
    <row r="3" spans="1:15" x14ac:dyDescent="0.25">
      <c r="A3" s="79"/>
      <c r="B3" s="79"/>
      <c r="C3" s="79"/>
      <c r="D3" s="79"/>
      <c r="E3" s="79"/>
    </row>
    <row r="4" spans="1:15" x14ac:dyDescent="0.25">
      <c r="A4" s="79"/>
      <c r="B4" s="79"/>
      <c r="C4" s="79"/>
      <c r="D4" s="79"/>
      <c r="E4" s="79"/>
    </row>
    <row r="5" spans="1:15" x14ac:dyDescent="0.25">
      <c r="A5" s="15" t="s">
        <v>90</v>
      </c>
      <c r="B5" s="54" t="s">
        <v>39</v>
      </c>
    </row>
    <row r="7" spans="1:15" x14ac:dyDescent="0.25">
      <c r="F7" s="80" t="s">
        <v>98</v>
      </c>
      <c r="G7" s="80"/>
      <c r="H7" s="80"/>
    </row>
    <row r="8" spans="1:15" x14ac:dyDescent="0.25">
      <c r="F8" s="67"/>
      <c r="G8" s="67"/>
      <c r="H8" s="67"/>
    </row>
    <row r="9" spans="1:15" x14ac:dyDescent="0.25">
      <c r="A9" s="15" t="s">
        <v>91</v>
      </c>
      <c r="B9" s="36">
        <f>COUNTIFS(Data[Geography],B5)</f>
        <v>40</v>
      </c>
      <c r="F9" s="51"/>
      <c r="G9" s="52" t="s">
        <v>1</v>
      </c>
      <c r="H9" s="53" t="s">
        <v>50</v>
      </c>
    </row>
    <row r="10" spans="1:15" x14ac:dyDescent="0.25">
      <c r="F10" s="45" t="s">
        <v>40</v>
      </c>
      <c r="G10" s="57">
        <f>SUMIFS(Data7[Amount],Data7[Sales Person],$F10,Data7[Geography],$B$5)</f>
        <v>21063</v>
      </c>
      <c r="H10" s="43">
        <f>SUMIFS(Data7[Units],Data7[Sales Person],$F10,Data7[Geography],$B$5)</f>
        <v>444</v>
      </c>
      <c r="I10" s="46">
        <f>IF(G10&gt;25000,1,-1)</f>
        <v>-1</v>
      </c>
      <c r="K10" s="81" t="s">
        <v>101</v>
      </c>
      <c r="L10" s="81"/>
      <c r="M10" s="81"/>
      <c r="N10" s="81"/>
      <c r="O10" s="81"/>
    </row>
    <row r="11" spans="1:15" x14ac:dyDescent="0.25">
      <c r="A11" s="41"/>
      <c r="B11" s="42" t="s">
        <v>96</v>
      </c>
      <c r="C11" s="41" t="s">
        <v>56</v>
      </c>
      <c r="F11" s="47" t="s">
        <v>8</v>
      </c>
      <c r="G11" s="58">
        <f>SUMIFS(Data7[Amount],Data7[Sales Person],$F11,Data7[Geography],$B$5)</f>
        <v>27132</v>
      </c>
      <c r="H11" s="44">
        <f>SUMIFS(Data7[Units],Data7[Sales Person],$F11,Data7[Geography],$B$5)</f>
        <v>447</v>
      </c>
      <c r="I11" s="48">
        <f t="shared" ref="I11:I20" si="0">IF(G11&gt;25000,1,-1)</f>
        <v>1</v>
      </c>
      <c r="K11" s="81"/>
      <c r="L11" s="81"/>
      <c r="M11" s="81"/>
      <c r="N11" s="81"/>
      <c r="O11" s="81"/>
    </row>
    <row r="12" spans="1:15" x14ac:dyDescent="0.25">
      <c r="A12" s="37" t="s">
        <v>92</v>
      </c>
      <c r="B12" s="60">
        <f>SUMIFS(Data[Amount],Data[Geography],B5)</f>
        <v>173530</v>
      </c>
      <c r="C12" s="57">
        <f>AVERAGEIFS(Data7[Amount],Data7[Geography],$B$5)</f>
        <v>4338.25</v>
      </c>
      <c r="F12" s="47" t="s">
        <v>9</v>
      </c>
      <c r="G12" s="58">
        <f>SUMIFS(Data7[Amount],Data7[Sales Person],$F12,Data7[Geography],$B$5)</f>
        <v>9751</v>
      </c>
      <c r="H12" s="44">
        <f>SUMIFS(Data7[Units],Data7[Sales Person],$F12,Data7[Geography],$B$5)</f>
        <v>582</v>
      </c>
      <c r="I12" s="48">
        <f t="shared" si="0"/>
        <v>-1</v>
      </c>
      <c r="K12" s="81"/>
      <c r="L12" s="81"/>
      <c r="M12" s="81"/>
      <c r="N12" s="81"/>
      <c r="O12" s="81"/>
    </row>
    <row r="13" spans="1:15" x14ac:dyDescent="0.25">
      <c r="A13" s="38" t="s">
        <v>93</v>
      </c>
      <c r="B13" s="61">
        <f>SUMIFS(Data7[Total Cost],Data7[Geography],B5)</f>
        <v>53938.530000000028</v>
      </c>
      <c r="C13" s="58">
        <f>AVERAGEIFS(Data7[Total Cost],Data7[Geography],$B$5)</f>
        <v>1348.4632500000007</v>
      </c>
      <c r="F13" s="47" t="s">
        <v>41</v>
      </c>
      <c r="G13" s="58">
        <f>SUMIFS(Data7[Amount],Data7[Sales Person],$F13,Data7[Geography],$B$5)</f>
        <v>3976</v>
      </c>
      <c r="H13" s="44">
        <f>SUMIFS(Data7[Units],Data7[Sales Person],$F13,Data7[Geography],$B$5)</f>
        <v>72</v>
      </c>
      <c r="I13" s="48">
        <f t="shared" si="0"/>
        <v>-1</v>
      </c>
      <c r="K13" s="81"/>
      <c r="L13" s="81"/>
      <c r="M13" s="81"/>
      <c r="N13" s="81"/>
      <c r="O13" s="81"/>
    </row>
    <row r="14" spans="1:15" x14ac:dyDescent="0.25">
      <c r="A14" s="38" t="s">
        <v>94</v>
      </c>
      <c r="B14" s="61">
        <f>B12-B13</f>
        <v>119591.46999999997</v>
      </c>
      <c r="C14" s="58">
        <f>C12-C13</f>
        <v>2989.7867499999993</v>
      </c>
      <c r="F14" s="47" t="s">
        <v>6</v>
      </c>
      <c r="G14" s="58">
        <f>SUMIFS(Data7[Amount],Data7[Sales Person],$F14,Data7[Geography],$B$5)</f>
        <v>15827</v>
      </c>
      <c r="H14" s="44">
        <f>SUMIFS(Data7[Units],Data7[Sales Person],$F14,Data7[Geography],$B$5)</f>
        <v>885</v>
      </c>
      <c r="I14" s="48">
        <f t="shared" si="0"/>
        <v>-1</v>
      </c>
      <c r="K14" s="81"/>
      <c r="L14" s="81"/>
      <c r="M14" s="81"/>
      <c r="N14" s="81"/>
      <c r="O14" s="81"/>
    </row>
    <row r="15" spans="1:15" x14ac:dyDescent="0.25">
      <c r="A15" s="39" t="s">
        <v>95</v>
      </c>
      <c r="B15" s="62">
        <f>SUMIFS(Data7[Units],Data7[Geography],B5)</f>
        <v>5745</v>
      </c>
      <c r="C15" s="40">
        <f>AVERAGEIFS(Data7[Units],Data7[Geography],$B$5)</f>
        <v>143.625</v>
      </c>
      <c r="F15" s="47" t="s">
        <v>40</v>
      </c>
      <c r="G15" s="58">
        <f>SUMIFS(Data7[Amount],Data7[Sales Person],$F15,Data7[Geography],$B$5)</f>
        <v>21063</v>
      </c>
      <c r="H15" s="44">
        <f>SUMIFS(Data7[Units],Data7[Sales Person],$F15,Data7[Geography],$B$5)</f>
        <v>444</v>
      </c>
      <c r="I15" s="48">
        <f t="shared" si="0"/>
        <v>-1</v>
      </c>
      <c r="K15" s="81"/>
      <c r="L15" s="81"/>
      <c r="M15" s="81"/>
      <c r="N15" s="81"/>
      <c r="O15" s="81"/>
    </row>
    <row r="16" spans="1:15" x14ac:dyDescent="0.25">
      <c r="F16" s="47" t="s">
        <v>7</v>
      </c>
      <c r="G16" s="58">
        <f>SUMIFS(Data7[Amount],Data7[Sales Person],$F16,Data7[Geography],$B$5)</f>
        <v>5404</v>
      </c>
      <c r="H16" s="44">
        <f>SUMIFS(Data7[Units],Data7[Sales Person],$F16,Data7[Geography],$B$5)</f>
        <v>444</v>
      </c>
      <c r="I16" s="48">
        <f t="shared" si="0"/>
        <v>-1</v>
      </c>
      <c r="K16" s="81"/>
      <c r="L16" s="81"/>
      <c r="M16" s="81"/>
      <c r="N16" s="81"/>
      <c r="O16" s="81"/>
    </row>
    <row r="17" spans="6:9" x14ac:dyDescent="0.25">
      <c r="F17" s="47" t="s">
        <v>5</v>
      </c>
      <c r="G17" s="58">
        <f>SUMIFS(Data7[Amount],Data7[Sales Person],$F17,Data7[Geography],$B$5)</f>
        <v>16548</v>
      </c>
      <c r="H17" s="44">
        <f>SUMIFS(Data7[Units],Data7[Sales Person],$F17,Data7[Geography],$B$5)</f>
        <v>552</v>
      </c>
      <c r="I17" s="48">
        <f t="shared" si="0"/>
        <v>-1</v>
      </c>
    </row>
    <row r="18" spans="6:9" x14ac:dyDescent="0.25">
      <c r="F18" s="47" t="s">
        <v>2</v>
      </c>
      <c r="G18" s="58">
        <f>SUMIFS(Data7[Amount],Data7[Sales Person],$F18,Data7[Geography],$B$5)</f>
        <v>45752</v>
      </c>
      <c r="H18" s="44">
        <f>SUMIFS(Data7[Units],Data7[Sales Person],$F18,Data7[Geography],$B$5)</f>
        <v>1518</v>
      </c>
      <c r="I18" s="48">
        <f t="shared" si="0"/>
        <v>1</v>
      </c>
    </row>
    <row r="19" spans="6:9" x14ac:dyDescent="0.25">
      <c r="F19" s="47" t="s">
        <v>3</v>
      </c>
      <c r="G19" s="58">
        <f>SUMIFS(Data7[Amount],Data7[Sales Person],$F19,Data7[Geography],$B$5)</f>
        <v>10269</v>
      </c>
      <c r="H19" s="44">
        <f>SUMIFS(Data7[Units],Data7[Sales Person],$F19,Data7[Geography],$B$5)</f>
        <v>492</v>
      </c>
      <c r="I19" s="48">
        <f t="shared" si="0"/>
        <v>-1</v>
      </c>
    </row>
    <row r="20" spans="6:9" x14ac:dyDescent="0.25">
      <c r="F20" s="49" t="s">
        <v>10</v>
      </c>
      <c r="G20" s="59">
        <f>SUMIFS(Data7[Amount],Data7[Sales Person],$F20,Data7[Geography],$B$5)</f>
        <v>17808</v>
      </c>
      <c r="H20" s="39">
        <f>SUMIFS(Data7[Units],Data7[Sales Person],$F20,Data7[Geography],$B$5)</f>
        <v>309</v>
      </c>
      <c r="I20" s="50">
        <f t="shared" si="0"/>
        <v>-1</v>
      </c>
    </row>
  </sheetData>
  <mergeCells count="4">
    <mergeCell ref="A1:E4"/>
    <mergeCell ref="F7:H7"/>
    <mergeCell ref="F8:H8"/>
    <mergeCell ref="K10:O16"/>
  </mergeCells>
  <conditionalFormatting sqref="G10:G20">
    <cfRule type="dataBar" priority="3">
      <dataBar>
        <cfvo type="min"/>
        <cfvo type="max"/>
        <color rgb="FF008AEF"/>
      </dataBar>
      <extLst>
        <ext xmlns:x14="http://schemas.microsoft.com/office/spreadsheetml/2009/9/main" uri="{B025F937-C7B1-47D3-B67F-A62EFF666E3E}">
          <x14:id>{C31E9A98-31ED-41A2-992F-E235C31FDE95}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31E9A98-31ED-41A2-992F-E235C31FDE95}">
            <x14:dataBar minLength="0" maxLength="100" border="1" negativeBarBorderColorSameAsPositive="0">
              <x14:cfvo type="autoMin"/>
              <x14:cfvo type="autoMax"/>
              <x14:borderColor rgb="FF008AEF"/>
              <x14:negativeFillColor rgb="FFFF0000"/>
              <x14:negativeBorderColor rgb="FFFF0000"/>
              <x14:axisColor rgb="FF000000"/>
            </x14:dataBar>
          </x14:cfRule>
          <xm:sqref>G10:G20</xm:sqref>
        </x14:conditionalFormatting>
        <x14:conditionalFormatting xmlns:xm="http://schemas.microsoft.com/office/excel/2006/main">
          <x14:cfRule type="iconSet" priority="1" id="{2BCA4803-8A56-49EC-B293-0FF1D1937155}">
            <x14:iconSet iconSet="3Symbols2" showValue="0" custom="1">
              <x14:cfvo type="percent">
                <xm:f>0</xm:f>
              </x14:cfvo>
              <x14:cfvo type="num" gte="0">
                <xm:f>0</xm:f>
              </x14:cfvo>
              <x14:cfvo type="num">
                <xm:f>1</xm:f>
              </x14:cfvo>
              <x14:cfIcon iconSet="3Symbols" iconId="0"/>
              <x14:cfIcon iconSet="NoIcons" iconId="0"/>
              <x14:cfIcon iconSet="3Symbols" iconId="2"/>
            </x14:iconSet>
          </x14:cfRule>
          <xm:sqref>I10:I20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Data!$K$59:$K$65</xm:f>
          </x14:formula1>
          <xm:sqref>B5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0"/>
  <sheetViews>
    <sheetView tabSelected="1" workbookViewId="0">
      <selection activeCell="D8" sqref="D8:F30"/>
    </sheetView>
  </sheetViews>
  <sheetFormatPr defaultRowHeight="15" x14ac:dyDescent="0.25"/>
  <cols>
    <col min="3" max="3" width="21.85546875" customWidth="1"/>
    <col min="4" max="4" width="15" bestFit="1" customWidth="1"/>
    <col min="5" max="5" width="12.28515625" customWidth="1"/>
    <col min="6" max="6" width="12.85546875" bestFit="1" customWidth="1"/>
    <col min="7" max="7" width="16.5703125" bestFit="1" customWidth="1"/>
  </cols>
  <sheetData>
    <row r="1" spans="2:7" x14ac:dyDescent="0.25">
      <c r="B1" s="74">
        <v>10</v>
      </c>
      <c r="C1" s="79" t="s">
        <v>48</v>
      </c>
      <c r="D1" s="79"/>
      <c r="E1" s="79"/>
    </row>
    <row r="2" spans="2:7" x14ac:dyDescent="0.25">
      <c r="B2" s="69"/>
      <c r="C2" s="79"/>
      <c r="D2" s="79"/>
      <c r="E2" s="79"/>
    </row>
    <row r="3" spans="2:7" x14ac:dyDescent="0.25">
      <c r="B3" s="69"/>
      <c r="C3" s="79"/>
      <c r="D3" s="79"/>
      <c r="E3" s="79"/>
    </row>
    <row r="4" spans="2:7" x14ac:dyDescent="0.25">
      <c r="B4" s="69"/>
      <c r="C4" s="79"/>
      <c r="D4" s="79"/>
      <c r="E4" s="79"/>
    </row>
    <row r="7" spans="2:7" x14ac:dyDescent="0.25">
      <c r="C7" s="27" t="s">
        <v>66</v>
      </c>
      <c r="D7" t="s">
        <v>68</v>
      </c>
      <c r="E7" t="s">
        <v>69</v>
      </c>
      <c r="F7" t="s">
        <v>80</v>
      </c>
      <c r="G7" t="s">
        <v>99</v>
      </c>
    </row>
    <row r="8" spans="2:7" x14ac:dyDescent="0.25">
      <c r="C8" s="28" t="s">
        <v>4</v>
      </c>
      <c r="D8" s="63">
        <v>33551</v>
      </c>
      <c r="E8" s="63">
        <v>1566</v>
      </c>
      <c r="F8" s="63">
        <v>14946.919999999998</v>
      </c>
      <c r="G8" s="55">
        <v>0.44549849482876808</v>
      </c>
    </row>
    <row r="9" spans="2:7" x14ac:dyDescent="0.25">
      <c r="C9" s="28" t="s">
        <v>24</v>
      </c>
      <c r="D9" s="63">
        <v>35378</v>
      </c>
      <c r="E9" s="63">
        <v>1044</v>
      </c>
      <c r="F9" s="63">
        <v>30189.32</v>
      </c>
      <c r="G9" s="55">
        <v>0.85333597150771667</v>
      </c>
    </row>
    <row r="10" spans="2:7" x14ac:dyDescent="0.25">
      <c r="C10" s="28" t="s">
        <v>21</v>
      </c>
      <c r="D10" s="63">
        <v>37772</v>
      </c>
      <c r="E10" s="63">
        <v>1308</v>
      </c>
      <c r="F10" s="63">
        <v>26000</v>
      </c>
      <c r="G10" s="55">
        <v>0.68834056973419466</v>
      </c>
    </row>
    <row r="11" spans="2:7" x14ac:dyDescent="0.25">
      <c r="C11" s="28" t="s">
        <v>31</v>
      </c>
      <c r="D11" s="63">
        <v>39263</v>
      </c>
      <c r="E11" s="63">
        <v>1683</v>
      </c>
      <c r="F11" s="63">
        <v>29518.43</v>
      </c>
      <c r="G11" s="55">
        <v>0.75181290273285284</v>
      </c>
    </row>
    <row r="12" spans="2:7" x14ac:dyDescent="0.25">
      <c r="C12" s="28" t="s">
        <v>14</v>
      </c>
      <c r="D12" s="63">
        <v>43183</v>
      </c>
      <c r="E12" s="63">
        <v>2022</v>
      </c>
      <c r="F12" s="63">
        <v>19525.600000000002</v>
      </c>
      <c r="G12" s="55">
        <v>0.45215941458444298</v>
      </c>
    </row>
    <row r="13" spans="2:7" x14ac:dyDescent="0.25">
      <c r="C13" s="28" t="s">
        <v>19</v>
      </c>
      <c r="D13" s="63">
        <v>44744</v>
      </c>
      <c r="E13" s="63">
        <v>1956</v>
      </c>
      <c r="F13" s="63">
        <v>29800.160000000003</v>
      </c>
      <c r="G13" s="55">
        <v>0.66601466118362251</v>
      </c>
    </row>
    <row r="14" spans="2:7" x14ac:dyDescent="0.25">
      <c r="C14" s="28" t="s">
        <v>13</v>
      </c>
      <c r="D14" s="63">
        <v>47271</v>
      </c>
      <c r="E14" s="63">
        <v>1881</v>
      </c>
      <c r="F14" s="63">
        <v>29721.27</v>
      </c>
      <c r="G14" s="55">
        <v>0.62874214634765502</v>
      </c>
    </row>
    <row r="15" spans="2:7" x14ac:dyDescent="0.25">
      <c r="C15" s="28" t="s">
        <v>18</v>
      </c>
      <c r="D15" s="63">
        <v>52150</v>
      </c>
      <c r="E15" s="63">
        <v>1752</v>
      </c>
      <c r="F15" s="63">
        <v>40814.559999999998</v>
      </c>
      <c r="G15" s="55">
        <v>0.78263777564717163</v>
      </c>
    </row>
    <row r="16" spans="2:7" x14ac:dyDescent="0.25">
      <c r="C16" s="28" t="s">
        <v>20</v>
      </c>
      <c r="D16" s="63">
        <v>54712</v>
      </c>
      <c r="E16" s="63">
        <v>2196</v>
      </c>
      <c r="F16" s="63">
        <v>31390.480000000003</v>
      </c>
      <c r="G16" s="55">
        <v>0.57374031291124439</v>
      </c>
    </row>
    <row r="17" spans="3:7" x14ac:dyDescent="0.25">
      <c r="C17" s="28" t="s">
        <v>23</v>
      </c>
      <c r="D17" s="63">
        <v>56644</v>
      </c>
      <c r="E17" s="63">
        <v>1812</v>
      </c>
      <c r="F17" s="63">
        <v>44884.12</v>
      </c>
      <c r="G17" s="55">
        <v>0.79238966174705183</v>
      </c>
    </row>
    <row r="18" spans="3:7" x14ac:dyDescent="0.25">
      <c r="C18" s="28" t="s">
        <v>25</v>
      </c>
      <c r="D18" s="63">
        <v>57372</v>
      </c>
      <c r="E18" s="63">
        <v>2106</v>
      </c>
      <c r="F18" s="63">
        <v>29678.099999999995</v>
      </c>
      <c r="G18" s="55">
        <v>0.51729240744614091</v>
      </c>
    </row>
    <row r="19" spans="3:7" x14ac:dyDescent="0.25">
      <c r="C19" s="28" t="s">
        <v>29</v>
      </c>
      <c r="D19" s="63">
        <v>58009</v>
      </c>
      <c r="E19" s="63">
        <v>2976</v>
      </c>
      <c r="F19" s="63">
        <v>36700.840000000004</v>
      </c>
      <c r="G19" s="55">
        <v>0.6326749297522799</v>
      </c>
    </row>
    <row r="20" spans="3:7" x14ac:dyDescent="0.25">
      <c r="C20" s="28" t="s">
        <v>16</v>
      </c>
      <c r="D20" s="63">
        <v>62111</v>
      </c>
      <c r="E20" s="63">
        <v>2154</v>
      </c>
      <c r="F20" s="63">
        <v>43177.340000000004</v>
      </c>
      <c r="G20" s="55">
        <v>0.6951641416174269</v>
      </c>
    </row>
    <row r="21" spans="3:7" x14ac:dyDescent="0.25">
      <c r="C21" s="28" t="s">
        <v>17</v>
      </c>
      <c r="D21" s="63">
        <v>63721</v>
      </c>
      <c r="E21" s="63">
        <v>2331</v>
      </c>
      <c r="F21" s="63">
        <v>56471.590000000004</v>
      </c>
      <c r="G21" s="55">
        <v>0.88623201142480512</v>
      </c>
    </row>
    <row r="22" spans="3:7" x14ac:dyDescent="0.25">
      <c r="C22" s="28" t="s">
        <v>22</v>
      </c>
      <c r="D22" s="63">
        <v>66283</v>
      </c>
      <c r="E22" s="63">
        <v>2052</v>
      </c>
      <c r="F22" s="63">
        <v>46234.960000000006</v>
      </c>
      <c r="G22" s="55">
        <v>0.69753873542235578</v>
      </c>
    </row>
    <row r="23" spans="3:7" x14ac:dyDescent="0.25">
      <c r="C23" s="28" t="s">
        <v>30</v>
      </c>
      <c r="D23" s="63">
        <v>66500</v>
      </c>
      <c r="E23" s="63">
        <v>2802</v>
      </c>
      <c r="F23" s="63">
        <v>25899.020000000011</v>
      </c>
      <c r="G23" s="55">
        <v>0.38945894736842124</v>
      </c>
    </row>
    <row r="24" spans="3:7" x14ac:dyDescent="0.25">
      <c r="C24" s="28" t="s">
        <v>15</v>
      </c>
      <c r="D24" s="63">
        <v>68971</v>
      </c>
      <c r="E24" s="63">
        <v>1533</v>
      </c>
      <c r="F24" s="63">
        <v>50988.91</v>
      </c>
      <c r="G24" s="55">
        <v>0.73928042220643464</v>
      </c>
    </row>
    <row r="25" spans="3:7" x14ac:dyDescent="0.25">
      <c r="C25" s="28" t="s">
        <v>33</v>
      </c>
      <c r="D25" s="63">
        <v>69160</v>
      </c>
      <c r="E25" s="63">
        <v>1854</v>
      </c>
      <c r="F25" s="63">
        <v>46226.020000000004</v>
      </c>
      <c r="G25" s="55">
        <v>0.6683924233661076</v>
      </c>
    </row>
    <row r="26" spans="3:7" x14ac:dyDescent="0.25">
      <c r="C26" s="28" t="s">
        <v>27</v>
      </c>
      <c r="D26" s="63">
        <v>69461</v>
      </c>
      <c r="E26" s="63">
        <v>2982</v>
      </c>
      <c r="F26" s="63">
        <v>19572.14</v>
      </c>
      <c r="G26" s="55">
        <v>0.28177164164063284</v>
      </c>
    </row>
    <row r="27" spans="3:7" x14ac:dyDescent="0.25">
      <c r="C27" s="28" t="s">
        <v>26</v>
      </c>
      <c r="D27" s="63">
        <v>70273</v>
      </c>
      <c r="E27" s="63">
        <v>2142</v>
      </c>
      <c r="F27" s="63">
        <v>58277.8</v>
      </c>
      <c r="G27" s="55">
        <v>0.82930570773981471</v>
      </c>
    </row>
    <row r="28" spans="3:7" x14ac:dyDescent="0.25">
      <c r="C28" s="28" t="s">
        <v>32</v>
      </c>
      <c r="D28" s="63">
        <v>71967</v>
      </c>
      <c r="E28" s="63">
        <v>2301</v>
      </c>
      <c r="F28" s="63">
        <v>52063.35</v>
      </c>
      <c r="G28" s="55">
        <v>0.72343365709283425</v>
      </c>
    </row>
    <row r="29" spans="3:7" x14ac:dyDescent="0.25">
      <c r="C29" s="28" t="s">
        <v>28</v>
      </c>
      <c r="D29" s="63">
        <v>72373</v>
      </c>
      <c r="E29" s="63">
        <v>3207</v>
      </c>
      <c r="F29" s="63">
        <v>39084.340000000004</v>
      </c>
      <c r="G29" s="55">
        <v>0.54004034653807365</v>
      </c>
    </row>
    <row r="30" spans="3:7" x14ac:dyDescent="0.25">
      <c r="C30" s="28" t="s">
        <v>67</v>
      </c>
      <c r="D30" s="63">
        <v>1240869</v>
      </c>
      <c r="E30" s="63">
        <v>45660</v>
      </c>
      <c r="F30" s="63">
        <v>801165.2699999999</v>
      </c>
      <c r="G30" s="55">
        <v>0.64564854952456696</v>
      </c>
    </row>
  </sheetData>
  <mergeCells count="2">
    <mergeCell ref="C1:E4"/>
    <mergeCell ref="B1:B4"/>
  </mergeCells>
  <conditionalFormatting pivot="1" sqref="G8:G29">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11" sqref="E11"/>
    </sheetView>
  </sheetViews>
  <sheetFormatPr defaultRowHeight="15" x14ac:dyDescent="0.25"/>
  <cols>
    <col min="3" max="3" width="19.42578125" customWidth="1"/>
    <col min="4" max="4" width="10.140625" bestFit="1" customWidth="1"/>
  </cols>
  <sheetData>
    <row r="1" spans="1:5" x14ac:dyDescent="0.25">
      <c r="A1" s="66" t="s">
        <v>71</v>
      </c>
      <c r="B1" s="67"/>
      <c r="C1" s="67"/>
      <c r="D1" s="67"/>
    </row>
    <row r="2" spans="1:5" x14ac:dyDescent="0.25">
      <c r="A2" s="67"/>
      <c r="B2" s="67"/>
      <c r="C2" s="67"/>
      <c r="D2" s="67"/>
    </row>
    <row r="3" spans="1:5" x14ac:dyDescent="0.25">
      <c r="A3" s="67"/>
      <c r="B3" s="67"/>
      <c r="C3" s="67"/>
      <c r="D3" s="67"/>
    </row>
    <row r="4" spans="1:5" x14ac:dyDescent="0.25">
      <c r="D4" t="s">
        <v>1</v>
      </c>
      <c r="E4" t="s">
        <v>57</v>
      </c>
    </row>
    <row r="5" spans="1:5" x14ac:dyDescent="0.25">
      <c r="C5" t="s">
        <v>56</v>
      </c>
      <c r="D5" s="64">
        <f>AVERAGE(Data[Amount])</f>
        <v>4136.2299999999996</v>
      </c>
      <c r="E5">
        <f>AVERAGE(Data[Units])</f>
        <v>152.19999999999999</v>
      </c>
    </row>
    <row r="6" spans="1:5" x14ac:dyDescent="0.25">
      <c r="C6" t="s">
        <v>58</v>
      </c>
      <c r="D6" s="64">
        <f>MEDIAN(Data[Amount])</f>
        <v>3437</v>
      </c>
      <c r="E6">
        <f>MEDIAN(Data[Units])</f>
        <v>124.5</v>
      </c>
    </row>
    <row r="7" spans="1:5" x14ac:dyDescent="0.25">
      <c r="C7" t="s">
        <v>59</v>
      </c>
      <c r="D7" s="64">
        <f>MIN(Data[Amount])</f>
        <v>0</v>
      </c>
      <c r="E7">
        <f>MIN(Data[Units])</f>
        <v>0</v>
      </c>
    </row>
    <row r="8" spans="1:5" x14ac:dyDescent="0.25">
      <c r="C8" t="s">
        <v>60</v>
      </c>
      <c r="D8" s="64">
        <f>MAX(Data[Amount])</f>
        <v>16184</v>
      </c>
      <c r="E8">
        <f>MAX(Data[Units])</f>
        <v>525</v>
      </c>
    </row>
    <row r="9" spans="1:5" x14ac:dyDescent="0.25">
      <c r="C9" t="s">
        <v>62</v>
      </c>
      <c r="D9" s="64">
        <f>D8-D7</f>
        <v>16184</v>
      </c>
      <c r="E9">
        <f>E8-E7</f>
        <v>525</v>
      </c>
    </row>
    <row r="10" spans="1:5" x14ac:dyDescent="0.25">
      <c r="C10" t="s">
        <v>63</v>
      </c>
      <c r="D10" s="64">
        <f>_xlfn.PERCENTILE.EXC(Data[Amount],0.25)</f>
        <v>1652</v>
      </c>
      <c r="E10">
        <f>_xlfn.PERCENTILE.EXC(Data[Units],0.25)</f>
        <v>54</v>
      </c>
    </row>
    <row r="11" spans="1:5" x14ac:dyDescent="0.25">
      <c r="C11" t="s">
        <v>64</v>
      </c>
      <c r="D11" s="64">
        <f>_xlfn.PERCENTILE.EXC(Data[Amount],0.75)</f>
        <v>6245.75</v>
      </c>
      <c r="E11">
        <f>_xlfn.PERCENTILE.EXC(Data[Units],0.75)</f>
        <v>223.5</v>
      </c>
    </row>
  </sheetData>
  <mergeCells count="1">
    <mergeCell ref="A1:D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5"/>
  <sheetViews>
    <sheetView workbookViewId="0">
      <selection activeCell="B1" sqref="B1:D2"/>
    </sheetView>
  </sheetViews>
  <sheetFormatPr defaultRowHeight="15" x14ac:dyDescent="0.25"/>
  <cols>
    <col min="4" max="4" width="38.42578125" customWidth="1"/>
    <col min="5" max="5" width="19.28515625" customWidth="1"/>
    <col min="6" max="6" width="24.85546875" customWidth="1"/>
    <col min="7" max="7" width="19.42578125" customWidth="1"/>
  </cols>
  <sheetData>
    <row r="1" spans="1:8" x14ac:dyDescent="0.25">
      <c r="A1" s="69">
        <v>2</v>
      </c>
      <c r="B1" s="68" t="s">
        <v>53</v>
      </c>
      <c r="C1" s="68"/>
      <c r="D1" s="68"/>
    </row>
    <row r="2" spans="1:8" ht="21" customHeight="1" x14ac:dyDescent="0.25">
      <c r="A2" s="70"/>
      <c r="B2" s="68"/>
      <c r="C2" s="68"/>
      <c r="D2" s="68"/>
    </row>
    <row r="5" spans="1:8" x14ac:dyDescent="0.25">
      <c r="D5" s="6" t="s">
        <v>11</v>
      </c>
      <c r="E5" s="6" t="s">
        <v>12</v>
      </c>
      <c r="F5" s="6" t="s">
        <v>0</v>
      </c>
      <c r="G5" s="10" t="s">
        <v>1</v>
      </c>
      <c r="H5" s="10" t="s">
        <v>50</v>
      </c>
    </row>
    <row r="6" spans="1:8" x14ac:dyDescent="0.25">
      <c r="D6" t="s">
        <v>10</v>
      </c>
      <c r="E6" t="s">
        <v>38</v>
      </c>
      <c r="F6" t="s">
        <v>14</v>
      </c>
      <c r="G6" s="4">
        <v>5586</v>
      </c>
      <c r="H6" s="5">
        <v>525</v>
      </c>
    </row>
    <row r="7" spans="1:8" x14ac:dyDescent="0.25">
      <c r="D7" t="s">
        <v>2</v>
      </c>
      <c r="E7" t="s">
        <v>36</v>
      </c>
      <c r="F7" t="s">
        <v>27</v>
      </c>
      <c r="G7" s="4">
        <v>798</v>
      </c>
      <c r="H7" s="5">
        <v>519</v>
      </c>
    </row>
    <row r="8" spans="1:8" x14ac:dyDescent="0.25">
      <c r="D8" t="s">
        <v>8</v>
      </c>
      <c r="E8" t="s">
        <v>38</v>
      </c>
      <c r="F8" t="s">
        <v>13</v>
      </c>
      <c r="G8" s="4">
        <v>819</v>
      </c>
      <c r="H8" s="5">
        <v>510</v>
      </c>
    </row>
    <row r="9" spans="1:8" x14ac:dyDescent="0.25">
      <c r="D9" t="s">
        <v>3</v>
      </c>
      <c r="E9" t="s">
        <v>34</v>
      </c>
      <c r="F9" t="s">
        <v>32</v>
      </c>
      <c r="G9" s="4">
        <v>7777</v>
      </c>
      <c r="H9" s="5">
        <v>504</v>
      </c>
    </row>
    <row r="10" spans="1:8" x14ac:dyDescent="0.25">
      <c r="D10" t="s">
        <v>9</v>
      </c>
      <c r="E10" t="s">
        <v>34</v>
      </c>
      <c r="F10" t="s">
        <v>20</v>
      </c>
      <c r="G10" s="4">
        <v>8463</v>
      </c>
      <c r="H10" s="5">
        <v>492</v>
      </c>
    </row>
    <row r="11" spans="1:8" x14ac:dyDescent="0.25">
      <c r="D11" t="s">
        <v>2</v>
      </c>
      <c r="E11" t="s">
        <v>39</v>
      </c>
      <c r="F11" t="s">
        <v>25</v>
      </c>
      <c r="G11" s="4">
        <v>1785</v>
      </c>
      <c r="H11" s="5">
        <v>462</v>
      </c>
    </row>
    <row r="12" spans="1:8" x14ac:dyDescent="0.25">
      <c r="D12" t="s">
        <v>8</v>
      </c>
      <c r="E12" t="s">
        <v>35</v>
      </c>
      <c r="F12" t="s">
        <v>32</v>
      </c>
      <c r="G12" s="4">
        <v>6706</v>
      </c>
      <c r="H12" s="5">
        <v>459</v>
      </c>
    </row>
    <row r="13" spans="1:8" x14ac:dyDescent="0.25">
      <c r="D13" t="s">
        <v>6</v>
      </c>
      <c r="E13" t="s">
        <v>37</v>
      </c>
      <c r="F13" t="s">
        <v>28</v>
      </c>
      <c r="G13" s="4">
        <v>3556</v>
      </c>
      <c r="H13" s="5">
        <v>459</v>
      </c>
    </row>
    <row r="14" spans="1:8" x14ac:dyDescent="0.25">
      <c r="D14" t="s">
        <v>6</v>
      </c>
      <c r="E14" t="s">
        <v>34</v>
      </c>
      <c r="F14" t="s">
        <v>26</v>
      </c>
      <c r="G14" s="4">
        <v>8008</v>
      </c>
      <c r="H14" s="5">
        <v>456</v>
      </c>
    </row>
    <row r="15" spans="1:8" x14ac:dyDescent="0.25">
      <c r="D15" t="s">
        <v>40</v>
      </c>
      <c r="E15" t="s">
        <v>35</v>
      </c>
      <c r="F15" t="s">
        <v>30</v>
      </c>
      <c r="G15" s="4">
        <v>2275</v>
      </c>
      <c r="H15" s="5">
        <v>447</v>
      </c>
    </row>
    <row r="16" spans="1:8" x14ac:dyDescent="0.25">
      <c r="D16" t="s">
        <v>40</v>
      </c>
      <c r="E16" t="s">
        <v>35</v>
      </c>
      <c r="F16" t="s">
        <v>33</v>
      </c>
      <c r="G16" s="4">
        <v>8869</v>
      </c>
      <c r="H16" s="5">
        <v>432</v>
      </c>
    </row>
    <row r="17" spans="4:8" x14ac:dyDescent="0.25">
      <c r="D17" t="s">
        <v>6</v>
      </c>
      <c r="E17" t="s">
        <v>39</v>
      </c>
      <c r="F17" t="s">
        <v>25</v>
      </c>
      <c r="G17" s="4">
        <v>2100</v>
      </c>
      <c r="H17" s="5">
        <v>414</v>
      </c>
    </row>
    <row r="18" spans="4:8" x14ac:dyDescent="0.25">
      <c r="D18" t="s">
        <v>6</v>
      </c>
      <c r="E18" t="s">
        <v>37</v>
      </c>
      <c r="F18" t="s">
        <v>16</v>
      </c>
      <c r="G18" s="4">
        <v>1904</v>
      </c>
      <c r="H18" s="5">
        <v>405</v>
      </c>
    </row>
    <row r="19" spans="4:8" x14ac:dyDescent="0.25">
      <c r="D19" t="s">
        <v>6</v>
      </c>
      <c r="E19" t="s">
        <v>35</v>
      </c>
      <c r="F19" t="s">
        <v>4</v>
      </c>
      <c r="G19" s="4">
        <v>1302</v>
      </c>
      <c r="H19" s="5">
        <v>402</v>
      </c>
    </row>
    <row r="20" spans="4:8" x14ac:dyDescent="0.25">
      <c r="D20" t="s">
        <v>6</v>
      </c>
      <c r="E20" t="s">
        <v>39</v>
      </c>
      <c r="F20" t="s">
        <v>29</v>
      </c>
      <c r="G20" s="4">
        <v>3052</v>
      </c>
      <c r="H20" s="5">
        <v>378</v>
      </c>
    </row>
    <row r="21" spans="4:8" x14ac:dyDescent="0.25">
      <c r="D21" t="s">
        <v>40</v>
      </c>
      <c r="E21" t="s">
        <v>35</v>
      </c>
      <c r="F21" t="s">
        <v>22</v>
      </c>
      <c r="G21" s="4">
        <v>6853</v>
      </c>
      <c r="H21" s="5">
        <v>372</v>
      </c>
    </row>
    <row r="22" spans="4:8" x14ac:dyDescent="0.25">
      <c r="D22" t="s">
        <v>7</v>
      </c>
      <c r="E22" t="s">
        <v>34</v>
      </c>
      <c r="F22" t="s">
        <v>14</v>
      </c>
      <c r="G22" s="4">
        <v>1932</v>
      </c>
      <c r="H22" s="5">
        <v>369</v>
      </c>
    </row>
    <row r="23" spans="4:8" x14ac:dyDescent="0.25">
      <c r="D23" t="s">
        <v>6</v>
      </c>
      <c r="E23" t="s">
        <v>34</v>
      </c>
      <c r="F23" t="s">
        <v>30</v>
      </c>
      <c r="G23" s="4">
        <v>3402</v>
      </c>
      <c r="H23" s="5">
        <v>366</v>
      </c>
    </row>
    <row r="24" spans="4:8" x14ac:dyDescent="0.25">
      <c r="D24" t="s">
        <v>3</v>
      </c>
      <c r="E24" t="s">
        <v>37</v>
      </c>
      <c r="F24" t="s">
        <v>4</v>
      </c>
      <c r="G24" s="4">
        <v>938</v>
      </c>
      <c r="H24" s="5">
        <v>366</v>
      </c>
    </row>
    <row r="25" spans="4:8" x14ac:dyDescent="0.25">
      <c r="D25" t="s">
        <v>8</v>
      </c>
      <c r="E25" t="s">
        <v>35</v>
      </c>
      <c r="F25" t="s">
        <v>20</v>
      </c>
      <c r="G25" s="4">
        <v>2702</v>
      </c>
      <c r="H25" s="5">
        <v>363</v>
      </c>
    </row>
    <row r="26" spans="4:8" x14ac:dyDescent="0.25">
      <c r="D26" t="s">
        <v>5</v>
      </c>
      <c r="E26" t="s">
        <v>35</v>
      </c>
      <c r="F26" t="s">
        <v>29</v>
      </c>
      <c r="G26" s="4">
        <v>4480</v>
      </c>
      <c r="H26" s="5">
        <v>357</v>
      </c>
    </row>
    <row r="27" spans="4:8" x14ac:dyDescent="0.25">
      <c r="D27" t="s">
        <v>2</v>
      </c>
      <c r="E27" t="s">
        <v>38</v>
      </c>
      <c r="F27" t="s">
        <v>31</v>
      </c>
      <c r="G27" s="4">
        <v>4326</v>
      </c>
      <c r="H27" s="5">
        <v>348</v>
      </c>
    </row>
    <row r="28" spans="4:8" x14ac:dyDescent="0.25">
      <c r="D28" t="s">
        <v>5</v>
      </c>
      <c r="E28" t="s">
        <v>36</v>
      </c>
      <c r="F28" t="s">
        <v>17</v>
      </c>
      <c r="G28" s="4">
        <v>3339</v>
      </c>
      <c r="H28" s="5">
        <v>348</v>
      </c>
    </row>
    <row r="29" spans="4:8" x14ac:dyDescent="0.25">
      <c r="D29" t="s">
        <v>10</v>
      </c>
      <c r="E29" t="s">
        <v>36</v>
      </c>
      <c r="F29" t="s">
        <v>29</v>
      </c>
      <c r="G29" s="4">
        <v>2471</v>
      </c>
      <c r="H29" s="5">
        <v>342</v>
      </c>
    </row>
    <row r="30" spans="4:8" x14ac:dyDescent="0.25">
      <c r="D30" t="s">
        <v>5</v>
      </c>
      <c r="E30" t="s">
        <v>34</v>
      </c>
      <c r="F30" t="s">
        <v>20</v>
      </c>
      <c r="G30" s="4">
        <v>15610</v>
      </c>
      <c r="H30" s="5">
        <v>339</v>
      </c>
    </row>
    <row r="31" spans="4:8" x14ac:dyDescent="0.25">
      <c r="D31" t="s">
        <v>7</v>
      </c>
      <c r="E31" t="s">
        <v>37</v>
      </c>
      <c r="F31" t="s">
        <v>16</v>
      </c>
      <c r="G31" s="4">
        <v>4487</v>
      </c>
      <c r="H31" s="5">
        <v>333</v>
      </c>
    </row>
    <row r="32" spans="4:8" x14ac:dyDescent="0.25">
      <c r="D32" t="s">
        <v>3</v>
      </c>
      <c r="E32" t="s">
        <v>37</v>
      </c>
      <c r="F32" t="s">
        <v>28</v>
      </c>
      <c r="G32" s="4">
        <v>7308</v>
      </c>
      <c r="H32" s="5">
        <v>327</v>
      </c>
    </row>
    <row r="33" spans="4:8" x14ac:dyDescent="0.25">
      <c r="D33" t="s">
        <v>3</v>
      </c>
      <c r="E33" t="s">
        <v>37</v>
      </c>
      <c r="F33" t="s">
        <v>29</v>
      </c>
      <c r="G33" s="4">
        <v>4592</v>
      </c>
      <c r="H33" s="5">
        <v>324</v>
      </c>
    </row>
    <row r="34" spans="4:8" x14ac:dyDescent="0.25">
      <c r="D34" t="s">
        <v>7</v>
      </c>
      <c r="E34" t="s">
        <v>38</v>
      </c>
      <c r="F34" t="s">
        <v>30</v>
      </c>
      <c r="G34" s="4">
        <v>10129</v>
      </c>
      <c r="H34" s="5">
        <v>312</v>
      </c>
    </row>
    <row r="35" spans="4:8" x14ac:dyDescent="0.25">
      <c r="D35" t="s">
        <v>3</v>
      </c>
      <c r="E35" t="s">
        <v>34</v>
      </c>
      <c r="F35" t="s">
        <v>28</v>
      </c>
      <c r="G35" s="4">
        <v>3689</v>
      </c>
      <c r="H35" s="5">
        <v>312</v>
      </c>
    </row>
    <row r="36" spans="4:8" x14ac:dyDescent="0.25">
      <c r="D36" t="s">
        <v>41</v>
      </c>
      <c r="E36" t="s">
        <v>36</v>
      </c>
      <c r="F36" t="s">
        <v>28</v>
      </c>
      <c r="G36" s="4">
        <v>854</v>
      </c>
      <c r="H36" s="5">
        <v>309</v>
      </c>
    </row>
    <row r="37" spans="4:8" x14ac:dyDescent="0.25">
      <c r="D37" t="s">
        <v>9</v>
      </c>
      <c r="E37" t="s">
        <v>39</v>
      </c>
      <c r="F37" t="s">
        <v>24</v>
      </c>
      <c r="G37" s="4">
        <v>3920</v>
      </c>
      <c r="H37" s="5">
        <v>306</v>
      </c>
    </row>
    <row r="38" spans="4:8" x14ac:dyDescent="0.25">
      <c r="D38" t="s">
        <v>40</v>
      </c>
      <c r="E38" t="s">
        <v>36</v>
      </c>
      <c r="F38" t="s">
        <v>27</v>
      </c>
      <c r="G38" s="4">
        <v>3164</v>
      </c>
      <c r="H38" s="5">
        <v>306</v>
      </c>
    </row>
    <row r="39" spans="4:8" x14ac:dyDescent="0.25">
      <c r="D39" t="s">
        <v>3</v>
      </c>
      <c r="E39" t="s">
        <v>35</v>
      </c>
      <c r="F39" t="s">
        <v>33</v>
      </c>
      <c r="G39" s="4">
        <v>819</v>
      </c>
      <c r="H39" s="5">
        <v>306</v>
      </c>
    </row>
    <row r="40" spans="4:8" x14ac:dyDescent="0.25">
      <c r="D40" t="s">
        <v>3</v>
      </c>
      <c r="E40" t="s">
        <v>38</v>
      </c>
      <c r="F40" t="s">
        <v>26</v>
      </c>
      <c r="G40" s="4">
        <v>8841</v>
      </c>
      <c r="H40" s="5">
        <v>303</v>
      </c>
    </row>
    <row r="41" spans="4:8" x14ac:dyDescent="0.25">
      <c r="D41" t="s">
        <v>10</v>
      </c>
      <c r="E41" t="s">
        <v>36</v>
      </c>
      <c r="F41" t="s">
        <v>32</v>
      </c>
      <c r="G41" s="4">
        <v>6657</v>
      </c>
      <c r="H41" s="5">
        <v>303</v>
      </c>
    </row>
    <row r="42" spans="4:8" x14ac:dyDescent="0.25">
      <c r="D42" t="s">
        <v>2</v>
      </c>
      <c r="E42" t="s">
        <v>35</v>
      </c>
      <c r="F42" t="s">
        <v>17</v>
      </c>
      <c r="G42" s="4">
        <v>1589</v>
      </c>
      <c r="H42" s="5">
        <v>303</v>
      </c>
    </row>
    <row r="43" spans="4:8" x14ac:dyDescent="0.25">
      <c r="D43" t="s">
        <v>8</v>
      </c>
      <c r="E43" t="s">
        <v>35</v>
      </c>
      <c r="F43" t="s">
        <v>27</v>
      </c>
      <c r="G43" s="4">
        <v>4753</v>
      </c>
      <c r="H43" s="5">
        <v>300</v>
      </c>
    </row>
    <row r="44" spans="4:8" x14ac:dyDescent="0.25">
      <c r="D44" t="s">
        <v>7</v>
      </c>
      <c r="E44" t="s">
        <v>36</v>
      </c>
      <c r="F44" t="s">
        <v>19</v>
      </c>
      <c r="G44" s="4">
        <v>2870</v>
      </c>
      <c r="H44" s="5">
        <v>300</v>
      </c>
    </row>
    <row r="45" spans="4:8" x14ac:dyDescent="0.25">
      <c r="D45" t="s">
        <v>40</v>
      </c>
      <c r="E45" t="s">
        <v>38</v>
      </c>
      <c r="F45" t="s">
        <v>13</v>
      </c>
      <c r="G45" s="4">
        <v>5670</v>
      </c>
      <c r="H45" s="5">
        <v>297</v>
      </c>
    </row>
    <row r="46" spans="4:8" x14ac:dyDescent="0.25">
      <c r="D46" t="s">
        <v>41</v>
      </c>
      <c r="E46" t="s">
        <v>36</v>
      </c>
      <c r="F46" t="s">
        <v>18</v>
      </c>
      <c r="G46" s="4">
        <v>9632</v>
      </c>
      <c r="H46" s="5">
        <v>288</v>
      </c>
    </row>
    <row r="47" spans="4:8" x14ac:dyDescent="0.25">
      <c r="D47" t="s">
        <v>7</v>
      </c>
      <c r="E47" t="s">
        <v>35</v>
      </c>
      <c r="F47" t="s">
        <v>28</v>
      </c>
      <c r="G47" s="4">
        <v>5194</v>
      </c>
      <c r="H47" s="5">
        <v>288</v>
      </c>
    </row>
    <row r="48" spans="4:8" x14ac:dyDescent="0.25">
      <c r="D48" t="s">
        <v>8</v>
      </c>
      <c r="E48" t="s">
        <v>34</v>
      </c>
      <c r="F48" t="s">
        <v>31</v>
      </c>
      <c r="G48" s="4">
        <v>3507</v>
      </c>
      <c r="H48" s="5">
        <v>288</v>
      </c>
    </row>
    <row r="49" spans="4:8" x14ac:dyDescent="0.25">
      <c r="D49" t="s">
        <v>10</v>
      </c>
      <c r="E49" t="s">
        <v>37</v>
      </c>
      <c r="F49" t="s">
        <v>21</v>
      </c>
      <c r="G49" s="4">
        <v>245</v>
      </c>
      <c r="H49" s="5">
        <v>288</v>
      </c>
    </row>
    <row r="50" spans="4:8" x14ac:dyDescent="0.25">
      <c r="D50" t="s">
        <v>6</v>
      </c>
      <c r="E50" t="s">
        <v>38</v>
      </c>
      <c r="F50" t="s">
        <v>27</v>
      </c>
      <c r="G50" s="4">
        <v>1134</v>
      </c>
      <c r="H50" s="5">
        <v>282</v>
      </c>
    </row>
    <row r="51" spans="4:8" x14ac:dyDescent="0.25">
      <c r="D51" t="s">
        <v>10</v>
      </c>
      <c r="E51" t="s">
        <v>39</v>
      </c>
      <c r="F51" t="s">
        <v>21</v>
      </c>
      <c r="G51" s="4">
        <v>4858</v>
      </c>
      <c r="H51" s="5">
        <v>279</v>
      </c>
    </row>
    <row r="52" spans="4:8" x14ac:dyDescent="0.25">
      <c r="D52" t="s">
        <v>10</v>
      </c>
      <c r="E52" t="s">
        <v>35</v>
      </c>
      <c r="F52" t="s">
        <v>18</v>
      </c>
      <c r="G52" s="4">
        <v>3808</v>
      </c>
      <c r="H52" s="5">
        <v>279</v>
      </c>
    </row>
    <row r="53" spans="4:8" x14ac:dyDescent="0.25">
      <c r="D53" t="s">
        <v>3</v>
      </c>
      <c r="E53" t="s">
        <v>34</v>
      </c>
      <c r="F53" t="s">
        <v>14</v>
      </c>
      <c r="G53" s="4">
        <v>7259</v>
      </c>
      <c r="H53" s="5">
        <v>276</v>
      </c>
    </row>
    <row r="54" spans="4:8" x14ac:dyDescent="0.25">
      <c r="D54" t="s">
        <v>3</v>
      </c>
      <c r="E54" t="s">
        <v>35</v>
      </c>
      <c r="F54" t="s">
        <v>15</v>
      </c>
      <c r="G54" s="4">
        <v>6657</v>
      </c>
      <c r="H54" s="5">
        <v>276</v>
      </c>
    </row>
    <row r="55" spans="4:8" x14ac:dyDescent="0.25">
      <c r="D55" t="s">
        <v>9</v>
      </c>
      <c r="E55" t="s">
        <v>37</v>
      </c>
      <c r="F55" t="s">
        <v>29</v>
      </c>
      <c r="G55" s="4">
        <v>1085</v>
      </c>
      <c r="H55" s="5">
        <v>273</v>
      </c>
    </row>
    <row r="56" spans="4:8" x14ac:dyDescent="0.25">
      <c r="D56" t="s">
        <v>7</v>
      </c>
      <c r="E56" t="s">
        <v>38</v>
      </c>
      <c r="F56" t="s">
        <v>18</v>
      </c>
      <c r="G56" s="4">
        <v>1778</v>
      </c>
      <c r="H56" s="5">
        <v>270</v>
      </c>
    </row>
    <row r="57" spans="4:8" x14ac:dyDescent="0.25">
      <c r="D57" t="s">
        <v>6</v>
      </c>
      <c r="E57" t="s">
        <v>35</v>
      </c>
      <c r="F57" t="s">
        <v>20</v>
      </c>
      <c r="G57" s="4">
        <v>1071</v>
      </c>
      <c r="H57" s="5">
        <v>270</v>
      </c>
    </row>
    <row r="58" spans="4:8" x14ac:dyDescent="0.25">
      <c r="D58" t="s">
        <v>10</v>
      </c>
      <c r="E58" t="s">
        <v>36</v>
      </c>
      <c r="F58" t="s">
        <v>23</v>
      </c>
      <c r="G58" s="4">
        <v>2317</v>
      </c>
      <c r="H58" s="5">
        <v>261</v>
      </c>
    </row>
    <row r="59" spans="4:8" x14ac:dyDescent="0.25">
      <c r="D59" t="s">
        <v>7</v>
      </c>
      <c r="E59" t="s">
        <v>38</v>
      </c>
      <c r="F59" t="s">
        <v>28</v>
      </c>
      <c r="G59" s="4">
        <v>5677</v>
      </c>
      <c r="H59" s="5">
        <v>258</v>
      </c>
    </row>
    <row r="60" spans="4:8" x14ac:dyDescent="0.25">
      <c r="D60" t="s">
        <v>3</v>
      </c>
      <c r="E60" t="s">
        <v>35</v>
      </c>
      <c r="F60" t="s">
        <v>14</v>
      </c>
      <c r="G60" s="4">
        <v>2415</v>
      </c>
      <c r="H60" s="5">
        <v>255</v>
      </c>
    </row>
    <row r="61" spans="4:8" x14ac:dyDescent="0.25">
      <c r="D61" t="s">
        <v>7</v>
      </c>
      <c r="E61" t="s">
        <v>35</v>
      </c>
      <c r="F61" t="s">
        <v>30</v>
      </c>
      <c r="G61" s="4">
        <v>6755</v>
      </c>
      <c r="H61" s="5">
        <v>252</v>
      </c>
    </row>
    <row r="62" spans="4:8" x14ac:dyDescent="0.25">
      <c r="D62" t="s">
        <v>7</v>
      </c>
      <c r="E62" t="s">
        <v>36</v>
      </c>
      <c r="F62" t="s">
        <v>29</v>
      </c>
      <c r="G62" s="4">
        <v>5551</v>
      </c>
      <c r="H62" s="5">
        <v>252</v>
      </c>
    </row>
    <row r="63" spans="4:8" x14ac:dyDescent="0.25">
      <c r="D63" t="s">
        <v>5</v>
      </c>
      <c r="E63" t="s">
        <v>39</v>
      </c>
      <c r="F63" t="s">
        <v>18</v>
      </c>
      <c r="G63" s="4">
        <v>385</v>
      </c>
      <c r="H63" s="5">
        <v>249</v>
      </c>
    </row>
    <row r="64" spans="4:8" x14ac:dyDescent="0.25">
      <c r="D64" t="s">
        <v>5</v>
      </c>
      <c r="E64" t="s">
        <v>35</v>
      </c>
      <c r="F64" t="s">
        <v>31</v>
      </c>
      <c r="G64" s="4">
        <v>4753</v>
      </c>
      <c r="H64" s="5">
        <v>246</v>
      </c>
    </row>
    <row r="65" spans="4:8" x14ac:dyDescent="0.25">
      <c r="D65" t="s">
        <v>7</v>
      </c>
      <c r="E65" t="s">
        <v>39</v>
      </c>
      <c r="F65" t="s">
        <v>17</v>
      </c>
      <c r="G65" s="4">
        <v>4438</v>
      </c>
      <c r="H65" s="5">
        <v>246</v>
      </c>
    </row>
    <row r="66" spans="4:8" x14ac:dyDescent="0.25">
      <c r="D66" t="s">
        <v>2</v>
      </c>
      <c r="E66" t="s">
        <v>36</v>
      </c>
      <c r="F66" t="s">
        <v>31</v>
      </c>
      <c r="G66" s="4">
        <v>3094</v>
      </c>
      <c r="H66" s="5">
        <v>246</v>
      </c>
    </row>
    <row r="67" spans="4:8" x14ac:dyDescent="0.25">
      <c r="D67" t="s">
        <v>9</v>
      </c>
      <c r="E67" t="s">
        <v>37</v>
      </c>
      <c r="F67" t="s">
        <v>26</v>
      </c>
      <c r="G67" s="4">
        <v>2856</v>
      </c>
      <c r="H67" s="5">
        <v>246</v>
      </c>
    </row>
    <row r="68" spans="4:8" x14ac:dyDescent="0.25">
      <c r="D68" t="s">
        <v>9</v>
      </c>
      <c r="E68" t="s">
        <v>35</v>
      </c>
      <c r="F68" t="s">
        <v>15</v>
      </c>
      <c r="G68" s="4">
        <v>7833</v>
      </c>
      <c r="H68" s="5">
        <v>243</v>
      </c>
    </row>
    <row r="69" spans="4:8" x14ac:dyDescent="0.25">
      <c r="D69" t="s">
        <v>7</v>
      </c>
      <c r="E69" t="s">
        <v>35</v>
      </c>
      <c r="F69" t="s">
        <v>19</v>
      </c>
      <c r="G69" s="4">
        <v>4585</v>
      </c>
      <c r="H69" s="5">
        <v>240</v>
      </c>
    </row>
    <row r="70" spans="4:8" x14ac:dyDescent="0.25">
      <c r="D70" t="s">
        <v>41</v>
      </c>
      <c r="E70" t="s">
        <v>37</v>
      </c>
      <c r="F70" t="s">
        <v>30</v>
      </c>
      <c r="G70" s="4">
        <v>1526</v>
      </c>
      <c r="H70" s="5">
        <v>240</v>
      </c>
    </row>
    <row r="71" spans="4:8" x14ac:dyDescent="0.25">
      <c r="D71" t="s">
        <v>5</v>
      </c>
      <c r="E71" t="s">
        <v>34</v>
      </c>
      <c r="F71" t="s">
        <v>22</v>
      </c>
      <c r="G71" s="4">
        <v>6279</v>
      </c>
      <c r="H71" s="5">
        <v>237</v>
      </c>
    </row>
    <row r="72" spans="4:8" x14ac:dyDescent="0.25">
      <c r="D72" t="s">
        <v>40</v>
      </c>
      <c r="E72" t="s">
        <v>35</v>
      </c>
      <c r="F72" t="s">
        <v>32</v>
      </c>
      <c r="G72" s="4">
        <v>12348</v>
      </c>
      <c r="H72" s="5">
        <v>234</v>
      </c>
    </row>
    <row r="73" spans="4:8" x14ac:dyDescent="0.25">
      <c r="D73" t="s">
        <v>3</v>
      </c>
      <c r="E73" t="s">
        <v>35</v>
      </c>
      <c r="F73" t="s">
        <v>25</v>
      </c>
      <c r="G73" s="4">
        <v>2464</v>
      </c>
      <c r="H73" s="5">
        <v>234</v>
      </c>
    </row>
    <row r="74" spans="4:8" x14ac:dyDescent="0.25">
      <c r="D74" t="s">
        <v>8</v>
      </c>
      <c r="E74" t="s">
        <v>38</v>
      </c>
      <c r="F74" t="s">
        <v>23</v>
      </c>
      <c r="G74" s="4">
        <v>1701</v>
      </c>
      <c r="H74" s="5">
        <v>234</v>
      </c>
    </row>
    <row r="75" spans="4:8" x14ac:dyDescent="0.25">
      <c r="D75" t="s">
        <v>41</v>
      </c>
      <c r="E75" t="s">
        <v>36</v>
      </c>
      <c r="F75" t="s">
        <v>13</v>
      </c>
      <c r="G75" s="4">
        <v>10311</v>
      </c>
      <c r="H75" s="5">
        <v>231</v>
      </c>
    </row>
    <row r="76" spans="4:8" x14ac:dyDescent="0.25">
      <c r="D76" t="s">
        <v>41</v>
      </c>
      <c r="E76" t="s">
        <v>37</v>
      </c>
      <c r="F76" t="s">
        <v>15</v>
      </c>
      <c r="G76" s="4">
        <v>714</v>
      </c>
      <c r="H76" s="5">
        <v>231</v>
      </c>
    </row>
    <row r="77" spans="4:8" x14ac:dyDescent="0.25">
      <c r="D77" t="s">
        <v>10</v>
      </c>
      <c r="E77" t="s">
        <v>35</v>
      </c>
      <c r="F77" t="s">
        <v>21</v>
      </c>
      <c r="G77" s="4">
        <v>567</v>
      </c>
      <c r="H77" s="5">
        <v>228</v>
      </c>
    </row>
    <row r="78" spans="4:8" x14ac:dyDescent="0.25">
      <c r="D78" t="s">
        <v>7</v>
      </c>
      <c r="E78" t="s">
        <v>37</v>
      </c>
      <c r="F78" t="s">
        <v>14</v>
      </c>
      <c r="G78" s="4">
        <v>6608</v>
      </c>
      <c r="H78" s="5">
        <v>225</v>
      </c>
    </row>
    <row r="79" spans="4:8" x14ac:dyDescent="0.25">
      <c r="D79" t="s">
        <v>40</v>
      </c>
      <c r="E79" t="s">
        <v>39</v>
      </c>
      <c r="F79" t="s">
        <v>28</v>
      </c>
      <c r="G79" s="4">
        <v>3101</v>
      </c>
      <c r="H79" s="5">
        <v>225</v>
      </c>
    </row>
    <row r="80" spans="4:8" x14ac:dyDescent="0.25">
      <c r="D80" t="s">
        <v>41</v>
      </c>
      <c r="E80" t="s">
        <v>34</v>
      </c>
      <c r="F80" t="s">
        <v>16</v>
      </c>
      <c r="G80" s="4">
        <v>1274</v>
      </c>
      <c r="H80" s="5">
        <v>225</v>
      </c>
    </row>
    <row r="81" spans="4:8" x14ac:dyDescent="0.25">
      <c r="D81" t="s">
        <v>8</v>
      </c>
      <c r="E81" t="s">
        <v>34</v>
      </c>
      <c r="F81" t="s">
        <v>16</v>
      </c>
      <c r="G81" s="4">
        <v>2009</v>
      </c>
      <c r="H81" s="5">
        <v>219</v>
      </c>
    </row>
    <row r="82" spans="4:8" x14ac:dyDescent="0.25">
      <c r="D82" t="s">
        <v>41</v>
      </c>
      <c r="E82" t="s">
        <v>35</v>
      </c>
      <c r="F82" t="s">
        <v>28</v>
      </c>
      <c r="G82" s="4">
        <v>7455</v>
      </c>
      <c r="H82" s="5">
        <v>216</v>
      </c>
    </row>
    <row r="83" spans="4:8" x14ac:dyDescent="0.25">
      <c r="D83" t="s">
        <v>2</v>
      </c>
      <c r="E83" t="s">
        <v>39</v>
      </c>
      <c r="F83" t="s">
        <v>21</v>
      </c>
      <c r="G83" s="4">
        <v>7651</v>
      </c>
      <c r="H83" s="5">
        <v>213</v>
      </c>
    </row>
    <row r="84" spans="4:8" x14ac:dyDescent="0.25">
      <c r="D84" t="s">
        <v>8</v>
      </c>
      <c r="E84" t="s">
        <v>38</v>
      </c>
      <c r="F84" t="s">
        <v>32</v>
      </c>
      <c r="G84" s="4">
        <v>3752</v>
      </c>
      <c r="H84" s="5">
        <v>213</v>
      </c>
    </row>
    <row r="85" spans="4:8" x14ac:dyDescent="0.25">
      <c r="D85" t="s">
        <v>8</v>
      </c>
      <c r="E85" t="s">
        <v>39</v>
      </c>
      <c r="F85" t="s">
        <v>31</v>
      </c>
      <c r="G85" s="4">
        <v>8890</v>
      </c>
      <c r="H85" s="5">
        <v>210</v>
      </c>
    </row>
    <row r="86" spans="4:8" x14ac:dyDescent="0.25">
      <c r="D86" t="s">
        <v>8</v>
      </c>
      <c r="E86" t="s">
        <v>35</v>
      </c>
      <c r="F86" t="s">
        <v>22</v>
      </c>
      <c r="G86" s="4">
        <v>5012</v>
      </c>
      <c r="H86" s="5">
        <v>210</v>
      </c>
    </row>
    <row r="87" spans="4:8" x14ac:dyDescent="0.25">
      <c r="D87" t="s">
        <v>7</v>
      </c>
      <c r="E87" t="s">
        <v>37</v>
      </c>
      <c r="F87" t="s">
        <v>22</v>
      </c>
      <c r="G87" s="4">
        <v>9835</v>
      </c>
      <c r="H87" s="5">
        <v>207</v>
      </c>
    </row>
    <row r="88" spans="4:8" x14ac:dyDescent="0.25">
      <c r="D88" t="s">
        <v>6</v>
      </c>
      <c r="E88" t="s">
        <v>34</v>
      </c>
      <c r="F88" t="s">
        <v>27</v>
      </c>
      <c r="G88" s="4">
        <v>4242</v>
      </c>
      <c r="H88" s="5">
        <v>207</v>
      </c>
    </row>
    <row r="89" spans="4:8" x14ac:dyDescent="0.25">
      <c r="D89" t="s">
        <v>9</v>
      </c>
      <c r="E89" t="s">
        <v>37</v>
      </c>
      <c r="F89" t="s">
        <v>4</v>
      </c>
      <c r="G89" s="4">
        <v>259</v>
      </c>
      <c r="H89" s="5">
        <v>207</v>
      </c>
    </row>
    <row r="90" spans="4:8" x14ac:dyDescent="0.25">
      <c r="D90" t="s">
        <v>9</v>
      </c>
      <c r="E90" t="s">
        <v>36</v>
      </c>
      <c r="F90" t="s">
        <v>27</v>
      </c>
      <c r="G90" s="4">
        <v>11522</v>
      </c>
      <c r="H90" s="5">
        <v>204</v>
      </c>
    </row>
    <row r="91" spans="4:8" x14ac:dyDescent="0.25">
      <c r="D91" t="s">
        <v>10</v>
      </c>
      <c r="E91" t="s">
        <v>34</v>
      </c>
      <c r="F91" t="s">
        <v>19</v>
      </c>
      <c r="G91" s="4">
        <v>5355</v>
      </c>
      <c r="H91" s="5">
        <v>204</v>
      </c>
    </row>
    <row r="92" spans="4:8" x14ac:dyDescent="0.25">
      <c r="D92" t="s">
        <v>9</v>
      </c>
      <c r="E92" t="s">
        <v>39</v>
      </c>
      <c r="F92" t="s">
        <v>18</v>
      </c>
      <c r="G92" s="4">
        <v>2639</v>
      </c>
      <c r="H92" s="5">
        <v>204</v>
      </c>
    </row>
    <row r="93" spans="4:8" x14ac:dyDescent="0.25">
      <c r="D93" t="s">
        <v>8</v>
      </c>
      <c r="E93" t="s">
        <v>37</v>
      </c>
      <c r="F93" t="s">
        <v>19</v>
      </c>
      <c r="G93" s="4">
        <v>1771</v>
      </c>
      <c r="H93" s="5">
        <v>204</v>
      </c>
    </row>
    <row r="94" spans="4:8" x14ac:dyDescent="0.25">
      <c r="D94" t="s">
        <v>41</v>
      </c>
      <c r="E94" t="s">
        <v>36</v>
      </c>
      <c r="F94" t="s">
        <v>26</v>
      </c>
      <c r="G94" s="4">
        <v>98</v>
      </c>
      <c r="H94" s="5">
        <v>204</v>
      </c>
    </row>
    <row r="95" spans="4:8" x14ac:dyDescent="0.25">
      <c r="D95" t="s">
        <v>5</v>
      </c>
      <c r="E95" t="s">
        <v>35</v>
      </c>
      <c r="F95" t="s">
        <v>15</v>
      </c>
      <c r="G95" s="4">
        <v>13391</v>
      </c>
      <c r="H95" s="5">
        <v>201</v>
      </c>
    </row>
    <row r="96" spans="4:8" x14ac:dyDescent="0.25">
      <c r="D96" t="s">
        <v>2</v>
      </c>
      <c r="E96" t="s">
        <v>37</v>
      </c>
      <c r="F96" t="s">
        <v>17</v>
      </c>
      <c r="G96" s="4">
        <v>9926</v>
      </c>
      <c r="H96" s="5">
        <v>201</v>
      </c>
    </row>
    <row r="97" spans="4:8" x14ac:dyDescent="0.25">
      <c r="D97" t="s">
        <v>5</v>
      </c>
      <c r="E97" t="s">
        <v>34</v>
      </c>
      <c r="F97" t="s">
        <v>15</v>
      </c>
      <c r="G97" s="4">
        <v>7280</v>
      </c>
      <c r="H97" s="5">
        <v>201</v>
      </c>
    </row>
    <row r="98" spans="4:8" x14ac:dyDescent="0.25">
      <c r="D98" t="s">
        <v>40</v>
      </c>
      <c r="E98" t="s">
        <v>36</v>
      </c>
      <c r="F98" t="s">
        <v>13</v>
      </c>
      <c r="G98" s="4">
        <v>4424</v>
      </c>
      <c r="H98" s="5">
        <v>201</v>
      </c>
    </row>
    <row r="99" spans="4:8" x14ac:dyDescent="0.25">
      <c r="D99" t="s">
        <v>7</v>
      </c>
      <c r="E99" t="s">
        <v>39</v>
      </c>
      <c r="F99" t="s">
        <v>27</v>
      </c>
      <c r="G99" s="4">
        <v>966</v>
      </c>
      <c r="H99" s="5">
        <v>198</v>
      </c>
    </row>
    <row r="100" spans="4:8" x14ac:dyDescent="0.25">
      <c r="D100" t="s">
        <v>10</v>
      </c>
      <c r="E100" t="s">
        <v>35</v>
      </c>
      <c r="F100" t="s">
        <v>20</v>
      </c>
      <c r="G100" s="4">
        <v>1974</v>
      </c>
      <c r="H100" s="5">
        <v>195</v>
      </c>
    </row>
    <row r="101" spans="4:8" x14ac:dyDescent="0.25">
      <c r="D101" t="s">
        <v>8</v>
      </c>
      <c r="E101" t="s">
        <v>37</v>
      </c>
      <c r="F101" t="s">
        <v>22</v>
      </c>
      <c r="G101" s="4">
        <v>1890</v>
      </c>
      <c r="H101" s="5">
        <v>195</v>
      </c>
    </row>
    <row r="102" spans="4:8" x14ac:dyDescent="0.25">
      <c r="D102" t="s">
        <v>5</v>
      </c>
      <c r="E102" t="s">
        <v>34</v>
      </c>
      <c r="F102" t="s">
        <v>19</v>
      </c>
      <c r="G102" s="4">
        <v>861</v>
      </c>
      <c r="H102" s="5">
        <v>195</v>
      </c>
    </row>
    <row r="103" spans="4:8" x14ac:dyDescent="0.25">
      <c r="D103" t="s">
        <v>41</v>
      </c>
      <c r="E103" t="s">
        <v>36</v>
      </c>
      <c r="F103" t="s">
        <v>19</v>
      </c>
      <c r="G103" s="4">
        <v>1925</v>
      </c>
      <c r="H103" s="5">
        <v>192</v>
      </c>
    </row>
    <row r="104" spans="4:8" x14ac:dyDescent="0.25">
      <c r="D104" t="s">
        <v>7</v>
      </c>
      <c r="E104" t="s">
        <v>34</v>
      </c>
      <c r="F104" t="s">
        <v>24</v>
      </c>
      <c r="G104" s="4">
        <v>8862</v>
      </c>
      <c r="H104" s="5">
        <v>189</v>
      </c>
    </row>
    <row r="105" spans="4:8" x14ac:dyDescent="0.25">
      <c r="D105" t="s">
        <v>6</v>
      </c>
      <c r="E105" t="s">
        <v>37</v>
      </c>
      <c r="F105" t="s">
        <v>23</v>
      </c>
      <c r="G105" s="4">
        <v>4949</v>
      </c>
      <c r="H105" s="5">
        <v>189</v>
      </c>
    </row>
    <row r="106" spans="4:8" x14ac:dyDescent="0.25">
      <c r="D106" t="s">
        <v>9</v>
      </c>
      <c r="E106" t="s">
        <v>36</v>
      </c>
      <c r="F106" t="s">
        <v>32</v>
      </c>
      <c r="G106" s="4">
        <v>2954</v>
      </c>
      <c r="H106" s="5">
        <v>189</v>
      </c>
    </row>
    <row r="107" spans="4:8" x14ac:dyDescent="0.25">
      <c r="D107" t="s">
        <v>9</v>
      </c>
      <c r="E107" t="s">
        <v>34</v>
      </c>
      <c r="F107" t="s">
        <v>16</v>
      </c>
      <c r="G107" s="4">
        <v>938</v>
      </c>
      <c r="H107" s="5">
        <v>189</v>
      </c>
    </row>
    <row r="108" spans="4:8" x14ac:dyDescent="0.25">
      <c r="D108" t="s">
        <v>41</v>
      </c>
      <c r="E108" t="s">
        <v>35</v>
      </c>
      <c r="F108" t="s">
        <v>15</v>
      </c>
      <c r="G108" s="4">
        <v>2114</v>
      </c>
      <c r="H108" s="5">
        <v>186</v>
      </c>
    </row>
    <row r="109" spans="4:8" x14ac:dyDescent="0.25">
      <c r="D109" t="s">
        <v>8</v>
      </c>
      <c r="E109" t="s">
        <v>39</v>
      </c>
      <c r="F109" t="s">
        <v>30</v>
      </c>
      <c r="G109" s="4">
        <v>7021</v>
      </c>
      <c r="H109" s="5">
        <v>183</v>
      </c>
    </row>
    <row r="110" spans="4:8" x14ac:dyDescent="0.25">
      <c r="D110" t="s">
        <v>2</v>
      </c>
      <c r="E110" t="s">
        <v>38</v>
      </c>
      <c r="F110" t="s">
        <v>28</v>
      </c>
      <c r="G110" s="4">
        <v>6580</v>
      </c>
      <c r="H110" s="5">
        <v>183</v>
      </c>
    </row>
    <row r="111" spans="4:8" x14ac:dyDescent="0.25">
      <c r="D111" t="s">
        <v>6</v>
      </c>
      <c r="E111" t="s">
        <v>35</v>
      </c>
      <c r="F111" t="s">
        <v>27</v>
      </c>
      <c r="G111" s="4">
        <v>3864</v>
      </c>
      <c r="H111" s="5">
        <v>177</v>
      </c>
    </row>
    <row r="112" spans="4:8" x14ac:dyDescent="0.25">
      <c r="D112" t="s">
        <v>7</v>
      </c>
      <c r="E112" t="s">
        <v>36</v>
      </c>
      <c r="F112" t="s">
        <v>18</v>
      </c>
      <c r="G112" s="4">
        <v>2646</v>
      </c>
      <c r="H112" s="5">
        <v>177</v>
      </c>
    </row>
    <row r="113" spans="4:8" x14ac:dyDescent="0.25">
      <c r="D113" t="s">
        <v>41</v>
      </c>
      <c r="E113" t="s">
        <v>37</v>
      </c>
      <c r="F113" t="s">
        <v>26</v>
      </c>
      <c r="G113" s="4">
        <v>2324</v>
      </c>
      <c r="H113" s="5">
        <v>177</v>
      </c>
    </row>
    <row r="114" spans="4:8" x14ac:dyDescent="0.25">
      <c r="D114" t="s">
        <v>41</v>
      </c>
      <c r="E114" t="s">
        <v>34</v>
      </c>
      <c r="F114" t="s">
        <v>33</v>
      </c>
      <c r="G114" s="4">
        <v>7847</v>
      </c>
      <c r="H114" s="5">
        <v>174</v>
      </c>
    </row>
    <row r="115" spans="4:8" x14ac:dyDescent="0.25">
      <c r="D115" t="s">
        <v>41</v>
      </c>
      <c r="E115" t="s">
        <v>36</v>
      </c>
      <c r="F115" t="s">
        <v>30</v>
      </c>
      <c r="G115" s="4">
        <v>6118</v>
      </c>
      <c r="H115" s="5">
        <v>174</v>
      </c>
    </row>
    <row r="116" spans="4:8" x14ac:dyDescent="0.25">
      <c r="D116" t="s">
        <v>40</v>
      </c>
      <c r="E116" t="s">
        <v>35</v>
      </c>
      <c r="F116" t="s">
        <v>16</v>
      </c>
      <c r="G116" s="4">
        <v>4725</v>
      </c>
      <c r="H116" s="5">
        <v>174</v>
      </c>
    </row>
    <row r="117" spans="4:8" x14ac:dyDescent="0.25">
      <c r="D117" t="s">
        <v>9</v>
      </c>
      <c r="E117" t="s">
        <v>34</v>
      </c>
      <c r="F117" t="s">
        <v>17</v>
      </c>
      <c r="G117" s="4">
        <v>707</v>
      </c>
      <c r="H117" s="5">
        <v>174</v>
      </c>
    </row>
    <row r="118" spans="4:8" x14ac:dyDescent="0.25">
      <c r="D118" t="s">
        <v>3</v>
      </c>
      <c r="E118" t="s">
        <v>39</v>
      </c>
      <c r="F118" t="s">
        <v>26</v>
      </c>
      <c r="G118" s="4">
        <v>4956</v>
      </c>
      <c r="H118" s="5">
        <v>171</v>
      </c>
    </row>
    <row r="119" spans="4:8" x14ac:dyDescent="0.25">
      <c r="D119" t="s">
        <v>5</v>
      </c>
      <c r="E119" t="s">
        <v>39</v>
      </c>
      <c r="F119" t="s">
        <v>24</v>
      </c>
      <c r="G119" s="4">
        <v>4018</v>
      </c>
      <c r="H119" s="5">
        <v>171</v>
      </c>
    </row>
    <row r="120" spans="4:8" x14ac:dyDescent="0.25">
      <c r="D120" t="s">
        <v>5</v>
      </c>
      <c r="E120" t="s">
        <v>38</v>
      </c>
      <c r="F120" t="s">
        <v>19</v>
      </c>
      <c r="G120" s="4">
        <v>5474</v>
      </c>
      <c r="H120" s="5">
        <v>168</v>
      </c>
    </row>
    <row r="121" spans="4:8" x14ac:dyDescent="0.25">
      <c r="D121" t="s">
        <v>8</v>
      </c>
      <c r="E121" t="s">
        <v>35</v>
      </c>
      <c r="F121" t="s">
        <v>29</v>
      </c>
      <c r="G121" s="4">
        <v>2023</v>
      </c>
      <c r="H121" s="5">
        <v>168</v>
      </c>
    </row>
    <row r="122" spans="4:8" x14ac:dyDescent="0.25">
      <c r="D122" t="s">
        <v>3</v>
      </c>
      <c r="E122" t="s">
        <v>39</v>
      </c>
      <c r="F122" t="s">
        <v>16</v>
      </c>
      <c r="G122" s="4">
        <v>21</v>
      </c>
      <c r="H122" s="5">
        <v>168</v>
      </c>
    </row>
    <row r="123" spans="4:8" x14ac:dyDescent="0.25">
      <c r="D123" t="s">
        <v>3</v>
      </c>
      <c r="E123" t="s">
        <v>36</v>
      </c>
      <c r="F123" t="s">
        <v>23</v>
      </c>
      <c r="G123" s="4">
        <v>3773</v>
      </c>
      <c r="H123" s="5">
        <v>165</v>
      </c>
    </row>
    <row r="124" spans="4:8" x14ac:dyDescent="0.25">
      <c r="D124" t="s">
        <v>2</v>
      </c>
      <c r="E124" t="s">
        <v>39</v>
      </c>
      <c r="F124" t="s">
        <v>20</v>
      </c>
      <c r="G124" s="4">
        <v>9443</v>
      </c>
      <c r="H124" s="5">
        <v>162</v>
      </c>
    </row>
    <row r="125" spans="4:8" x14ac:dyDescent="0.25">
      <c r="D125" t="s">
        <v>40</v>
      </c>
      <c r="E125" t="s">
        <v>34</v>
      </c>
      <c r="F125" t="s">
        <v>19</v>
      </c>
      <c r="G125" s="4">
        <v>4018</v>
      </c>
      <c r="H125" s="5">
        <v>162</v>
      </c>
    </row>
    <row r="126" spans="4:8" x14ac:dyDescent="0.25">
      <c r="D126" t="s">
        <v>3</v>
      </c>
      <c r="E126" t="s">
        <v>36</v>
      </c>
      <c r="F126" t="s">
        <v>28</v>
      </c>
      <c r="G126" s="4">
        <v>973</v>
      </c>
      <c r="H126" s="5">
        <v>162</v>
      </c>
    </row>
    <row r="127" spans="4:8" x14ac:dyDescent="0.25">
      <c r="D127" t="s">
        <v>40</v>
      </c>
      <c r="E127" t="s">
        <v>34</v>
      </c>
      <c r="F127" t="s">
        <v>33</v>
      </c>
      <c r="G127" s="4">
        <v>3794</v>
      </c>
      <c r="H127" s="5">
        <v>159</v>
      </c>
    </row>
    <row r="128" spans="4:8" x14ac:dyDescent="0.25">
      <c r="D128" t="s">
        <v>9</v>
      </c>
      <c r="E128" t="s">
        <v>35</v>
      </c>
      <c r="F128" t="s">
        <v>26</v>
      </c>
      <c r="G128" s="4">
        <v>98</v>
      </c>
      <c r="H128" s="5">
        <v>159</v>
      </c>
    </row>
    <row r="129" spans="4:8" x14ac:dyDescent="0.25">
      <c r="D129" t="s">
        <v>40</v>
      </c>
      <c r="E129" t="s">
        <v>34</v>
      </c>
      <c r="F129" t="s">
        <v>17</v>
      </c>
      <c r="G129" s="4">
        <v>5019</v>
      </c>
      <c r="H129" s="5">
        <v>156</v>
      </c>
    </row>
    <row r="130" spans="4:8" x14ac:dyDescent="0.25">
      <c r="D130" t="s">
        <v>6</v>
      </c>
      <c r="E130" t="s">
        <v>36</v>
      </c>
      <c r="F130" t="s">
        <v>17</v>
      </c>
      <c r="G130" s="4">
        <v>4970</v>
      </c>
      <c r="H130" s="5">
        <v>156</v>
      </c>
    </row>
    <row r="131" spans="4:8" x14ac:dyDescent="0.25">
      <c r="D131" t="s">
        <v>9</v>
      </c>
      <c r="E131" t="s">
        <v>37</v>
      </c>
      <c r="F131" t="s">
        <v>25</v>
      </c>
      <c r="G131" s="4">
        <v>4305</v>
      </c>
      <c r="H131" s="5">
        <v>156</v>
      </c>
    </row>
    <row r="132" spans="4:8" x14ac:dyDescent="0.25">
      <c r="D132" t="s">
        <v>2</v>
      </c>
      <c r="E132" t="s">
        <v>38</v>
      </c>
      <c r="F132" t="s">
        <v>23</v>
      </c>
      <c r="G132" s="4">
        <v>4417</v>
      </c>
      <c r="H132" s="5">
        <v>153</v>
      </c>
    </row>
    <row r="133" spans="4:8" x14ac:dyDescent="0.25">
      <c r="D133" t="s">
        <v>9</v>
      </c>
      <c r="E133" t="s">
        <v>34</v>
      </c>
      <c r="F133" t="s">
        <v>28</v>
      </c>
      <c r="G133" s="4">
        <v>14329</v>
      </c>
      <c r="H133" s="5">
        <v>150</v>
      </c>
    </row>
    <row r="134" spans="4:8" x14ac:dyDescent="0.25">
      <c r="D134" t="s">
        <v>8</v>
      </c>
      <c r="E134" t="s">
        <v>36</v>
      </c>
      <c r="F134" t="s">
        <v>23</v>
      </c>
      <c r="G134" s="4">
        <v>5019</v>
      </c>
      <c r="H134" s="5">
        <v>150</v>
      </c>
    </row>
    <row r="135" spans="4:8" x14ac:dyDescent="0.25">
      <c r="D135" t="s">
        <v>6</v>
      </c>
      <c r="E135" t="s">
        <v>34</v>
      </c>
      <c r="F135" t="s">
        <v>17</v>
      </c>
      <c r="G135" s="4">
        <v>3759</v>
      </c>
      <c r="H135" s="5">
        <v>150</v>
      </c>
    </row>
    <row r="136" spans="4:8" x14ac:dyDescent="0.25">
      <c r="D136" t="s">
        <v>8</v>
      </c>
      <c r="E136" t="s">
        <v>37</v>
      </c>
      <c r="F136" t="s">
        <v>30</v>
      </c>
      <c r="G136" s="4">
        <v>42</v>
      </c>
      <c r="H136" s="5">
        <v>150</v>
      </c>
    </row>
    <row r="137" spans="4:8" x14ac:dyDescent="0.25">
      <c r="D137" t="s">
        <v>9</v>
      </c>
      <c r="E137" t="s">
        <v>35</v>
      </c>
      <c r="F137" t="s">
        <v>4</v>
      </c>
      <c r="G137" s="4">
        <v>959</v>
      </c>
      <c r="H137" s="5">
        <v>147</v>
      </c>
    </row>
    <row r="138" spans="4:8" x14ac:dyDescent="0.25">
      <c r="D138" t="s">
        <v>2</v>
      </c>
      <c r="E138" t="s">
        <v>39</v>
      </c>
      <c r="F138" t="s">
        <v>28</v>
      </c>
      <c r="G138" s="4">
        <v>6027</v>
      </c>
      <c r="H138" s="5">
        <v>144</v>
      </c>
    </row>
    <row r="139" spans="4:8" x14ac:dyDescent="0.25">
      <c r="D139" t="s">
        <v>3</v>
      </c>
      <c r="E139" t="s">
        <v>37</v>
      </c>
      <c r="F139" t="s">
        <v>17</v>
      </c>
      <c r="G139" s="4">
        <v>3983</v>
      </c>
      <c r="H139" s="5">
        <v>144</v>
      </c>
    </row>
    <row r="140" spans="4:8" x14ac:dyDescent="0.25">
      <c r="D140" t="s">
        <v>9</v>
      </c>
      <c r="E140" t="s">
        <v>35</v>
      </c>
      <c r="F140" t="s">
        <v>27</v>
      </c>
      <c r="G140" s="4">
        <v>2429</v>
      </c>
      <c r="H140" s="5">
        <v>144</v>
      </c>
    </row>
    <row r="141" spans="4:8" x14ac:dyDescent="0.25">
      <c r="D141" t="s">
        <v>41</v>
      </c>
      <c r="E141" t="s">
        <v>34</v>
      </c>
      <c r="F141" t="s">
        <v>22</v>
      </c>
      <c r="G141" s="4">
        <v>336</v>
      </c>
      <c r="H141" s="5">
        <v>144</v>
      </c>
    </row>
    <row r="142" spans="4:8" x14ac:dyDescent="0.25">
      <c r="D142" t="s">
        <v>10</v>
      </c>
      <c r="E142" t="s">
        <v>38</v>
      </c>
      <c r="F142" t="s">
        <v>22</v>
      </c>
      <c r="G142" s="4">
        <v>2205</v>
      </c>
      <c r="H142" s="5">
        <v>141</v>
      </c>
    </row>
    <row r="143" spans="4:8" x14ac:dyDescent="0.25">
      <c r="D143" t="s">
        <v>2</v>
      </c>
      <c r="E143" t="s">
        <v>39</v>
      </c>
      <c r="F143" t="s">
        <v>22</v>
      </c>
      <c r="G143" s="4">
        <v>1568</v>
      </c>
      <c r="H143" s="5">
        <v>141</v>
      </c>
    </row>
    <row r="144" spans="4:8" x14ac:dyDescent="0.25">
      <c r="D144" t="s">
        <v>2</v>
      </c>
      <c r="E144" t="s">
        <v>37</v>
      </c>
      <c r="F144" t="s">
        <v>18</v>
      </c>
      <c r="G144" s="4">
        <v>11571</v>
      </c>
      <c r="H144" s="5">
        <v>138</v>
      </c>
    </row>
    <row r="145" spans="4:8" x14ac:dyDescent="0.25">
      <c r="D145" t="s">
        <v>7</v>
      </c>
      <c r="E145" t="s">
        <v>34</v>
      </c>
      <c r="F145" t="s">
        <v>20</v>
      </c>
      <c r="G145" s="4">
        <v>2205</v>
      </c>
      <c r="H145" s="5">
        <v>138</v>
      </c>
    </row>
    <row r="146" spans="4:8" x14ac:dyDescent="0.25">
      <c r="D146" t="s">
        <v>40</v>
      </c>
      <c r="E146" t="s">
        <v>34</v>
      </c>
      <c r="F146" t="s">
        <v>27</v>
      </c>
      <c r="G146" s="4">
        <v>2289</v>
      </c>
      <c r="H146" s="5">
        <v>135</v>
      </c>
    </row>
    <row r="147" spans="4:8" x14ac:dyDescent="0.25">
      <c r="D147" t="s">
        <v>6</v>
      </c>
      <c r="E147" t="s">
        <v>36</v>
      </c>
      <c r="F147" t="s">
        <v>29</v>
      </c>
      <c r="G147" s="4">
        <v>1400</v>
      </c>
      <c r="H147" s="5">
        <v>135</v>
      </c>
    </row>
    <row r="148" spans="4:8" x14ac:dyDescent="0.25">
      <c r="D148" t="s">
        <v>6</v>
      </c>
      <c r="E148" t="s">
        <v>38</v>
      </c>
      <c r="F148" t="s">
        <v>33</v>
      </c>
      <c r="G148" s="4">
        <v>959</v>
      </c>
      <c r="H148" s="5">
        <v>135</v>
      </c>
    </row>
    <row r="149" spans="4:8" x14ac:dyDescent="0.25">
      <c r="D149" t="s">
        <v>40</v>
      </c>
      <c r="E149" t="s">
        <v>39</v>
      </c>
      <c r="F149" t="s">
        <v>29</v>
      </c>
      <c r="G149" s="4">
        <v>0</v>
      </c>
      <c r="H149" s="5">
        <v>135</v>
      </c>
    </row>
    <row r="150" spans="4:8" x14ac:dyDescent="0.25">
      <c r="D150" t="s">
        <v>41</v>
      </c>
      <c r="E150" t="s">
        <v>35</v>
      </c>
      <c r="F150" t="s">
        <v>27</v>
      </c>
      <c r="G150" s="4">
        <v>847</v>
      </c>
      <c r="H150" s="5">
        <v>129</v>
      </c>
    </row>
    <row r="151" spans="4:8" x14ac:dyDescent="0.25">
      <c r="D151" t="s">
        <v>10</v>
      </c>
      <c r="E151" t="s">
        <v>38</v>
      </c>
      <c r="F151" t="s">
        <v>4</v>
      </c>
      <c r="G151" s="4">
        <v>6860</v>
      </c>
      <c r="H151" s="5">
        <v>126</v>
      </c>
    </row>
    <row r="152" spans="4:8" x14ac:dyDescent="0.25">
      <c r="D152" t="s">
        <v>41</v>
      </c>
      <c r="E152" t="s">
        <v>34</v>
      </c>
      <c r="F152" t="s">
        <v>23</v>
      </c>
      <c r="G152" s="4">
        <v>4935</v>
      </c>
      <c r="H152" s="5">
        <v>126</v>
      </c>
    </row>
    <row r="153" spans="4:8" x14ac:dyDescent="0.25">
      <c r="D153" t="s">
        <v>2</v>
      </c>
      <c r="E153" t="s">
        <v>39</v>
      </c>
      <c r="F153" t="s">
        <v>33</v>
      </c>
      <c r="G153" s="4">
        <v>4018</v>
      </c>
      <c r="H153" s="5">
        <v>126</v>
      </c>
    </row>
    <row r="154" spans="4:8" x14ac:dyDescent="0.25">
      <c r="D154" t="s">
        <v>40</v>
      </c>
      <c r="E154" t="s">
        <v>35</v>
      </c>
      <c r="F154" t="s">
        <v>29</v>
      </c>
      <c r="G154" s="4">
        <v>1617</v>
      </c>
      <c r="H154" s="5">
        <v>126</v>
      </c>
    </row>
    <row r="155" spans="4:8" x14ac:dyDescent="0.25">
      <c r="D155" t="s">
        <v>8</v>
      </c>
      <c r="E155" t="s">
        <v>35</v>
      </c>
      <c r="F155" t="s">
        <v>33</v>
      </c>
      <c r="G155" s="4">
        <v>357</v>
      </c>
      <c r="H155" s="5">
        <v>126</v>
      </c>
    </row>
    <row r="156" spans="4:8" x14ac:dyDescent="0.25">
      <c r="D156" t="s">
        <v>6</v>
      </c>
      <c r="E156" t="s">
        <v>34</v>
      </c>
      <c r="F156" t="s">
        <v>32</v>
      </c>
      <c r="G156" s="4">
        <v>6734</v>
      </c>
      <c r="H156" s="5">
        <v>123</v>
      </c>
    </row>
    <row r="157" spans="4:8" x14ac:dyDescent="0.25">
      <c r="D157" t="s">
        <v>6</v>
      </c>
      <c r="E157" t="s">
        <v>35</v>
      </c>
      <c r="F157" t="s">
        <v>30</v>
      </c>
      <c r="G157" s="4">
        <v>4781</v>
      </c>
      <c r="H157" s="5">
        <v>123</v>
      </c>
    </row>
    <row r="158" spans="4:8" x14ac:dyDescent="0.25">
      <c r="D158" t="s">
        <v>41</v>
      </c>
      <c r="E158" t="s">
        <v>37</v>
      </c>
      <c r="F158" t="s">
        <v>20</v>
      </c>
      <c r="G158" s="4">
        <v>3388</v>
      </c>
      <c r="H158" s="5">
        <v>123</v>
      </c>
    </row>
    <row r="159" spans="4:8" x14ac:dyDescent="0.25">
      <c r="D159" t="s">
        <v>6</v>
      </c>
      <c r="E159" t="s">
        <v>38</v>
      </c>
      <c r="F159" t="s">
        <v>13</v>
      </c>
      <c r="G159" s="4">
        <v>2317</v>
      </c>
      <c r="H159" s="5">
        <v>123</v>
      </c>
    </row>
    <row r="160" spans="4:8" x14ac:dyDescent="0.25">
      <c r="D160" t="s">
        <v>10</v>
      </c>
      <c r="E160" t="s">
        <v>38</v>
      </c>
      <c r="F160" t="s">
        <v>13</v>
      </c>
      <c r="G160" s="4">
        <v>63</v>
      </c>
      <c r="H160" s="5">
        <v>123</v>
      </c>
    </row>
    <row r="161" spans="4:8" x14ac:dyDescent="0.25">
      <c r="D161" t="s">
        <v>6</v>
      </c>
      <c r="E161" t="s">
        <v>36</v>
      </c>
      <c r="F161" t="s">
        <v>4</v>
      </c>
      <c r="G161" s="4">
        <v>10073</v>
      </c>
      <c r="H161" s="5">
        <v>120</v>
      </c>
    </row>
    <row r="162" spans="4:8" x14ac:dyDescent="0.25">
      <c r="D162" t="s">
        <v>2</v>
      </c>
      <c r="E162" t="s">
        <v>34</v>
      </c>
      <c r="F162" t="s">
        <v>19</v>
      </c>
      <c r="G162" s="4">
        <v>7511</v>
      </c>
      <c r="H162" s="5">
        <v>120</v>
      </c>
    </row>
    <row r="163" spans="4:8" x14ac:dyDescent="0.25">
      <c r="D163" t="s">
        <v>9</v>
      </c>
      <c r="E163" t="s">
        <v>38</v>
      </c>
      <c r="F163" t="s">
        <v>16</v>
      </c>
      <c r="G163" s="4">
        <v>2646</v>
      </c>
      <c r="H163" s="5">
        <v>120</v>
      </c>
    </row>
    <row r="164" spans="4:8" x14ac:dyDescent="0.25">
      <c r="D164" t="s">
        <v>3</v>
      </c>
      <c r="E164" t="s">
        <v>34</v>
      </c>
      <c r="F164" t="s">
        <v>23</v>
      </c>
      <c r="G164" s="4">
        <v>2212</v>
      </c>
      <c r="H164" s="5">
        <v>117</v>
      </c>
    </row>
    <row r="165" spans="4:8" x14ac:dyDescent="0.25">
      <c r="D165" t="s">
        <v>7</v>
      </c>
      <c r="E165" t="s">
        <v>36</v>
      </c>
      <c r="F165" t="s">
        <v>31</v>
      </c>
      <c r="G165" s="4">
        <v>2149</v>
      </c>
      <c r="H165" s="5">
        <v>117</v>
      </c>
    </row>
    <row r="166" spans="4:8" x14ac:dyDescent="0.25">
      <c r="D166" t="s">
        <v>2</v>
      </c>
      <c r="E166" t="s">
        <v>39</v>
      </c>
      <c r="F166" t="s">
        <v>16</v>
      </c>
      <c r="G166" s="4">
        <v>2016</v>
      </c>
      <c r="H166" s="5">
        <v>117</v>
      </c>
    </row>
    <row r="167" spans="4:8" x14ac:dyDescent="0.25">
      <c r="D167" t="s">
        <v>7</v>
      </c>
      <c r="E167" t="s">
        <v>35</v>
      </c>
      <c r="F167" t="s">
        <v>24</v>
      </c>
      <c r="G167" s="4">
        <v>2793</v>
      </c>
      <c r="H167" s="5">
        <v>114</v>
      </c>
    </row>
    <row r="168" spans="4:8" x14ac:dyDescent="0.25">
      <c r="D168" t="s">
        <v>9</v>
      </c>
      <c r="E168" t="s">
        <v>36</v>
      </c>
      <c r="F168" t="s">
        <v>25</v>
      </c>
      <c r="G168" s="4">
        <v>2142</v>
      </c>
      <c r="H168" s="5">
        <v>114</v>
      </c>
    </row>
    <row r="169" spans="4:8" x14ac:dyDescent="0.25">
      <c r="D169" t="s">
        <v>40</v>
      </c>
      <c r="E169" t="s">
        <v>37</v>
      </c>
      <c r="F169" t="s">
        <v>30</v>
      </c>
      <c r="G169" s="4">
        <v>1624</v>
      </c>
      <c r="H169" s="5">
        <v>114</v>
      </c>
    </row>
    <row r="170" spans="4:8" x14ac:dyDescent="0.25">
      <c r="D170" t="s">
        <v>7</v>
      </c>
      <c r="E170" t="s">
        <v>37</v>
      </c>
      <c r="F170" t="s">
        <v>17</v>
      </c>
      <c r="G170" s="4">
        <v>4487</v>
      </c>
      <c r="H170" s="5">
        <v>111</v>
      </c>
    </row>
    <row r="171" spans="4:8" x14ac:dyDescent="0.25">
      <c r="D171" t="s">
        <v>5</v>
      </c>
      <c r="E171" t="s">
        <v>36</v>
      </c>
      <c r="F171" t="s">
        <v>30</v>
      </c>
      <c r="G171" s="4">
        <v>1526</v>
      </c>
      <c r="H171" s="5">
        <v>105</v>
      </c>
    </row>
    <row r="172" spans="4:8" x14ac:dyDescent="0.25">
      <c r="D172" t="s">
        <v>41</v>
      </c>
      <c r="E172" t="s">
        <v>37</v>
      </c>
      <c r="F172" t="s">
        <v>24</v>
      </c>
      <c r="G172" s="4">
        <v>6398</v>
      </c>
      <c r="H172" s="5">
        <v>102</v>
      </c>
    </row>
    <row r="173" spans="4:8" x14ac:dyDescent="0.25">
      <c r="D173" t="s">
        <v>40</v>
      </c>
      <c r="E173" t="s">
        <v>38</v>
      </c>
      <c r="F173" t="s">
        <v>4</v>
      </c>
      <c r="G173" s="4">
        <v>6125</v>
      </c>
      <c r="H173" s="5">
        <v>102</v>
      </c>
    </row>
    <row r="174" spans="4:8" x14ac:dyDescent="0.25">
      <c r="D174" t="s">
        <v>9</v>
      </c>
      <c r="E174" t="s">
        <v>38</v>
      </c>
      <c r="F174" t="s">
        <v>25</v>
      </c>
      <c r="G174" s="4">
        <v>3850</v>
      </c>
      <c r="H174" s="5">
        <v>102</v>
      </c>
    </row>
    <row r="175" spans="4:8" x14ac:dyDescent="0.25">
      <c r="D175" t="s">
        <v>5</v>
      </c>
      <c r="E175" t="s">
        <v>34</v>
      </c>
      <c r="F175" t="s">
        <v>29</v>
      </c>
      <c r="G175" s="4">
        <v>2891</v>
      </c>
      <c r="H175" s="5">
        <v>102</v>
      </c>
    </row>
    <row r="176" spans="4:8" x14ac:dyDescent="0.25">
      <c r="D176" t="s">
        <v>3</v>
      </c>
      <c r="E176" t="s">
        <v>39</v>
      </c>
      <c r="F176" t="s">
        <v>28</v>
      </c>
      <c r="G176" s="4">
        <v>1652</v>
      </c>
      <c r="H176" s="5">
        <v>102</v>
      </c>
    </row>
    <row r="177" spans="4:8" x14ac:dyDescent="0.25">
      <c r="D177" t="s">
        <v>6</v>
      </c>
      <c r="E177" t="s">
        <v>37</v>
      </c>
      <c r="F177" t="s">
        <v>18</v>
      </c>
      <c r="G177" s="4">
        <v>1505</v>
      </c>
      <c r="H177" s="5">
        <v>102</v>
      </c>
    </row>
    <row r="178" spans="4:8" x14ac:dyDescent="0.25">
      <c r="D178" t="s">
        <v>9</v>
      </c>
      <c r="E178" t="s">
        <v>38</v>
      </c>
      <c r="F178" t="s">
        <v>26</v>
      </c>
      <c r="G178" s="4">
        <v>2436</v>
      </c>
      <c r="H178" s="5">
        <v>99</v>
      </c>
    </row>
    <row r="179" spans="4:8" x14ac:dyDescent="0.25">
      <c r="D179" t="s">
        <v>41</v>
      </c>
      <c r="E179" t="s">
        <v>35</v>
      </c>
      <c r="F179" t="s">
        <v>19</v>
      </c>
      <c r="G179" s="4">
        <v>609</v>
      </c>
      <c r="H179" s="5">
        <v>99</v>
      </c>
    </row>
    <row r="180" spans="4:8" x14ac:dyDescent="0.25">
      <c r="D180" t="s">
        <v>9</v>
      </c>
      <c r="E180" t="s">
        <v>37</v>
      </c>
      <c r="F180" t="s">
        <v>20</v>
      </c>
      <c r="G180" s="4">
        <v>7273</v>
      </c>
      <c r="H180" s="5">
        <v>96</v>
      </c>
    </row>
    <row r="181" spans="4:8" x14ac:dyDescent="0.25">
      <c r="D181" t="s">
        <v>10</v>
      </c>
      <c r="E181" t="s">
        <v>35</v>
      </c>
      <c r="F181" t="s">
        <v>14</v>
      </c>
      <c r="G181" s="4">
        <v>3472</v>
      </c>
      <c r="H181" s="5">
        <v>96</v>
      </c>
    </row>
    <row r="182" spans="4:8" x14ac:dyDescent="0.25">
      <c r="D182" t="s">
        <v>7</v>
      </c>
      <c r="E182" t="s">
        <v>34</v>
      </c>
      <c r="F182" t="s">
        <v>25</v>
      </c>
      <c r="G182" s="4">
        <v>1568</v>
      </c>
      <c r="H182" s="5">
        <v>96</v>
      </c>
    </row>
    <row r="183" spans="4:8" x14ac:dyDescent="0.25">
      <c r="D183" t="s">
        <v>40</v>
      </c>
      <c r="E183" t="s">
        <v>37</v>
      </c>
      <c r="F183" t="s">
        <v>27</v>
      </c>
      <c r="G183" s="4">
        <v>6132</v>
      </c>
      <c r="H183" s="5">
        <v>93</v>
      </c>
    </row>
    <row r="184" spans="4:8" x14ac:dyDescent="0.25">
      <c r="D184" t="s">
        <v>3</v>
      </c>
      <c r="E184" t="s">
        <v>34</v>
      </c>
      <c r="F184" t="s">
        <v>17</v>
      </c>
      <c r="G184" s="4">
        <v>2919</v>
      </c>
      <c r="H184" s="5">
        <v>93</v>
      </c>
    </row>
    <row r="185" spans="4:8" x14ac:dyDescent="0.25">
      <c r="D185" t="s">
        <v>9</v>
      </c>
      <c r="E185" t="s">
        <v>37</v>
      </c>
      <c r="F185" t="s">
        <v>23</v>
      </c>
      <c r="G185" s="4">
        <v>2737</v>
      </c>
      <c r="H185" s="5">
        <v>93</v>
      </c>
    </row>
    <row r="186" spans="4:8" x14ac:dyDescent="0.25">
      <c r="D186" t="s">
        <v>5</v>
      </c>
      <c r="E186" t="s">
        <v>34</v>
      </c>
      <c r="F186" t="s">
        <v>33</v>
      </c>
      <c r="G186" s="4">
        <v>1652</v>
      </c>
      <c r="H186" s="5">
        <v>93</v>
      </c>
    </row>
    <row r="187" spans="4:8" x14ac:dyDescent="0.25">
      <c r="D187" t="s">
        <v>10</v>
      </c>
      <c r="E187" t="s">
        <v>34</v>
      </c>
      <c r="F187" t="s">
        <v>25</v>
      </c>
      <c r="G187" s="4">
        <v>1428</v>
      </c>
      <c r="H187" s="5">
        <v>93</v>
      </c>
    </row>
    <row r="188" spans="4:8" x14ac:dyDescent="0.25">
      <c r="D188" t="s">
        <v>40</v>
      </c>
      <c r="E188" t="s">
        <v>36</v>
      </c>
      <c r="F188" t="s">
        <v>33</v>
      </c>
      <c r="G188" s="4">
        <v>9772</v>
      </c>
      <c r="H188" s="5">
        <v>90</v>
      </c>
    </row>
    <row r="189" spans="4:8" x14ac:dyDescent="0.25">
      <c r="D189" t="s">
        <v>9</v>
      </c>
      <c r="E189" t="s">
        <v>34</v>
      </c>
      <c r="F189" t="s">
        <v>23</v>
      </c>
      <c r="G189" s="4">
        <v>8155</v>
      </c>
      <c r="H189" s="5">
        <v>90</v>
      </c>
    </row>
    <row r="190" spans="4:8" x14ac:dyDescent="0.25">
      <c r="D190" t="s">
        <v>40</v>
      </c>
      <c r="E190" t="s">
        <v>38</v>
      </c>
      <c r="F190" t="s">
        <v>25</v>
      </c>
      <c r="G190" s="4">
        <v>2541</v>
      </c>
      <c r="H190" s="5">
        <v>90</v>
      </c>
    </row>
    <row r="191" spans="4:8" x14ac:dyDescent="0.25">
      <c r="D191" t="s">
        <v>9</v>
      </c>
      <c r="E191" t="s">
        <v>38</v>
      </c>
      <c r="F191" t="s">
        <v>33</v>
      </c>
      <c r="G191" s="4">
        <v>9506</v>
      </c>
      <c r="H191" s="5">
        <v>87</v>
      </c>
    </row>
    <row r="192" spans="4:8" x14ac:dyDescent="0.25">
      <c r="D192" t="s">
        <v>6</v>
      </c>
      <c r="E192" t="s">
        <v>37</v>
      </c>
      <c r="F192" t="s">
        <v>31</v>
      </c>
      <c r="G192" s="4">
        <v>7693</v>
      </c>
      <c r="H192" s="5">
        <v>87</v>
      </c>
    </row>
    <row r="193" spans="4:8" x14ac:dyDescent="0.25">
      <c r="D193" t="s">
        <v>10</v>
      </c>
      <c r="E193" t="s">
        <v>34</v>
      </c>
      <c r="F193" t="s">
        <v>17</v>
      </c>
      <c r="G193" s="4">
        <v>700</v>
      </c>
      <c r="H193" s="5">
        <v>87</v>
      </c>
    </row>
    <row r="194" spans="4:8" x14ac:dyDescent="0.25">
      <c r="D194" t="s">
        <v>40</v>
      </c>
      <c r="E194" t="s">
        <v>38</v>
      </c>
      <c r="F194" t="s">
        <v>26</v>
      </c>
      <c r="G194" s="4">
        <v>609</v>
      </c>
      <c r="H194" s="5">
        <v>87</v>
      </c>
    </row>
    <row r="195" spans="4:8" x14ac:dyDescent="0.25">
      <c r="D195" t="s">
        <v>8</v>
      </c>
      <c r="E195" t="s">
        <v>37</v>
      </c>
      <c r="F195" t="s">
        <v>21</v>
      </c>
      <c r="G195" s="4">
        <v>434</v>
      </c>
      <c r="H195" s="5">
        <v>87</v>
      </c>
    </row>
    <row r="196" spans="4:8" x14ac:dyDescent="0.25">
      <c r="D196" t="s">
        <v>7</v>
      </c>
      <c r="E196" t="s">
        <v>36</v>
      </c>
      <c r="F196" t="s">
        <v>32</v>
      </c>
      <c r="G196" s="4">
        <v>280</v>
      </c>
      <c r="H196" s="5">
        <v>87</v>
      </c>
    </row>
    <row r="197" spans="4:8" x14ac:dyDescent="0.25">
      <c r="D197" t="s">
        <v>41</v>
      </c>
      <c r="E197" t="s">
        <v>36</v>
      </c>
      <c r="F197" t="s">
        <v>32</v>
      </c>
      <c r="G197" s="4">
        <v>10304</v>
      </c>
      <c r="H197" s="5">
        <v>84</v>
      </c>
    </row>
    <row r="198" spans="4:8" x14ac:dyDescent="0.25">
      <c r="D198" t="s">
        <v>5</v>
      </c>
      <c r="E198" t="s">
        <v>35</v>
      </c>
      <c r="F198" t="s">
        <v>22</v>
      </c>
      <c r="G198" s="4">
        <v>490</v>
      </c>
      <c r="H198" s="5">
        <v>84</v>
      </c>
    </row>
    <row r="199" spans="4:8" x14ac:dyDescent="0.25">
      <c r="D199" t="s">
        <v>8</v>
      </c>
      <c r="E199" t="s">
        <v>38</v>
      </c>
      <c r="F199" t="s">
        <v>22</v>
      </c>
      <c r="G199" s="4">
        <v>168</v>
      </c>
      <c r="H199" s="5">
        <v>84</v>
      </c>
    </row>
    <row r="200" spans="4:8" x14ac:dyDescent="0.25">
      <c r="D200" t="s">
        <v>2</v>
      </c>
      <c r="E200" t="s">
        <v>39</v>
      </c>
      <c r="F200" t="s">
        <v>27</v>
      </c>
      <c r="G200" s="4">
        <v>7812</v>
      </c>
      <c r="H200" s="5">
        <v>81</v>
      </c>
    </row>
    <row r="201" spans="4:8" x14ac:dyDescent="0.25">
      <c r="D201" t="s">
        <v>5</v>
      </c>
      <c r="E201" t="s">
        <v>39</v>
      </c>
      <c r="F201" t="s">
        <v>22</v>
      </c>
      <c r="G201" s="4">
        <v>6909</v>
      </c>
      <c r="H201" s="5">
        <v>81</v>
      </c>
    </row>
    <row r="202" spans="4:8" x14ac:dyDescent="0.25">
      <c r="D202" t="s">
        <v>8</v>
      </c>
      <c r="E202" t="s">
        <v>35</v>
      </c>
      <c r="F202" t="s">
        <v>30</v>
      </c>
      <c r="G202" s="4">
        <v>3598</v>
      </c>
      <c r="H202" s="5">
        <v>81</v>
      </c>
    </row>
    <row r="203" spans="4:8" x14ac:dyDescent="0.25">
      <c r="D203" t="s">
        <v>6</v>
      </c>
      <c r="E203" t="s">
        <v>37</v>
      </c>
      <c r="F203" t="s">
        <v>30</v>
      </c>
      <c r="G203" s="4">
        <v>560</v>
      </c>
      <c r="H203" s="5">
        <v>81</v>
      </c>
    </row>
    <row r="204" spans="4:8" x14ac:dyDescent="0.25">
      <c r="D204" t="s">
        <v>8</v>
      </c>
      <c r="E204" t="s">
        <v>38</v>
      </c>
      <c r="F204" t="s">
        <v>21</v>
      </c>
      <c r="G204" s="4">
        <v>6433</v>
      </c>
      <c r="H204" s="5">
        <v>78</v>
      </c>
    </row>
    <row r="205" spans="4:8" x14ac:dyDescent="0.25">
      <c r="D205" t="s">
        <v>3</v>
      </c>
      <c r="E205" t="s">
        <v>35</v>
      </c>
      <c r="F205" t="s">
        <v>23</v>
      </c>
      <c r="G205" s="4">
        <v>2023</v>
      </c>
      <c r="H205" s="5">
        <v>78</v>
      </c>
    </row>
    <row r="206" spans="4:8" x14ac:dyDescent="0.25">
      <c r="D206" t="s">
        <v>2</v>
      </c>
      <c r="E206" t="s">
        <v>36</v>
      </c>
      <c r="F206" t="s">
        <v>29</v>
      </c>
      <c r="G206" s="4">
        <v>8211</v>
      </c>
      <c r="H206" s="5">
        <v>75</v>
      </c>
    </row>
    <row r="207" spans="4:8" x14ac:dyDescent="0.25">
      <c r="D207" t="s">
        <v>6</v>
      </c>
      <c r="E207" t="s">
        <v>34</v>
      </c>
      <c r="F207" t="s">
        <v>29</v>
      </c>
      <c r="G207" s="4">
        <v>3339</v>
      </c>
      <c r="H207" s="5">
        <v>75</v>
      </c>
    </row>
    <row r="208" spans="4:8" x14ac:dyDescent="0.25">
      <c r="D208" t="s">
        <v>7</v>
      </c>
      <c r="E208" t="s">
        <v>34</v>
      </c>
      <c r="F208" t="s">
        <v>32</v>
      </c>
      <c r="G208" s="4">
        <v>3262</v>
      </c>
      <c r="H208" s="5">
        <v>75</v>
      </c>
    </row>
    <row r="209" spans="4:8" x14ac:dyDescent="0.25">
      <c r="D209" t="s">
        <v>40</v>
      </c>
      <c r="E209" t="s">
        <v>34</v>
      </c>
      <c r="F209" t="s">
        <v>23</v>
      </c>
      <c r="G209" s="4">
        <v>2779</v>
      </c>
      <c r="H209" s="5">
        <v>75</v>
      </c>
    </row>
    <row r="210" spans="4:8" x14ac:dyDescent="0.25">
      <c r="D210" t="s">
        <v>6</v>
      </c>
      <c r="E210" t="s">
        <v>34</v>
      </c>
      <c r="F210" t="s">
        <v>16</v>
      </c>
      <c r="G210" s="4">
        <v>2219</v>
      </c>
      <c r="H210" s="5">
        <v>75</v>
      </c>
    </row>
    <row r="211" spans="4:8" x14ac:dyDescent="0.25">
      <c r="D211" t="s">
        <v>7</v>
      </c>
      <c r="E211" t="s">
        <v>38</v>
      </c>
      <c r="F211" t="s">
        <v>14</v>
      </c>
      <c r="G211" s="4">
        <v>1281</v>
      </c>
      <c r="H211" s="5">
        <v>75</v>
      </c>
    </row>
    <row r="212" spans="4:8" x14ac:dyDescent="0.25">
      <c r="D212" t="s">
        <v>10</v>
      </c>
      <c r="E212" t="s">
        <v>36</v>
      </c>
      <c r="F212" t="s">
        <v>13</v>
      </c>
      <c r="G212" s="4">
        <v>945</v>
      </c>
      <c r="H212" s="5">
        <v>75</v>
      </c>
    </row>
    <row r="213" spans="4:8" x14ac:dyDescent="0.25">
      <c r="D213" t="s">
        <v>5</v>
      </c>
      <c r="E213" t="s">
        <v>37</v>
      </c>
      <c r="F213" t="s">
        <v>22</v>
      </c>
      <c r="G213" s="4">
        <v>518</v>
      </c>
      <c r="H213" s="5">
        <v>75</v>
      </c>
    </row>
    <row r="214" spans="4:8" x14ac:dyDescent="0.25">
      <c r="D214" t="s">
        <v>6</v>
      </c>
      <c r="E214" t="s">
        <v>38</v>
      </c>
      <c r="F214" t="s">
        <v>25</v>
      </c>
      <c r="G214" s="4">
        <v>469</v>
      </c>
      <c r="H214" s="5">
        <v>75</v>
      </c>
    </row>
    <row r="215" spans="4:8" x14ac:dyDescent="0.25">
      <c r="D215" t="s">
        <v>40</v>
      </c>
      <c r="E215" t="s">
        <v>37</v>
      </c>
      <c r="F215" t="s">
        <v>29</v>
      </c>
      <c r="G215" s="4">
        <v>9002</v>
      </c>
      <c r="H215" s="5">
        <v>72</v>
      </c>
    </row>
    <row r="216" spans="4:8" x14ac:dyDescent="0.25">
      <c r="D216" t="s">
        <v>41</v>
      </c>
      <c r="E216" t="s">
        <v>39</v>
      </c>
      <c r="F216" t="s">
        <v>14</v>
      </c>
      <c r="G216" s="4">
        <v>3976</v>
      </c>
      <c r="H216" s="5">
        <v>72</v>
      </c>
    </row>
    <row r="217" spans="4:8" x14ac:dyDescent="0.25">
      <c r="D217" t="s">
        <v>9</v>
      </c>
      <c r="E217" t="s">
        <v>39</v>
      </c>
      <c r="F217" t="s">
        <v>25</v>
      </c>
      <c r="G217" s="4">
        <v>3192</v>
      </c>
      <c r="H217" s="5">
        <v>72</v>
      </c>
    </row>
    <row r="218" spans="4:8" x14ac:dyDescent="0.25">
      <c r="D218" t="s">
        <v>10</v>
      </c>
      <c r="E218" t="s">
        <v>36</v>
      </c>
      <c r="F218" t="s">
        <v>27</v>
      </c>
      <c r="G218" s="4">
        <v>1407</v>
      </c>
      <c r="H218" s="5">
        <v>72</v>
      </c>
    </row>
    <row r="219" spans="4:8" x14ac:dyDescent="0.25">
      <c r="D219" t="s">
        <v>41</v>
      </c>
      <c r="E219" t="s">
        <v>35</v>
      </c>
      <c r="F219" t="s">
        <v>13</v>
      </c>
      <c r="G219" s="4">
        <v>4760</v>
      </c>
      <c r="H219" s="5">
        <v>69</v>
      </c>
    </row>
    <row r="220" spans="4:8" x14ac:dyDescent="0.25">
      <c r="D220" t="s">
        <v>3</v>
      </c>
      <c r="E220" t="s">
        <v>35</v>
      </c>
      <c r="F220" t="s">
        <v>29</v>
      </c>
      <c r="G220" s="4">
        <v>2114</v>
      </c>
      <c r="H220" s="5">
        <v>66</v>
      </c>
    </row>
    <row r="221" spans="4:8" x14ac:dyDescent="0.25">
      <c r="D221" t="s">
        <v>5</v>
      </c>
      <c r="E221" t="s">
        <v>36</v>
      </c>
      <c r="F221" t="s">
        <v>13</v>
      </c>
      <c r="G221" s="4">
        <v>6146</v>
      </c>
      <c r="H221" s="5">
        <v>63</v>
      </c>
    </row>
    <row r="222" spans="4:8" x14ac:dyDescent="0.25">
      <c r="D222" t="s">
        <v>7</v>
      </c>
      <c r="E222" t="s">
        <v>35</v>
      </c>
      <c r="F222" t="s">
        <v>14</v>
      </c>
      <c r="G222" s="4">
        <v>4606</v>
      </c>
      <c r="H222" s="5">
        <v>63</v>
      </c>
    </row>
    <row r="223" spans="4:8" x14ac:dyDescent="0.25">
      <c r="D223" t="s">
        <v>8</v>
      </c>
      <c r="E223" t="s">
        <v>38</v>
      </c>
      <c r="F223" t="s">
        <v>27</v>
      </c>
      <c r="G223" s="4">
        <v>2268</v>
      </c>
      <c r="H223" s="5">
        <v>63</v>
      </c>
    </row>
    <row r="224" spans="4:8" x14ac:dyDescent="0.25">
      <c r="D224" t="s">
        <v>6</v>
      </c>
      <c r="E224" t="s">
        <v>39</v>
      </c>
      <c r="F224" t="s">
        <v>30</v>
      </c>
      <c r="G224" s="4">
        <v>1638</v>
      </c>
      <c r="H224" s="5">
        <v>63</v>
      </c>
    </row>
    <row r="225" spans="4:8" x14ac:dyDescent="0.25">
      <c r="D225" t="s">
        <v>6</v>
      </c>
      <c r="E225" t="s">
        <v>36</v>
      </c>
      <c r="F225" t="s">
        <v>21</v>
      </c>
      <c r="G225" s="4">
        <v>497</v>
      </c>
      <c r="H225" s="5">
        <v>63</v>
      </c>
    </row>
    <row r="226" spans="4:8" x14ac:dyDescent="0.25">
      <c r="D226" t="s">
        <v>9</v>
      </c>
      <c r="E226" t="s">
        <v>38</v>
      </c>
      <c r="F226" t="s">
        <v>24</v>
      </c>
      <c r="G226" s="4">
        <v>4137</v>
      </c>
      <c r="H226" s="5">
        <v>60</v>
      </c>
    </row>
    <row r="227" spans="4:8" x14ac:dyDescent="0.25">
      <c r="D227" t="s">
        <v>9</v>
      </c>
      <c r="E227" t="s">
        <v>36</v>
      </c>
      <c r="F227" t="s">
        <v>30</v>
      </c>
      <c r="G227" s="4">
        <v>9051</v>
      </c>
      <c r="H227" s="5">
        <v>57</v>
      </c>
    </row>
    <row r="228" spans="4:8" x14ac:dyDescent="0.25">
      <c r="D228" t="s">
        <v>5</v>
      </c>
      <c r="E228" t="s">
        <v>38</v>
      </c>
      <c r="F228" t="s">
        <v>13</v>
      </c>
      <c r="G228" s="4">
        <v>7189</v>
      </c>
      <c r="H228" s="5">
        <v>54</v>
      </c>
    </row>
    <row r="229" spans="4:8" x14ac:dyDescent="0.25">
      <c r="D229" t="s">
        <v>7</v>
      </c>
      <c r="E229" t="s">
        <v>37</v>
      </c>
      <c r="F229" t="s">
        <v>30</v>
      </c>
      <c r="G229" s="4">
        <v>6454</v>
      </c>
      <c r="H229" s="5">
        <v>54</v>
      </c>
    </row>
    <row r="230" spans="4:8" x14ac:dyDescent="0.25">
      <c r="D230" t="s">
        <v>3</v>
      </c>
      <c r="E230" t="s">
        <v>34</v>
      </c>
      <c r="F230" t="s">
        <v>26</v>
      </c>
      <c r="G230" s="4">
        <v>3108</v>
      </c>
      <c r="H230" s="5">
        <v>54</v>
      </c>
    </row>
    <row r="231" spans="4:8" x14ac:dyDescent="0.25">
      <c r="D231" t="s">
        <v>6</v>
      </c>
      <c r="E231" t="s">
        <v>38</v>
      </c>
      <c r="F231" t="s">
        <v>31</v>
      </c>
      <c r="G231" s="4">
        <v>2681</v>
      </c>
      <c r="H231" s="5">
        <v>54</v>
      </c>
    </row>
    <row r="232" spans="4:8" x14ac:dyDescent="0.25">
      <c r="D232" t="s">
        <v>2</v>
      </c>
      <c r="E232" t="s">
        <v>37</v>
      </c>
      <c r="F232" t="s">
        <v>14</v>
      </c>
      <c r="G232" s="4">
        <v>1057</v>
      </c>
      <c r="H232" s="5">
        <v>54</v>
      </c>
    </row>
    <row r="233" spans="4:8" x14ac:dyDescent="0.25">
      <c r="D233" t="s">
        <v>2</v>
      </c>
      <c r="E233" t="s">
        <v>34</v>
      </c>
      <c r="F233" t="s">
        <v>13</v>
      </c>
      <c r="G233" s="4">
        <v>252</v>
      </c>
      <c r="H233" s="5">
        <v>54</v>
      </c>
    </row>
    <row r="234" spans="4:8" x14ac:dyDescent="0.25">
      <c r="D234" t="s">
        <v>5</v>
      </c>
      <c r="E234" t="s">
        <v>39</v>
      </c>
      <c r="F234" t="s">
        <v>26</v>
      </c>
      <c r="G234" s="4">
        <v>5236</v>
      </c>
      <c r="H234" s="5">
        <v>51</v>
      </c>
    </row>
    <row r="235" spans="4:8" x14ac:dyDescent="0.25">
      <c r="D235" t="s">
        <v>3</v>
      </c>
      <c r="E235" t="s">
        <v>39</v>
      </c>
      <c r="F235" t="s">
        <v>29</v>
      </c>
      <c r="G235" s="4">
        <v>3640</v>
      </c>
      <c r="H235" s="5">
        <v>51</v>
      </c>
    </row>
    <row r="236" spans="4:8" x14ac:dyDescent="0.25">
      <c r="D236" t="s">
        <v>40</v>
      </c>
      <c r="E236" t="s">
        <v>38</v>
      </c>
      <c r="F236" t="s">
        <v>24</v>
      </c>
      <c r="G236" s="4">
        <v>623</v>
      </c>
      <c r="H236" s="5">
        <v>51</v>
      </c>
    </row>
    <row r="237" spans="4:8" x14ac:dyDescent="0.25">
      <c r="D237" t="s">
        <v>2</v>
      </c>
      <c r="E237" t="s">
        <v>38</v>
      </c>
      <c r="F237" t="s">
        <v>13</v>
      </c>
      <c r="G237" s="4">
        <v>56</v>
      </c>
      <c r="H237" s="5">
        <v>51</v>
      </c>
    </row>
    <row r="238" spans="4:8" x14ac:dyDescent="0.25">
      <c r="D238" t="s">
        <v>40</v>
      </c>
      <c r="E238" t="s">
        <v>34</v>
      </c>
      <c r="F238" t="s">
        <v>26</v>
      </c>
      <c r="G238" s="4">
        <v>6748</v>
      </c>
      <c r="H238" s="5">
        <v>48</v>
      </c>
    </row>
    <row r="239" spans="4:8" x14ac:dyDescent="0.25">
      <c r="D239" t="s">
        <v>7</v>
      </c>
      <c r="E239" t="s">
        <v>37</v>
      </c>
      <c r="F239" t="s">
        <v>33</v>
      </c>
      <c r="G239" s="4">
        <v>6391</v>
      </c>
      <c r="H239" s="5">
        <v>48</v>
      </c>
    </row>
    <row r="240" spans="4:8" x14ac:dyDescent="0.25">
      <c r="D240" t="s">
        <v>7</v>
      </c>
      <c r="E240" t="s">
        <v>34</v>
      </c>
      <c r="F240" t="s">
        <v>33</v>
      </c>
      <c r="G240" s="4">
        <v>2226</v>
      </c>
      <c r="H240" s="5">
        <v>48</v>
      </c>
    </row>
    <row r="241" spans="4:8" x14ac:dyDescent="0.25">
      <c r="D241" t="s">
        <v>40</v>
      </c>
      <c r="E241" t="s">
        <v>35</v>
      </c>
      <c r="F241" t="s">
        <v>24</v>
      </c>
      <c r="G241" s="4">
        <v>1638</v>
      </c>
      <c r="H241" s="5">
        <v>48</v>
      </c>
    </row>
    <row r="242" spans="4:8" x14ac:dyDescent="0.25">
      <c r="D242" t="s">
        <v>6</v>
      </c>
      <c r="E242" t="s">
        <v>34</v>
      </c>
      <c r="F242" t="s">
        <v>4</v>
      </c>
      <c r="G242" s="4">
        <v>525</v>
      </c>
      <c r="H242" s="5">
        <v>48</v>
      </c>
    </row>
    <row r="243" spans="4:8" x14ac:dyDescent="0.25">
      <c r="D243" t="s">
        <v>2</v>
      </c>
      <c r="E243" t="s">
        <v>36</v>
      </c>
      <c r="F243" t="s">
        <v>17</v>
      </c>
      <c r="G243" s="4">
        <v>189</v>
      </c>
      <c r="H243" s="5">
        <v>48</v>
      </c>
    </row>
    <row r="244" spans="4:8" x14ac:dyDescent="0.25">
      <c r="D244" t="s">
        <v>5</v>
      </c>
      <c r="E244" t="s">
        <v>37</v>
      </c>
      <c r="F244" t="s">
        <v>31</v>
      </c>
      <c r="G244" s="4">
        <v>182</v>
      </c>
      <c r="H244" s="5">
        <v>48</v>
      </c>
    </row>
    <row r="245" spans="4:8" x14ac:dyDescent="0.25">
      <c r="D245" t="s">
        <v>5</v>
      </c>
      <c r="E245" t="s">
        <v>38</v>
      </c>
      <c r="F245" t="s">
        <v>25</v>
      </c>
      <c r="G245" s="4">
        <v>7483</v>
      </c>
      <c r="H245" s="5">
        <v>45</v>
      </c>
    </row>
    <row r="246" spans="4:8" x14ac:dyDescent="0.25">
      <c r="D246" t="s">
        <v>8</v>
      </c>
      <c r="E246" t="s">
        <v>37</v>
      </c>
      <c r="F246" t="s">
        <v>26</v>
      </c>
      <c r="G246" s="4">
        <v>6279</v>
      </c>
      <c r="H246" s="5">
        <v>45</v>
      </c>
    </row>
    <row r="247" spans="4:8" x14ac:dyDescent="0.25">
      <c r="D247" t="s">
        <v>9</v>
      </c>
      <c r="E247" t="s">
        <v>37</v>
      </c>
      <c r="F247" t="s">
        <v>28</v>
      </c>
      <c r="G247" s="4">
        <v>2919</v>
      </c>
      <c r="H247" s="5">
        <v>45</v>
      </c>
    </row>
    <row r="248" spans="4:8" x14ac:dyDescent="0.25">
      <c r="D248" t="s">
        <v>40</v>
      </c>
      <c r="E248" t="s">
        <v>38</v>
      </c>
      <c r="F248" t="s">
        <v>29</v>
      </c>
      <c r="G248" s="4">
        <v>2541</v>
      </c>
      <c r="H248" s="5">
        <v>45</v>
      </c>
    </row>
    <row r="249" spans="4:8" x14ac:dyDescent="0.25">
      <c r="D249" t="s">
        <v>7</v>
      </c>
      <c r="E249" t="s">
        <v>36</v>
      </c>
      <c r="F249" t="s">
        <v>22</v>
      </c>
      <c r="G249" s="4">
        <v>8435</v>
      </c>
      <c r="H249" s="5">
        <v>42</v>
      </c>
    </row>
    <row r="250" spans="4:8" x14ac:dyDescent="0.25">
      <c r="D250" t="s">
        <v>3</v>
      </c>
      <c r="E250" t="s">
        <v>34</v>
      </c>
      <c r="F250" t="s">
        <v>25</v>
      </c>
      <c r="G250" s="4">
        <v>6300</v>
      </c>
      <c r="H250" s="5">
        <v>42</v>
      </c>
    </row>
    <row r="251" spans="4:8" x14ac:dyDescent="0.25">
      <c r="D251" t="s">
        <v>40</v>
      </c>
      <c r="E251" t="s">
        <v>39</v>
      </c>
      <c r="F251" t="s">
        <v>15</v>
      </c>
      <c r="G251" s="4">
        <v>5775</v>
      </c>
      <c r="H251" s="5">
        <v>42</v>
      </c>
    </row>
    <row r="252" spans="4:8" x14ac:dyDescent="0.25">
      <c r="D252" t="s">
        <v>2</v>
      </c>
      <c r="E252" t="s">
        <v>37</v>
      </c>
      <c r="F252" t="s">
        <v>15</v>
      </c>
      <c r="G252" s="4">
        <v>2863</v>
      </c>
      <c r="H252" s="5">
        <v>42</v>
      </c>
    </row>
    <row r="253" spans="4:8" x14ac:dyDescent="0.25">
      <c r="D253" t="s">
        <v>5</v>
      </c>
      <c r="E253" t="s">
        <v>36</v>
      </c>
      <c r="F253" t="s">
        <v>16</v>
      </c>
      <c r="G253" s="4">
        <v>16184</v>
      </c>
      <c r="H253" s="5">
        <v>39</v>
      </c>
    </row>
    <row r="254" spans="4:8" x14ac:dyDescent="0.25">
      <c r="D254" t="s">
        <v>7</v>
      </c>
      <c r="E254" t="s">
        <v>34</v>
      </c>
      <c r="F254" t="s">
        <v>17</v>
      </c>
      <c r="G254" s="4">
        <v>7777</v>
      </c>
      <c r="H254" s="5">
        <v>39</v>
      </c>
    </row>
    <row r="255" spans="4:8" x14ac:dyDescent="0.25">
      <c r="D255" t="s">
        <v>3</v>
      </c>
      <c r="E255" t="s">
        <v>36</v>
      </c>
      <c r="F255" t="s">
        <v>25</v>
      </c>
      <c r="G255" s="4">
        <v>3339</v>
      </c>
      <c r="H255" s="5">
        <v>39</v>
      </c>
    </row>
    <row r="256" spans="4:8" x14ac:dyDescent="0.25">
      <c r="D256" t="s">
        <v>40</v>
      </c>
      <c r="E256" t="s">
        <v>38</v>
      </c>
      <c r="F256" t="s">
        <v>31</v>
      </c>
      <c r="G256" s="4">
        <v>1988</v>
      </c>
      <c r="H256" s="5">
        <v>39</v>
      </c>
    </row>
    <row r="257" spans="4:8" x14ac:dyDescent="0.25">
      <c r="D257" t="s">
        <v>41</v>
      </c>
      <c r="E257" t="s">
        <v>34</v>
      </c>
      <c r="F257" t="s">
        <v>17</v>
      </c>
      <c r="G257" s="4">
        <v>1463</v>
      </c>
      <c r="H257" s="5">
        <v>39</v>
      </c>
    </row>
    <row r="258" spans="4:8" x14ac:dyDescent="0.25">
      <c r="D258" t="s">
        <v>3</v>
      </c>
      <c r="E258" t="s">
        <v>36</v>
      </c>
      <c r="F258" t="s">
        <v>16</v>
      </c>
      <c r="G258" s="4">
        <v>9198</v>
      </c>
      <c r="H258" s="5">
        <v>36</v>
      </c>
    </row>
    <row r="259" spans="4:8" x14ac:dyDescent="0.25">
      <c r="D259" t="s">
        <v>6</v>
      </c>
      <c r="E259" t="s">
        <v>38</v>
      </c>
      <c r="F259" t="s">
        <v>21</v>
      </c>
      <c r="G259" s="4">
        <v>7322</v>
      </c>
      <c r="H259" s="5">
        <v>36</v>
      </c>
    </row>
    <row r="260" spans="4:8" x14ac:dyDescent="0.25">
      <c r="D260" t="s">
        <v>2</v>
      </c>
      <c r="E260" t="s">
        <v>39</v>
      </c>
      <c r="F260" t="s">
        <v>15</v>
      </c>
      <c r="G260" s="4">
        <v>4802</v>
      </c>
      <c r="H260" s="5">
        <v>36</v>
      </c>
    </row>
    <row r="261" spans="4:8" x14ac:dyDescent="0.25">
      <c r="D261" t="s">
        <v>2</v>
      </c>
      <c r="E261" t="s">
        <v>39</v>
      </c>
      <c r="F261" t="s">
        <v>23</v>
      </c>
      <c r="G261" s="4">
        <v>630</v>
      </c>
      <c r="H261" s="5">
        <v>36</v>
      </c>
    </row>
    <row r="262" spans="4:8" x14ac:dyDescent="0.25">
      <c r="D262" t="s">
        <v>40</v>
      </c>
      <c r="E262" t="s">
        <v>36</v>
      </c>
      <c r="F262" t="s">
        <v>4</v>
      </c>
      <c r="G262" s="4">
        <v>217</v>
      </c>
      <c r="H262" s="5">
        <v>36</v>
      </c>
    </row>
    <row r="263" spans="4:8" x14ac:dyDescent="0.25">
      <c r="D263" t="s">
        <v>10</v>
      </c>
      <c r="E263" t="s">
        <v>39</v>
      </c>
      <c r="F263" t="s">
        <v>33</v>
      </c>
      <c r="G263" s="4">
        <v>12950</v>
      </c>
      <c r="H263" s="5">
        <v>30</v>
      </c>
    </row>
    <row r="264" spans="4:8" x14ac:dyDescent="0.25">
      <c r="D264" t="s">
        <v>8</v>
      </c>
      <c r="E264" t="s">
        <v>37</v>
      </c>
      <c r="F264" t="s">
        <v>15</v>
      </c>
      <c r="G264" s="4">
        <v>9709</v>
      </c>
      <c r="H264" s="5">
        <v>30</v>
      </c>
    </row>
    <row r="265" spans="4:8" x14ac:dyDescent="0.25">
      <c r="D265" t="s">
        <v>40</v>
      </c>
      <c r="E265" t="s">
        <v>39</v>
      </c>
      <c r="F265" t="s">
        <v>27</v>
      </c>
      <c r="G265" s="4">
        <v>6370</v>
      </c>
      <c r="H265" s="5">
        <v>30</v>
      </c>
    </row>
    <row r="266" spans="4:8" x14ac:dyDescent="0.25">
      <c r="D266" t="s">
        <v>40</v>
      </c>
      <c r="E266" t="s">
        <v>36</v>
      </c>
      <c r="F266" t="s">
        <v>25</v>
      </c>
      <c r="G266" s="4">
        <v>5439</v>
      </c>
      <c r="H266" s="5">
        <v>30</v>
      </c>
    </row>
    <row r="267" spans="4:8" x14ac:dyDescent="0.25">
      <c r="D267" t="s">
        <v>10</v>
      </c>
      <c r="E267" t="s">
        <v>37</v>
      </c>
      <c r="F267" t="s">
        <v>23</v>
      </c>
      <c r="G267" s="4">
        <v>4683</v>
      </c>
      <c r="H267" s="5">
        <v>30</v>
      </c>
    </row>
    <row r="268" spans="4:8" x14ac:dyDescent="0.25">
      <c r="D268" t="s">
        <v>6</v>
      </c>
      <c r="E268" t="s">
        <v>36</v>
      </c>
      <c r="F268" t="s">
        <v>13</v>
      </c>
      <c r="G268" s="4">
        <v>4319</v>
      </c>
      <c r="H268" s="5">
        <v>30</v>
      </c>
    </row>
    <row r="269" spans="4:8" x14ac:dyDescent="0.25">
      <c r="D269" t="s">
        <v>8</v>
      </c>
      <c r="E269" t="s">
        <v>39</v>
      </c>
      <c r="F269" t="s">
        <v>18</v>
      </c>
      <c r="G269" s="4">
        <v>9660</v>
      </c>
      <c r="H269" s="5">
        <v>27</v>
      </c>
    </row>
    <row r="270" spans="4:8" x14ac:dyDescent="0.25">
      <c r="D270" t="s">
        <v>9</v>
      </c>
      <c r="E270" t="s">
        <v>34</v>
      </c>
      <c r="F270" t="s">
        <v>21</v>
      </c>
      <c r="G270" s="4">
        <v>6832</v>
      </c>
      <c r="H270" s="5">
        <v>27</v>
      </c>
    </row>
    <row r="271" spans="4:8" x14ac:dyDescent="0.25">
      <c r="D271" t="s">
        <v>6</v>
      </c>
      <c r="E271" t="s">
        <v>39</v>
      </c>
      <c r="F271" t="s">
        <v>17</v>
      </c>
      <c r="G271" s="4">
        <v>6048</v>
      </c>
      <c r="H271" s="5">
        <v>27</v>
      </c>
    </row>
    <row r="272" spans="4:8" x14ac:dyDescent="0.25">
      <c r="D272" t="s">
        <v>10</v>
      </c>
      <c r="E272" t="s">
        <v>37</v>
      </c>
      <c r="F272" t="s">
        <v>28</v>
      </c>
      <c r="G272" s="4">
        <v>3059</v>
      </c>
      <c r="H272" s="5">
        <v>27</v>
      </c>
    </row>
    <row r="273" spans="4:8" x14ac:dyDescent="0.25">
      <c r="D273" t="s">
        <v>7</v>
      </c>
      <c r="E273" t="s">
        <v>35</v>
      </c>
      <c r="F273" t="s">
        <v>16</v>
      </c>
      <c r="G273" s="4">
        <v>2135</v>
      </c>
      <c r="H273" s="5">
        <v>27</v>
      </c>
    </row>
    <row r="274" spans="4:8" x14ac:dyDescent="0.25">
      <c r="D274" t="s">
        <v>8</v>
      </c>
      <c r="E274" t="s">
        <v>39</v>
      </c>
      <c r="F274" t="s">
        <v>26</v>
      </c>
      <c r="G274" s="4">
        <v>1561</v>
      </c>
      <c r="H274" s="5">
        <v>27</v>
      </c>
    </row>
    <row r="275" spans="4:8" x14ac:dyDescent="0.25">
      <c r="D275" t="s">
        <v>10</v>
      </c>
      <c r="E275" t="s">
        <v>34</v>
      </c>
      <c r="F275" t="s">
        <v>22</v>
      </c>
      <c r="G275" s="4">
        <v>4053</v>
      </c>
      <c r="H275" s="5">
        <v>24</v>
      </c>
    </row>
    <row r="276" spans="4:8" x14ac:dyDescent="0.25">
      <c r="D276" t="s">
        <v>7</v>
      </c>
      <c r="E276" t="s">
        <v>34</v>
      </c>
      <c r="F276" t="s">
        <v>15</v>
      </c>
      <c r="G276" s="4">
        <v>3829</v>
      </c>
      <c r="H276" s="5">
        <v>24</v>
      </c>
    </row>
    <row r="277" spans="4:8" x14ac:dyDescent="0.25">
      <c r="D277" t="s">
        <v>2</v>
      </c>
      <c r="E277" t="s">
        <v>36</v>
      </c>
      <c r="F277" t="s">
        <v>16</v>
      </c>
      <c r="G277" s="4">
        <v>11417</v>
      </c>
      <c r="H277" s="5">
        <v>21</v>
      </c>
    </row>
    <row r="278" spans="4:8" x14ac:dyDescent="0.25">
      <c r="D278" t="s">
        <v>5</v>
      </c>
      <c r="E278" t="s">
        <v>37</v>
      </c>
      <c r="F278" t="s">
        <v>25</v>
      </c>
      <c r="G278" s="4">
        <v>8813</v>
      </c>
      <c r="H278" s="5">
        <v>21</v>
      </c>
    </row>
    <row r="279" spans="4:8" x14ac:dyDescent="0.25">
      <c r="D279" t="s">
        <v>40</v>
      </c>
      <c r="E279" t="s">
        <v>37</v>
      </c>
      <c r="F279" t="s">
        <v>19</v>
      </c>
      <c r="G279" s="4">
        <v>7693</v>
      </c>
      <c r="H279" s="5">
        <v>21</v>
      </c>
    </row>
    <row r="280" spans="4:8" x14ac:dyDescent="0.25">
      <c r="D280" t="s">
        <v>5</v>
      </c>
      <c r="E280" t="s">
        <v>34</v>
      </c>
      <c r="F280" t="s">
        <v>27</v>
      </c>
      <c r="G280" s="4">
        <v>6986</v>
      </c>
      <c r="H280" s="5">
        <v>21</v>
      </c>
    </row>
    <row r="281" spans="4:8" x14ac:dyDescent="0.25">
      <c r="D281" t="s">
        <v>5</v>
      </c>
      <c r="E281" t="s">
        <v>38</v>
      </c>
      <c r="F281" t="s">
        <v>32</v>
      </c>
      <c r="G281" s="4">
        <v>5075</v>
      </c>
      <c r="H281" s="5">
        <v>21</v>
      </c>
    </row>
    <row r="282" spans="4:8" x14ac:dyDescent="0.25">
      <c r="D282" t="s">
        <v>7</v>
      </c>
      <c r="E282" t="s">
        <v>35</v>
      </c>
      <c r="F282" t="s">
        <v>27</v>
      </c>
      <c r="G282" s="4">
        <v>2478</v>
      </c>
      <c r="H282" s="5">
        <v>21</v>
      </c>
    </row>
    <row r="283" spans="4:8" x14ac:dyDescent="0.25">
      <c r="D283" t="s">
        <v>41</v>
      </c>
      <c r="E283" t="s">
        <v>38</v>
      </c>
      <c r="F283" t="s">
        <v>25</v>
      </c>
      <c r="G283" s="4">
        <v>154</v>
      </c>
      <c r="H283" s="5">
        <v>21</v>
      </c>
    </row>
    <row r="284" spans="4:8" x14ac:dyDescent="0.25">
      <c r="D284" t="s">
        <v>3</v>
      </c>
      <c r="E284" t="s">
        <v>34</v>
      </c>
      <c r="F284" t="s">
        <v>20</v>
      </c>
      <c r="G284" s="4">
        <v>2583</v>
      </c>
      <c r="H284" s="5">
        <v>18</v>
      </c>
    </row>
    <row r="285" spans="4:8" x14ac:dyDescent="0.25">
      <c r="D285" t="s">
        <v>3</v>
      </c>
      <c r="E285" t="s">
        <v>36</v>
      </c>
      <c r="F285" t="s">
        <v>19</v>
      </c>
      <c r="G285" s="4">
        <v>1281</v>
      </c>
      <c r="H285" s="5">
        <v>18</v>
      </c>
    </row>
    <row r="286" spans="4:8" x14ac:dyDescent="0.25">
      <c r="D286" t="s">
        <v>2</v>
      </c>
      <c r="E286" t="s">
        <v>37</v>
      </c>
      <c r="F286" t="s">
        <v>19</v>
      </c>
      <c r="G286" s="4">
        <v>238</v>
      </c>
      <c r="H286" s="5">
        <v>18</v>
      </c>
    </row>
    <row r="287" spans="4:8" x14ac:dyDescent="0.25">
      <c r="D287" t="s">
        <v>5</v>
      </c>
      <c r="E287" t="s">
        <v>36</v>
      </c>
      <c r="F287" t="s">
        <v>23</v>
      </c>
      <c r="G287" s="4">
        <v>6314</v>
      </c>
      <c r="H287" s="5">
        <v>15</v>
      </c>
    </row>
    <row r="288" spans="4:8" x14ac:dyDescent="0.25">
      <c r="D288" t="s">
        <v>5</v>
      </c>
      <c r="E288" t="s">
        <v>35</v>
      </c>
      <c r="F288" t="s">
        <v>18</v>
      </c>
      <c r="G288" s="4">
        <v>2415</v>
      </c>
      <c r="H288" s="5">
        <v>15</v>
      </c>
    </row>
    <row r="289" spans="4:8" x14ac:dyDescent="0.25">
      <c r="D289" t="s">
        <v>6</v>
      </c>
      <c r="E289" t="s">
        <v>34</v>
      </c>
      <c r="F289" t="s">
        <v>15</v>
      </c>
      <c r="G289" s="4">
        <v>1442</v>
      </c>
      <c r="H289" s="5">
        <v>15</v>
      </c>
    </row>
    <row r="290" spans="4:8" x14ac:dyDescent="0.25">
      <c r="D290" t="s">
        <v>2</v>
      </c>
      <c r="E290" t="s">
        <v>35</v>
      </c>
      <c r="F290" t="s">
        <v>19</v>
      </c>
      <c r="G290" s="4">
        <v>553</v>
      </c>
      <c r="H290" s="5">
        <v>15</v>
      </c>
    </row>
    <row r="291" spans="4:8" x14ac:dyDescent="0.25">
      <c r="D291" t="s">
        <v>40</v>
      </c>
      <c r="E291" t="s">
        <v>39</v>
      </c>
      <c r="F291" t="s">
        <v>22</v>
      </c>
      <c r="G291" s="4">
        <v>5817</v>
      </c>
      <c r="H291" s="5">
        <v>12</v>
      </c>
    </row>
    <row r="292" spans="4:8" x14ac:dyDescent="0.25">
      <c r="D292" t="s">
        <v>5</v>
      </c>
      <c r="E292" t="s">
        <v>37</v>
      </c>
      <c r="F292" t="s">
        <v>14</v>
      </c>
      <c r="G292" s="4">
        <v>4991</v>
      </c>
      <c r="H292" s="5">
        <v>12</v>
      </c>
    </row>
    <row r="293" spans="4:8" x14ac:dyDescent="0.25">
      <c r="D293" t="s">
        <v>6</v>
      </c>
      <c r="E293" t="s">
        <v>36</v>
      </c>
      <c r="F293" t="s">
        <v>32</v>
      </c>
      <c r="G293" s="4">
        <v>6118</v>
      </c>
      <c r="H293" s="5">
        <v>9</v>
      </c>
    </row>
    <row r="294" spans="4:8" x14ac:dyDescent="0.25">
      <c r="D294" t="s">
        <v>10</v>
      </c>
      <c r="E294" t="s">
        <v>34</v>
      </c>
      <c r="F294" t="s">
        <v>26</v>
      </c>
      <c r="G294" s="4">
        <v>4991</v>
      </c>
      <c r="H294" s="5">
        <v>9</v>
      </c>
    </row>
    <row r="295" spans="4:8" x14ac:dyDescent="0.25">
      <c r="D295" t="s">
        <v>41</v>
      </c>
      <c r="E295" t="s">
        <v>37</v>
      </c>
      <c r="F295" t="s">
        <v>21</v>
      </c>
      <c r="G295" s="4">
        <v>2933</v>
      </c>
      <c r="H295" s="5">
        <v>9</v>
      </c>
    </row>
    <row r="296" spans="4:8" x14ac:dyDescent="0.25">
      <c r="D296" t="s">
        <v>5</v>
      </c>
      <c r="E296" t="s">
        <v>35</v>
      </c>
      <c r="F296" t="s">
        <v>4</v>
      </c>
      <c r="G296" s="4">
        <v>2744</v>
      </c>
      <c r="H296" s="5">
        <v>9</v>
      </c>
    </row>
    <row r="297" spans="4:8" x14ac:dyDescent="0.25">
      <c r="D297" t="s">
        <v>9</v>
      </c>
      <c r="E297" t="s">
        <v>38</v>
      </c>
      <c r="F297" t="s">
        <v>17</v>
      </c>
      <c r="G297" s="4">
        <v>2408</v>
      </c>
      <c r="H297" s="5">
        <v>9</v>
      </c>
    </row>
    <row r="298" spans="4:8" x14ac:dyDescent="0.25">
      <c r="D298" t="s">
        <v>6</v>
      </c>
      <c r="E298" t="s">
        <v>37</v>
      </c>
      <c r="F298" t="s">
        <v>26</v>
      </c>
      <c r="G298" s="4">
        <v>6818</v>
      </c>
      <c r="H298" s="5">
        <v>6</v>
      </c>
    </row>
    <row r="299" spans="4:8" x14ac:dyDescent="0.25">
      <c r="D299" t="s">
        <v>10</v>
      </c>
      <c r="E299" t="s">
        <v>35</v>
      </c>
      <c r="F299" t="s">
        <v>15</v>
      </c>
      <c r="G299" s="4">
        <v>2562</v>
      </c>
      <c r="H299" s="5">
        <v>6</v>
      </c>
    </row>
    <row r="300" spans="4:8" x14ac:dyDescent="0.25">
      <c r="D300" t="s">
        <v>6</v>
      </c>
      <c r="E300" t="s">
        <v>38</v>
      </c>
      <c r="F300" t="s">
        <v>16</v>
      </c>
      <c r="G300" s="4">
        <v>938</v>
      </c>
      <c r="H300" s="5">
        <v>6</v>
      </c>
    </row>
    <row r="301" spans="4:8" x14ac:dyDescent="0.25">
      <c r="D301" t="s">
        <v>5</v>
      </c>
      <c r="E301" t="s">
        <v>36</v>
      </c>
      <c r="F301" t="s">
        <v>18</v>
      </c>
      <c r="G301" s="4">
        <v>6111</v>
      </c>
      <c r="H301" s="5">
        <v>3</v>
      </c>
    </row>
    <row r="302" spans="4:8" x14ac:dyDescent="0.25">
      <c r="D302" t="s">
        <v>41</v>
      </c>
      <c r="E302" t="s">
        <v>38</v>
      </c>
      <c r="F302" t="s">
        <v>22</v>
      </c>
      <c r="G302" s="4">
        <v>5915</v>
      </c>
      <c r="H302" s="5">
        <v>3</v>
      </c>
    </row>
    <row r="303" spans="4:8" x14ac:dyDescent="0.25">
      <c r="D303" t="s">
        <v>2</v>
      </c>
      <c r="E303" t="s">
        <v>38</v>
      </c>
      <c r="F303" t="s">
        <v>4</v>
      </c>
      <c r="G303" s="4">
        <v>3549</v>
      </c>
      <c r="H303" s="5">
        <v>3</v>
      </c>
    </row>
    <row r="304" spans="4:8" x14ac:dyDescent="0.25">
      <c r="D304" t="s">
        <v>6</v>
      </c>
      <c r="E304" t="s">
        <v>39</v>
      </c>
      <c r="F304" t="s">
        <v>24</v>
      </c>
      <c r="G304" s="4">
        <v>2989</v>
      </c>
      <c r="H304" s="5">
        <v>3</v>
      </c>
    </row>
    <row r="305" spans="4:8" x14ac:dyDescent="0.25">
      <c r="D305" t="s">
        <v>7</v>
      </c>
      <c r="E305" t="s">
        <v>37</v>
      </c>
      <c r="F305" t="s">
        <v>26</v>
      </c>
      <c r="G305" s="4">
        <v>5306</v>
      </c>
      <c r="H305" s="5">
        <v>0</v>
      </c>
    </row>
  </sheetData>
  <mergeCells count="2">
    <mergeCell ref="B1:D2"/>
    <mergeCell ref="A1:A2"/>
  </mergeCells>
  <conditionalFormatting sqref="G6:G305">
    <cfRule type="colorScale" priority="2">
      <colorScale>
        <cfvo type="min"/>
        <cfvo type="percentile" val="50"/>
        <cfvo type="max"/>
        <color rgb="FFF8696B"/>
        <color rgb="FFFFEB84"/>
        <color rgb="FF63BE7B"/>
      </colorScale>
    </cfRule>
  </conditionalFormatting>
  <conditionalFormatting sqref="H6:H305">
    <cfRule type="dataBar" priority="1">
      <dataBar>
        <cfvo type="min"/>
        <cfvo type="max"/>
        <color rgb="FFD6007B"/>
      </dataBar>
      <extLst>
        <ext xmlns:x14="http://schemas.microsoft.com/office/spreadsheetml/2009/9/main" uri="{B025F937-C7B1-47D3-B67F-A62EFF666E3E}">
          <x14:id>{65D0D76A-0162-474B-AE56-368AC1D48550}</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65D0D76A-0162-474B-AE56-368AC1D48550}">
            <x14:dataBar minLength="0" maxLength="100" border="1" negativeBarBorderColorSameAsPositive="0">
              <x14:cfvo type="autoMin"/>
              <x14:cfvo type="autoMax"/>
              <x14:borderColor rgb="FFD6007B"/>
              <x14:negativeFillColor rgb="FFFF0000"/>
              <x14:negativeBorderColor rgb="FFFF0000"/>
              <x14:axisColor rgb="FF000000"/>
            </x14:dataBar>
          </x14:cfRule>
          <xm:sqref>H6:H305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D5" sqref="D5:D10"/>
    </sheetView>
  </sheetViews>
  <sheetFormatPr defaultRowHeight="15" x14ac:dyDescent="0.25"/>
  <cols>
    <col min="3" max="3" width="20.140625" customWidth="1"/>
    <col min="4" max="4" width="13.42578125" customWidth="1"/>
    <col min="5" max="5" width="11.85546875" customWidth="1"/>
    <col min="9" max="9" width="12.28515625" customWidth="1"/>
    <col min="10" max="10" width="10.42578125" customWidth="1"/>
    <col min="11" max="11" width="11.140625" customWidth="1"/>
  </cols>
  <sheetData>
    <row r="1" spans="1:11" x14ac:dyDescent="0.25">
      <c r="A1" s="66" t="s">
        <v>72</v>
      </c>
      <c r="B1" s="67"/>
      <c r="C1" s="67"/>
      <c r="D1" s="67"/>
      <c r="E1" s="67"/>
    </row>
    <row r="2" spans="1:11" x14ac:dyDescent="0.25">
      <c r="A2" s="67"/>
      <c r="B2" s="67"/>
      <c r="C2" s="67"/>
      <c r="D2" s="67"/>
      <c r="E2" s="67"/>
    </row>
    <row r="3" spans="1:11" x14ac:dyDescent="0.25">
      <c r="A3" s="67"/>
      <c r="B3" s="67"/>
      <c r="C3" s="67"/>
      <c r="D3" s="67"/>
      <c r="E3" s="67"/>
    </row>
    <row r="4" spans="1:11" x14ac:dyDescent="0.25">
      <c r="C4" s="13" t="s">
        <v>65</v>
      </c>
      <c r="D4" s="71" t="s">
        <v>1</v>
      </c>
      <c r="E4" s="71"/>
      <c r="F4" s="14" t="s">
        <v>57</v>
      </c>
      <c r="I4" t="s">
        <v>65</v>
      </c>
      <c r="J4" t="s">
        <v>1</v>
      </c>
      <c r="K4" t="s">
        <v>57</v>
      </c>
    </row>
    <row r="5" spans="1:11" x14ac:dyDescent="0.25">
      <c r="C5" s="15" t="s">
        <v>34</v>
      </c>
      <c r="D5" s="65">
        <f>SUMIFS(Data[Amount],Data[Geography],C5)</f>
        <v>252469</v>
      </c>
      <c r="E5" s="16">
        <f>D5</f>
        <v>252469</v>
      </c>
      <c r="F5" s="17">
        <f>SUMIFS(Data[Units],Data[Geography],C5)</f>
        <v>8760</v>
      </c>
      <c r="I5" t="s">
        <v>37</v>
      </c>
      <c r="J5">
        <v>218813</v>
      </c>
      <c r="K5">
        <v>7431</v>
      </c>
    </row>
    <row r="6" spans="1:11" x14ac:dyDescent="0.25">
      <c r="C6" s="15" t="s">
        <v>36</v>
      </c>
      <c r="D6" s="65">
        <f>SUMIFS(Data[Amount],Data[Geography],C6)</f>
        <v>237944</v>
      </c>
      <c r="E6" s="16">
        <f t="shared" ref="E6:E10" si="0">D6</f>
        <v>237944</v>
      </c>
      <c r="F6" s="17">
        <f>SUMIFS(Data[Units],Data[Geography],C6)</f>
        <v>7302</v>
      </c>
      <c r="I6" t="s">
        <v>35</v>
      </c>
      <c r="J6">
        <v>189434</v>
      </c>
      <c r="K6">
        <v>10158</v>
      </c>
    </row>
    <row r="7" spans="1:11" x14ac:dyDescent="0.25">
      <c r="C7" s="15" t="s">
        <v>37</v>
      </c>
      <c r="D7" s="65">
        <f>SUMIFS(Data[Amount],Data[Geography],C7)</f>
        <v>218813</v>
      </c>
      <c r="E7" s="16">
        <f t="shared" si="0"/>
        <v>218813</v>
      </c>
      <c r="F7" s="17">
        <f>SUMIFS(Data[Units],Data[Geography],C7)</f>
        <v>7431</v>
      </c>
      <c r="I7" t="s">
        <v>36</v>
      </c>
      <c r="J7">
        <v>237944</v>
      </c>
      <c r="K7">
        <v>7302</v>
      </c>
    </row>
    <row r="8" spans="1:11" x14ac:dyDescent="0.25">
      <c r="C8" s="15" t="s">
        <v>35</v>
      </c>
      <c r="D8" s="65">
        <f>SUMIFS(Data[Amount],Data[Geography],C8)</f>
        <v>189434</v>
      </c>
      <c r="E8" s="16">
        <f t="shared" si="0"/>
        <v>189434</v>
      </c>
      <c r="F8" s="17">
        <f>SUMIFS(Data[Units],Data[Geography],C8)</f>
        <v>10158</v>
      </c>
      <c r="I8" t="s">
        <v>39</v>
      </c>
      <c r="J8">
        <v>173530</v>
      </c>
      <c r="K8">
        <v>5745</v>
      </c>
    </row>
    <row r="9" spans="1:11" x14ac:dyDescent="0.25">
      <c r="C9" s="15" t="s">
        <v>39</v>
      </c>
      <c r="D9" s="65">
        <f>SUMIFS(Data[Amount],Data[Geography],C9)</f>
        <v>173530</v>
      </c>
      <c r="E9" s="16">
        <f t="shared" si="0"/>
        <v>173530</v>
      </c>
      <c r="F9" s="17">
        <f>SUMIFS(Data[Units],Data[Geography],C9)</f>
        <v>5745</v>
      </c>
      <c r="I9" t="s">
        <v>38</v>
      </c>
      <c r="J9">
        <v>168679</v>
      </c>
      <c r="K9">
        <v>6264</v>
      </c>
    </row>
    <row r="10" spans="1:11" x14ac:dyDescent="0.25">
      <c r="C10" s="15" t="s">
        <v>38</v>
      </c>
      <c r="D10" s="65">
        <f>SUMIFS(Data[Amount],Data[Geography],C10)</f>
        <v>168679</v>
      </c>
      <c r="E10" s="16">
        <f t="shared" si="0"/>
        <v>168679</v>
      </c>
      <c r="F10" s="17">
        <f>SUMIFS(Data[Units],Data[Geography],C10)</f>
        <v>6264</v>
      </c>
      <c r="I10" t="s">
        <v>34</v>
      </c>
      <c r="J10">
        <v>252469</v>
      </c>
      <c r="K10">
        <v>8760</v>
      </c>
    </row>
  </sheetData>
  <mergeCells count="2">
    <mergeCell ref="A1:E3"/>
    <mergeCell ref="D4:E4"/>
  </mergeCells>
  <conditionalFormatting sqref="E5:E10">
    <cfRule type="dataBar" priority="1">
      <dataBar showValue="0">
        <cfvo type="min"/>
        <cfvo type="max"/>
        <color theme="5" tint="-0.249977111117893"/>
      </dataBar>
      <extLst>
        <ext xmlns:x14="http://schemas.microsoft.com/office/spreadsheetml/2009/9/main" uri="{B025F937-C7B1-47D3-B67F-A62EFF666E3E}">
          <x14:id>{00CE11CF-16FF-41CB-8FD1-6EE065D05A03}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0CE11CF-16FF-41CB-8FD1-6EE065D05A03}">
            <x14:dataBar minLength="0" maxLength="100" border="1" negativeBarBorderColorSameAsPositive="0">
              <x14:cfvo type="autoMin"/>
              <x14:cfvo type="autoMax"/>
              <x14:borderColor rgb="FFFF555A"/>
              <x14:negativeFillColor rgb="FFFF0000"/>
              <x14:negativeBorderColor rgb="FFFF0000"/>
              <x14:axisColor rgb="FF000000"/>
            </x14:dataBar>
          </x14:cfRule>
          <xm:sqref>E5:E10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E11" sqref="E11"/>
    </sheetView>
  </sheetViews>
  <sheetFormatPr defaultRowHeight="15" x14ac:dyDescent="0.25"/>
  <cols>
    <col min="2" max="2" width="13.140625" customWidth="1"/>
    <col min="3" max="3" width="14.85546875" customWidth="1"/>
    <col min="4" max="4" width="5.42578125" customWidth="1"/>
    <col min="5" max="5" width="12.28515625" customWidth="1"/>
  </cols>
  <sheetData>
    <row r="1" spans="1:6" x14ac:dyDescent="0.25">
      <c r="A1" s="72" t="s">
        <v>73</v>
      </c>
      <c r="B1" s="72"/>
      <c r="C1" s="72"/>
      <c r="D1" s="72"/>
      <c r="E1" s="72"/>
      <c r="F1" s="12"/>
    </row>
    <row r="2" spans="1:6" x14ac:dyDescent="0.25">
      <c r="A2" s="72"/>
      <c r="B2" s="72"/>
      <c r="C2" s="72"/>
      <c r="D2" s="72"/>
      <c r="E2" s="72"/>
      <c r="F2" s="12"/>
    </row>
    <row r="3" spans="1:6" x14ac:dyDescent="0.25">
      <c r="A3" s="72"/>
      <c r="B3" s="72"/>
      <c r="C3" s="72"/>
      <c r="D3" s="72"/>
      <c r="E3" s="72"/>
      <c r="F3" s="12"/>
    </row>
    <row r="4" spans="1:6" x14ac:dyDescent="0.25">
      <c r="A4" s="12"/>
      <c r="B4" s="12"/>
      <c r="C4" s="12"/>
      <c r="D4" s="12"/>
      <c r="E4" s="12"/>
      <c r="F4" s="12"/>
    </row>
    <row r="5" spans="1:6" x14ac:dyDescent="0.25">
      <c r="A5" s="12"/>
      <c r="B5" s="12"/>
      <c r="C5" s="12"/>
      <c r="D5" s="12"/>
      <c r="E5" s="12"/>
      <c r="F5" s="12"/>
    </row>
    <row r="7" spans="1:6" x14ac:dyDescent="0.25">
      <c r="B7" s="27" t="s">
        <v>66</v>
      </c>
      <c r="C7" t="s">
        <v>68</v>
      </c>
      <c r="D7" t="s">
        <v>61</v>
      </c>
      <c r="E7" t="s">
        <v>69</v>
      </c>
    </row>
    <row r="8" spans="1:6" x14ac:dyDescent="0.25">
      <c r="B8" s="28" t="s">
        <v>34</v>
      </c>
      <c r="C8" s="56">
        <v>252469</v>
      </c>
      <c r="D8" s="29">
        <v>252469</v>
      </c>
      <c r="E8" s="5">
        <v>8760</v>
      </c>
    </row>
    <row r="9" spans="1:6" x14ac:dyDescent="0.25">
      <c r="B9" s="28" t="s">
        <v>36</v>
      </c>
      <c r="C9" s="56">
        <v>237944</v>
      </c>
      <c r="D9" s="29">
        <v>237944</v>
      </c>
      <c r="E9" s="5">
        <v>7302</v>
      </c>
    </row>
    <row r="10" spans="1:6" x14ac:dyDescent="0.25">
      <c r="B10" s="28" t="s">
        <v>37</v>
      </c>
      <c r="C10" s="56">
        <v>218813</v>
      </c>
      <c r="D10" s="29">
        <v>218813</v>
      </c>
      <c r="E10" s="5">
        <v>7431</v>
      </c>
    </row>
    <row r="11" spans="1:6" x14ac:dyDescent="0.25">
      <c r="B11" s="28" t="s">
        <v>35</v>
      </c>
      <c r="C11" s="56">
        <v>189434</v>
      </c>
      <c r="D11" s="29">
        <v>189434</v>
      </c>
      <c r="E11" s="5">
        <v>10158</v>
      </c>
    </row>
    <row r="12" spans="1:6" x14ac:dyDescent="0.25">
      <c r="B12" s="28" t="s">
        <v>39</v>
      </c>
      <c r="C12" s="56">
        <v>173530</v>
      </c>
      <c r="D12" s="29">
        <v>173530</v>
      </c>
      <c r="E12" s="5">
        <v>5745</v>
      </c>
    </row>
    <row r="13" spans="1:6" x14ac:dyDescent="0.25">
      <c r="B13" s="28" t="s">
        <v>38</v>
      </c>
      <c r="C13" s="56">
        <v>168679</v>
      </c>
      <c r="D13" s="29">
        <v>168679</v>
      </c>
      <c r="E13" s="5">
        <v>6264</v>
      </c>
    </row>
  </sheetData>
  <mergeCells count="1">
    <mergeCell ref="A1:E3"/>
  </mergeCells>
  <conditionalFormatting pivot="1" sqref="D8:D13">
    <cfRule type="dataBar" priority="1">
      <dataBar showValue="0">
        <cfvo type="min"/>
        <cfvo type="max"/>
        <color theme="5" tint="-0.249977111117893"/>
      </dataBar>
      <extLst>
        <ext xmlns:x14="http://schemas.microsoft.com/office/spreadsheetml/2009/9/main" uri="{B025F937-C7B1-47D3-B67F-A62EFF666E3E}">
          <x14:id>{18442691-E141-475A-B75F-8362C120D420}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18442691-E141-475A-B75F-8362C120D420}">
            <x14:dataBar minLength="0" maxLength="100" border="1" negativeBarBorderColorSameAsPositive="0">
              <x14:cfvo type="autoMin"/>
              <x14:cfvo type="autoMax"/>
              <x14:borderColor rgb="FFFF555A"/>
              <x14:negativeFillColor rgb="FFFF0000"/>
              <x14:negativeBorderColor rgb="FFFF0000"/>
              <x14:axisColor rgb="FF000000"/>
            </x14:dataBar>
          </x14:cfRule>
          <xm:sqref>D8:D13</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C8" sqref="C8:C13"/>
    </sheetView>
  </sheetViews>
  <sheetFormatPr defaultRowHeight="15" x14ac:dyDescent="0.25"/>
  <cols>
    <col min="2" max="2" width="19.42578125" customWidth="1"/>
    <col min="3" max="3" width="13.140625" customWidth="1"/>
    <col min="4" max="5" width="13.140625" bestFit="1" customWidth="1"/>
  </cols>
  <sheetData>
    <row r="1" spans="1:7" x14ac:dyDescent="0.25">
      <c r="A1" s="73" t="s">
        <v>74</v>
      </c>
      <c r="B1" s="73"/>
      <c r="C1" s="73"/>
      <c r="D1" s="73"/>
      <c r="E1" s="73"/>
      <c r="F1" s="73"/>
      <c r="G1" s="73"/>
    </row>
    <row r="2" spans="1:7" x14ac:dyDescent="0.25">
      <c r="A2" s="73"/>
      <c r="B2" s="73"/>
      <c r="C2" s="73"/>
      <c r="D2" s="73"/>
      <c r="E2" s="73"/>
      <c r="F2" s="73"/>
      <c r="G2" s="73"/>
    </row>
    <row r="3" spans="1:7" x14ac:dyDescent="0.25">
      <c r="A3" s="73"/>
      <c r="B3" s="73"/>
      <c r="C3" s="73"/>
      <c r="D3" s="73"/>
      <c r="E3" s="73"/>
      <c r="F3" s="73"/>
      <c r="G3" s="73"/>
    </row>
    <row r="4" spans="1:7" x14ac:dyDescent="0.25">
      <c r="A4" s="73"/>
      <c r="B4" s="73"/>
      <c r="C4" s="73"/>
      <c r="D4" s="73"/>
      <c r="E4" s="73"/>
      <c r="F4" s="73"/>
      <c r="G4" s="73"/>
    </row>
    <row r="7" spans="1:7" x14ac:dyDescent="0.25">
      <c r="B7" s="27" t="s">
        <v>66</v>
      </c>
      <c r="C7" t="s">
        <v>70</v>
      </c>
    </row>
    <row r="8" spans="1:7" x14ac:dyDescent="0.25">
      <c r="B8" s="28" t="s">
        <v>15</v>
      </c>
      <c r="C8" s="64">
        <v>44.990867579908674</v>
      </c>
    </row>
    <row r="9" spans="1:7" x14ac:dyDescent="0.25">
      <c r="B9" s="28" t="s">
        <v>33</v>
      </c>
      <c r="C9" s="64">
        <v>37.303128371089535</v>
      </c>
    </row>
    <row r="10" spans="1:7" x14ac:dyDescent="0.25">
      <c r="B10" s="28" t="s">
        <v>24</v>
      </c>
      <c r="C10" s="64">
        <v>33.88697318007663</v>
      </c>
    </row>
    <row r="11" spans="1:7" x14ac:dyDescent="0.25">
      <c r="B11" s="28" t="s">
        <v>26</v>
      </c>
      <c r="C11" s="64">
        <v>32.807189542483663</v>
      </c>
    </row>
    <row r="12" spans="1:7" x14ac:dyDescent="0.25">
      <c r="B12" s="28" t="s">
        <v>22</v>
      </c>
      <c r="C12" s="64">
        <v>32.301656920077974</v>
      </c>
    </row>
    <row r="13" spans="1:7" x14ac:dyDescent="0.25">
      <c r="B13" s="28" t="s">
        <v>67</v>
      </c>
      <c r="C13" s="64">
        <v>35.949565217391303</v>
      </c>
    </row>
  </sheetData>
  <mergeCells count="1">
    <mergeCell ref="A1: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5"/>
  <sheetViews>
    <sheetView workbookViewId="0">
      <selection activeCell="B1" sqref="B1:D3"/>
    </sheetView>
  </sheetViews>
  <sheetFormatPr defaultRowHeight="15" x14ac:dyDescent="0.25"/>
  <cols>
    <col min="2" max="2" width="16.42578125" customWidth="1"/>
    <col min="3" max="3" width="14.85546875" customWidth="1"/>
    <col min="4" max="4" width="11.5703125" customWidth="1"/>
    <col min="8" max="8" width="16.28515625" customWidth="1"/>
    <col min="9" max="9" width="14.85546875" customWidth="1"/>
    <col min="11" max="11" width="16.85546875" customWidth="1"/>
    <col min="12" max="12" width="20.42578125" customWidth="1"/>
    <col min="13" max="13" width="19" customWidth="1"/>
    <col min="14" max="14" width="15.7109375" customWidth="1"/>
    <col min="15" max="15" width="14.85546875" customWidth="1"/>
  </cols>
  <sheetData>
    <row r="1" spans="1:15" x14ac:dyDescent="0.25">
      <c r="A1" s="74">
        <v>7</v>
      </c>
      <c r="B1" s="75" t="s">
        <v>100</v>
      </c>
      <c r="C1" s="75"/>
      <c r="D1" s="75"/>
    </row>
    <row r="2" spans="1:15" x14ac:dyDescent="0.25">
      <c r="A2" s="69"/>
      <c r="B2" s="75"/>
      <c r="C2" s="75"/>
      <c r="D2" s="75"/>
    </row>
    <row r="3" spans="1:15" x14ac:dyDescent="0.25">
      <c r="A3" s="69"/>
      <c r="B3" s="75"/>
      <c r="C3" s="75"/>
      <c r="D3" s="75"/>
    </row>
    <row r="5" spans="1:15" x14ac:dyDescent="0.25">
      <c r="B5" s="27" t="s">
        <v>66</v>
      </c>
      <c r="C5" t="s">
        <v>68</v>
      </c>
      <c r="H5" s="27" t="s">
        <v>66</v>
      </c>
      <c r="I5" t="s">
        <v>68</v>
      </c>
      <c r="K5" s="6"/>
      <c r="L5" s="6"/>
      <c r="M5" s="6"/>
      <c r="N5" s="10"/>
      <c r="O5" s="10"/>
    </row>
    <row r="6" spans="1:15" x14ac:dyDescent="0.25">
      <c r="B6" s="28" t="s">
        <v>38</v>
      </c>
      <c r="C6" s="31">
        <v>25221</v>
      </c>
      <c r="H6" s="28" t="s">
        <v>38</v>
      </c>
      <c r="I6" s="31">
        <v>6069</v>
      </c>
      <c r="N6" s="4"/>
      <c r="O6" s="5"/>
    </row>
    <row r="7" spans="1:15" x14ac:dyDescent="0.25">
      <c r="B7" s="30" t="s">
        <v>5</v>
      </c>
      <c r="C7" s="31">
        <v>25221</v>
      </c>
      <c r="H7" s="30" t="s">
        <v>41</v>
      </c>
      <c r="I7" s="31">
        <v>6069</v>
      </c>
      <c r="N7" s="4"/>
      <c r="O7" s="5"/>
    </row>
    <row r="8" spans="1:15" x14ac:dyDescent="0.25">
      <c r="B8" s="28" t="s">
        <v>36</v>
      </c>
      <c r="C8" s="31">
        <v>39620</v>
      </c>
      <c r="H8" s="28" t="s">
        <v>36</v>
      </c>
      <c r="I8" s="31">
        <v>5019</v>
      </c>
      <c r="N8" s="4"/>
      <c r="O8" s="5"/>
    </row>
    <row r="9" spans="1:15" x14ac:dyDescent="0.25">
      <c r="B9" s="30" t="s">
        <v>5</v>
      </c>
      <c r="C9" s="31">
        <v>39620</v>
      </c>
      <c r="H9" s="30" t="s">
        <v>8</v>
      </c>
      <c r="I9" s="31">
        <v>5019</v>
      </c>
      <c r="N9" s="4"/>
      <c r="O9" s="5"/>
    </row>
    <row r="10" spans="1:15" x14ac:dyDescent="0.25">
      <c r="B10" s="28" t="s">
        <v>34</v>
      </c>
      <c r="C10" s="31">
        <v>41559</v>
      </c>
      <c r="H10" s="28" t="s">
        <v>34</v>
      </c>
      <c r="I10" s="31">
        <v>5516</v>
      </c>
      <c r="N10" s="4"/>
      <c r="O10" s="5"/>
    </row>
    <row r="11" spans="1:15" x14ac:dyDescent="0.25">
      <c r="B11" s="30" t="s">
        <v>5</v>
      </c>
      <c r="C11" s="31">
        <v>41559</v>
      </c>
      <c r="H11" s="30" t="s">
        <v>8</v>
      </c>
      <c r="I11" s="31">
        <v>5516</v>
      </c>
      <c r="N11" s="4"/>
      <c r="O11" s="5"/>
    </row>
    <row r="12" spans="1:15" x14ac:dyDescent="0.25">
      <c r="B12" s="28" t="s">
        <v>37</v>
      </c>
      <c r="C12" s="31">
        <v>43568</v>
      </c>
      <c r="H12" s="28" t="s">
        <v>37</v>
      </c>
      <c r="I12" s="31">
        <v>7987</v>
      </c>
      <c r="N12" s="4"/>
      <c r="O12" s="5"/>
    </row>
    <row r="13" spans="1:15" x14ac:dyDescent="0.25">
      <c r="B13" s="30" t="s">
        <v>7</v>
      </c>
      <c r="C13" s="31">
        <v>43568</v>
      </c>
      <c r="H13" s="30" t="s">
        <v>10</v>
      </c>
      <c r="I13" s="31">
        <v>7987</v>
      </c>
      <c r="N13" s="4"/>
      <c r="O13" s="5"/>
    </row>
    <row r="14" spans="1:15" x14ac:dyDescent="0.25">
      <c r="B14" s="28" t="s">
        <v>39</v>
      </c>
      <c r="C14" s="31">
        <v>45752</v>
      </c>
      <c r="H14" s="28" t="s">
        <v>39</v>
      </c>
      <c r="I14" s="31">
        <v>3976</v>
      </c>
      <c r="N14" s="4"/>
      <c r="O14" s="5"/>
    </row>
    <row r="15" spans="1:15" x14ac:dyDescent="0.25">
      <c r="B15" s="30" t="s">
        <v>2</v>
      </c>
      <c r="C15" s="31">
        <v>45752</v>
      </c>
      <c r="H15" s="30" t="s">
        <v>41</v>
      </c>
      <c r="I15" s="31">
        <v>3976</v>
      </c>
      <c r="N15" s="4"/>
      <c r="O15" s="5"/>
    </row>
    <row r="16" spans="1:15" x14ac:dyDescent="0.25">
      <c r="B16" s="28" t="s">
        <v>35</v>
      </c>
      <c r="C16" s="31">
        <v>38325</v>
      </c>
      <c r="H16" s="28" t="s">
        <v>35</v>
      </c>
      <c r="I16" s="31">
        <v>2142</v>
      </c>
      <c r="N16" s="4"/>
      <c r="O16" s="5"/>
    </row>
    <row r="17" spans="2:15" x14ac:dyDescent="0.25">
      <c r="B17" s="30" t="s">
        <v>40</v>
      </c>
      <c r="C17" s="31">
        <v>38325</v>
      </c>
      <c r="H17" s="30" t="s">
        <v>2</v>
      </c>
      <c r="I17" s="31">
        <v>2142</v>
      </c>
      <c r="N17" s="4"/>
      <c r="O17" s="5"/>
    </row>
    <row r="18" spans="2:15" x14ac:dyDescent="0.25">
      <c r="B18" s="28" t="s">
        <v>67</v>
      </c>
      <c r="C18" s="31">
        <v>234045</v>
      </c>
      <c r="H18" s="28" t="s">
        <v>67</v>
      </c>
      <c r="I18" s="31">
        <v>30709</v>
      </c>
      <c r="N18" s="4"/>
      <c r="O18" s="5"/>
    </row>
    <row r="19" spans="2:15" x14ac:dyDescent="0.25">
      <c r="B19" s="67" t="s">
        <v>75</v>
      </c>
      <c r="C19" s="67"/>
      <c r="H19" s="67" t="s">
        <v>76</v>
      </c>
      <c r="I19" s="67"/>
      <c r="N19" s="4"/>
      <c r="O19" s="5"/>
    </row>
    <row r="20" spans="2:15" x14ac:dyDescent="0.25">
      <c r="N20" s="4"/>
      <c r="O20" s="5"/>
    </row>
    <row r="21" spans="2:15" x14ac:dyDescent="0.25">
      <c r="N21" s="4"/>
      <c r="O21" s="5"/>
    </row>
    <row r="22" spans="2:15" x14ac:dyDescent="0.25">
      <c r="N22" s="4"/>
      <c r="O22" s="5"/>
    </row>
    <row r="23" spans="2:15" x14ac:dyDescent="0.25">
      <c r="N23" s="4"/>
      <c r="O23" s="5"/>
    </row>
    <row r="24" spans="2:15" x14ac:dyDescent="0.25">
      <c r="N24" s="4"/>
      <c r="O24" s="5"/>
    </row>
    <row r="25" spans="2:15" x14ac:dyDescent="0.25">
      <c r="N25" s="4"/>
      <c r="O25" s="5"/>
    </row>
    <row r="26" spans="2:15" x14ac:dyDescent="0.25">
      <c r="N26" s="4"/>
      <c r="O26" s="5"/>
    </row>
    <row r="27" spans="2:15" x14ac:dyDescent="0.25">
      <c r="N27" s="4"/>
      <c r="O27" s="5"/>
    </row>
    <row r="28" spans="2:15" x14ac:dyDescent="0.25">
      <c r="N28" s="4"/>
      <c r="O28" s="5"/>
    </row>
    <row r="29" spans="2:15" x14ac:dyDescent="0.25">
      <c r="N29" s="4"/>
      <c r="O29" s="5"/>
    </row>
    <row r="30" spans="2:15" x14ac:dyDescent="0.25">
      <c r="N30" s="4"/>
      <c r="O30" s="5"/>
    </row>
    <row r="31" spans="2:15" x14ac:dyDescent="0.25">
      <c r="N31" s="4"/>
      <c r="O31" s="5"/>
    </row>
    <row r="32" spans="2:15" x14ac:dyDescent="0.25">
      <c r="N32" s="4"/>
      <c r="O32" s="5"/>
    </row>
    <row r="33" spans="14:15" x14ac:dyDescent="0.25">
      <c r="N33" s="4"/>
      <c r="O33" s="5"/>
    </row>
    <row r="34" spans="14:15" x14ac:dyDescent="0.25">
      <c r="N34" s="4"/>
      <c r="O34" s="5"/>
    </row>
    <row r="35" spans="14:15" x14ac:dyDescent="0.25">
      <c r="N35" s="4"/>
      <c r="O35" s="5"/>
    </row>
    <row r="36" spans="14:15" x14ac:dyDescent="0.25">
      <c r="N36" s="4"/>
      <c r="O36" s="5"/>
    </row>
    <row r="37" spans="14:15" x14ac:dyDescent="0.25">
      <c r="N37" s="4"/>
      <c r="O37" s="5"/>
    </row>
    <row r="38" spans="14:15" x14ac:dyDescent="0.25">
      <c r="N38" s="4"/>
      <c r="O38" s="5"/>
    </row>
    <row r="39" spans="14:15" x14ac:dyDescent="0.25">
      <c r="N39" s="4"/>
      <c r="O39" s="5"/>
    </row>
    <row r="40" spans="14:15" x14ac:dyDescent="0.25">
      <c r="N40" s="4"/>
      <c r="O40" s="5"/>
    </row>
    <row r="41" spans="14:15" x14ac:dyDescent="0.25">
      <c r="N41" s="4"/>
      <c r="O41" s="5"/>
    </row>
    <row r="42" spans="14:15" x14ac:dyDescent="0.25">
      <c r="N42" s="4"/>
      <c r="O42" s="5"/>
    </row>
    <row r="43" spans="14:15" x14ac:dyDescent="0.25">
      <c r="N43" s="4"/>
      <c r="O43" s="5"/>
    </row>
    <row r="44" spans="14:15" x14ac:dyDescent="0.25">
      <c r="N44" s="4"/>
      <c r="O44" s="5"/>
    </row>
    <row r="45" spans="14:15" x14ac:dyDescent="0.25">
      <c r="N45" s="4"/>
      <c r="O45" s="5"/>
    </row>
    <row r="46" spans="14:15" x14ac:dyDescent="0.25">
      <c r="N46" s="4"/>
      <c r="O46" s="5"/>
    </row>
    <row r="47" spans="14:15" x14ac:dyDescent="0.25">
      <c r="N47" s="4"/>
      <c r="O47" s="5"/>
    </row>
    <row r="48" spans="14:15" x14ac:dyDescent="0.25">
      <c r="N48" s="4"/>
      <c r="O48" s="5"/>
    </row>
    <row r="49" spans="14:15" x14ac:dyDescent="0.25">
      <c r="N49" s="4"/>
      <c r="O49" s="5"/>
    </row>
    <row r="50" spans="14:15" x14ac:dyDescent="0.25">
      <c r="N50" s="4"/>
      <c r="O50" s="5"/>
    </row>
    <row r="51" spans="14:15" x14ac:dyDescent="0.25">
      <c r="N51" s="4"/>
      <c r="O51" s="5"/>
    </row>
    <row r="52" spans="14:15" x14ac:dyDescent="0.25">
      <c r="N52" s="4"/>
      <c r="O52" s="5"/>
    </row>
    <row r="53" spans="14:15" x14ac:dyDescent="0.25">
      <c r="N53" s="4"/>
      <c r="O53" s="5"/>
    </row>
    <row r="54" spans="14:15" x14ac:dyDescent="0.25">
      <c r="N54" s="4"/>
      <c r="O54" s="5"/>
    </row>
    <row r="55" spans="14:15" x14ac:dyDescent="0.25">
      <c r="N55" s="4"/>
      <c r="O55" s="5"/>
    </row>
    <row r="56" spans="14:15" x14ac:dyDescent="0.25">
      <c r="N56" s="4"/>
      <c r="O56" s="5"/>
    </row>
    <row r="57" spans="14:15" x14ac:dyDescent="0.25">
      <c r="N57" s="4"/>
      <c r="O57" s="5"/>
    </row>
    <row r="58" spans="14:15" x14ac:dyDescent="0.25">
      <c r="N58" s="4"/>
      <c r="O58" s="5"/>
    </row>
    <row r="59" spans="14:15" x14ac:dyDescent="0.25">
      <c r="N59" s="4"/>
      <c r="O59" s="5"/>
    </row>
    <row r="60" spans="14:15" x14ac:dyDescent="0.25">
      <c r="N60" s="4"/>
      <c r="O60" s="5"/>
    </row>
    <row r="61" spans="14:15" x14ac:dyDescent="0.25">
      <c r="N61" s="4"/>
      <c r="O61" s="5"/>
    </row>
    <row r="62" spans="14:15" x14ac:dyDescent="0.25">
      <c r="N62" s="4"/>
      <c r="O62" s="5"/>
    </row>
    <row r="63" spans="14:15" x14ac:dyDescent="0.25">
      <c r="N63" s="4"/>
      <c r="O63" s="5"/>
    </row>
    <row r="64" spans="14:15" x14ac:dyDescent="0.25">
      <c r="N64" s="4"/>
      <c r="O64" s="5"/>
    </row>
    <row r="65" spans="14:15" x14ac:dyDescent="0.25">
      <c r="N65" s="4"/>
      <c r="O65" s="5"/>
    </row>
    <row r="66" spans="14:15" x14ac:dyDescent="0.25">
      <c r="N66" s="4"/>
      <c r="O66" s="5"/>
    </row>
    <row r="67" spans="14:15" x14ac:dyDescent="0.25">
      <c r="N67" s="4"/>
      <c r="O67" s="5"/>
    </row>
    <row r="68" spans="14:15" x14ac:dyDescent="0.25">
      <c r="N68" s="4"/>
      <c r="O68" s="5"/>
    </row>
    <row r="69" spans="14:15" x14ac:dyDescent="0.25">
      <c r="N69" s="4"/>
      <c r="O69" s="5"/>
    </row>
    <row r="70" spans="14:15" x14ac:dyDescent="0.25">
      <c r="N70" s="4"/>
      <c r="O70" s="5"/>
    </row>
    <row r="71" spans="14:15" x14ac:dyDescent="0.25">
      <c r="N71" s="4"/>
      <c r="O71" s="5"/>
    </row>
    <row r="72" spans="14:15" x14ac:dyDescent="0.25">
      <c r="N72" s="4"/>
      <c r="O72" s="5"/>
    </row>
    <row r="73" spans="14:15" x14ac:dyDescent="0.25">
      <c r="N73" s="4"/>
      <c r="O73" s="5"/>
    </row>
    <row r="74" spans="14:15" x14ac:dyDescent="0.25">
      <c r="N74" s="4"/>
      <c r="O74" s="5"/>
    </row>
    <row r="75" spans="14:15" x14ac:dyDescent="0.25">
      <c r="N75" s="4"/>
      <c r="O75" s="5"/>
    </row>
    <row r="76" spans="14:15" x14ac:dyDescent="0.25">
      <c r="N76" s="4"/>
      <c r="O76" s="5"/>
    </row>
    <row r="77" spans="14:15" x14ac:dyDescent="0.25">
      <c r="N77" s="4"/>
      <c r="O77" s="5"/>
    </row>
    <row r="78" spans="14:15" x14ac:dyDescent="0.25">
      <c r="N78" s="4"/>
      <c r="O78" s="5"/>
    </row>
    <row r="79" spans="14:15" x14ac:dyDescent="0.25">
      <c r="N79" s="4"/>
      <c r="O79" s="5"/>
    </row>
    <row r="80" spans="14:15" x14ac:dyDescent="0.25">
      <c r="N80" s="4"/>
      <c r="O80" s="5"/>
    </row>
    <row r="81" spans="14:15" x14ac:dyDescent="0.25">
      <c r="N81" s="4"/>
      <c r="O81" s="5"/>
    </row>
    <row r="82" spans="14:15" x14ac:dyDescent="0.25">
      <c r="N82" s="4"/>
      <c r="O82" s="5"/>
    </row>
    <row r="83" spans="14:15" x14ac:dyDescent="0.25">
      <c r="N83" s="4"/>
      <c r="O83" s="5"/>
    </row>
    <row r="84" spans="14:15" x14ac:dyDescent="0.25">
      <c r="N84" s="4"/>
      <c r="O84" s="5"/>
    </row>
    <row r="85" spans="14:15" x14ac:dyDescent="0.25">
      <c r="N85" s="4"/>
      <c r="O85" s="5"/>
    </row>
    <row r="86" spans="14:15" x14ac:dyDescent="0.25">
      <c r="N86" s="4"/>
      <c r="O86" s="5"/>
    </row>
    <row r="87" spans="14:15" x14ac:dyDescent="0.25">
      <c r="N87" s="4"/>
      <c r="O87" s="5"/>
    </row>
    <row r="88" spans="14:15" x14ac:dyDescent="0.25">
      <c r="N88" s="4"/>
      <c r="O88" s="5"/>
    </row>
    <row r="89" spans="14:15" x14ac:dyDescent="0.25">
      <c r="N89" s="4"/>
      <c r="O89" s="5"/>
    </row>
    <row r="90" spans="14:15" x14ac:dyDescent="0.25">
      <c r="N90" s="4"/>
      <c r="O90" s="5"/>
    </row>
    <row r="91" spans="14:15" x14ac:dyDescent="0.25">
      <c r="N91" s="4"/>
      <c r="O91" s="5"/>
    </row>
    <row r="92" spans="14:15" x14ac:dyDescent="0.25">
      <c r="N92" s="4"/>
      <c r="O92" s="5"/>
    </row>
    <row r="93" spans="14:15" x14ac:dyDescent="0.25">
      <c r="N93" s="4"/>
      <c r="O93" s="5"/>
    </row>
    <row r="94" spans="14:15" x14ac:dyDescent="0.25">
      <c r="N94" s="4"/>
      <c r="O94" s="5"/>
    </row>
    <row r="95" spans="14:15" x14ac:dyDescent="0.25">
      <c r="N95" s="4"/>
      <c r="O95" s="5"/>
    </row>
    <row r="96" spans="14:15" x14ac:dyDescent="0.25">
      <c r="N96" s="4"/>
      <c r="O96" s="5"/>
    </row>
    <row r="97" spans="14:15" x14ac:dyDescent="0.25">
      <c r="N97" s="4"/>
      <c r="O97" s="5"/>
    </row>
    <row r="98" spans="14:15" x14ac:dyDescent="0.25">
      <c r="N98" s="4"/>
      <c r="O98" s="5"/>
    </row>
    <row r="99" spans="14:15" x14ac:dyDescent="0.25">
      <c r="N99" s="4"/>
      <c r="O99" s="5"/>
    </row>
    <row r="100" spans="14:15" x14ac:dyDescent="0.25">
      <c r="N100" s="4"/>
      <c r="O100" s="5"/>
    </row>
    <row r="101" spans="14:15" x14ac:dyDescent="0.25">
      <c r="N101" s="4"/>
      <c r="O101" s="5"/>
    </row>
    <row r="102" spans="14:15" x14ac:dyDescent="0.25">
      <c r="N102" s="4"/>
      <c r="O102" s="5"/>
    </row>
    <row r="103" spans="14:15" x14ac:dyDescent="0.25">
      <c r="N103" s="4"/>
      <c r="O103" s="5"/>
    </row>
    <row r="104" spans="14:15" x14ac:dyDescent="0.25">
      <c r="N104" s="4"/>
      <c r="O104" s="5"/>
    </row>
    <row r="105" spans="14:15" x14ac:dyDescent="0.25">
      <c r="N105" s="4"/>
      <c r="O105" s="5"/>
    </row>
    <row r="106" spans="14:15" x14ac:dyDescent="0.25">
      <c r="N106" s="4"/>
      <c r="O106" s="5"/>
    </row>
    <row r="107" spans="14:15" x14ac:dyDescent="0.25">
      <c r="N107" s="4"/>
      <c r="O107" s="5"/>
    </row>
    <row r="108" spans="14:15" x14ac:dyDescent="0.25">
      <c r="N108" s="4"/>
      <c r="O108" s="5"/>
    </row>
    <row r="109" spans="14:15" x14ac:dyDescent="0.25">
      <c r="N109" s="4"/>
      <c r="O109" s="5"/>
    </row>
    <row r="110" spans="14:15" x14ac:dyDescent="0.25">
      <c r="N110" s="4"/>
      <c r="O110" s="5"/>
    </row>
    <row r="111" spans="14:15" x14ac:dyDescent="0.25">
      <c r="N111" s="4"/>
      <c r="O111" s="5"/>
    </row>
    <row r="112" spans="14:15" x14ac:dyDescent="0.25">
      <c r="N112" s="4"/>
      <c r="O112" s="5"/>
    </row>
    <row r="113" spans="14:15" x14ac:dyDescent="0.25">
      <c r="N113" s="4"/>
      <c r="O113" s="5"/>
    </row>
    <row r="114" spans="14:15" x14ac:dyDescent="0.25">
      <c r="N114" s="4"/>
      <c r="O114" s="5"/>
    </row>
    <row r="115" spans="14:15" x14ac:dyDescent="0.25">
      <c r="N115" s="4"/>
      <c r="O115" s="5"/>
    </row>
    <row r="116" spans="14:15" x14ac:dyDescent="0.25">
      <c r="N116" s="4"/>
      <c r="O116" s="5"/>
    </row>
    <row r="117" spans="14:15" x14ac:dyDescent="0.25">
      <c r="N117" s="4"/>
      <c r="O117" s="5"/>
    </row>
    <row r="118" spans="14:15" x14ac:dyDescent="0.25">
      <c r="N118" s="4"/>
      <c r="O118" s="5"/>
    </row>
    <row r="119" spans="14:15" x14ac:dyDescent="0.25">
      <c r="N119" s="4"/>
      <c r="O119" s="5"/>
    </row>
    <row r="120" spans="14:15" x14ac:dyDescent="0.25">
      <c r="N120" s="4"/>
      <c r="O120" s="5"/>
    </row>
    <row r="121" spans="14:15" x14ac:dyDescent="0.25">
      <c r="N121" s="4"/>
      <c r="O121" s="5"/>
    </row>
    <row r="122" spans="14:15" x14ac:dyDescent="0.25">
      <c r="N122" s="4"/>
      <c r="O122" s="5"/>
    </row>
    <row r="123" spans="14:15" x14ac:dyDescent="0.25">
      <c r="N123" s="4"/>
      <c r="O123" s="5"/>
    </row>
    <row r="124" spans="14:15" x14ac:dyDescent="0.25">
      <c r="N124" s="4"/>
      <c r="O124" s="5"/>
    </row>
    <row r="125" spans="14:15" x14ac:dyDescent="0.25">
      <c r="N125" s="4"/>
      <c r="O125" s="5"/>
    </row>
    <row r="126" spans="14:15" x14ac:dyDescent="0.25">
      <c r="N126" s="4"/>
      <c r="O126" s="5"/>
    </row>
    <row r="127" spans="14:15" x14ac:dyDescent="0.25">
      <c r="N127" s="4"/>
      <c r="O127" s="5"/>
    </row>
    <row r="128" spans="14:15" x14ac:dyDescent="0.25">
      <c r="N128" s="4"/>
      <c r="O128" s="5"/>
    </row>
    <row r="129" spans="14:15" x14ac:dyDescent="0.25">
      <c r="N129" s="4"/>
      <c r="O129" s="5"/>
    </row>
    <row r="130" spans="14:15" x14ac:dyDescent="0.25">
      <c r="N130" s="4"/>
      <c r="O130" s="5"/>
    </row>
    <row r="131" spans="14:15" x14ac:dyDescent="0.25">
      <c r="N131" s="4"/>
      <c r="O131" s="5"/>
    </row>
    <row r="132" spans="14:15" x14ac:dyDescent="0.25">
      <c r="N132" s="4"/>
      <c r="O132" s="5"/>
    </row>
    <row r="133" spans="14:15" x14ac:dyDescent="0.25">
      <c r="N133" s="4"/>
      <c r="O133" s="5"/>
    </row>
    <row r="134" spans="14:15" x14ac:dyDescent="0.25">
      <c r="N134" s="4"/>
      <c r="O134" s="5"/>
    </row>
    <row r="135" spans="14:15" x14ac:dyDescent="0.25">
      <c r="N135" s="4"/>
      <c r="O135" s="5"/>
    </row>
    <row r="136" spans="14:15" x14ac:dyDescent="0.25">
      <c r="N136" s="4"/>
      <c r="O136" s="5"/>
    </row>
    <row r="137" spans="14:15" x14ac:dyDescent="0.25">
      <c r="N137" s="4"/>
      <c r="O137" s="5"/>
    </row>
    <row r="138" spans="14:15" x14ac:dyDescent="0.25">
      <c r="N138" s="4"/>
      <c r="O138" s="5"/>
    </row>
    <row r="139" spans="14:15" x14ac:dyDescent="0.25">
      <c r="N139" s="4"/>
      <c r="O139" s="5"/>
    </row>
    <row r="140" spans="14:15" x14ac:dyDescent="0.25">
      <c r="N140" s="4"/>
      <c r="O140" s="5"/>
    </row>
    <row r="141" spans="14:15" x14ac:dyDescent="0.25">
      <c r="N141" s="4"/>
      <c r="O141" s="5"/>
    </row>
    <row r="142" spans="14:15" x14ac:dyDescent="0.25">
      <c r="N142" s="4"/>
      <c r="O142" s="5"/>
    </row>
    <row r="143" spans="14:15" x14ac:dyDescent="0.25">
      <c r="N143" s="4"/>
      <c r="O143" s="5"/>
    </row>
    <row r="144" spans="14:15" x14ac:dyDescent="0.25">
      <c r="N144" s="4"/>
      <c r="O144" s="5"/>
    </row>
    <row r="145" spans="14:15" x14ac:dyDescent="0.25">
      <c r="N145" s="4"/>
      <c r="O145" s="5"/>
    </row>
    <row r="146" spans="14:15" x14ac:dyDescent="0.25">
      <c r="N146" s="4"/>
      <c r="O146" s="5"/>
    </row>
    <row r="147" spans="14:15" x14ac:dyDescent="0.25">
      <c r="N147" s="4"/>
      <c r="O147" s="5"/>
    </row>
    <row r="148" spans="14:15" x14ac:dyDescent="0.25">
      <c r="N148" s="4"/>
      <c r="O148" s="5"/>
    </row>
    <row r="149" spans="14:15" x14ac:dyDescent="0.25">
      <c r="N149" s="4"/>
      <c r="O149" s="5"/>
    </row>
    <row r="150" spans="14:15" x14ac:dyDescent="0.25">
      <c r="N150" s="4"/>
      <c r="O150" s="5"/>
    </row>
    <row r="151" spans="14:15" x14ac:dyDescent="0.25">
      <c r="N151" s="4"/>
      <c r="O151" s="5"/>
    </row>
    <row r="152" spans="14:15" x14ac:dyDescent="0.25">
      <c r="N152" s="4"/>
      <c r="O152" s="5"/>
    </row>
    <row r="153" spans="14:15" x14ac:dyDescent="0.25">
      <c r="N153" s="4"/>
      <c r="O153" s="5"/>
    </row>
    <row r="154" spans="14:15" x14ac:dyDescent="0.25">
      <c r="N154" s="4"/>
      <c r="O154" s="5"/>
    </row>
    <row r="155" spans="14:15" x14ac:dyDescent="0.25">
      <c r="N155" s="4"/>
      <c r="O155" s="5"/>
    </row>
    <row r="156" spans="14:15" x14ac:dyDescent="0.25">
      <c r="N156" s="4"/>
      <c r="O156" s="5"/>
    </row>
    <row r="157" spans="14:15" x14ac:dyDescent="0.25">
      <c r="N157" s="4"/>
      <c r="O157" s="5"/>
    </row>
    <row r="158" spans="14:15" x14ac:dyDescent="0.25">
      <c r="N158" s="4"/>
      <c r="O158" s="5"/>
    </row>
    <row r="159" spans="14:15" x14ac:dyDescent="0.25">
      <c r="N159" s="4"/>
      <c r="O159" s="5"/>
    </row>
    <row r="160" spans="14:15" x14ac:dyDescent="0.25">
      <c r="N160" s="4"/>
      <c r="O160" s="5"/>
    </row>
    <row r="161" spans="14:15" x14ac:dyDescent="0.25">
      <c r="N161" s="4"/>
      <c r="O161" s="5"/>
    </row>
    <row r="162" spans="14:15" x14ac:dyDescent="0.25">
      <c r="N162" s="4"/>
      <c r="O162" s="5"/>
    </row>
    <row r="163" spans="14:15" x14ac:dyDescent="0.25">
      <c r="N163" s="4"/>
      <c r="O163" s="5"/>
    </row>
    <row r="164" spans="14:15" x14ac:dyDescent="0.25">
      <c r="N164" s="4"/>
      <c r="O164" s="5"/>
    </row>
    <row r="165" spans="14:15" x14ac:dyDescent="0.25">
      <c r="N165" s="4"/>
      <c r="O165" s="5"/>
    </row>
    <row r="166" spans="14:15" x14ac:dyDescent="0.25">
      <c r="N166" s="4"/>
      <c r="O166" s="5"/>
    </row>
    <row r="167" spans="14:15" x14ac:dyDescent="0.25">
      <c r="N167" s="4"/>
      <c r="O167" s="5"/>
    </row>
    <row r="168" spans="14:15" x14ac:dyDescent="0.25">
      <c r="N168" s="4"/>
      <c r="O168" s="5"/>
    </row>
    <row r="169" spans="14:15" x14ac:dyDescent="0.25">
      <c r="N169" s="4"/>
      <c r="O169" s="5"/>
    </row>
    <row r="170" spans="14:15" x14ac:dyDescent="0.25">
      <c r="N170" s="4"/>
      <c r="O170" s="5"/>
    </row>
    <row r="171" spans="14:15" x14ac:dyDescent="0.25">
      <c r="N171" s="4"/>
      <c r="O171" s="5"/>
    </row>
    <row r="172" spans="14:15" x14ac:dyDescent="0.25">
      <c r="N172" s="4"/>
      <c r="O172" s="5"/>
    </row>
    <row r="173" spans="14:15" x14ac:dyDescent="0.25">
      <c r="N173" s="4"/>
      <c r="O173" s="5"/>
    </row>
    <row r="174" spans="14:15" x14ac:dyDescent="0.25">
      <c r="N174" s="4"/>
      <c r="O174" s="5"/>
    </row>
    <row r="175" spans="14:15" x14ac:dyDescent="0.25">
      <c r="N175" s="4"/>
      <c r="O175" s="5"/>
    </row>
    <row r="176" spans="14:15" x14ac:dyDescent="0.25">
      <c r="N176" s="4"/>
      <c r="O176" s="5"/>
    </row>
    <row r="177" spans="14:15" x14ac:dyDescent="0.25">
      <c r="N177" s="4"/>
      <c r="O177" s="5"/>
    </row>
    <row r="178" spans="14:15" x14ac:dyDescent="0.25">
      <c r="N178" s="4"/>
      <c r="O178" s="5"/>
    </row>
    <row r="179" spans="14:15" x14ac:dyDescent="0.25">
      <c r="N179" s="4"/>
      <c r="O179" s="5"/>
    </row>
    <row r="180" spans="14:15" x14ac:dyDescent="0.25">
      <c r="N180" s="4"/>
      <c r="O180" s="5"/>
    </row>
    <row r="181" spans="14:15" x14ac:dyDescent="0.25">
      <c r="N181" s="4"/>
      <c r="O181" s="5"/>
    </row>
    <row r="182" spans="14:15" x14ac:dyDescent="0.25">
      <c r="N182" s="4"/>
      <c r="O182" s="5"/>
    </row>
    <row r="183" spans="14:15" x14ac:dyDescent="0.25">
      <c r="N183" s="4"/>
      <c r="O183" s="5"/>
    </row>
    <row r="184" spans="14:15" x14ac:dyDescent="0.25">
      <c r="N184" s="4"/>
      <c r="O184" s="5"/>
    </row>
    <row r="185" spans="14:15" x14ac:dyDescent="0.25">
      <c r="N185" s="4"/>
      <c r="O185" s="5"/>
    </row>
    <row r="186" spans="14:15" x14ac:dyDescent="0.25">
      <c r="N186" s="4"/>
      <c r="O186" s="5"/>
    </row>
    <row r="187" spans="14:15" x14ac:dyDescent="0.25">
      <c r="N187" s="4"/>
      <c r="O187" s="5"/>
    </row>
    <row r="188" spans="14:15" x14ac:dyDescent="0.25">
      <c r="N188" s="4"/>
      <c r="O188" s="5"/>
    </row>
    <row r="189" spans="14:15" x14ac:dyDescent="0.25">
      <c r="N189" s="4"/>
      <c r="O189" s="5"/>
    </row>
    <row r="190" spans="14:15" x14ac:dyDescent="0.25">
      <c r="N190" s="4"/>
      <c r="O190" s="5"/>
    </row>
    <row r="191" spans="14:15" x14ac:dyDescent="0.25">
      <c r="N191" s="4"/>
      <c r="O191" s="5"/>
    </row>
    <row r="192" spans="14:15" x14ac:dyDescent="0.25">
      <c r="N192" s="4"/>
      <c r="O192" s="5"/>
    </row>
    <row r="193" spans="14:15" x14ac:dyDescent="0.25">
      <c r="N193" s="4"/>
      <c r="O193" s="5"/>
    </row>
    <row r="194" spans="14:15" x14ac:dyDescent="0.25">
      <c r="N194" s="4"/>
      <c r="O194" s="5"/>
    </row>
    <row r="195" spans="14:15" x14ac:dyDescent="0.25">
      <c r="N195" s="4"/>
      <c r="O195" s="5"/>
    </row>
    <row r="196" spans="14:15" x14ac:dyDescent="0.25">
      <c r="N196" s="4"/>
      <c r="O196" s="5"/>
    </row>
    <row r="197" spans="14:15" x14ac:dyDescent="0.25">
      <c r="N197" s="4"/>
      <c r="O197" s="5"/>
    </row>
    <row r="198" spans="14:15" x14ac:dyDescent="0.25">
      <c r="N198" s="4"/>
      <c r="O198" s="5"/>
    </row>
    <row r="199" spans="14:15" x14ac:dyDescent="0.25">
      <c r="N199" s="4"/>
      <c r="O199" s="5"/>
    </row>
    <row r="200" spans="14:15" x14ac:dyDescent="0.25">
      <c r="N200" s="4"/>
      <c r="O200" s="5"/>
    </row>
    <row r="201" spans="14:15" x14ac:dyDescent="0.25">
      <c r="N201" s="4"/>
      <c r="O201" s="5"/>
    </row>
    <row r="202" spans="14:15" x14ac:dyDescent="0.25">
      <c r="N202" s="4"/>
      <c r="O202" s="5"/>
    </row>
    <row r="203" spans="14:15" x14ac:dyDescent="0.25">
      <c r="N203" s="4"/>
      <c r="O203" s="5"/>
    </row>
    <row r="204" spans="14:15" x14ac:dyDescent="0.25">
      <c r="N204" s="4"/>
      <c r="O204" s="5"/>
    </row>
    <row r="205" spans="14:15" x14ac:dyDescent="0.25">
      <c r="N205" s="4"/>
      <c r="O205" s="5"/>
    </row>
    <row r="206" spans="14:15" x14ac:dyDescent="0.25">
      <c r="N206" s="4"/>
      <c r="O206" s="5"/>
    </row>
    <row r="207" spans="14:15" x14ac:dyDescent="0.25">
      <c r="N207" s="4"/>
      <c r="O207" s="5"/>
    </row>
    <row r="208" spans="14:15" x14ac:dyDescent="0.25">
      <c r="N208" s="4"/>
      <c r="O208" s="5"/>
    </row>
    <row r="209" spans="14:15" x14ac:dyDescent="0.25">
      <c r="N209" s="4"/>
      <c r="O209" s="5"/>
    </row>
    <row r="210" spans="14:15" x14ac:dyDescent="0.25">
      <c r="N210" s="4"/>
      <c r="O210" s="5"/>
    </row>
    <row r="211" spans="14:15" x14ac:dyDescent="0.25">
      <c r="N211" s="4"/>
      <c r="O211" s="5"/>
    </row>
    <row r="212" spans="14:15" x14ac:dyDescent="0.25">
      <c r="N212" s="4"/>
      <c r="O212" s="5"/>
    </row>
    <row r="213" spans="14:15" x14ac:dyDescent="0.25">
      <c r="N213" s="4"/>
      <c r="O213" s="5"/>
    </row>
    <row r="214" spans="14:15" x14ac:dyDescent="0.25">
      <c r="N214" s="4"/>
      <c r="O214" s="5"/>
    </row>
    <row r="215" spans="14:15" x14ac:dyDescent="0.25">
      <c r="N215" s="4"/>
      <c r="O215" s="5"/>
    </row>
    <row r="216" spans="14:15" x14ac:dyDescent="0.25">
      <c r="N216" s="4"/>
      <c r="O216" s="5"/>
    </row>
    <row r="217" spans="14:15" x14ac:dyDescent="0.25">
      <c r="N217" s="4"/>
      <c r="O217" s="5"/>
    </row>
    <row r="218" spans="14:15" x14ac:dyDescent="0.25">
      <c r="N218" s="4"/>
      <c r="O218" s="5"/>
    </row>
    <row r="219" spans="14:15" x14ac:dyDescent="0.25">
      <c r="N219" s="4"/>
      <c r="O219" s="5"/>
    </row>
    <row r="220" spans="14:15" x14ac:dyDescent="0.25">
      <c r="N220" s="4"/>
      <c r="O220" s="5"/>
    </row>
    <row r="221" spans="14:15" x14ac:dyDescent="0.25">
      <c r="N221" s="4"/>
      <c r="O221" s="5"/>
    </row>
    <row r="222" spans="14:15" x14ac:dyDescent="0.25">
      <c r="N222" s="4"/>
      <c r="O222" s="5"/>
    </row>
    <row r="223" spans="14:15" x14ac:dyDescent="0.25">
      <c r="N223" s="4"/>
      <c r="O223" s="5"/>
    </row>
    <row r="224" spans="14:15" x14ac:dyDescent="0.25">
      <c r="N224" s="4"/>
      <c r="O224" s="5"/>
    </row>
    <row r="225" spans="14:15" x14ac:dyDescent="0.25">
      <c r="N225" s="4"/>
      <c r="O225" s="5"/>
    </row>
    <row r="226" spans="14:15" x14ac:dyDescent="0.25">
      <c r="N226" s="4"/>
      <c r="O226" s="5"/>
    </row>
    <row r="227" spans="14:15" x14ac:dyDescent="0.25">
      <c r="N227" s="4"/>
      <c r="O227" s="5"/>
    </row>
    <row r="228" spans="14:15" x14ac:dyDescent="0.25">
      <c r="N228" s="4"/>
      <c r="O228" s="5"/>
    </row>
    <row r="229" spans="14:15" x14ac:dyDescent="0.25">
      <c r="N229" s="4"/>
      <c r="O229" s="5"/>
    </row>
    <row r="230" spans="14:15" x14ac:dyDescent="0.25">
      <c r="N230" s="4"/>
      <c r="O230" s="5"/>
    </row>
    <row r="231" spans="14:15" x14ac:dyDescent="0.25">
      <c r="N231" s="4"/>
      <c r="O231" s="5"/>
    </row>
    <row r="232" spans="14:15" x14ac:dyDescent="0.25">
      <c r="N232" s="4"/>
      <c r="O232" s="5"/>
    </row>
    <row r="233" spans="14:15" x14ac:dyDescent="0.25">
      <c r="N233" s="4"/>
      <c r="O233" s="5"/>
    </row>
    <row r="234" spans="14:15" x14ac:dyDescent="0.25">
      <c r="N234" s="4"/>
      <c r="O234" s="5"/>
    </row>
    <row r="235" spans="14:15" x14ac:dyDescent="0.25">
      <c r="N235" s="4"/>
      <c r="O235" s="5"/>
    </row>
    <row r="236" spans="14:15" x14ac:dyDescent="0.25">
      <c r="N236" s="4"/>
      <c r="O236" s="5"/>
    </row>
    <row r="237" spans="14:15" x14ac:dyDescent="0.25">
      <c r="N237" s="4"/>
      <c r="O237" s="5"/>
    </row>
    <row r="238" spans="14:15" x14ac:dyDescent="0.25">
      <c r="N238" s="4"/>
      <c r="O238" s="5"/>
    </row>
    <row r="239" spans="14:15" x14ac:dyDescent="0.25">
      <c r="N239" s="4"/>
      <c r="O239" s="5"/>
    </row>
    <row r="240" spans="14:15" x14ac:dyDescent="0.25">
      <c r="N240" s="4"/>
      <c r="O240" s="5"/>
    </row>
    <row r="241" spans="14:15" x14ac:dyDescent="0.25">
      <c r="N241" s="4"/>
      <c r="O241" s="5"/>
    </row>
    <row r="242" spans="14:15" x14ac:dyDescent="0.25">
      <c r="N242" s="4"/>
      <c r="O242" s="5"/>
    </row>
    <row r="243" spans="14:15" x14ac:dyDescent="0.25">
      <c r="N243" s="4"/>
      <c r="O243" s="5"/>
    </row>
    <row r="244" spans="14:15" x14ac:dyDescent="0.25">
      <c r="N244" s="4"/>
      <c r="O244" s="5"/>
    </row>
    <row r="245" spans="14:15" x14ac:dyDescent="0.25">
      <c r="N245" s="4"/>
      <c r="O245" s="5"/>
    </row>
    <row r="246" spans="14:15" x14ac:dyDescent="0.25">
      <c r="N246" s="4"/>
      <c r="O246" s="5"/>
    </row>
    <row r="247" spans="14:15" x14ac:dyDescent="0.25">
      <c r="N247" s="4"/>
      <c r="O247" s="5"/>
    </row>
    <row r="248" spans="14:15" x14ac:dyDescent="0.25">
      <c r="N248" s="4"/>
      <c r="O248" s="5"/>
    </row>
    <row r="249" spans="14:15" x14ac:dyDescent="0.25">
      <c r="N249" s="4"/>
      <c r="O249" s="5"/>
    </row>
    <row r="250" spans="14:15" x14ac:dyDescent="0.25">
      <c r="N250" s="4"/>
      <c r="O250" s="5"/>
    </row>
    <row r="251" spans="14:15" x14ac:dyDescent="0.25">
      <c r="N251" s="4"/>
      <c r="O251" s="5"/>
    </row>
    <row r="252" spans="14:15" x14ac:dyDescent="0.25">
      <c r="N252" s="4"/>
      <c r="O252" s="5"/>
    </row>
    <row r="253" spans="14:15" x14ac:dyDescent="0.25">
      <c r="N253" s="4"/>
      <c r="O253" s="5"/>
    </row>
    <row r="254" spans="14:15" x14ac:dyDescent="0.25">
      <c r="N254" s="4"/>
      <c r="O254" s="5"/>
    </row>
    <row r="255" spans="14:15" x14ac:dyDescent="0.25">
      <c r="N255" s="4"/>
      <c r="O255" s="5"/>
    </row>
    <row r="256" spans="14:15" x14ac:dyDescent="0.25">
      <c r="N256" s="4"/>
      <c r="O256" s="5"/>
    </row>
    <row r="257" spans="14:15" x14ac:dyDescent="0.25">
      <c r="N257" s="4"/>
      <c r="O257" s="5"/>
    </row>
    <row r="258" spans="14:15" x14ac:dyDescent="0.25">
      <c r="N258" s="4"/>
      <c r="O258" s="5"/>
    </row>
    <row r="259" spans="14:15" x14ac:dyDescent="0.25">
      <c r="N259" s="4"/>
      <c r="O259" s="5"/>
    </row>
    <row r="260" spans="14:15" x14ac:dyDescent="0.25">
      <c r="N260" s="4"/>
      <c r="O260" s="5"/>
    </row>
    <row r="261" spans="14:15" x14ac:dyDescent="0.25">
      <c r="N261" s="4"/>
      <c r="O261" s="5"/>
    </row>
    <row r="262" spans="14:15" x14ac:dyDescent="0.25">
      <c r="N262" s="4"/>
      <c r="O262" s="5"/>
    </row>
    <row r="263" spans="14:15" x14ac:dyDescent="0.25">
      <c r="N263" s="4"/>
      <c r="O263" s="5"/>
    </row>
    <row r="264" spans="14:15" x14ac:dyDescent="0.25">
      <c r="N264" s="4"/>
      <c r="O264" s="5"/>
    </row>
    <row r="265" spans="14:15" x14ac:dyDescent="0.25">
      <c r="N265" s="4"/>
      <c r="O265" s="5"/>
    </row>
    <row r="266" spans="14:15" x14ac:dyDescent="0.25">
      <c r="N266" s="4"/>
      <c r="O266" s="5"/>
    </row>
    <row r="267" spans="14:15" x14ac:dyDescent="0.25">
      <c r="N267" s="4"/>
      <c r="O267" s="5"/>
    </row>
    <row r="268" spans="14:15" x14ac:dyDescent="0.25">
      <c r="N268" s="4"/>
      <c r="O268" s="5"/>
    </row>
    <row r="269" spans="14:15" x14ac:dyDescent="0.25">
      <c r="N269" s="4"/>
      <c r="O269" s="5"/>
    </row>
    <row r="270" spans="14:15" x14ac:dyDescent="0.25">
      <c r="N270" s="4"/>
      <c r="O270" s="5"/>
    </row>
    <row r="271" spans="14:15" x14ac:dyDescent="0.25">
      <c r="N271" s="4"/>
      <c r="O271" s="5"/>
    </row>
    <row r="272" spans="14:15" x14ac:dyDescent="0.25">
      <c r="N272" s="4"/>
      <c r="O272" s="5"/>
    </row>
    <row r="273" spans="14:15" x14ac:dyDescent="0.25">
      <c r="N273" s="4"/>
      <c r="O273" s="5"/>
    </row>
    <row r="274" spans="14:15" x14ac:dyDescent="0.25">
      <c r="N274" s="4"/>
      <c r="O274" s="5"/>
    </row>
    <row r="275" spans="14:15" x14ac:dyDescent="0.25">
      <c r="N275" s="4"/>
      <c r="O275" s="5"/>
    </row>
    <row r="276" spans="14:15" x14ac:dyDescent="0.25">
      <c r="N276" s="4"/>
      <c r="O276" s="5"/>
    </row>
    <row r="277" spans="14:15" x14ac:dyDescent="0.25">
      <c r="N277" s="4"/>
      <c r="O277" s="5"/>
    </row>
    <row r="278" spans="14:15" x14ac:dyDescent="0.25">
      <c r="N278" s="4"/>
      <c r="O278" s="5"/>
    </row>
    <row r="279" spans="14:15" x14ac:dyDescent="0.25">
      <c r="N279" s="4"/>
      <c r="O279" s="5"/>
    </row>
    <row r="280" spans="14:15" x14ac:dyDescent="0.25">
      <c r="N280" s="4"/>
      <c r="O280" s="5"/>
    </row>
    <row r="281" spans="14:15" x14ac:dyDescent="0.25">
      <c r="N281" s="4"/>
      <c r="O281" s="5"/>
    </row>
    <row r="282" spans="14:15" x14ac:dyDescent="0.25">
      <c r="N282" s="4"/>
      <c r="O282" s="5"/>
    </row>
    <row r="283" spans="14:15" x14ac:dyDescent="0.25">
      <c r="N283" s="4"/>
      <c r="O283" s="5"/>
    </row>
    <row r="284" spans="14:15" x14ac:dyDescent="0.25">
      <c r="N284" s="4"/>
      <c r="O284" s="5"/>
    </row>
    <row r="285" spans="14:15" x14ac:dyDescent="0.25">
      <c r="N285" s="4"/>
      <c r="O285" s="5"/>
    </row>
    <row r="286" spans="14:15" x14ac:dyDescent="0.25">
      <c r="N286" s="4"/>
      <c r="O286" s="5"/>
    </row>
    <row r="287" spans="14:15" x14ac:dyDescent="0.25">
      <c r="N287" s="4"/>
      <c r="O287" s="5"/>
    </row>
    <row r="288" spans="14:15" x14ac:dyDescent="0.25">
      <c r="N288" s="4"/>
      <c r="O288" s="5"/>
    </row>
    <row r="289" spans="14:15" x14ac:dyDescent="0.25">
      <c r="N289" s="4"/>
      <c r="O289" s="5"/>
    </row>
    <row r="290" spans="14:15" x14ac:dyDescent="0.25">
      <c r="N290" s="4"/>
      <c r="O290" s="5"/>
    </row>
    <row r="291" spans="14:15" x14ac:dyDescent="0.25">
      <c r="N291" s="4"/>
      <c r="O291" s="5"/>
    </row>
    <row r="292" spans="14:15" x14ac:dyDescent="0.25">
      <c r="N292" s="4"/>
      <c r="O292" s="5"/>
    </row>
    <row r="293" spans="14:15" x14ac:dyDescent="0.25">
      <c r="N293" s="4"/>
      <c r="O293" s="5"/>
    </row>
    <row r="294" spans="14:15" x14ac:dyDescent="0.25">
      <c r="N294" s="4"/>
      <c r="O294" s="5"/>
    </row>
    <row r="295" spans="14:15" x14ac:dyDescent="0.25">
      <c r="N295" s="4"/>
      <c r="O295" s="5"/>
    </row>
    <row r="296" spans="14:15" x14ac:dyDescent="0.25">
      <c r="N296" s="4"/>
      <c r="O296" s="5"/>
    </row>
    <row r="297" spans="14:15" x14ac:dyDescent="0.25">
      <c r="N297" s="4"/>
      <c r="O297" s="5"/>
    </row>
    <row r="298" spans="14:15" x14ac:dyDescent="0.25">
      <c r="N298" s="4"/>
      <c r="O298" s="5"/>
    </row>
    <row r="299" spans="14:15" x14ac:dyDescent="0.25">
      <c r="N299" s="4"/>
      <c r="O299" s="5"/>
    </row>
    <row r="300" spans="14:15" x14ac:dyDescent="0.25">
      <c r="N300" s="4"/>
      <c r="O300" s="5"/>
    </row>
    <row r="301" spans="14:15" x14ac:dyDescent="0.25">
      <c r="N301" s="4"/>
      <c r="O301" s="5"/>
    </row>
    <row r="302" spans="14:15" x14ac:dyDescent="0.25">
      <c r="N302" s="4"/>
      <c r="O302" s="5"/>
    </row>
    <row r="303" spans="14:15" x14ac:dyDescent="0.25">
      <c r="N303" s="4"/>
      <c r="O303" s="5"/>
    </row>
    <row r="304" spans="14:15" x14ac:dyDescent="0.25">
      <c r="N304" s="4"/>
      <c r="O304" s="5"/>
    </row>
    <row r="305" spans="14:15" x14ac:dyDescent="0.25">
      <c r="N305" s="4"/>
      <c r="O305" s="5"/>
    </row>
  </sheetData>
  <mergeCells count="4">
    <mergeCell ref="A1:A3"/>
    <mergeCell ref="B1:D3"/>
    <mergeCell ref="B19:C19"/>
    <mergeCell ref="H19:I19"/>
  </mergeCell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sqref="A1:F2"/>
    </sheetView>
  </sheetViews>
  <sheetFormatPr defaultRowHeight="15" x14ac:dyDescent="0.25"/>
  <cols>
    <col min="1" max="1" width="21.140625" bestFit="1" customWidth="1"/>
    <col min="2" max="2" width="19.7109375" bestFit="1" customWidth="1"/>
    <col min="3" max="3" width="16.7109375" bestFit="1" customWidth="1"/>
    <col min="4" max="4" width="17" bestFit="1" customWidth="1"/>
    <col min="5" max="5" width="14.42578125" bestFit="1" customWidth="1"/>
    <col min="6" max="6" width="21.5703125" bestFit="1" customWidth="1"/>
    <col min="7" max="7" width="18.5703125" bestFit="1" customWidth="1"/>
  </cols>
  <sheetData>
    <row r="1" spans="1:7" x14ac:dyDescent="0.25">
      <c r="A1" s="76" t="s">
        <v>88</v>
      </c>
      <c r="B1" s="76"/>
      <c r="C1" s="76"/>
      <c r="D1" s="76"/>
      <c r="E1" s="76"/>
      <c r="F1" s="76"/>
    </row>
    <row r="2" spans="1:7" x14ac:dyDescent="0.25">
      <c r="A2" s="76"/>
      <c r="B2" s="76"/>
      <c r="C2" s="76"/>
      <c r="D2" s="76"/>
      <c r="E2" s="76"/>
      <c r="F2" s="76"/>
    </row>
    <row r="3" spans="1:7" x14ac:dyDescent="0.25">
      <c r="A3" t="s">
        <v>81</v>
      </c>
      <c r="B3" t="s">
        <v>82</v>
      </c>
      <c r="C3" t="s">
        <v>83</v>
      </c>
      <c r="D3" t="s">
        <v>84</v>
      </c>
      <c r="E3" t="s">
        <v>85</v>
      </c>
      <c r="F3" t="s">
        <v>86</v>
      </c>
      <c r="G3" t="s">
        <v>87</v>
      </c>
    </row>
    <row r="4" spans="1:7" x14ac:dyDescent="0.25">
      <c r="A4" t="s">
        <v>2</v>
      </c>
      <c r="B4" t="s">
        <v>34</v>
      </c>
      <c r="C4" t="s">
        <v>19</v>
      </c>
      <c r="D4">
        <v>7511</v>
      </c>
      <c r="E4">
        <v>120</v>
      </c>
      <c r="F4">
        <v>7.64</v>
      </c>
      <c r="G4">
        <v>916.8</v>
      </c>
    </row>
    <row r="5" spans="1:7" x14ac:dyDescent="0.25">
      <c r="A5" t="s">
        <v>41</v>
      </c>
      <c r="B5" t="s">
        <v>35</v>
      </c>
      <c r="C5" t="s">
        <v>19</v>
      </c>
      <c r="D5">
        <v>609</v>
      </c>
      <c r="E5">
        <v>99</v>
      </c>
      <c r="F5">
        <v>7.64</v>
      </c>
      <c r="G5">
        <v>756.36</v>
      </c>
    </row>
    <row r="6" spans="1:7" x14ac:dyDescent="0.25">
      <c r="A6" t="s">
        <v>5</v>
      </c>
      <c r="B6" t="s">
        <v>38</v>
      </c>
      <c r="C6" t="s">
        <v>19</v>
      </c>
      <c r="D6">
        <v>5474</v>
      </c>
      <c r="E6">
        <v>168</v>
      </c>
      <c r="F6">
        <v>7.64</v>
      </c>
      <c r="G6">
        <v>1283.52</v>
      </c>
    </row>
    <row r="7" spans="1:7" x14ac:dyDescent="0.25">
      <c r="A7" t="s">
        <v>10</v>
      </c>
      <c r="B7" t="s">
        <v>34</v>
      </c>
      <c r="C7" t="s">
        <v>19</v>
      </c>
      <c r="D7">
        <v>5355</v>
      </c>
      <c r="E7">
        <v>204</v>
      </c>
      <c r="F7">
        <v>7.64</v>
      </c>
      <c r="G7">
        <v>1558.56</v>
      </c>
    </row>
    <row r="8" spans="1:7" x14ac:dyDescent="0.25">
      <c r="A8" t="s">
        <v>7</v>
      </c>
      <c r="B8" t="s">
        <v>35</v>
      </c>
      <c r="C8" t="s">
        <v>19</v>
      </c>
      <c r="D8">
        <v>4585</v>
      </c>
      <c r="E8">
        <v>240</v>
      </c>
      <c r="F8">
        <v>7.64</v>
      </c>
      <c r="G8">
        <v>1833.6</v>
      </c>
    </row>
    <row r="9" spans="1:7" x14ac:dyDescent="0.25">
      <c r="A9" t="s">
        <v>41</v>
      </c>
      <c r="B9" t="s">
        <v>36</v>
      </c>
      <c r="C9" t="s">
        <v>19</v>
      </c>
      <c r="D9">
        <v>1925</v>
      </c>
      <c r="E9">
        <v>192</v>
      </c>
      <c r="F9">
        <v>7.64</v>
      </c>
      <c r="G9">
        <v>1466.8799999999999</v>
      </c>
    </row>
    <row r="10" spans="1:7" x14ac:dyDescent="0.25">
      <c r="A10" t="s">
        <v>7</v>
      </c>
      <c r="B10" t="s">
        <v>36</v>
      </c>
      <c r="C10" t="s">
        <v>19</v>
      </c>
      <c r="D10">
        <v>2870</v>
      </c>
      <c r="E10">
        <v>300</v>
      </c>
      <c r="F10">
        <v>7.64</v>
      </c>
      <c r="G10">
        <v>2292</v>
      </c>
    </row>
    <row r="11" spans="1:7" x14ac:dyDescent="0.25">
      <c r="A11" t="s">
        <v>3</v>
      </c>
      <c r="B11" t="s">
        <v>36</v>
      </c>
      <c r="C11" t="s">
        <v>19</v>
      </c>
      <c r="D11">
        <v>1281</v>
      </c>
      <c r="E11">
        <v>18</v>
      </c>
      <c r="F11">
        <v>7.64</v>
      </c>
      <c r="G11">
        <v>137.51999999999998</v>
      </c>
    </row>
    <row r="12" spans="1:7" x14ac:dyDescent="0.25">
      <c r="A12" t="s">
        <v>40</v>
      </c>
      <c r="B12" t="s">
        <v>37</v>
      </c>
      <c r="C12" t="s">
        <v>19</v>
      </c>
      <c r="D12">
        <v>7693</v>
      </c>
      <c r="E12">
        <v>21</v>
      </c>
      <c r="F12">
        <v>7.64</v>
      </c>
      <c r="G12">
        <v>160.44</v>
      </c>
    </row>
    <row r="13" spans="1:7" x14ac:dyDescent="0.25">
      <c r="A13" t="s">
        <v>5</v>
      </c>
      <c r="B13" t="s">
        <v>34</v>
      </c>
      <c r="C13" t="s">
        <v>19</v>
      </c>
      <c r="D13">
        <v>861</v>
      </c>
      <c r="E13">
        <v>195</v>
      </c>
      <c r="F13">
        <v>7.64</v>
      </c>
      <c r="G13">
        <v>1489.8</v>
      </c>
    </row>
    <row r="14" spans="1:7" x14ac:dyDescent="0.25">
      <c r="A14" t="s">
        <v>40</v>
      </c>
      <c r="B14" t="s">
        <v>34</v>
      </c>
      <c r="C14" t="s">
        <v>19</v>
      </c>
      <c r="D14">
        <v>4018</v>
      </c>
      <c r="E14">
        <v>162</v>
      </c>
      <c r="F14">
        <v>7.64</v>
      </c>
      <c r="G14">
        <v>1237.6799999999998</v>
      </c>
    </row>
    <row r="15" spans="1:7" x14ac:dyDescent="0.25">
      <c r="A15" t="s">
        <v>2</v>
      </c>
      <c r="B15" t="s">
        <v>37</v>
      </c>
      <c r="C15" t="s">
        <v>19</v>
      </c>
      <c r="D15">
        <v>238</v>
      </c>
      <c r="E15">
        <v>18</v>
      </c>
      <c r="F15">
        <v>7.64</v>
      </c>
      <c r="G15">
        <v>137.51999999999998</v>
      </c>
    </row>
    <row r="16" spans="1:7" x14ac:dyDescent="0.25">
      <c r="A16" t="s">
        <v>2</v>
      </c>
      <c r="B16" t="s">
        <v>35</v>
      </c>
      <c r="C16" t="s">
        <v>19</v>
      </c>
      <c r="D16">
        <v>553</v>
      </c>
      <c r="E16">
        <v>15</v>
      </c>
      <c r="F16">
        <v>7.64</v>
      </c>
      <c r="G16">
        <v>114.6</v>
      </c>
    </row>
    <row r="17" spans="1:7" x14ac:dyDescent="0.25">
      <c r="A17" t="s">
        <v>8</v>
      </c>
      <c r="B17" t="s">
        <v>37</v>
      </c>
      <c r="C17" t="s">
        <v>19</v>
      </c>
      <c r="D17">
        <v>1771</v>
      </c>
      <c r="E17">
        <v>204</v>
      </c>
      <c r="F17">
        <v>7.64</v>
      </c>
      <c r="G17">
        <v>1558.56</v>
      </c>
    </row>
  </sheetData>
  <mergeCells count="1">
    <mergeCell ref="A1:F2"/>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4"/>
  <sheetViews>
    <sheetView topLeftCell="E1" zoomScaleNormal="100" workbookViewId="0">
      <selection activeCell="P25" sqref="P25"/>
    </sheetView>
  </sheetViews>
  <sheetFormatPr defaultRowHeight="15" x14ac:dyDescent="0.25"/>
  <cols>
    <col min="2" max="2" width="19.28515625" customWidth="1"/>
    <col min="3" max="3" width="17.42578125" customWidth="1"/>
    <col min="4" max="5" width="16.7109375" customWidth="1"/>
    <col min="6" max="6" width="12.7109375" customWidth="1"/>
    <col min="7" max="7" width="14.42578125" customWidth="1"/>
    <col min="8" max="8" width="13.85546875" customWidth="1"/>
    <col min="10" max="10" width="21.85546875" customWidth="1"/>
    <col min="11" max="11" width="14.85546875" customWidth="1"/>
    <col min="12" max="12" width="16.42578125" customWidth="1"/>
    <col min="13" max="13" width="10.85546875" customWidth="1"/>
  </cols>
  <sheetData>
    <row r="1" spans="1:13" x14ac:dyDescent="0.25">
      <c r="A1" s="78">
        <v>8</v>
      </c>
      <c r="B1" s="77" t="s">
        <v>52</v>
      </c>
      <c r="C1" s="77"/>
      <c r="D1" s="77"/>
      <c r="E1" s="77"/>
      <c r="F1" s="77"/>
      <c r="G1" s="77"/>
    </row>
    <row r="2" spans="1:13" x14ac:dyDescent="0.25">
      <c r="A2" s="78"/>
      <c r="B2" s="77"/>
      <c r="C2" s="77"/>
      <c r="D2" s="77"/>
      <c r="E2" s="77"/>
      <c r="F2" s="77"/>
      <c r="G2" s="77"/>
    </row>
    <row r="3" spans="1:13" x14ac:dyDescent="0.25">
      <c r="A3" s="78"/>
      <c r="B3" s="77"/>
      <c r="C3" s="77"/>
      <c r="D3" s="77"/>
      <c r="E3" s="77"/>
      <c r="F3" s="77"/>
      <c r="G3" s="77"/>
    </row>
    <row r="4" spans="1:13" x14ac:dyDescent="0.25">
      <c r="B4" s="6" t="s">
        <v>11</v>
      </c>
      <c r="C4" s="6" t="s">
        <v>12</v>
      </c>
      <c r="D4" s="6" t="s">
        <v>0</v>
      </c>
      <c r="E4" s="10" t="s">
        <v>1</v>
      </c>
      <c r="F4" s="10" t="s">
        <v>50</v>
      </c>
      <c r="G4" s="6" t="s">
        <v>77</v>
      </c>
      <c r="H4" s="6" t="s">
        <v>78</v>
      </c>
      <c r="J4" s="27" t="s">
        <v>66</v>
      </c>
      <c r="K4" t="s">
        <v>68</v>
      </c>
      <c r="L4" t="s">
        <v>79</v>
      </c>
      <c r="M4" t="s">
        <v>80</v>
      </c>
    </row>
    <row r="5" spans="1:13" x14ac:dyDescent="0.25">
      <c r="B5" t="s">
        <v>40</v>
      </c>
      <c r="C5" t="s">
        <v>37</v>
      </c>
      <c r="D5" t="s">
        <v>30</v>
      </c>
      <c r="E5" s="4">
        <v>1624</v>
      </c>
      <c r="F5" s="5">
        <v>114</v>
      </c>
      <c r="G5">
        <f>VLOOKUP(Data7[[#This Row],[Product]],products[],2,FALSE)</f>
        <v>14.49</v>
      </c>
      <c r="H5" s="63">
        <f>Data7[[#This Row],[Cost per Unit]]*Data7[[#This Row],[Units]]</f>
        <v>1651.8600000000001</v>
      </c>
      <c r="J5" s="28" t="s">
        <v>14</v>
      </c>
      <c r="K5" s="63">
        <v>6867</v>
      </c>
      <c r="L5" s="29">
        <v>7020</v>
      </c>
      <c r="M5" s="29">
        <v>-153</v>
      </c>
    </row>
    <row r="6" spans="1:13" x14ac:dyDescent="0.25">
      <c r="B6" t="s">
        <v>8</v>
      </c>
      <c r="C6" t="s">
        <v>35</v>
      </c>
      <c r="D6" t="s">
        <v>32</v>
      </c>
      <c r="E6" s="4">
        <v>6706</v>
      </c>
      <c r="F6" s="5">
        <v>459</v>
      </c>
      <c r="G6">
        <f>VLOOKUP(Data7[[#This Row],[Product]],products[],2,FALSE)</f>
        <v>8.65</v>
      </c>
      <c r="H6" s="63">
        <f>Data7[[#This Row],[Cost per Unit]]*Data7[[#This Row],[Units]]</f>
        <v>3970.3500000000004</v>
      </c>
      <c r="J6" s="28" t="s">
        <v>30</v>
      </c>
      <c r="K6" s="63">
        <v>10129</v>
      </c>
      <c r="L6" s="29">
        <v>4520.88</v>
      </c>
      <c r="M6" s="29">
        <v>5608.12</v>
      </c>
    </row>
    <row r="7" spans="1:13" x14ac:dyDescent="0.25">
      <c r="B7" t="s">
        <v>9</v>
      </c>
      <c r="C7" t="s">
        <v>35</v>
      </c>
      <c r="D7" t="s">
        <v>4</v>
      </c>
      <c r="E7" s="4">
        <v>959</v>
      </c>
      <c r="F7" s="5">
        <v>147</v>
      </c>
      <c r="G7">
        <f>VLOOKUP(Data7[[#This Row],[Product]],products[],2,FALSE)</f>
        <v>11.88</v>
      </c>
      <c r="H7" s="63">
        <f>Data7[[#This Row],[Cost per Unit]]*Data7[[#This Row],[Units]]</f>
        <v>1746.3600000000001</v>
      </c>
      <c r="J7" s="28" t="s">
        <v>24</v>
      </c>
      <c r="K7" s="63">
        <v>4760</v>
      </c>
      <c r="L7" s="29">
        <v>551.66999999999996</v>
      </c>
      <c r="M7" s="29">
        <v>4208.33</v>
      </c>
    </row>
    <row r="8" spans="1:13" x14ac:dyDescent="0.25">
      <c r="B8" t="s">
        <v>41</v>
      </c>
      <c r="C8" t="s">
        <v>36</v>
      </c>
      <c r="D8" t="s">
        <v>18</v>
      </c>
      <c r="E8" s="4">
        <v>9632</v>
      </c>
      <c r="F8" s="5">
        <v>288</v>
      </c>
      <c r="G8">
        <f>VLOOKUP(Data7[[#This Row],[Product]],products[],2,FALSE)</f>
        <v>6.47</v>
      </c>
      <c r="H8" s="63">
        <f>Data7[[#This Row],[Cost per Unit]]*Data7[[#This Row],[Units]]</f>
        <v>1863.36</v>
      </c>
      <c r="J8" s="28" t="s">
        <v>19</v>
      </c>
      <c r="K8" s="63">
        <v>5474</v>
      </c>
      <c r="L8" s="29">
        <v>1283.52</v>
      </c>
      <c r="M8" s="29">
        <v>4190.4799999999996</v>
      </c>
    </row>
    <row r="9" spans="1:13" x14ac:dyDescent="0.25">
      <c r="B9" t="s">
        <v>6</v>
      </c>
      <c r="C9" t="s">
        <v>39</v>
      </c>
      <c r="D9" t="s">
        <v>25</v>
      </c>
      <c r="E9" s="4">
        <v>2100</v>
      </c>
      <c r="F9" s="5">
        <v>414</v>
      </c>
      <c r="G9">
        <f>VLOOKUP(Data7[[#This Row],[Product]],products[],2,FALSE)</f>
        <v>13.15</v>
      </c>
      <c r="H9" s="63">
        <f>Data7[[#This Row],[Cost per Unit]]*Data7[[#This Row],[Units]]</f>
        <v>5444.1</v>
      </c>
      <c r="J9" s="28" t="s">
        <v>22</v>
      </c>
      <c r="K9" s="63">
        <v>8288</v>
      </c>
      <c r="L9" s="29">
        <v>2227.56</v>
      </c>
      <c r="M9" s="29">
        <v>6060.4400000000005</v>
      </c>
    </row>
    <row r="10" spans="1:13" x14ac:dyDescent="0.25">
      <c r="B10" t="s">
        <v>40</v>
      </c>
      <c r="C10" t="s">
        <v>35</v>
      </c>
      <c r="D10" t="s">
        <v>33</v>
      </c>
      <c r="E10" s="4">
        <v>8869</v>
      </c>
      <c r="F10" s="5">
        <v>432</v>
      </c>
      <c r="G10">
        <f>VLOOKUP(Data7[[#This Row],[Product]],products[],2,FALSE)</f>
        <v>12.37</v>
      </c>
      <c r="H10" s="63">
        <f>Data7[[#This Row],[Cost per Unit]]*Data7[[#This Row],[Units]]</f>
        <v>5343.8399999999992</v>
      </c>
      <c r="J10" s="28" t="s">
        <v>4</v>
      </c>
      <c r="K10" s="63">
        <v>16534</v>
      </c>
      <c r="L10" s="29">
        <v>2744.28</v>
      </c>
      <c r="M10" s="29">
        <v>13789.72</v>
      </c>
    </row>
    <row r="11" spans="1:13" x14ac:dyDescent="0.25">
      <c r="B11" t="s">
        <v>6</v>
      </c>
      <c r="C11" t="s">
        <v>38</v>
      </c>
      <c r="D11" t="s">
        <v>31</v>
      </c>
      <c r="E11" s="4">
        <v>2681</v>
      </c>
      <c r="F11" s="5">
        <v>54</v>
      </c>
      <c r="G11">
        <f>VLOOKUP(Data7[[#This Row],[Product]],products[],2,FALSE)</f>
        <v>5.79</v>
      </c>
      <c r="H11" s="63">
        <f>Data7[[#This Row],[Cost per Unit]]*Data7[[#This Row],[Units]]</f>
        <v>312.66000000000003</v>
      </c>
      <c r="J11" s="28" t="s">
        <v>26</v>
      </c>
      <c r="K11" s="63">
        <v>11886</v>
      </c>
      <c r="L11" s="29">
        <v>2738.3999999999996</v>
      </c>
      <c r="M11" s="29">
        <v>9147.6</v>
      </c>
    </row>
    <row r="12" spans="1:13" x14ac:dyDescent="0.25">
      <c r="B12" t="s">
        <v>8</v>
      </c>
      <c r="C12" t="s">
        <v>35</v>
      </c>
      <c r="D12" t="s">
        <v>22</v>
      </c>
      <c r="E12" s="4">
        <v>5012</v>
      </c>
      <c r="F12" s="5">
        <v>210</v>
      </c>
      <c r="G12">
        <f>VLOOKUP(Data7[[#This Row],[Product]],products[],2,FALSE)</f>
        <v>9.77</v>
      </c>
      <c r="H12" s="63">
        <f>Data7[[#This Row],[Cost per Unit]]*Data7[[#This Row],[Units]]</f>
        <v>2051.6999999999998</v>
      </c>
      <c r="J12" s="28" t="s">
        <v>28</v>
      </c>
      <c r="K12" s="63">
        <v>12257</v>
      </c>
      <c r="L12" s="29">
        <v>4577.5800000000008</v>
      </c>
      <c r="M12" s="29">
        <v>7679.4199999999992</v>
      </c>
    </row>
    <row r="13" spans="1:13" x14ac:dyDescent="0.25">
      <c r="B13" t="s">
        <v>7</v>
      </c>
      <c r="C13" t="s">
        <v>38</v>
      </c>
      <c r="D13" t="s">
        <v>14</v>
      </c>
      <c r="E13" s="4">
        <v>1281</v>
      </c>
      <c r="F13" s="5">
        <v>75</v>
      </c>
      <c r="G13">
        <f>VLOOKUP(Data7[[#This Row],[Product]],products[],2,FALSE)</f>
        <v>11.7</v>
      </c>
      <c r="H13" s="63">
        <f>Data7[[#This Row],[Cost per Unit]]*Data7[[#This Row],[Units]]</f>
        <v>877.5</v>
      </c>
      <c r="J13" s="28" t="s">
        <v>32</v>
      </c>
      <c r="K13" s="63">
        <v>8827</v>
      </c>
      <c r="L13" s="29">
        <v>2024.1000000000001</v>
      </c>
      <c r="M13" s="29">
        <v>6802.9</v>
      </c>
    </row>
    <row r="14" spans="1:13" x14ac:dyDescent="0.25">
      <c r="B14" t="s">
        <v>5</v>
      </c>
      <c r="C14" t="s">
        <v>37</v>
      </c>
      <c r="D14" t="s">
        <v>14</v>
      </c>
      <c r="E14" s="4">
        <v>4991</v>
      </c>
      <c r="F14" s="5">
        <v>12</v>
      </c>
      <c r="G14">
        <f>VLOOKUP(Data7[[#This Row],[Product]],products[],2,FALSE)</f>
        <v>11.7</v>
      </c>
      <c r="H14" s="63">
        <f>Data7[[#This Row],[Cost per Unit]]*Data7[[#This Row],[Units]]</f>
        <v>140.39999999999998</v>
      </c>
      <c r="J14" s="28" t="s">
        <v>18</v>
      </c>
      <c r="K14" s="63">
        <v>1778</v>
      </c>
      <c r="L14" s="29">
        <v>1746.8999999999999</v>
      </c>
      <c r="M14" s="29">
        <v>31.100000000000136</v>
      </c>
    </row>
    <row r="15" spans="1:13" x14ac:dyDescent="0.25">
      <c r="B15" t="s">
        <v>2</v>
      </c>
      <c r="C15" t="s">
        <v>39</v>
      </c>
      <c r="D15" t="s">
        <v>25</v>
      </c>
      <c r="E15" s="4">
        <v>1785</v>
      </c>
      <c r="F15" s="5">
        <v>462</v>
      </c>
      <c r="G15">
        <f>VLOOKUP(Data7[[#This Row],[Product]],products[],2,FALSE)</f>
        <v>13.15</v>
      </c>
      <c r="H15" s="63">
        <f>Data7[[#This Row],[Cost per Unit]]*Data7[[#This Row],[Units]]</f>
        <v>6075.3</v>
      </c>
      <c r="J15" s="28" t="s">
        <v>17</v>
      </c>
      <c r="K15" s="63">
        <v>2408</v>
      </c>
      <c r="L15" s="29">
        <v>27.99</v>
      </c>
      <c r="M15" s="29">
        <v>2380.0100000000002</v>
      </c>
    </row>
    <row r="16" spans="1:13" x14ac:dyDescent="0.25">
      <c r="B16" t="s">
        <v>3</v>
      </c>
      <c r="C16" t="s">
        <v>37</v>
      </c>
      <c r="D16" t="s">
        <v>17</v>
      </c>
      <c r="E16" s="4">
        <v>3983</v>
      </c>
      <c r="F16" s="5">
        <v>144</v>
      </c>
      <c r="G16">
        <f>VLOOKUP(Data7[[#This Row],[Product]],products[],2,FALSE)</f>
        <v>3.11</v>
      </c>
      <c r="H16" s="63">
        <f>Data7[[#This Row],[Cost per Unit]]*Data7[[#This Row],[Units]]</f>
        <v>447.84</v>
      </c>
      <c r="J16" s="28" t="s">
        <v>23</v>
      </c>
      <c r="K16" s="63">
        <v>6118</v>
      </c>
      <c r="L16" s="29">
        <v>2511.63</v>
      </c>
      <c r="M16" s="29">
        <v>3606.37</v>
      </c>
    </row>
    <row r="17" spans="2:13" x14ac:dyDescent="0.25">
      <c r="B17" t="s">
        <v>9</v>
      </c>
      <c r="C17" t="s">
        <v>38</v>
      </c>
      <c r="D17" t="s">
        <v>16</v>
      </c>
      <c r="E17" s="4">
        <v>2646</v>
      </c>
      <c r="F17" s="5">
        <v>120</v>
      </c>
      <c r="G17">
        <f>VLOOKUP(Data7[[#This Row],[Product]],products[],2,FALSE)</f>
        <v>8.7899999999999991</v>
      </c>
      <c r="H17" s="63">
        <f>Data7[[#This Row],[Cost per Unit]]*Data7[[#This Row],[Units]]</f>
        <v>1054.8</v>
      </c>
      <c r="J17" s="28" t="s">
        <v>29</v>
      </c>
      <c r="K17" s="63">
        <v>2541</v>
      </c>
      <c r="L17" s="29">
        <v>322.2</v>
      </c>
      <c r="M17" s="29">
        <v>2218.8000000000002</v>
      </c>
    </row>
    <row r="18" spans="2:13" x14ac:dyDescent="0.25">
      <c r="B18" t="s">
        <v>2</v>
      </c>
      <c r="C18" t="s">
        <v>34</v>
      </c>
      <c r="D18" t="s">
        <v>13</v>
      </c>
      <c r="E18" s="4">
        <v>252</v>
      </c>
      <c r="F18" s="5">
        <v>54</v>
      </c>
      <c r="G18">
        <f>VLOOKUP(Data7[[#This Row],[Product]],products[],2,FALSE)</f>
        <v>9.33</v>
      </c>
      <c r="H18" s="63">
        <f>Data7[[#This Row],[Cost per Unit]]*Data7[[#This Row],[Units]]</f>
        <v>503.82</v>
      </c>
      <c r="J18" s="28" t="s">
        <v>13</v>
      </c>
      <c r="K18" s="63">
        <v>16114</v>
      </c>
      <c r="L18" s="29">
        <v>10804.14</v>
      </c>
      <c r="M18" s="29">
        <v>5309.8600000000006</v>
      </c>
    </row>
    <row r="19" spans="2:13" x14ac:dyDescent="0.25">
      <c r="B19" t="s">
        <v>3</v>
      </c>
      <c r="C19" t="s">
        <v>35</v>
      </c>
      <c r="D19" t="s">
        <v>25</v>
      </c>
      <c r="E19" s="4">
        <v>2464</v>
      </c>
      <c r="F19" s="5">
        <v>234</v>
      </c>
      <c r="G19">
        <f>VLOOKUP(Data7[[#This Row],[Product]],products[],2,FALSE)</f>
        <v>13.15</v>
      </c>
      <c r="H19" s="63">
        <f>Data7[[#This Row],[Cost per Unit]]*Data7[[#This Row],[Units]]</f>
        <v>3077.1</v>
      </c>
      <c r="J19" s="28" t="s">
        <v>16</v>
      </c>
      <c r="K19" s="63">
        <v>3584</v>
      </c>
      <c r="L19" s="29">
        <v>1107.54</v>
      </c>
      <c r="M19" s="29">
        <v>2476.46</v>
      </c>
    </row>
    <row r="20" spans="2:13" x14ac:dyDescent="0.25">
      <c r="B20" t="s">
        <v>3</v>
      </c>
      <c r="C20" t="s">
        <v>35</v>
      </c>
      <c r="D20" t="s">
        <v>29</v>
      </c>
      <c r="E20" s="4">
        <v>2114</v>
      </c>
      <c r="F20" s="5">
        <v>66</v>
      </c>
      <c r="G20">
        <f>VLOOKUP(Data7[[#This Row],[Product]],products[],2,FALSE)</f>
        <v>7.16</v>
      </c>
      <c r="H20" s="63">
        <f>Data7[[#This Row],[Cost per Unit]]*Data7[[#This Row],[Units]]</f>
        <v>472.56</v>
      </c>
      <c r="J20" s="28" t="s">
        <v>27</v>
      </c>
      <c r="K20" s="63">
        <v>3402</v>
      </c>
      <c r="L20" s="29">
        <v>5771.8499999999995</v>
      </c>
      <c r="M20" s="29">
        <v>-2369.8499999999995</v>
      </c>
    </row>
    <row r="21" spans="2:13" x14ac:dyDescent="0.25">
      <c r="B21" t="s">
        <v>6</v>
      </c>
      <c r="C21" t="s">
        <v>37</v>
      </c>
      <c r="D21" t="s">
        <v>31</v>
      </c>
      <c r="E21" s="4">
        <v>7693</v>
      </c>
      <c r="F21" s="5">
        <v>87</v>
      </c>
      <c r="G21">
        <f>VLOOKUP(Data7[[#This Row],[Product]],products[],2,FALSE)</f>
        <v>5.79</v>
      </c>
      <c r="H21" s="63">
        <f>Data7[[#This Row],[Cost per Unit]]*Data7[[#This Row],[Units]]</f>
        <v>503.73</v>
      </c>
      <c r="J21" s="28" t="s">
        <v>33</v>
      </c>
      <c r="K21" s="63">
        <v>10465</v>
      </c>
      <c r="L21" s="29">
        <v>2746.1399999999994</v>
      </c>
      <c r="M21" s="29">
        <v>7718.8600000000006</v>
      </c>
    </row>
    <row r="22" spans="2:13" x14ac:dyDescent="0.25">
      <c r="B22" t="s">
        <v>5</v>
      </c>
      <c r="C22" t="s">
        <v>34</v>
      </c>
      <c r="D22" t="s">
        <v>20</v>
      </c>
      <c r="E22" s="4">
        <v>15610</v>
      </c>
      <c r="F22" s="5">
        <v>339</v>
      </c>
      <c r="G22">
        <f>VLOOKUP(Data7[[#This Row],[Product]],products[],2,FALSE)</f>
        <v>10.62</v>
      </c>
      <c r="H22" s="63">
        <f>Data7[[#This Row],[Cost per Unit]]*Data7[[#This Row],[Units]]</f>
        <v>3600.18</v>
      </c>
      <c r="J22" s="28" t="s">
        <v>31</v>
      </c>
      <c r="K22" s="63">
        <v>8995</v>
      </c>
      <c r="L22" s="29">
        <v>2553.3900000000003</v>
      </c>
      <c r="M22" s="29">
        <v>6441.61</v>
      </c>
    </row>
    <row r="23" spans="2:13" x14ac:dyDescent="0.25">
      <c r="B23" t="s">
        <v>41</v>
      </c>
      <c r="C23" t="s">
        <v>34</v>
      </c>
      <c r="D23" t="s">
        <v>22</v>
      </c>
      <c r="E23" s="4">
        <v>336</v>
      </c>
      <c r="F23" s="5">
        <v>144</v>
      </c>
      <c r="G23">
        <f>VLOOKUP(Data7[[#This Row],[Product]],products[],2,FALSE)</f>
        <v>9.77</v>
      </c>
      <c r="H23" s="63">
        <f>Data7[[#This Row],[Cost per Unit]]*Data7[[#This Row],[Units]]</f>
        <v>1406.8799999999999</v>
      </c>
      <c r="J23" s="28" t="s">
        <v>21</v>
      </c>
      <c r="K23" s="63">
        <v>13755</v>
      </c>
      <c r="L23" s="29">
        <v>1026</v>
      </c>
      <c r="M23" s="29">
        <v>12729</v>
      </c>
    </row>
    <row r="24" spans="2:13" x14ac:dyDescent="0.25">
      <c r="B24" t="s">
        <v>2</v>
      </c>
      <c r="C24" t="s">
        <v>39</v>
      </c>
      <c r="D24" t="s">
        <v>20</v>
      </c>
      <c r="E24" s="4">
        <v>9443</v>
      </c>
      <c r="F24" s="5">
        <v>162</v>
      </c>
      <c r="G24">
        <f>VLOOKUP(Data7[[#This Row],[Product]],products[],2,FALSE)</f>
        <v>10.62</v>
      </c>
      <c r="H24" s="63">
        <f>Data7[[#This Row],[Cost per Unit]]*Data7[[#This Row],[Units]]</f>
        <v>1720.4399999999998</v>
      </c>
      <c r="J24" s="28" t="s">
        <v>25</v>
      </c>
      <c r="K24" s="63">
        <v>14497</v>
      </c>
      <c r="L24" s="29">
        <v>4378.95</v>
      </c>
      <c r="M24" s="29">
        <v>10118.049999999999</v>
      </c>
    </row>
    <row r="25" spans="2:13" x14ac:dyDescent="0.25">
      <c r="B25" t="s">
        <v>9</v>
      </c>
      <c r="C25" t="s">
        <v>34</v>
      </c>
      <c r="D25" t="s">
        <v>23</v>
      </c>
      <c r="E25" s="4">
        <v>8155</v>
      </c>
      <c r="F25" s="5">
        <v>90</v>
      </c>
      <c r="G25">
        <f>VLOOKUP(Data7[[#This Row],[Product]],products[],2,FALSE)</f>
        <v>6.49</v>
      </c>
      <c r="H25" s="63">
        <f>Data7[[#This Row],[Cost per Unit]]*Data7[[#This Row],[Units]]</f>
        <v>584.1</v>
      </c>
      <c r="J25" s="28" t="s">
        <v>67</v>
      </c>
      <c r="K25" s="63">
        <v>168679</v>
      </c>
      <c r="L25" s="29">
        <v>60684.719999999987</v>
      </c>
      <c r="M25" s="29">
        <v>107994.28000000001</v>
      </c>
    </row>
    <row r="26" spans="2:13" x14ac:dyDescent="0.25">
      <c r="B26" t="s">
        <v>8</v>
      </c>
      <c r="C26" t="s">
        <v>38</v>
      </c>
      <c r="D26" t="s">
        <v>23</v>
      </c>
      <c r="E26" s="4">
        <v>1701</v>
      </c>
      <c r="F26" s="5">
        <v>234</v>
      </c>
      <c r="G26">
        <f>VLOOKUP(Data7[[#This Row],[Product]],products[],2,FALSE)</f>
        <v>6.49</v>
      </c>
      <c r="H26" s="63">
        <f>Data7[[#This Row],[Cost per Unit]]*Data7[[#This Row],[Units]]</f>
        <v>1518.66</v>
      </c>
    </row>
    <row r="27" spans="2:13" x14ac:dyDescent="0.25">
      <c r="B27" t="s">
        <v>10</v>
      </c>
      <c r="C27" t="s">
        <v>38</v>
      </c>
      <c r="D27" t="s">
        <v>22</v>
      </c>
      <c r="E27" s="4">
        <v>2205</v>
      </c>
      <c r="F27" s="5">
        <v>141</v>
      </c>
      <c r="G27">
        <f>VLOOKUP(Data7[[#This Row],[Product]],products[],2,FALSE)</f>
        <v>9.77</v>
      </c>
      <c r="H27" s="63">
        <f>Data7[[#This Row],[Cost per Unit]]*Data7[[#This Row],[Units]]</f>
        <v>1377.57</v>
      </c>
    </row>
    <row r="28" spans="2:13" x14ac:dyDescent="0.25">
      <c r="B28" t="s">
        <v>8</v>
      </c>
      <c r="C28" t="s">
        <v>37</v>
      </c>
      <c r="D28" t="s">
        <v>19</v>
      </c>
      <c r="E28" s="4">
        <v>1771</v>
      </c>
      <c r="F28" s="5">
        <v>204</v>
      </c>
      <c r="G28">
        <f>VLOOKUP(Data7[[#This Row],[Product]],products[],2,FALSE)</f>
        <v>7.64</v>
      </c>
      <c r="H28" s="63">
        <f>Data7[[#This Row],[Cost per Unit]]*Data7[[#This Row],[Units]]</f>
        <v>1558.56</v>
      </c>
    </row>
    <row r="29" spans="2:13" x14ac:dyDescent="0.25">
      <c r="B29" t="s">
        <v>41</v>
      </c>
      <c r="C29" t="s">
        <v>35</v>
      </c>
      <c r="D29" t="s">
        <v>15</v>
      </c>
      <c r="E29" s="4">
        <v>2114</v>
      </c>
      <c r="F29" s="5">
        <v>186</v>
      </c>
      <c r="G29">
        <f>VLOOKUP(Data7[[#This Row],[Product]],products[],2,FALSE)</f>
        <v>11.73</v>
      </c>
      <c r="H29" s="63">
        <f>Data7[[#This Row],[Cost per Unit]]*Data7[[#This Row],[Units]]</f>
        <v>2181.7800000000002</v>
      </c>
    </row>
    <row r="30" spans="2:13" x14ac:dyDescent="0.25">
      <c r="B30" t="s">
        <v>41</v>
      </c>
      <c r="C30" t="s">
        <v>36</v>
      </c>
      <c r="D30" t="s">
        <v>13</v>
      </c>
      <c r="E30" s="4">
        <v>10311</v>
      </c>
      <c r="F30" s="5">
        <v>231</v>
      </c>
      <c r="G30">
        <f>VLOOKUP(Data7[[#This Row],[Product]],products[],2,FALSE)</f>
        <v>9.33</v>
      </c>
      <c r="H30" s="63">
        <f>Data7[[#This Row],[Cost per Unit]]*Data7[[#This Row],[Units]]</f>
        <v>2155.23</v>
      </c>
    </row>
    <row r="31" spans="2:13" x14ac:dyDescent="0.25">
      <c r="B31" t="s">
        <v>3</v>
      </c>
      <c r="C31" t="s">
        <v>39</v>
      </c>
      <c r="D31" t="s">
        <v>16</v>
      </c>
      <c r="E31" s="4">
        <v>21</v>
      </c>
      <c r="F31" s="5">
        <v>168</v>
      </c>
      <c r="G31">
        <f>VLOOKUP(Data7[[#This Row],[Product]],products[],2,FALSE)</f>
        <v>8.7899999999999991</v>
      </c>
      <c r="H31" s="63">
        <f>Data7[[#This Row],[Cost per Unit]]*Data7[[#This Row],[Units]]</f>
        <v>1476.7199999999998</v>
      </c>
    </row>
    <row r="32" spans="2:13" x14ac:dyDescent="0.25">
      <c r="B32" t="s">
        <v>10</v>
      </c>
      <c r="C32" t="s">
        <v>35</v>
      </c>
      <c r="D32" t="s">
        <v>20</v>
      </c>
      <c r="E32" s="4">
        <v>1974</v>
      </c>
      <c r="F32" s="5">
        <v>195</v>
      </c>
      <c r="G32">
        <f>VLOOKUP(Data7[[#This Row],[Product]],products[],2,FALSE)</f>
        <v>10.62</v>
      </c>
      <c r="H32" s="63">
        <f>Data7[[#This Row],[Cost per Unit]]*Data7[[#This Row],[Units]]</f>
        <v>2070.8999999999996</v>
      </c>
    </row>
    <row r="33" spans="2:14" x14ac:dyDescent="0.25">
      <c r="B33" t="s">
        <v>5</v>
      </c>
      <c r="C33" t="s">
        <v>36</v>
      </c>
      <c r="D33" t="s">
        <v>23</v>
      </c>
      <c r="E33" s="4">
        <v>6314</v>
      </c>
      <c r="F33" s="5">
        <v>15</v>
      </c>
      <c r="G33">
        <f>VLOOKUP(Data7[[#This Row],[Product]],products[],2,FALSE)</f>
        <v>6.49</v>
      </c>
      <c r="H33" s="63">
        <f>Data7[[#This Row],[Cost per Unit]]*Data7[[#This Row],[Units]]</f>
        <v>97.350000000000009</v>
      </c>
    </row>
    <row r="34" spans="2:14" x14ac:dyDescent="0.25">
      <c r="B34" t="s">
        <v>10</v>
      </c>
      <c r="C34" t="s">
        <v>37</v>
      </c>
      <c r="D34" t="s">
        <v>23</v>
      </c>
      <c r="E34" s="4">
        <v>4683</v>
      </c>
      <c r="F34" s="5">
        <v>30</v>
      </c>
      <c r="G34">
        <f>VLOOKUP(Data7[[#This Row],[Product]],products[],2,FALSE)</f>
        <v>6.49</v>
      </c>
      <c r="H34" s="63">
        <f>Data7[[#This Row],[Cost per Unit]]*Data7[[#This Row],[Units]]</f>
        <v>194.70000000000002</v>
      </c>
    </row>
    <row r="35" spans="2:14" x14ac:dyDescent="0.25">
      <c r="B35" t="s">
        <v>41</v>
      </c>
      <c r="C35" t="s">
        <v>37</v>
      </c>
      <c r="D35" t="s">
        <v>24</v>
      </c>
      <c r="E35" s="4">
        <v>6398</v>
      </c>
      <c r="F35" s="5">
        <v>102</v>
      </c>
      <c r="G35">
        <f>VLOOKUP(Data7[[#This Row],[Product]],products[],2,FALSE)</f>
        <v>4.97</v>
      </c>
      <c r="H35" s="63">
        <f>Data7[[#This Row],[Cost per Unit]]*Data7[[#This Row],[Units]]</f>
        <v>506.94</v>
      </c>
    </row>
    <row r="36" spans="2:14" x14ac:dyDescent="0.25">
      <c r="B36" t="s">
        <v>2</v>
      </c>
      <c r="C36" t="s">
        <v>35</v>
      </c>
      <c r="D36" t="s">
        <v>19</v>
      </c>
      <c r="E36" s="4">
        <v>553</v>
      </c>
      <c r="F36" s="5">
        <v>15</v>
      </c>
      <c r="G36">
        <f>VLOOKUP(Data7[[#This Row],[Product]],products[],2,FALSE)</f>
        <v>7.64</v>
      </c>
      <c r="H36" s="63">
        <f>Data7[[#This Row],[Cost per Unit]]*Data7[[#This Row],[Units]]</f>
        <v>114.6</v>
      </c>
    </row>
    <row r="37" spans="2:14" x14ac:dyDescent="0.25">
      <c r="B37" t="s">
        <v>8</v>
      </c>
      <c r="C37" t="s">
        <v>39</v>
      </c>
      <c r="D37" t="s">
        <v>30</v>
      </c>
      <c r="E37" s="4">
        <v>7021</v>
      </c>
      <c r="F37" s="5">
        <v>183</v>
      </c>
      <c r="G37">
        <f>VLOOKUP(Data7[[#This Row],[Product]],products[],2,FALSE)</f>
        <v>14.49</v>
      </c>
      <c r="H37" s="63">
        <f>Data7[[#This Row],[Cost per Unit]]*Data7[[#This Row],[Units]]</f>
        <v>2651.67</v>
      </c>
    </row>
    <row r="38" spans="2:14" x14ac:dyDescent="0.25">
      <c r="B38" t="s">
        <v>40</v>
      </c>
      <c r="C38" t="s">
        <v>39</v>
      </c>
      <c r="D38" t="s">
        <v>22</v>
      </c>
      <c r="E38" s="4">
        <v>5817</v>
      </c>
      <c r="F38" s="5">
        <v>12</v>
      </c>
      <c r="G38">
        <f>VLOOKUP(Data7[[#This Row],[Product]],products[],2,FALSE)</f>
        <v>9.77</v>
      </c>
      <c r="H38" s="63">
        <f>Data7[[#This Row],[Cost per Unit]]*Data7[[#This Row],[Units]]</f>
        <v>117.24</v>
      </c>
    </row>
    <row r="39" spans="2:14" x14ac:dyDescent="0.25">
      <c r="B39" t="s">
        <v>41</v>
      </c>
      <c r="C39" t="s">
        <v>39</v>
      </c>
      <c r="D39" t="s">
        <v>14</v>
      </c>
      <c r="E39" s="4">
        <v>3976</v>
      </c>
      <c r="F39" s="5">
        <v>72</v>
      </c>
      <c r="G39">
        <f>VLOOKUP(Data7[[#This Row],[Product]],products[],2,FALSE)</f>
        <v>11.7</v>
      </c>
      <c r="H39" s="63">
        <f>Data7[[#This Row],[Cost per Unit]]*Data7[[#This Row],[Units]]</f>
        <v>842.4</v>
      </c>
    </row>
    <row r="40" spans="2:14" x14ac:dyDescent="0.25">
      <c r="B40" t="s">
        <v>6</v>
      </c>
      <c r="C40" t="s">
        <v>38</v>
      </c>
      <c r="D40" t="s">
        <v>27</v>
      </c>
      <c r="E40" s="4">
        <v>1134</v>
      </c>
      <c r="F40" s="5">
        <v>282</v>
      </c>
      <c r="G40">
        <f>VLOOKUP(Data7[[#This Row],[Product]],products[],2,FALSE)</f>
        <v>16.73</v>
      </c>
      <c r="H40" s="63">
        <f>Data7[[#This Row],[Cost per Unit]]*Data7[[#This Row],[Units]]</f>
        <v>4717.8599999999997</v>
      </c>
    </row>
    <row r="41" spans="2:14" x14ac:dyDescent="0.25">
      <c r="B41" t="s">
        <v>2</v>
      </c>
      <c r="C41" t="s">
        <v>39</v>
      </c>
      <c r="D41" t="s">
        <v>28</v>
      </c>
      <c r="E41" s="4">
        <v>6027</v>
      </c>
      <c r="F41" s="5">
        <v>144</v>
      </c>
      <c r="G41">
        <f>VLOOKUP(Data7[[#This Row],[Product]],products[],2,FALSE)</f>
        <v>10.38</v>
      </c>
      <c r="H41" s="63">
        <f>Data7[[#This Row],[Cost per Unit]]*Data7[[#This Row],[Units]]</f>
        <v>1494.72</v>
      </c>
    </row>
    <row r="42" spans="2:14" x14ac:dyDescent="0.25">
      <c r="B42" t="s">
        <v>6</v>
      </c>
      <c r="C42" t="s">
        <v>37</v>
      </c>
      <c r="D42" t="s">
        <v>16</v>
      </c>
      <c r="E42" s="4">
        <v>1904</v>
      </c>
      <c r="F42" s="5">
        <v>405</v>
      </c>
      <c r="G42">
        <f>VLOOKUP(Data7[[#This Row],[Product]],products[],2,FALSE)</f>
        <v>8.7899999999999991</v>
      </c>
      <c r="H42" s="63">
        <f>Data7[[#This Row],[Cost per Unit]]*Data7[[#This Row],[Units]]</f>
        <v>3559.95</v>
      </c>
    </row>
    <row r="43" spans="2:14" x14ac:dyDescent="0.25">
      <c r="B43" t="s">
        <v>7</v>
      </c>
      <c r="C43" t="s">
        <v>34</v>
      </c>
      <c r="D43" t="s">
        <v>32</v>
      </c>
      <c r="E43" s="4">
        <v>3262</v>
      </c>
      <c r="F43" s="5">
        <v>75</v>
      </c>
      <c r="G43">
        <f>VLOOKUP(Data7[[#This Row],[Product]],products[],2,FALSE)</f>
        <v>8.65</v>
      </c>
      <c r="H43" s="63">
        <f>Data7[[#This Row],[Cost per Unit]]*Data7[[#This Row],[Units]]</f>
        <v>648.75</v>
      </c>
    </row>
    <row r="44" spans="2:14" x14ac:dyDescent="0.25">
      <c r="B44" t="s">
        <v>40</v>
      </c>
      <c r="C44" t="s">
        <v>34</v>
      </c>
      <c r="D44" t="s">
        <v>27</v>
      </c>
      <c r="E44" s="4">
        <v>2289</v>
      </c>
      <c r="F44" s="5">
        <v>135</v>
      </c>
      <c r="G44">
        <f>VLOOKUP(Data7[[#This Row],[Product]],products[],2,FALSE)</f>
        <v>16.73</v>
      </c>
      <c r="H44" s="63">
        <f>Data7[[#This Row],[Cost per Unit]]*Data7[[#This Row],[Units]]</f>
        <v>2258.5500000000002</v>
      </c>
      <c r="L44" s="18"/>
      <c r="M44" s="19"/>
      <c r="N44" s="20"/>
    </row>
    <row r="45" spans="2:14" x14ac:dyDescent="0.25">
      <c r="B45" t="s">
        <v>5</v>
      </c>
      <c r="C45" t="s">
        <v>34</v>
      </c>
      <c r="D45" t="s">
        <v>27</v>
      </c>
      <c r="E45" s="4">
        <v>6986</v>
      </c>
      <c r="F45" s="5">
        <v>21</v>
      </c>
      <c r="G45">
        <f>VLOOKUP(Data7[[#This Row],[Product]],products[],2,FALSE)</f>
        <v>16.73</v>
      </c>
      <c r="H45" s="63">
        <f>Data7[[#This Row],[Cost per Unit]]*Data7[[#This Row],[Units]]</f>
        <v>351.33</v>
      </c>
      <c r="L45" s="21"/>
      <c r="M45" s="22"/>
      <c r="N45" s="23"/>
    </row>
    <row r="46" spans="2:14" x14ac:dyDescent="0.25">
      <c r="B46" t="s">
        <v>2</v>
      </c>
      <c r="C46" t="s">
        <v>38</v>
      </c>
      <c r="D46" t="s">
        <v>23</v>
      </c>
      <c r="E46" s="4">
        <v>4417</v>
      </c>
      <c r="F46" s="5">
        <v>153</v>
      </c>
      <c r="G46">
        <f>VLOOKUP(Data7[[#This Row],[Product]],products[],2,FALSE)</f>
        <v>6.49</v>
      </c>
      <c r="H46" s="63">
        <f>Data7[[#This Row],[Cost per Unit]]*Data7[[#This Row],[Units]]</f>
        <v>992.97</v>
      </c>
      <c r="L46" s="21"/>
      <c r="M46" s="22"/>
      <c r="N46" s="23"/>
    </row>
    <row r="47" spans="2:14" x14ac:dyDescent="0.25">
      <c r="B47" t="s">
        <v>6</v>
      </c>
      <c r="C47" t="s">
        <v>34</v>
      </c>
      <c r="D47" t="s">
        <v>15</v>
      </c>
      <c r="E47" s="4">
        <v>1442</v>
      </c>
      <c r="F47" s="5">
        <v>15</v>
      </c>
      <c r="G47">
        <f>VLOOKUP(Data7[[#This Row],[Product]],products[],2,FALSE)</f>
        <v>11.73</v>
      </c>
      <c r="H47" s="63">
        <f>Data7[[#This Row],[Cost per Unit]]*Data7[[#This Row],[Units]]</f>
        <v>175.95000000000002</v>
      </c>
      <c r="L47" s="21"/>
      <c r="M47" s="22"/>
      <c r="N47" s="23"/>
    </row>
    <row r="48" spans="2:14" x14ac:dyDescent="0.25">
      <c r="B48" t="s">
        <v>3</v>
      </c>
      <c r="C48" t="s">
        <v>35</v>
      </c>
      <c r="D48" t="s">
        <v>14</v>
      </c>
      <c r="E48" s="4">
        <v>2415</v>
      </c>
      <c r="F48" s="5">
        <v>255</v>
      </c>
      <c r="G48">
        <f>VLOOKUP(Data7[[#This Row],[Product]],products[],2,FALSE)</f>
        <v>11.7</v>
      </c>
      <c r="H48" s="63">
        <f>Data7[[#This Row],[Cost per Unit]]*Data7[[#This Row],[Units]]</f>
        <v>2983.5</v>
      </c>
      <c r="L48" s="21"/>
      <c r="M48" s="22"/>
      <c r="N48" s="23"/>
    </row>
    <row r="49" spans="2:14" x14ac:dyDescent="0.25">
      <c r="B49" t="s">
        <v>2</v>
      </c>
      <c r="C49" t="s">
        <v>37</v>
      </c>
      <c r="D49" t="s">
        <v>19</v>
      </c>
      <c r="E49" s="4">
        <v>238</v>
      </c>
      <c r="F49" s="5">
        <v>18</v>
      </c>
      <c r="G49">
        <f>VLOOKUP(Data7[[#This Row],[Product]],products[],2,FALSE)</f>
        <v>7.64</v>
      </c>
      <c r="H49" s="63">
        <f>Data7[[#This Row],[Cost per Unit]]*Data7[[#This Row],[Units]]</f>
        <v>137.51999999999998</v>
      </c>
      <c r="L49" s="21"/>
      <c r="M49" s="22"/>
      <c r="N49" s="23"/>
    </row>
    <row r="50" spans="2:14" x14ac:dyDescent="0.25">
      <c r="B50" t="s">
        <v>6</v>
      </c>
      <c r="C50" t="s">
        <v>37</v>
      </c>
      <c r="D50" t="s">
        <v>23</v>
      </c>
      <c r="E50" s="4">
        <v>4949</v>
      </c>
      <c r="F50" s="5">
        <v>189</v>
      </c>
      <c r="G50">
        <f>VLOOKUP(Data7[[#This Row],[Product]],products[],2,FALSE)</f>
        <v>6.49</v>
      </c>
      <c r="H50" s="63">
        <f>Data7[[#This Row],[Cost per Unit]]*Data7[[#This Row],[Units]]</f>
        <v>1226.6100000000001</v>
      </c>
      <c r="L50" s="21"/>
      <c r="M50" s="22"/>
      <c r="N50" s="23"/>
    </row>
    <row r="51" spans="2:14" x14ac:dyDescent="0.25">
      <c r="B51" t="s">
        <v>5</v>
      </c>
      <c r="C51" t="s">
        <v>38</v>
      </c>
      <c r="D51" t="s">
        <v>32</v>
      </c>
      <c r="E51" s="4">
        <v>5075</v>
      </c>
      <c r="F51" s="5">
        <v>21</v>
      </c>
      <c r="G51">
        <f>VLOOKUP(Data7[[#This Row],[Product]],products[],2,FALSE)</f>
        <v>8.65</v>
      </c>
      <c r="H51" s="63">
        <f>Data7[[#This Row],[Cost per Unit]]*Data7[[#This Row],[Units]]</f>
        <v>181.65</v>
      </c>
      <c r="L51" s="21"/>
      <c r="M51" s="22"/>
      <c r="N51" s="23"/>
    </row>
    <row r="52" spans="2:14" x14ac:dyDescent="0.25">
      <c r="B52" t="s">
        <v>3</v>
      </c>
      <c r="C52" t="s">
        <v>36</v>
      </c>
      <c r="D52" t="s">
        <v>16</v>
      </c>
      <c r="E52" s="4">
        <v>9198</v>
      </c>
      <c r="F52" s="5">
        <v>36</v>
      </c>
      <c r="G52">
        <f>VLOOKUP(Data7[[#This Row],[Product]],products[],2,FALSE)</f>
        <v>8.7899999999999991</v>
      </c>
      <c r="H52" s="63">
        <f>Data7[[#This Row],[Cost per Unit]]*Data7[[#This Row],[Units]]</f>
        <v>316.43999999999994</v>
      </c>
      <c r="L52" s="21"/>
      <c r="M52" s="22"/>
      <c r="N52" s="23"/>
    </row>
    <row r="53" spans="2:14" x14ac:dyDescent="0.25">
      <c r="B53" t="s">
        <v>6</v>
      </c>
      <c r="C53" t="s">
        <v>34</v>
      </c>
      <c r="D53" t="s">
        <v>29</v>
      </c>
      <c r="E53" s="4">
        <v>3339</v>
      </c>
      <c r="F53" s="5">
        <v>75</v>
      </c>
      <c r="G53">
        <f>VLOOKUP(Data7[[#This Row],[Product]],products[],2,FALSE)</f>
        <v>7.16</v>
      </c>
      <c r="H53" s="63">
        <f>Data7[[#This Row],[Cost per Unit]]*Data7[[#This Row],[Units]]</f>
        <v>537</v>
      </c>
      <c r="L53" s="21"/>
      <c r="M53" s="22"/>
      <c r="N53" s="23"/>
    </row>
    <row r="54" spans="2:14" x14ac:dyDescent="0.25">
      <c r="B54" t="s">
        <v>40</v>
      </c>
      <c r="C54" t="s">
        <v>34</v>
      </c>
      <c r="D54" t="s">
        <v>17</v>
      </c>
      <c r="E54" s="4">
        <v>5019</v>
      </c>
      <c r="F54" s="5">
        <v>156</v>
      </c>
      <c r="G54">
        <f>VLOOKUP(Data7[[#This Row],[Product]],products[],2,FALSE)</f>
        <v>3.11</v>
      </c>
      <c r="H54" s="63">
        <f>Data7[[#This Row],[Cost per Unit]]*Data7[[#This Row],[Units]]</f>
        <v>485.15999999999997</v>
      </c>
      <c r="L54" s="21"/>
      <c r="M54" s="22"/>
      <c r="N54" s="23"/>
    </row>
    <row r="55" spans="2:14" x14ac:dyDescent="0.25">
      <c r="B55" t="s">
        <v>5</v>
      </c>
      <c r="C55" t="s">
        <v>36</v>
      </c>
      <c r="D55" t="s">
        <v>16</v>
      </c>
      <c r="E55" s="4">
        <v>16184</v>
      </c>
      <c r="F55" s="5">
        <v>39</v>
      </c>
      <c r="G55">
        <f>VLOOKUP(Data7[[#This Row],[Product]],products[],2,FALSE)</f>
        <v>8.7899999999999991</v>
      </c>
      <c r="H55" s="63">
        <f>Data7[[#This Row],[Cost per Unit]]*Data7[[#This Row],[Units]]</f>
        <v>342.80999999999995</v>
      </c>
      <c r="L55" s="21"/>
      <c r="M55" s="22"/>
      <c r="N55" s="23"/>
    </row>
    <row r="56" spans="2:14" x14ac:dyDescent="0.25">
      <c r="B56" t="s">
        <v>6</v>
      </c>
      <c r="C56" t="s">
        <v>36</v>
      </c>
      <c r="D56" t="s">
        <v>21</v>
      </c>
      <c r="E56" s="4">
        <v>497</v>
      </c>
      <c r="F56" s="5">
        <v>63</v>
      </c>
      <c r="G56">
        <f>VLOOKUP(Data7[[#This Row],[Product]],products[],2,FALSE)</f>
        <v>9</v>
      </c>
      <c r="H56" s="63">
        <f>Data7[[#This Row],[Cost per Unit]]*Data7[[#This Row],[Units]]</f>
        <v>567</v>
      </c>
      <c r="L56" s="21"/>
      <c r="M56" s="22"/>
      <c r="N56" s="23"/>
    </row>
    <row r="57" spans="2:14" x14ac:dyDescent="0.25">
      <c r="B57" t="s">
        <v>2</v>
      </c>
      <c r="C57" t="s">
        <v>36</v>
      </c>
      <c r="D57" t="s">
        <v>29</v>
      </c>
      <c r="E57" s="4">
        <v>8211</v>
      </c>
      <c r="F57" s="5">
        <v>75</v>
      </c>
      <c r="G57">
        <f>VLOOKUP(Data7[[#This Row],[Product]],products[],2,FALSE)</f>
        <v>7.16</v>
      </c>
      <c r="H57" s="63">
        <f>Data7[[#This Row],[Cost per Unit]]*Data7[[#This Row],[Units]]</f>
        <v>537</v>
      </c>
      <c r="L57" s="21"/>
      <c r="M57" s="22"/>
      <c r="N57" s="23"/>
    </row>
    <row r="58" spans="2:14" x14ac:dyDescent="0.25">
      <c r="B58" t="s">
        <v>2</v>
      </c>
      <c r="C58" t="s">
        <v>38</v>
      </c>
      <c r="D58" t="s">
        <v>28</v>
      </c>
      <c r="E58" s="4">
        <v>6580</v>
      </c>
      <c r="F58" s="5">
        <v>183</v>
      </c>
      <c r="G58">
        <f>VLOOKUP(Data7[[#This Row],[Product]],products[],2,FALSE)</f>
        <v>10.38</v>
      </c>
      <c r="H58" s="63">
        <f>Data7[[#This Row],[Cost per Unit]]*Data7[[#This Row],[Units]]</f>
        <v>1899.5400000000002</v>
      </c>
      <c r="L58" s="21"/>
      <c r="M58" s="22"/>
      <c r="N58" s="23"/>
    </row>
    <row r="59" spans="2:14" x14ac:dyDescent="0.25">
      <c r="B59" t="s">
        <v>41</v>
      </c>
      <c r="C59" t="s">
        <v>35</v>
      </c>
      <c r="D59" t="s">
        <v>13</v>
      </c>
      <c r="E59" s="4">
        <v>4760</v>
      </c>
      <c r="F59" s="5">
        <v>69</v>
      </c>
      <c r="G59">
        <f>VLOOKUP(Data7[[#This Row],[Product]],products[],2,FALSE)</f>
        <v>9.33</v>
      </c>
      <c r="H59" s="63">
        <f>Data7[[#This Row],[Cost per Unit]]*Data7[[#This Row],[Units]]</f>
        <v>643.77</v>
      </c>
      <c r="L59" s="21"/>
      <c r="M59" s="22"/>
      <c r="N59" s="23"/>
    </row>
    <row r="60" spans="2:14" x14ac:dyDescent="0.25">
      <c r="B60" t="s">
        <v>40</v>
      </c>
      <c r="C60" t="s">
        <v>36</v>
      </c>
      <c r="D60" t="s">
        <v>25</v>
      </c>
      <c r="E60" s="4">
        <v>5439</v>
      </c>
      <c r="F60" s="5">
        <v>30</v>
      </c>
      <c r="G60">
        <f>VLOOKUP(Data7[[#This Row],[Product]],products[],2,FALSE)</f>
        <v>13.15</v>
      </c>
      <c r="H60" s="63">
        <f>Data7[[#This Row],[Cost per Unit]]*Data7[[#This Row],[Units]]</f>
        <v>394.5</v>
      </c>
      <c r="L60" s="21"/>
      <c r="M60" s="22"/>
      <c r="N60" s="23"/>
    </row>
    <row r="61" spans="2:14" x14ac:dyDescent="0.25">
      <c r="B61" t="s">
        <v>41</v>
      </c>
      <c r="C61" t="s">
        <v>34</v>
      </c>
      <c r="D61" t="s">
        <v>17</v>
      </c>
      <c r="E61" s="4">
        <v>1463</v>
      </c>
      <c r="F61" s="5">
        <v>39</v>
      </c>
      <c r="G61">
        <f>VLOOKUP(Data7[[#This Row],[Product]],products[],2,FALSE)</f>
        <v>3.11</v>
      </c>
      <c r="H61" s="63">
        <f>Data7[[#This Row],[Cost per Unit]]*Data7[[#This Row],[Units]]</f>
        <v>121.28999999999999</v>
      </c>
      <c r="L61" s="24"/>
      <c r="M61" s="25"/>
      <c r="N61" s="26"/>
    </row>
    <row r="62" spans="2:14" x14ac:dyDescent="0.25">
      <c r="B62" t="s">
        <v>3</v>
      </c>
      <c r="C62" t="s">
        <v>34</v>
      </c>
      <c r="D62" t="s">
        <v>32</v>
      </c>
      <c r="E62" s="4">
        <v>7777</v>
      </c>
      <c r="F62" s="5">
        <v>504</v>
      </c>
      <c r="G62">
        <f>VLOOKUP(Data7[[#This Row],[Product]],products[],2,FALSE)</f>
        <v>8.65</v>
      </c>
      <c r="H62" s="63">
        <f>Data7[[#This Row],[Cost per Unit]]*Data7[[#This Row],[Units]]</f>
        <v>4359.6000000000004</v>
      </c>
    </row>
    <row r="63" spans="2:14" x14ac:dyDescent="0.25">
      <c r="B63" t="s">
        <v>9</v>
      </c>
      <c r="C63" t="s">
        <v>37</v>
      </c>
      <c r="D63" t="s">
        <v>29</v>
      </c>
      <c r="E63" s="4">
        <v>1085</v>
      </c>
      <c r="F63" s="5">
        <v>273</v>
      </c>
      <c r="G63">
        <f>VLOOKUP(Data7[[#This Row],[Product]],products[],2,FALSE)</f>
        <v>7.16</v>
      </c>
      <c r="H63" s="63">
        <f>Data7[[#This Row],[Cost per Unit]]*Data7[[#This Row],[Units]]</f>
        <v>1954.68</v>
      </c>
    </row>
    <row r="64" spans="2:14" x14ac:dyDescent="0.25">
      <c r="B64" t="s">
        <v>5</v>
      </c>
      <c r="C64" t="s">
        <v>37</v>
      </c>
      <c r="D64" t="s">
        <v>31</v>
      </c>
      <c r="E64" s="4">
        <v>182</v>
      </c>
      <c r="F64" s="5">
        <v>48</v>
      </c>
      <c r="G64">
        <f>VLOOKUP(Data7[[#This Row],[Product]],products[],2,FALSE)</f>
        <v>5.79</v>
      </c>
      <c r="H64" s="63">
        <f>Data7[[#This Row],[Cost per Unit]]*Data7[[#This Row],[Units]]</f>
        <v>277.92</v>
      </c>
    </row>
    <row r="65" spans="2:8" x14ac:dyDescent="0.25">
      <c r="B65" t="s">
        <v>6</v>
      </c>
      <c r="C65" t="s">
        <v>34</v>
      </c>
      <c r="D65" t="s">
        <v>27</v>
      </c>
      <c r="E65" s="4">
        <v>4242</v>
      </c>
      <c r="F65" s="5">
        <v>207</v>
      </c>
      <c r="G65">
        <f>VLOOKUP(Data7[[#This Row],[Product]],products[],2,FALSE)</f>
        <v>16.73</v>
      </c>
      <c r="H65" s="63">
        <f>Data7[[#This Row],[Cost per Unit]]*Data7[[#This Row],[Units]]</f>
        <v>3463.11</v>
      </c>
    </row>
    <row r="66" spans="2:8" x14ac:dyDescent="0.25">
      <c r="B66" t="s">
        <v>6</v>
      </c>
      <c r="C66" t="s">
        <v>36</v>
      </c>
      <c r="D66" t="s">
        <v>32</v>
      </c>
      <c r="E66" s="4">
        <v>6118</v>
      </c>
      <c r="F66" s="5">
        <v>9</v>
      </c>
      <c r="G66">
        <f>VLOOKUP(Data7[[#This Row],[Product]],products[],2,FALSE)</f>
        <v>8.65</v>
      </c>
      <c r="H66" s="63">
        <f>Data7[[#This Row],[Cost per Unit]]*Data7[[#This Row],[Units]]</f>
        <v>77.850000000000009</v>
      </c>
    </row>
    <row r="67" spans="2:8" x14ac:dyDescent="0.25">
      <c r="B67" t="s">
        <v>10</v>
      </c>
      <c r="C67" t="s">
        <v>36</v>
      </c>
      <c r="D67" t="s">
        <v>23</v>
      </c>
      <c r="E67" s="4">
        <v>2317</v>
      </c>
      <c r="F67" s="5">
        <v>261</v>
      </c>
      <c r="G67">
        <f>VLOOKUP(Data7[[#This Row],[Product]],products[],2,FALSE)</f>
        <v>6.49</v>
      </c>
      <c r="H67" s="63">
        <f>Data7[[#This Row],[Cost per Unit]]*Data7[[#This Row],[Units]]</f>
        <v>1693.89</v>
      </c>
    </row>
    <row r="68" spans="2:8" x14ac:dyDescent="0.25">
      <c r="B68" t="s">
        <v>6</v>
      </c>
      <c r="C68" t="s">
        <v>38</v>
      </c>
      <c r="D68" t="s">
        <v>16</v>
      </c>
      <c r="E68" s="4">
        <v>938</v>
      </c>
      <c r="F68" s="5">
        <v>6</v>
      </c>
      <c r="G68">
        <f>VLOOKUP(Data7[[#This Row],[Product]],products[],2,FALSE)</f>
        <v>8.7899999999999991</v>
      </c>
      <c r="H68" s="63">
        <f>Data7[[#This Row],[Cost per Unit]]*Data7[[#This Row],[Units]]</f>
        <v>52.739999999999995</v>
      </c>
    </row>
    <row r="69" spans="2:8" x14ac:dyDescent="0.25">
      <c r="B69" t="s">
        <v>8</v>
      </c>
      <c r="C69" t="s">
        <v>37</v>
      </c>
      <c r="D69" t="s">
        <v>15</v>
      </c>
      <c r="E69" s="4">
        <v>9709</v>
      </c>
      <c r="F69" s="5">
        <v>30</v>
      </c>
      <c r="G69">
        <f>VLOOKUP(Data7[[#This Row],[Product]],products[],2,FALSE)</f>
        <v>11.73</v>
      </c>
      <c r="H69" s="63">
        <f>Data7[[#This Row],[Cost per Unit]]*Data7[[#This Row],[Units]]</f>
        <v>351.90000000000003</v>
      </c>
    </row>
    <row r="70" spans="2:8" x14ac:dyDescent="0.25">
      <c r="B70" t="s">
        <v>7</v>
      </c>
      <c r="C70" t="s">
        <v>34</v>
      </c>
      <c r="D70" t="s">
        <v>20</v>
      </c>
      <c r="E70" s="4">
        <v>2205</v>
      </c>
      <c r="F70" s="5">
        <v>138</v>
      </c>
      <c r="G70">
        <f>VLOOKUP(Data7[[#This Row],[Product]],products[],2,FALSE)</f>
        <v>10.62</v>
      </c>
      <c r="H70" s="63">
        <f>Data7[[#This Row],[Cost per Unit]]*Data7[[#This Row],[Units]]</f>
        <v>1465.56</v>
      </c>
    </row>
    <row r="71" spans="2:8" x14ac:dyDescent="0.25">
      <c r="B71" t="s">
        <v>7</v>
      </c>
      <c r="C71" t="s">
        <v>37</v>
      </c>
      <c r="D71" t="s">
        <v>17</v>
      </c>
      <c r="E71" s="4">
        <v>4487</v>
      </c>
      <c r="F71" s="5">
        <v>111</v>
      </c>
      <c r="G71">
        <f>VLOOKUP(Data7[[#This Row],[Product]],products[],2,FALSE)</f>
        <v>3.11</v>
      </c>
      <c r="H71" s="63">
        <f>Data7[[#This Row],[Cost per Unit]]*Data7[[#This Row],[Units]]</f>
        <v>345.21</v>
      </c>
    </row>
    <row r="72" spans="2:8" x14ac:dyDescent="0.25">
      <c r="B72" t="s">
        <v>5</v>
      </c>
      <c r="C72" t="s">
        <v>35</v>
      </c>
      <c r="D72" t="s">
        <v>18</v>
      </c>
      <c r="E72" s="4">
        <v>2415</v>
      </c>
      <c r="F72" s="5">
        <v>15</v>
      </c>
      <c r="G72">
        <f>VLOOKUP(Data7[[#This Row],[Product]],products[],2,FALSE)</f>
        <v>6.47</v>
      </c>
      <c r="H72" s="63">
        <f>Data7[[#This Row],[Cost per Unit]]*Data7[[#This Row],[Units]]</f>
        <v>97.05</v>
      </c>
    </row>
    <row r="73" spans="2:8" x14ac:dyDescent="0.25">
      <c r="B73" t="s">
        <v>40</v>
      </c>
      <c r="C73" t="s">
        <v>34</v>
      </c>
      <c r="D73" t="s">
        <v>19</v>
      </c>
      <c r="E73" s="4">
        <v>4018</v>
      </c>
      <c r="F73" s="5">
        <v>162</v>
      </c>
      <c r="G73">
        <f>VLOOKUP(Data7[[#This Row],[Product]],products[],2,FALSE)</f>
        <v>7.64</v>
      </c>
      <c r="H73" s="63">
        <f>Data7[[#This Row],[Cost per Unit]]*Data7[[#This Row],[Units]]</f>
        <v>1237.6799999999998</v>
      </c>
    </row>
    <row r="74" spans="2:8" x14ac:dyDescent="0.25">
      <c r="B74" t="s">
        <v>5</v>
      </c>
      <c r="C74" t="s">
        <v>34</v>
      </c>
      <c r="D74" t="s">
        <v>19</v>
      </c>
      <c r="E74" s="4">
        <v>861</v>
      </c>
      <c r="F74" s="5">
        <v>195</v>
      </c>
      <c r="G74">
        <f>VLOOKUP(Data7[[#This Row],[Product]],products[],2,FALSE)</f>
        <v>7.64</v>
      </c>
      <c r="H74" s="63">
        <f>Data7[[#This Row],[Cost per Unit]]*Data7[[#This Row],[Units]]</f>
        <v>1489.8</v>
      </c>
    </row>
    <row r="75" spans="2:8" x14ac:dyDescent="0.25">
      <c r="B75" t="s">
        <v>10</v>
      </c>
      <c r="C75" t="s">
        <v>38</v>
      </c>
      <c r="D75" t="s">
        <v>14</v>
      </c>
      <c r="E75" s="4">
        <v>5586</v>
      </c>
      <c r="F75" s="5">
        <v>525</v>
      </c>
      <c r="G75">
        <f>VLOOKUP(Data7[[#This Row],[Product]],products[],2,FALSE)</f>
        <v>11.7</v>
      </c>
      <c r="H75" s="63">
        <f>Data7[[#This Row],[Cost per Unit]]*Data7[[#This Row],[Units]]</f>
        <v>6142.5</v>
      </c>
    </row>
    <row r="76" spans="2:8" x14ac:dyDescent="0.25">
      <c r="B76" t="s">
        <v>7</v>
      </c>
      <c r="C76" t="s">
        <v>34</v>
      </c>
      <c r="D76" t="s">
        <v>33</v>
      </c>
      <c r="E76" s="4">
        <v>2226</v>
      </c>
      <c r="F76" s="5">
        <v>48</v>
      </c>
      <c r="G76">
        <f>VLOOKUP(Data7[[#This Row],[Product]],products[],2,FALSE)</f>
        <v>12.37</v>
      </c>
      <c r="H76" s="63">
        <f>Data7[[#This Row],[Cost per Unit]]*Data7[[#This Row],[Units]]</f>
        <v>593.76</v>
      </c>
    </row>
    <row r="77" spans="2:8" x14ac:dyDescent="0.25">
      <c r="B77" t="s">
        <v>9</v>
      </c>
      <c r="C77" t="s">
        <v>34</v>
      </c>
      <c r="D77" t="s">
        <v>28</v>
      </c>
      <c r="E77" s="4">
        <v>14329</v>
      </c>
      <c r="F77" s="5">
        <v>150</v>
      </c>
      <c r="G77">
        <f>VLOOKUP(Data7[[#This Row],[Product]],products[],2,FALSE)</f>
        <v>10.38</v>
      </c>
      <c r="H77" s="63">
        <f>Data7[[#This Row],[Cost per Unit]]*Data7[[#This Row],[Units]]</f>
        <v>1557.0000000000002</v>
      </c>
    </row>
    <row r="78" spans="2:8" x14ac:dyDescent="0.25">
      <c r="B78" t="s">
        <v>9</v>
      </c>
      <c r="C78" t="s">
        <v>34</v>
      </c>
      <c r="D78" t="s">
        <v>20</v>
      </c>
      <c r="E78" s="4">
        <v>8463</v>
      </c>
      <c r="F78" s="5">
        <v>492</v>
      </c>
      <c r="G78">
        <f>VLOOKUP(Data7[[#This Row],[Product]],products[],2,FALSE)</f>
        <v>10.62</v>
      </c>
      <c r="H78" s="63">
        <f>Data7[[#This Row],[Cost per Unit]]*Data7[[#This Row],[Units]]</f>
        <v>5225.04</v>
      </c>
    </row>
    <row r="79" spans="2:8" x14ac:dyDescent="0.25">
      <c r="B79" t="s">
        <v>5</v>
      </c>
      <c r="C79" t="s">
        <v>34</v>
      </c>
      <c r="D79" t="s">
        <v>29</v>
      </c>
      <c r="E79" s="4">
        <v>2891</v>
      </c>
      <c r="F79" s="5">
        <v>102</v>
      </c>
      <c r="G79">
        <f>VLOOKUP(Data7[[#This Row],[Product]],products[],2,FALSE)</f>
        <v>7.16</v>
      </c>
      <c r="H79" s="63">
        <f>Data7[[#This Row],[Cost per Unit]]*Data7[[#This Row],[Units]]</f>
        <v>730.32</v>
      </c>
    </row>
    <row r="80" spans="2:8" x14ac:dyDescent="0.25">
      <c r="B80" t="s">
        <v>3</v>
      </c>
      <c r="C80" t="s">
        <v>36</v>
      </c>
      <c r="D80" t="s">
        <v>23</v>
      </c>
      <c r="E80" s="4">
        <v>3773</v>
      </c>
      <c r="F80" s="5">
        <v>165</v>
      </c>
      <c r="G80">
        <f>VLOOKUP(Data7[[#This Row],[Product]],products[],2,FALSE)</f>
        <v>6.49</v>
      </c>
      <c r="H80" s="63">
        <f>Data7[[#This Row],[Cost per Unit]]*Data7[[#This Row],[Units]]</f>
        <v>1070.8500000000001</v>
      </c>
    </row>
    <row r="81" spans="2:8" x14ac:dyDescent="0.25">
      <c r="B81" t="s">
        <v>41</v>
      </c>
      <c r="C81" t="s">
        <v>36</v>
      </c>
      <c r="D81" t="s">
        <v>28</v>
      </c>
      <c r="E81" s="4">
        <v>854</v>
      </c>
      <c r="F81" s="5">
        <v>309</v>
      </c>
      <c r="G81">
        <f>VLOOKUP(Data7[[#This Row],[Product]],products[],2,FALSE)</f>
        <v>10.38</v>
      </c>
      <c r="H81" s="63">
        <f>Data7[[#This Row],[Cost per Unit]]*Data7[[#This Row],[Units]]</f>
        <v>3207.42</v>
      </c>
    </row>
    <row r="82" spans="2:8" x14ac:dyDescent="0.25">
      <c r="B82" t="s">
        <v>6</v>
      </c>
      <c r="C82" t="s">
        <v>36</v>
      </c>
      <c r="D82" t="s">
        <v>17</v>
      </c>
      <c r="E82" s="4">
        <v>4970</v>
      </c>
      <c r="F82" s="5">
        <v>156</v>
      </c>
      <c r="G82">
        <f>VLOOKUP(Data7[[#This Row],[Product]],products[],2,FALSE)</f>
        <v>3.11</v>
      </c>
      <c r="H82" s="63">
        <f>Data7[[#This Row],[Cost per Unit]]*Data7[[#This Row],[Units]]</f>
        <v>485.15999999999997</v>
      </c>
    </row>
    <row r="83" spans="2:8" x14ac:dyDescent="0.25">
      <c r="B83" t="s">
        <v>9</v>
      </c>
      <c r="C83" t="s">
        <v>35</v>
      </c>
      <c r="D83" t="s">
        <v>26</v>
      </c>
      <c r="E83" s="4">
        <v>98</v>
      </c>
      <c r="F83" s="5">
        <v>159</v>
      </c>
      <c r="G83">
        <f>VLOOKUP(Data7[[#This Row],[Product]],products[],2,FALSE)</f>
        <v>5.6</v>
      </c>
      <c r="H83" s="63">
        <f>Data7[[#This Row],[Cost per Unit]]*Data7[[#This Row],[Units]]</f>
        <v>890.4</v>
      </c>
    </row>
    <row r="84" spans="2:8" x14ac:dyDescent="0.25">
      <c r="B84" t="s">
        <v>5</v>
      </c>
      <c r="C84" t="s">
        <v>35</v>
      </c>
      <c r="D84" t="s">
        <v>15</v>
      </c>
      <c r="E84" s="4">
        <v>13391</v>
      </c>
      <c r="F84" s="5">
        <v>201</v>
      </c>
      <c r="G84">
        <f>VLOOKUP(Data7[[#This Row],[Product]],products[],2,FALSE)</f>
        <v>11.73</v>
      </c>
      <c r="H84" s="63">
        <f>Data7[[#This Row],[Cost per Unit]]*Data7[[#This Row],[Units]]</f>
        <v>2357.73</v>
      </c>
    </row>
    <row r="85" spans="2:8" x14ac:dyDescent="0.25">
      <c r="B85" t="s">
        <v>8</v>
      </c>
      <c r="C85" t="s">
        <v>39</v>
      </c>
      <c r="D85" t="s">
        <v>31</v>
      </c>
      <c r="E85" s="4">
        <v>8890</v>
      </c>
      <c r="F85" s="5">
        <v>210</v>
      </c>
      <c r="G85">
        <f>VLOOKUP(Data7[[#This Row],[Product]],products[],2,FALSE)</f>
        <v>5.79</v>
      </c>
      <c r="H85" s="63">
        <f>Data7[[#This Row],[Cost per Unit]]*Data7[[#This Row],[Units]]</f>
        <v>1215.9000000000001</v>
      </c>
    </row>
    <row r="86" spans="2:8" x14ac:dyDescent="0.25">
      <c r="B86" t="s">
        <v>2</v>
      </c>
      <c r="C86" t="s">
        <v>38</v>
      </c>
      <c r="D86" t="s">
        <v>13</v>
      </c>
      <c r="E86" s="4">
        <v>56</v>
      </c>
      <c r="F86" s="5">
        <v>51</v>
      </c>
      <c r="G86">
        <f>VLOOKUP(Data7[[#This Row],[Product]],products[],2,FALSE)</f>
        <v>9.33</v>
      </c>
      <c r="H86" s="63">
        <f>Data7[[#This Row],[Cost per Unit]]*Data7[[#This Row],[Units]]</f>
        <v>475.83</v>
      </c>
    </row>
    <row r="87" spans="2:8" x14ac:dyDescent="0.25">
      <c r="B87" t="s">
        <v>3</v>
      </c>
      <c r="C87" t="s">
        <v>36</v>
      </c>
      <c r="D87" t="s">
        <v>25</v>
      </c>
      <c r="E87" s="4">
        <v>3339</v>
      </c>
      <c r="F87" s="5">
        <v>39</v>
      </c>
      <c r="G87">
        <f>VLOOKUP(Data7[[#This Row],[Product]],products[],2,FALSE)</f>
        <v>13.15</v>
      </c>
      <c r="H87" s="63">
        <f>Data7[[#This Row],[Cost per Unit]]*Data7[[#This Row],[Units]]</f>
        <v>512.85</v>
      </c>
    </row>
    <row r="88" spans="2:8" x14ac:dyDescent="0.25">
      <c r="B88" t="s">
        <v>10</v>
      </c>
      <c r="C88" t="s">
        <v>35</v>
      </c>
      <c r="D88" t="s">
        <v>18</v>
      </c>
      <c r="E88" s="4">
        <v>3808</v>
      </c>
      <c r="F88" s="5">
        <v>279</v>
      </c>
      <c r="G88">
        <f>VLOOKUP(Data7[[#This Row],[Product]],products[],2,FALSE)</f>
        <v>6.47</v>
      </c>
      <c r="H88" s="63">
        <f>Data7[[#This Row],[Cost per Unit]]*Data7[[#This Row],[Units]]</f>
        <v>1805.1299999999999</v>
      </c>
    </row>
    <row r="89" spans="2:8" x14ac:dyDescent="0.25">
      <c r="B89" t="s">
        <v>10</v>
      </c>
      <c r="C89" t="s">
        <v>38</v>
      </c>
      <c r="D89" t="s">
        <v>13</v>
      </c>
      <c r="E89" s="4">
        <v>63</v>
      </c>
      <c r="F89" s="5">
        <v>123</v>
      </c>
      <c r="G89">
        <f>VLOOKUP(Data7[[#This Row],[Product]],products[],2,FALSE)</f>
        <v>9.33</v>
      </c>
      <c r="H89" s="63">
        <f>Data7[[#This Row],[Cost per Unit]]*Data7[[#This Row],[Units]]</f>
        <v>1147.5899999999999</v>
      </c>
    </row>
    <row r="90" spans="2:8" x14ac:dyDescent="0.25">
      <c r="B90" t="s">
        <v>2</v>
      </c>
      <c r="C90" t="s">
        <v>39</v>
      </c>
      <c r="D90" t="s">
        <v>27</v>
      </c>
      <c r="E90" s="4">
        <v>7812</v>
      </c>
      <c r="F90" s="5">
        <v>81</v>
      </c>
      <c r="G90">
        <f>VLOOKUP(Data7[[#This Row],[Product]],products[],2,FALSE)</f>
        <v>16.73</v>
      </c>
      <c r="H90" s="63">
        <f>Data7[[#This Row],[Cost per Unit]]*Data7[[#This Row],[Units]]</f>
        <v>1355.13</v>
      </c>
    </row>
    <row r="91" spans="2:8" x14ac:dyDescent="0.25">
      <c r="B91" t="s">
        <v>40</v>
      </c>
      <c r="C91" t="s">
        <v>37</v>
      </c>
      <c r="D91" t="s">
        <v>19</v>
      </c>
      <c r="E91" s="4">
        <v>7693</v>
      </c>
      <c r="F91" s="5">
        <v>21</v>
      </c>
      <c r="G91">
        <f>VLOOKUP(Data7[[#This Row],[Product]],products[],2,FALSE)</f>
        <v>7.64</v>
      </c>
      <c r="H91" s="63">
        <f>Data7[[#This Row],[Cost per Unit]]*Data7[[#This Row],[Units]]</f>
        <v>160.44</v>
      </c>
    </row>
    <row r="92" spans="2:8" x14ac:dyDescent="0.25">
      <c r="B92" t="s">
        <v>3</v>
      </c>
      <c r="C92" t="s">
        <v>36</v>
      </c>
      <c r="D92" t="s">
        <v>28</v>
      </c>
      <c r="E92" s="4">
        <v>973</v>
      </c>
      <c r="F92" s="5">
        <v>162</v>
      </c>
      <c r="G92">
        <f>VLOOKUP(Data7[[#This Row],[Product]],products[],2,FALSE)</f>
        <v>10.38</v>
      </c>
      <c r="H92" s="63">
        <f>Data7[[#This Row],[Cost per Unit]]*Data7[[#This Row],[Units]]</f>
        <v>1681.5600000000002</v>
      </c>
    </row>
    <row r="93" spans="2:8" x14ac:dyDescent="0.25">
      <c r="B93" t="s">
        <v>10</v>
      </c>
      <c r="C93" t="s">
        <v>35</v>
      </c>
      <c r="D93" t="s">
        <v>21</v>
      </c>
      <c r="E93" s="4">
        <v>567</v>
      </c>
      <c r="F93" s="5">
        <v>228</v>
      </c>
      <c r="G93">
        <f>VLOOKUP(Data7[[#This Row],[Product]],products[],2,FALSE)</f>
        <v>9</v>
      </c>
      <c r="H93" s="63">
        <f>Data7[[#This Row],[Cost per Unit]]*Data7[[#This Row],[Units]]</f>
        <v>2052</v>
      </c>
    </row>
    <row r="94" spans="2:8" x14ac:dyDescent="0.25">
      <c r="B94" t="s">
        <v>10</v>
      </c>
      <c r="C94" t="s">
        <v>36</v>
      </c>
      <c r="D94" t="s">
        <v>29</v>
      </c>
      <c r="E94" s="4">
        <v>2471</v>
      </c>
      <c r="F94" s="5">
        <v>342</v>
      </c>
      <c r="G94">
        <f>VLOOKUP(Data7[[#This Row],[Product]],products[],2,FALSE)</f>
        <v>7.16</v>
      </c>
      <c r="H94" s="63">
        <f>Data7[[#This Row],[Cost per Unit]]*Data7[[#This Row],[Units]]</f>
        <v>2448.7200000000003</v>
      </c>
    </row>
    <row r="95" spans="2:8" x14ac:dyDescent="0.25">
      <c r="B95" t="s">
        <v>5</v>
      </c>
      <c r="C95" t="s">
        <v>38</v>
      </c>
      <c r="D95" t="s">
        <v>13</v>
      </c>
      <c r="E95" s="4">
        <v>7189</v>
      </c>
      <c r="F95" s="5">
        <v>54</v>
      </c>
      <c r="G95">
        <f>VLOOKUP(Data7[[#This Row],[Product]],products[],2,FALSE)</f>
        <v>9.33</v>
      </c>
      <c r="H95" s="63">
        <f>Data7[[#This Row],[Cost per Unit]]*Data7[[#This Row],[Units]]</f>
        <v>503.82</v>
      </c>
    </row>
    <row r="96" spans="2:8" x14ac:dyDescent="0.25">
      <c r="B96" t="s">
        <v>41</v>
      </c>
      <c r="C96" t="s">
        <v>35</v>
      </c>
      <c r="D96" t="s">
        <v>28</v>
      </c>
      <c r="E96" s="4">
        <v>7455</v>
      </c>
      <c r="F96" s="5">
        <v>216</v>
      </c>
      <c r="G96">
        <f>VLOOKUP(Data7[[#This Row],[Product]],products[],2,FALSE)</f>
        <v>10.38</v>
      </c>
      <c r="H96" s="63">
        <f>Data7[[#This Row],[Cost per Unit]]*Data7[[#This Row],[Units]]</f>
        <v>2242.0800000000004</v>
      </c>
    </row>
    <row r="97" spans="2:8" x14ac:dyDescent="0.25">
      <c r="B97" t="s">
        <v>3</v>
      </c>
      <c r="C97" t="s">
        <v>34</v>
      </c>
      <c r="D97" t="s">
        <v>26</v>
      </c>
      <c r="E97" s="4">
        <v>3108</v>
      </c>
      <c r="F97" s="5">
        <v>54</v>
      </c>
      <c r="G97">
        <f>VLOOKUP(Data7[[#This Row],[Product]],products[],2,FALSE)</f>
        <v>5.6</v>
      </c>
      <c r="H97" s="63">
        <f>Data7[[#This Row],[Cost per Unit]]*Data7[[#This Row],[Units]]</f>
        <v>302.39999999999998</v>
      </c>
    </row>
    <row r="98" spans="2:8" x14ac:dyDescent="0.25">
      <c r="B98" t="s">
        <v>6</v>
      </c>
      <c r="C98" t="s">
        <v>38</v>
      </c>
      <c r="D98" t="s">
        <v>25</v>
      </c>
      <c r="E98" s="4">
        <v>469</v>
      </c>
      <c r="F98" s="5">
        <v>75</v>
      </c>
      <c r="G98">
        <f>VLOOKUP(Data7[[#This Row],[Product]],products[],2,FALSE)</f>
        <v>13.15</v>
      </c>
      <c r="H98" s="63">
        <f>Data7[[#This Row],[Cost per Unit]]*Data7[[#This Row],[Units]]</f>
        <v>986.25</v>
      </c>
    </row>
    <row r="99" spans="2:8" x14ac:dyDescent="0.25">
      <c r="B99" t="s">
        <v>9</v>
      </c>
      <c r="C99" t="s">
        <v>37</v>
      </c>
      <c r="D99" t="s">
        <v>23</v>
      </c>
      <c r="E99" s="4">
        <v>2737</v>
      </c>
      <c r="F99" s="5">
        <v>93</v>
      </c>
      <c r="G99">
        <f>VLOOKUP(Data7[[#This Row],[Product]],products[],2,FALSE)</f>
        <v>6.49</v>
      </c>
      <c r="H99" s="63">
        <f>Data7[[#This Row],[Cost per Unit]]*Data7[[#This Row],[Units]]</f>
        <v>603.57000000000005</v>
      </c>
    </row>
    <row r="100" spans="2:8" x14ac:dyDescent="0.25">
      <c r="B100" t="s">
        <v>9</v>
      </c>
      <c r="C100" t="s">
        <v>37</v>
      </c>
      <c r="D100" t="s">
        <v>25</v>
      </c>
      <c r="E100" s="4">
        <v>4305</v>
      </c>
      <c r="F100" s="5">
        <v>156</v>
      </c>
      <c r="G100">
        <f>VLOOKUP(Data7[[#This Row],[Product]],products[],2,FALSE)</f>
        <v>13.15</v>
      </c>
      <c r="H100" s="63">
        <f>Data7[[#This Row],[Cost per Unit]]*Data7[[#This Row],[Units]]</f>
        <v>2051.4</v>
      </c>
    </row>
    <row r="101" spans="2:8" x14ac:dyDescent="0.25">
      <c r="B101" t="s">
        <v>9</v>
      </c>
      <c r="C101" t="s">
        <v>38</v>
      </c>
      <c r="D101" t="s">
        <v>17</v>
      </c>
      <c r="E101" s="4">
        <v>2408</v>
      </c>
      <c r="F101" s="5">
        <v>9</v>
      </c>
      <c r="G101">
        <f>VLOOKUP(Data7[[#This Row],[Product]],products[],2,FALSE)</f>
        <v>3.11</v>
      </c>
      <c r="H101" s="63">
        <f>Data7[[#This Row],[Cost per Unit]]*Data7[[#This Row],[Units]]</f>
        <v>27.99</v>
      </c>
    </row>
    <row r="102" spans="2:8" x14ac:dyDescent="0.25">
      <c r="B102" t="s">
        <v>3</v>
      </c>
      <c r="C102" t="s">
        <v>36</v>
      </c>
      <c r="D102" t="s">
        <v>19</v>
      </c>
      <c r="E102" s="4">
        <v>1281</v>
      </c>
      <c r="F102" s="5">
        <v>18</v>
      </c>
      <c r="G102">
        <f>VLOOKUP(Data7[[#This Row],[Product]],products[],2,FALSE)</f>
        <v>7.64</v>
      </c>
      <c r="H102" s="63">
        <f>Data7[[#This Row],[Cost per Unit]]*Data7[[#This Row],[Units]]</f>
        <v>137.51999999999998</v>
      </c>
    </row>
    <row r="103" spans="2:8" x14ac:dyDescent="0.25">
      <c r="B103" t="s">
        <v>40</v>
      </c>
      <c r="C103" t="s">
        <v>35</v>
      </c>
      <c r="D103" t="s">
        <v>32</v>
      </c>
      <c r="E103" s="4">
        <v>12348</v>
      </c>
      <c r="F103" s="5">
        <v>234</v>
      </c>
      <c r="G103">
        <f>VLOOKUP(Data7[[#This Row],[Product]],products[],2,FALSE)</f>
        <v>8.65</v>
      </c>
      <c r="H103" s="63">
        <f>Data7[[#This Row],[Cost per Unit]]*Data7[[#This Row],[Units]]</f>
        <v>2024.1000000000001</v>
      </c>
    </row>
    <row r="104" spans="2:8" x14ac:dyDescent="0.25">
      <c r="B104" t="s">
        <v>3</v>
      </c>
      <c r="C104" t="s">
        <v>34</v>
      </c>
      <c r="D104" t="s">
        <v>28</v>
      </c>
      <c r="E104" s="4">
        <v>3689</v>
      </c>
      <c r="F104" s="5">
        <v>312</v>
      </c>
      <c r="G104">
        <f>VLOOKUP(Data7[[#This Row],[Product]],products[],2,FALSE)</f>
        <v>10.38</v>
      </c>
      <c r="H104" s="63">
        <f>Data7[[#This Row],[Cost per Unit]]*Data7[[#This Row],[Units]]</f>
        <v>3238.5600000000004</v>
      </c>
    </row>
    <row r="105" spans="2:8" x14ac:dyDescent="0.25">
      <c r="B105" t="s">
        <v>7</v>
      </c>
      <c r="C105" t="s">
        <v>36</v>
      </c>
      <c r="D105" t="s">
        <v>19</v>
      </c>
      <c r="E105" s="4">
        <v>2870</v>
      </c>
      <c r="F105" s="5">
        <v>300</v>
      </c>
      <c r="G105">
        <f>VLOOKUP(Data7[[#This Row],[Product]],products[],2,FALSE)</f>
        <v>7.64</v>
      </c>
      <c r="H105" s="63">
        <f>Data7[[#This Row],[Cost per Unit]]*Data7[[#This Row],[Units]]</f>
        <v>2292</v>
      </c>
    </row>
    <row r="106" spans="2:8" x14ac:dyDescent="0.25">
      <c r="B106" t="s">
        <v>2</v>
      </c>
      <c r="C106" t="s">
        <v>36</v>
      </c>
      <c r="D106" t="s">
        <v>27</v>
      </c>
      <c r="E106" s="4">
        <v>798</v>
      </c>
      <c r="F106" s="5">
        <v>519</v>
      </c>
      <c r="G106">
        <f>VLOOKUP(Data7[[#This Row],[Product]],products[],2,FALSE)</f>
        <v>16.73</v>
      </c>
      <c r="H106" s="63">
        <f>Data7[[#This Row],[Cost per Unit]]*Data7[[#This Row],[Units]]</f>
        <v>8682.8700000000008</v>
      </c>
    </row>
    <row r="107" spans="2:8" x14ac:dyDescent="0.25">
      <c r="B107" t="s">
        <v>41</v>
      </c>
      <c r="C107" t="s">
        <v>37</v>
      </c>
      <c r="D107" t="s">
        <v>21</v>
      </c>
      <c r="E107" s="4">
        <v>2933</v>
      </c>
      <c r="F107" s="5">
        <v>9</v>
      </c>
      <c r="G107">
        <f>VLOOKUP(Data7[[#This Row],[Product]],products[],2,FALSE)</f>
        <v>9</v>
      </c>
      <c r="H107" s="63">
        <f>Data7[[#This Row],[Cost per Unit]]*Data7[[#This Row],[Units]]</f>
        <v>81</v>
      </c>
    </row>
    <row r="108" spans="2:8" x14ac:dyDescent="0.25">
      <c r="B108" t="s">
        <v>5</v>
      </c>
      <c r="C108" t="s">
        <v>35</v>
      </c>
      <c r="D108" t="s">
        <v>4</v>
      </c>
      <c r="E108" s="4">
        <v>2744</v>
      </c>
      <c r="F108" s="5">
        <v>9</v>
      </c>
      <c r="G108">
        <f>VLOOKUP(Data7[[#This Row],[Product]],products[],2,FALSE)</f>
        <v>11.88</v>
      </c>
      <c r="H108" s="63">
        <f>Data7[[#This Row],[Cost per Unit]]*Data7[[#This Row],[Units]]</f>
        <v>106.92</v>
      </c>
    </row>
    <row r="109" spans="2:8" x14ac:dyDescent="0.25">
      <c r="B109" t="s">
        <v>40</v>
      </c>
      <c r="C109" t="s">
        <v>36</v>
      </c>
      <c r="D109" t="s">
        <v>33</v>
      </c>
      <c r="E109" s="4">
        <v>9772</v>
      </c>
      <c r="F109" s="5">
        <v>90</v>
      </c>
      <c r="G109">
        <f>VLOOKUP(Data7[[#This Row],[Product]],products[],2,FALSE)</f>
        <v>12.37</v>
      </c>
      <c r="H109" s="63">
        <f>Data7[[#This Row],[Cost per Unit]]*Data7[[#This Row],[Units]]</f>
        <v>1113.3</v>
      </c>
    </row>
    <row r="110" spans="2:8" x14ac:dyDescent="0.25">
      <c r="B110" t="s">
        <v>7</v>
      </c>
      <c r="C110" t="s">
        <v>34</v>
      </c>
      <c r="D110" t="s">
        <v>25</v>
      </c>
      <c r="E110" s="4">
        <v>1568</v>
      </c>
      <c r="F110" s="5">
        <v>96</v>
      </c>
      <c r="G110">
        <f>VLOOKUP(Data7[[#This Row],[Product]],products[],2,FALSE)</f>
        <v>13.15</v>
      </c>
      <c r="H110" s="63">
        <f>Data7[[#This Row],[Cost per Unit]]*Data7[[#This Row],[Units]]</f>
        <v>1262.4000000000001</v>
      </c>
    </row>
    <row r="111" spans="2:8" x14ac:dyDescent="0.25">
      <c r="B111" t="s">
        <v>2</v>
      </c>
      <c r="C111" t="s">
        <v>36</v>
      </c>
      <c r="D111" t="s">
        <v>16</v>
      </c>
      <c r="E111" s="4">
        <v>11417</v>
      </c>
      <c r="F111" s="5">
        <v>21</v>
      </c>
      <c r="G111">
        <f>VLOOKUP(Data7[[#This Row],[Product]],products[],2,FALSE)</f>
        <v>8.7899999999999991</v>
      </c>
      <c r="H111" s="63">
        <f>Data7[[#This Row],[Cost per Unit]]*Data7[[#This Row],[Units]]</f>
        <v>184.58999999999997</v>
      </c>
    </row>
    <row r="112" spans="2:8" x14ac:dyDescent="0.25">
      <c r="B112" t="s">
        <v>40</v>
      </c>
      <c r="C112" t="s">
        <v>34</v>
      </c>
      <c r="D112" t="s">
        <v>26</v>
      </c>
      <c r="E112" s="4">
        <v>6748</v>
      </c>
      <c r="F112" s="5">
        <v>48</v>
      </c>
      <c r="G112">
        <f>VLOOKUP(Data7[[#This Row],[Product]],products[],2,FALSE)</f>
        <v>5.6</v>
      </c>
      <c r="H112" s="63">
        <f>Data7[[#This Row],[Cost per Unit]]*Data7[[#This Row],[Units]]</f>
        <v>268.79999999999995</v>
      </c>
    </row>
    <row r="113" spans="2:8" x14ac:dyDescent="0.25">
      <c r="B113" t="s">
        <v>10</v>
      </c>
      <c r="C113" t="s">
        <v>36</v>
      </c>
      <c r="D113" t="s">
        <v>27</v>
      </c>
      <c r="E113" s="4">
        <v>1407</v>
      </c>
      <c r="F113" s="5">
        <v>72</v>
      </c>
      <c r="G113">
        <f>VLOOKUP(Data7[[#This Row],[Product]],products[],2,FALSE)</f>
        <v>16.73</v>
      </c>
      <c r="H113" s="63">
        <f>Data7[[#This Row],[Cost per Unit]]*Data7[[#This Row],[Units]]</f>
        <v>1204.56</v>
      </c>
    </row>
    <row r="114" spans="2:8" x14ac:dyDescent="0.25">
      <c r="B114" t="s">
        <v>8</v>
      </c>
      <c r="C114" t="s">
        <v>35</v>
      </c>
      <c r="D114" t="s">
        <v>29</v>
      </c>
      <c r="E114" s="4">
        <v>2023</v>
      </c>
      <c r="F114" s="5">
        <v>168</v>
      </c>
      <c r="G114">
        <f>VLOOKUP(Data7[[#This Row],[Product]],products[],2,FALSE)</f>
        <v>7.16</v>
      </c>
      <c r="H114" s="63">
        <f>Data7[[#This Row],[Cost per Unit]]*Data7[[#This Row],[Units]]</f>
        <v>1202.8800000000001</v>
      </c>
    </row>
    <row r="115" spans="2:8" x14ac:dyDescent="0.25">
      <c r="B115" t="s">
        <v>5</v>
      </c>
      <c r="C115" t="s">
        <v>39</v>
      </c>
      <c r="D115" t="s">
        <v>26</v>
      </c>
      <c r="E115" s="4">
        <v>5236</v>
      </c>
      <c r="F115" s="5">
        <v>51</v>
      </c>
      <c r="G115">
        <f>VLOOKUP(Data7[[#This Row],[Product]],products[],2,FALSE)</f>
        <v>5.6</v>
      </c>
      <c r="H115" s="63">
        <f>Data7[[#This Row],[Cost per Unit]]*Data7[[#This Row],[Units]]</f>
        <v>285.59999999999997</v>
      </c>
    </row>
    <row r="116" spans="2:8" x14ac:dyDescent="0.25">
      <c r="B116" t="s">
        <v>41</v>
      </c>
      <c r="C116" t="s">
        <v>36</v>
      </c>
      <c r="D116" t="s">
        <v>19</v>
      </c>
      <c r="E116" s="4">
        <v>1925</v>
      </c>
      <c r="F116" s="5">
        <v>192</v>
      </c>
      <c r="G116">
        <f>VLOOKUP(Data7[[#This Row],[Product]],products[],2,FALSE)</f>
        <v>7.64</v>
      </c>
      <c r="H116" s="63">
        <f>Data7[[#This Row],[Cost per Unit]]*Data7[[#This Row],[Units]]</f>
        <v>1466.8799999999999</v>
      </c>
    </row>
    <row r="117" spans="2:8" x14ac:dyDescent="0.25">
      <c r="B117" t="s">
        <v>7</v>
      </c>
      <c r="C117" t="s">
        <v>37</v>
      </c>
      <c r="D117" t="s">
        <v>14</v>
      </c>
      <c r="E117" s="4">
        <v>6608</v>
      </c>
      <c r="F117" s="5">
        <v>225</v>
      </c>
      <c r="G117">
        <f>VLOOKUP(Data7[[#This Row],[Product]],products[],2,FALSE)</f>
        <v>11.7</v>
      </c>
      <c r="H117" s="63">
        <f>Data7[[#This Row],[Cost per Unit]]*Data7[[#This Row],[Units]]</f>
        <v>2632.5</v>
      </c>
    </row>
    <row r="118" spans="2:8" x14ac:dyDescent="0.25">
      <c r="B118" t="s">
        <v>6</v>
      </c>
      <c r="C118" t="s">
        <v>34</v>
      </c>
      <c r="D118" t="s">
        <v>26</v>
      </c>
      <c r="E118" s="4">
        <v>8008</v>
      </c>
      <c r="F118" s="5">
        <v>456</v>
      </c>
      <c r="G118">
        <f>VLOOKUP(Data7[[#This Row],[Product]],products[],2,FALSE)</f>
        <v>5.6</v>
      </c>
      <c r="H118" s="63">
        <f>Data7[[#This Row],[Cost per Unit]]*Data7[[#This Row],[Units]]</f>
        <v>2553.6</v>
      </c>
    </row>
    <row r="119" spans="2:8" x14ac:dyDescent="0.25">
      <c r="B119" t="s">
        <v>10</v>
      </c>
      <c r="C119" t="s">
        <v>34</v>
      </c>
      <c r="D119" t="s">
        <v>25</v>
      </c>
      <c r="E119" s="4">
        <v>1428</v>
      </c>
      <c r="F119" s="5">
        <v>93</v>
      </c>
      <c r="G119">
        <f>VLOOKUP(Data7[[#This Row],[Product]],products[],2,FALSE)</f>
        <v>13.15</v>
      </c>
      <c r="H119" s="63">
        <f>Data7[[#This Row],[Cost per Unit]]*Data7[[#This Row],[Units]]</f>
        <v>1222.95</v>
      </c>
    </row>
    <row r="120" spans="2:8" x14ac:dyDescent="0.25">
      <c r="B120" t="s">
        <v>6</v>
      </c>
      <c r="C120" t="s">
        <v>34</v>
      </c>
      <c r="D120" t="s">
        <v>4</v>
      </c>
      <c r="E120" s="4">
        <v>525</v>
      </c>
      <c r="F120" s="5">
        <v>48</v>
      </c>
      <c r="G120">
        <f>VLOOKUP(Data7[[#This Row],[Product]],products[],2,FALSE)</f>
        <v>11.88</v>
      </c>
      <c r="H120" s="63">
        <f>Data7[[#This Row],[Cost per Unit]]*Data7[[#This Row],[Units]]</f>
        <v>570.24</v>
      </c>
    </row>
    <row r="121" spans="2:8" x14ac:dyDescent="0.25">
      <c r="B121" t="s">
        <v>6</v>
      </c>
      <c r="C121" t="s">
        <v>37</v>
      </c>
      <c r="D121" t="s">
        <v>18</v>
      </c>
      <c r="E121" s="4">
        <v>1505</v>
      </c>
      <c r="F121" s="5">
        <v>102</v>
      </c>
      <c r="G121">
        <f>VLOOKUP(Data7[[#This Row],[Product]],products[],2,FALSE)</f>
        <v>6.47</v>
      </c>
      <c r="H121" s="63">
        <f>Data7[[#This Row],[Cost per Unit]]*Data7[[#This Row],[Units]]</f>
        <v>659.93999999999994</v>
      </c>
    </row>
    <row r="122" spans="2:8" x14ac:dyDescent="0.25">
      <c r="B122" t="s">
        <v>7</v>
      </c>
      <c r="C122" t="s">
        <v>35</v>
      </c>
      <c r="D122" t="s">
        <v>30</v>
      </c>
      <c r="E122" s="4">
        <v>6755</v>
      </c>
      <c r="F122" s="5">
        <v>252</v>
      </c>
      <c r="G122">
        <f>VLOOKUP(Data7[[#This Row],[Product]],products[],2,FALSE)</f>
        <v>14.49</v>
      </c>
      <c r="H122" s="63">
        <f>Data7[[#This Row],[Cost per Unit]]*Data7[[#This Row],[Units]]</f>
        <v>3651.48</v>
      </c>
    </row>
    <row r="123" spans="2:8" x14ac:dyDescent="0.25">
      <c r="B123" t="s">
        <v>2</v>
      </c>
      <c r="C123" t="s">
        <v>37</v>
      </c>
      <c r="D123" t="s">
        <v>18</v>
      </c>
      <c r="E123" s="4">
        <v>11571</v>
      </c>
      <c r="F123" s="5">
        <v>138</v>
      </c>
      <c r="G123">
        <f>VLOOKUP(Data7[[#This Row],[Product]],products[],2,FALSE)</f>
        <v>6.47</v>
      </c>
      <c r="H123" s="63">
        <f>Data7[[#This Row],[Cost per Unit]]*Data7[[#This Row],[Units]]</f>
        <v>892.86</v>
      </c>
    </row>
    <row r="124" spans="2:8" x14ac:dyDescent="0.25">
      <c r="B124" t="s">
        <v>40</v>
      </c>
      <c r="C124" t="s">
        <v>38</v>
      </c>
      <c r="D124" t="s">
        <v>25</v>
      </c>
      <c r="E124" s="4">
        <v>2541</v>
      </c>
      <c r="F124" s="5">
        <v>90</v>
      </c>
      <c r="G124">
        <f>VLOOKUP(Data7[[#This Row],[Product]],products[],2,FALSE)</f>
        <v>13.15</v>
      </c>
      <c r="H124" s="63">
        <f>Data7[[#This Row],[Cost per Unit]]*Data7[[#This Row],[Units]]</f>
        <v>1183.5</v>
      </c>
    </row>
    <row r="125" spans="2:8" x14ac:dyDescent="0.25">
      <c r="B125" t="s">
        <v>41</v>
      </c>
      <c r="C125" t="s">
        <v>37</v>
      </c>
      <c r="D125" t="s">
        <v>30</v>
      </c>
      <c r="E125" s="4">
        <v>1526</v>
      </c>
      <c r="F125" s="5">
        <v>240</v>
      </c>
      <c r="G125">
        <f>VLOOKUP(Data7[[#This Row],[Product]],products[],2,FALSE)</f>
        <v>14.49</v>
      </c>
      <c r="H125" s="63">
        <f>Data7[[#This Row],[Cost per Unit]]*Data7[[#This Row],[Units]]</f>
        <v>3477.6</v>
      </c>
    </row>
    <row r="126" spans="2:8" x14ac:dyDescent="0.25">
      <c r="B126" t="s">
        <v>40</v>
      </c>
      <c r="C126" t="s">
        <v>38</v>
      </c>
      <c r="D126" t="s">
        <v>4</v>
      </c>
      <c r="E126" s="4">
        <v>6125</v>
      </c>
      <c r="F126" s="5">
        <v>102</v>
      </c>
      <c r="G126">
        <f>VLOOKUP(Data7[[#This Row],[Product]],products[],2,FALSE)</f>
        <v>11.88</v>
      </c>
      <c r="H126" s="63">
        <f>Data7[[#This Row],[Cost per Unit]]*Data7[[#This Row],[Units]]</f>
        <v>1211.76</v>
      </c>
    </row>
    <row r="127" spans="2:8" x14ac:dyDescent="0.25">
      <c r="B127" t="s">
        <v>41</v>
      </c>
      <c r="C127" t="s">
        <v>35</v>
      </c>
      <c r="D127" t="s">
        <v>27</v>
      </c>
      <c r="E127" s="4">
        <v>847</v>
      </c>
      <c r="F127" s="5">
        <v>129</v>
      </c>
      <c r="G127">
        <f>VLOOKUP(Data7[[#This Row],[Product]],products[],2,FALSE)</f>
        <v>16.73</v>
      </c>
      <c r="H127" s="63">
        <f>Data7[[#This Row],[Cost per Unit]]*Data7[[#This Row],[Units]]</f>
        <v>2158.17</v>
      </c>
    </row>
    <row r="128" spans="2:8" x14ac:dyDescent="0.25">
      <c r="B128" t="s">
        <v>8</v>
      </c>
      <c r="C128" t="s">
        <v>35</v>
      </c>
      <c r="D128" t="s">
        <v>27</v>
      </c>
      <c r="E128" s="4">
        <v>4753</v>
      </c>
      <c r="F128" s="5">
        <v>300</v>
      </c>
      <c r="G128">
        <f>VLOOKUP(Data7[[#This Row],[Product]],products[],2,FALSE)</f>
        <v>16.73</v>
      </c>
      <c r="H128" s="63">
        <f>Data7[[#This Row],[Cost per Unit]]*Data7[[#This Row],[Units]]</f>
        <v>5019</v>
      </c>
    </row>
    <row r="129" spans="2:8" x14ac:dyDescent="0.25">
      <c r="B129" t="s">
        <v>6</v>
      </c>
      <c r="C129" t="s">
        <v>38</v>
      </c>
      <c r="D129" t="s">
        <v>33</v>
      </c>
      <c r="E129" s="4">
        <v>959</v>
      </c>
      <c r="F129" s="5">
        <v>135</v>
      </c>
      <c r="G129">
        <f>VLOOKUP(Data7[[#This Row],[Product]],products[],2,FALSE)</f>
        <v>12.37</v>
      </c>
      <c r="H129" s="63">
        <f>Data7[[#This Row],[Cost per Unit]]*Data7[[#This Row],[Units]]</f>
        <v>1669.9499999999998</v>
      </c>
    </row>
    <row r="130" spans="2:8" x14ac:dyDescent="0.25">
      <c r="B130" t="s">
        <v>7</v>
      </c>
      <c r="C130" t="s">
        <v>35</v>
      </c>
      <c r="D130" t="s">
        <v>24</v>
      </c>
      <c r="E130" s="4">
        <v>2793</v>
      </c>
      <c r="F130" s="5">
        <v>114</v>
      </c>
      <c r="G130">
        <f>VLOOKUP(Data7[[#This Row],[Product]],products[],2,FALSE)</f>
        <v>4.97</v>
      </c>
      <c r="H130" s="63">
        <f>Data7[[#This Row],[Cost per Unit]]*Data7[[#This Row],[Units]]</f>
        <v>566.57999999999993</v>
      </c>
    </row>
    <row r="131" spans="2:8" x14ac:dyDescent="0.25">
      <c r="B131" t="s">
        <v>7</v>
      </c>
      <c r="C131" t="s">
        <v>35</v>
      </c>
      <c r="D131" t="s">
        <v>14</v>
      </c>
      <c r="E131" s="4">
        <v>4606</v>
      </c>
      <c r="F131" s="5">
        <v>63</v>
      </c>
      <c r="G131">
        <f>VLOOKUP(Data7[[#This Row],[Product]],products[],2,FALSE)</f>
        <v>11.7</v>
      </c>
      <c r="H131" s="63">
        <f>Data7[[#This Row],[Cost per Unit]]*Data7[[#This Row],[Units]]</f>
        <v>737.09999999999991</v>
      </c>
    </row>
    <row r="132" spans="2:8" x14ac:dyDescent="0.25">
      <c r="B132" t="s">
        <v>7</v>
      </c>
      <c r="C132" t="s">
        <v>36</v>
      </c>
      <c r="D132" t="s">
        <v>29</v>
      </c>
      <c r="E132" s="4">
        <v>5551</v>
      </c>
      <c r="F132" s="5">
        <v>252</v>
      </c>
      <c r="G132">
        <f>VLOOKUP(Data7[[#This Row],[Product]],products[],2,FALSE)</f>
        <v>7.16</v>
      </c>
      <c r="H132" s="63">
        <f>Data7[[#This Row],[Cost per Unit]]*Data7[[#This Row],[Units]]</f>
        <v>1804.32</v>
      </c>
    </row>
    <row r="133" spans="2:8" x14ac:dyDescent="0.25">
      <c r="B133" t="s">
        <v>10</v>
      </c>
      <c r="C133" t="s">
        <v>36</v>
      </c>
      <c r="D133" t="s">
        <v>32</v>
      </c>
      <c r="E133" s="4">
        <v>6657</v>
      </c>
      <c r="F133" s="5">
        <v>303</v>
      </c>
      <c r="G133">
        <f>VLOOKUP(Data7[[#This Row],[Product]],products[],2,FALSE)</f>
        <v>8.65</v>
      </c>
      <c r="H133" s="63">
        <f>Data7[[#This Row],[Cost per Unit]]*Data7[[#This Row],[Units]]</f>
        <v>2620.9500000000003</v>
      </c>
    </row>
    <row r="134" spans="2:8" x14ac:dyDescent="0.25">
      <c r="B134" t="s">
        <v>7</v>
      </c>
      <c r="C134" t="s">
        <v>39</v>
      </c>
      <c r="D134" t="s">
        <v>17</v>
      </c>
      <c r="E134" s="4">
        <v>4438</v>
      </c>
      <c r="F134" s="5">
        <v>246</v>
      </c>
      <c r="G134">
        <f>VLOOKUP(Data7[[#This Row],[Product]],products[],2,FALSE)</f>
        <v>3.11</v>
      </c>
      <c r="H134" s="63">
        <f>Data7[[#This Row],[Cost per Unit]]*Data7[[#This Row],[Units]]</f>
        <v>765.06</v>
      </c>
    </row>
    <row r="135" spans="2:8" x14ac:dyDescent="0.25">
      <c r="B135" t="s">
        <v>8</v>
      </c>
      <c r="C135" t="s">
        <v>38</v>
      </c>
      <c r="D135" t="s">
        <v>22</v>
      </c>
      <c r="E135" s="4">
        <v>168</v>
      </c>
      <c r="F135" s="5">
        <v>84</v>
      </c>
      <c r="G135">
        <f>VLOOKUP(Data7[[#This Row],[Product]],products[],2,FALSE)</f>
        <v>9.77</v>
      </c>
      <c r="H135" s="63">
        <f>Data7[[#This Row],[Cost per Unit]]*Data7[[#This Row],[Units]]</f>
        <v>820.68</v>
      </c>
    </row>
    <row r="136" spans="2:8" x14ac:dyDescent="0.25">
      <c r="B136" t="s">
        <v>7</v>
      </c>
      <c r="C136" t="s">
        <v>34</v>
      </c>
      <c r="D136" t="s">
        <v>17</v>
      </c>
      <c r="E136" s="4">
        <v>7777</v>
      </c>
      <c r="F136" s="5">
        <v>39</v>
      </c>
      <c r="G136">
        <f>VLOOKUP(Data7[[#This Row],[Product]],products[],2,FALSE)</f>
        <v>3.11</v>
      </c>
      <c r="H136" s="63">
        <f>Data7[[#This Row],[Cost per Unit]]*Data7[[#This Row],[Units]]</f>
        <v>121.28999999999999</v>
      </c>
    </row>
    <row r="137" spans="2:8" x14ac:dyDescent="0.25">
      <c r="B137" t="s">
        <v>5</v>
      </c>
      <c r="C137" t="s">
        <v>36</v>
      </c>
      <c r="D137" t="s">
        <v>17</v>
      </c>
      <c r="E137" s="4">
        <v>3339</v>
      </c>
      <c r="F137" s="5">
        <v>348</v>
      </c>
      <c r="G137">
        <f>VLOOKUP(Data7[[#This Row],[Product]],products[],2,FALSE)</f>
        <v>3.11</v>
      </c>
      <c r="H137" s="63">
        <f>Data7[[#This Row],[Cost per Unit]]*Data7[[#This Row],[Units]]</f>
        <v>1082.28</v>
      </c>
    </row>
    <row r="138" spans="2:8" x14ac:dyDescent="0.25">
      <c r="B138" t="s">
        <v>7</v>
      </c>
      <c r="C138" t="s">
        <v>37</v>
      </c>
      <c r="D138" t="s">
        <v>33</v>
      </c>
      <c r="E138" s="4">
        <v>6391</v>
      </c>
      <c r="F138" s="5">
        <v>48</v>
      </c>
      <c r="G138">
        <f>VLOOKUP(Data7[[#This Row],[Product]],products[],2,FALSE)</f>
        <v>12.37</v>
      </c>
      <c r="H138" s="63">
        <f>Data7[[#This Row],[Cost per Unit]]*Data7[[#This Row],[Units]]</f>
        <v>593.76</v>
      </c>
    </row>
    <row r="139" spans="2:8" x14ac:dyDescent="0.25">
      <c r="B139" t="s">
        <v>5</v>
      </c>
      <c r="C139" t="s">
        <v>37</v>
      </c>
      <c r="D139" t="s">
        <v>22</v>
      </c>
      <c r="E139" s="4">
        <v>518</v>
      </c>
      <c r="F139" s="5">
        <v>75</v>
      </c>
      <c r="G139">
        <f>VLOOKUP(Data7[[#This Row],[Product]],products[],2,FALSE)</f>
        <v>9.77</v>
      </c>
      <c r="H139" s="63">
        <f>Data7[[#This Row],[Cost per Unit]]*Data7[[#This Row],[Units]]</f>
        <v>732.75</v>
      </c>
    </row>
    <row r="140" spans="2:8" x14ac:dyDescent="0.25">
      <c r="B140" t="s">
        <v>7</v>
      </c>
      <c r="C140" t="s">
        <v>38</v>
      </c>
      <c r="D140" t="s">
        <v>28</v>
      </c>
      <c r="E140" s="4">
        <v>5677</v>
      </c>
      <c r="F140" s="5">
        <v>258</v>
      </c>
      <c r="G140">
        <f>VLOOKUP(Data7[[#This Row],[Product]],products[],2,FALSE)</f>
        <v>10.38</v>
      </c>
      <c r="H140" s="63">
        <f>Data7[[#This Row],[Cost per Unit]]*Data7[[#This Row],[Units]]</f>
        <v>2678.0400000000004</v>
      </c>
    </row>
    <row r="141" spans="2:8" x14ac:dyDescent="0.25">
      <c r="B141" t="s">
        <v>6</v>
      </c>
      <c r="C141" t="s">
        <v>39</v>
      </c>
      <c r="D141" t="s">
        <v>17</v>
      </c>
      <c r="E141" s="4">
        <v>6048</v>
      </c>
      <c r="F141" s="5">
        <v>27</v>
      </c>
      <c r="G141">
        <f>VLOOKUP(Data7[[#This Row],[Product]],products[],2,FALSE)</f>
        <v>3.11</v>
      </c>
      <c r="H141" s="63">
        <f>Data7[[#This Row],[Cost per Unit]]*Data7[[#This Row],[Units]]</f>
        <v>83.97</v>
      </c>
    </row>
    <row r="142" spans="2:8" x14ac:dyDescent="0.25">
      <c r="B142" t="s">
        <v>8</v>
      </c>
      <c r="C142" t="s">
        <v>38</v>
      </c>
      <c r="D142" t="s">
        <v>32</v>
      </c>
      <c r="E142" s="4">
        <v>3752</v>
      </c>
      <c r="F142" s="5">
        <v>213</v>
      </c>
      <c r="G142">
        <f>VLOOKUP(Data7[[#This Row],[Product]],products[],2,FALSE)</f>
        <v>8.65</v>
      </c>
      <c r="H142" s="63">
        <f>Data7[[#This Row],[Cost per Unit]]*Data7[[#This Row],[Units]]</f>
        <v>1842.45</v>
      </c>
    </row>
    <row r="143" spans="2:8" x14ac:dyDescent="0.25">
      <c r="B143" t="s">
        <v>5</v>
      </c>
      <c r="C143" t="s">
        <v>35</v>
      </c>
      <c r="D143" t="s">
        <v>29</v>
      </c>
      <c r="E143" s="4">
        <v>4480</v>
      </c>
      <c r="F143" s="5">
        <v>357</v>
      </c>
      <c r="G143">
        <f>VLOOKUP(Data7[[#This Row],[Product]],products[],2,FALSE)</f>
        <v>7.16</v>
      </c>
      <c r="H143" s="63">
        <f>Data7[[#This Row],[Cost per Unit]]*Data7[[#This Row],[Units]]</f>
        <v>2556.12</v>
      </c>
    </row>
    <row r="144" spans="2:8" x14ac:dyDescent="0.25">
      <c r="B144" t="s">
        <v>9</v>
      </c>
      <c r="C144" t="s">
        <v>37</v>
      </c>
      <c r="D144" t="s">
        <v>4</v>
      </c>
      <c r="E144" s="4">
        <v>259</v>
      </c>
      <c r="F144" s="5">
        <v>207</v>
      </c>
      <c r="G144">
        <f>VLOOKUP(Data7[[#This Row],[Product]],products[],2,FALSE)</f>
        <v>11.88</v>
      </c>
      <c r="H144" s="63">
        <f>Data7[[#This Row],[Cost per Unit]]*Data7[[#This Row],[Units]]</f>
        <v>2459.1600000000003</v>
      </c>
    </row>
    <row r="145" spans="2:8" x14ac:dyDescent="0.25">
      <c r="B145" t="s">
        <v>8</v>
      </c>
      <c r="C145" t="s">
        <v>37</v>
      </c>
      <c r="D145" t="s">
        <v>30</v>
      </c>
      <c r="E145" s="4">
        <v>42</v>
      </c>
      <c r="F145" s="5">
        <v>150</v>
      </c>
      <c r="G145">
        <f>VLOOKUP(Data7[[#This Row],[Product]],products[],2,FALSE)</f>
        <v>14.49</v>
      </c>
      <c r="H145" s="63">
        <f>Data7[[#This Row],[Cost per Unit]]*Data7[[#This Row],[Units]]</f>
        <v>2173.5</v>
      </c>
    </row>
    <row r="146" spans="2:8" x14ac:dyDescent="0.25">
      <c r="B146" t="s">
        <v>41</v>
      </c>
      <c r="C146" t="s">
        <v>36</v>
      </c>
      <c r="D146" t="s">
        <v>26</v>
      </c>
      <c r="E146" s="4">
        <v>98</v>
      </c>
      <c r="F146" s="5">
        <v>204</v>
      </c>
      <c r="G146">
        <f>VLOOKUP(Data7[[#This Row],[Product]],products[],2,FALSE)</f>
        <v>5.6</v>
      </c>
      <c r="H146" s="63">
        <f>Data7[[#This Row],[Cost per Unit]]*Data7[[#This Row],[Units]]</f>
        <v>1142.3999999999999</v>
      </c>
    </row>
    <row r="147" spans="2:8" x14ac:dyDescent="0.25">
      <c r="B147" t="s">
        <v>7</v>
      </c>
      <c r="C147" t="s">
        <v>35</v>
      </c>
      <c r="D147" t="s">
        <v>27</v>
      </c>
      <c r="E147" s="4">
        <v>2478</v>
      </c>
      <c r="F147" s="5">
        <v>21</v>
      </c>
      <c r="G147">
        <f>VLOOKUP(Data7[[#This Row],[Product]],products[],2,FALSE)</f>
        <v>16.73</v>
      </c>
      <c r="H147" s="63">
        <f>Data7[[#This Row],[Cost per Unit]]*Data7[[#This Row],[Units]]</f>
        <v>351.33</v>
      </c>
    </row>
    <row r="148" spans="2:8" x14ac:dyDescent="0.25">
      <c r="B148" t="s">
        <v>41</v>
      </c>
      <c r="C148" t="s">
        <v>34</v>
      </c>
      <c r="D148" t="s">
        <v>33</v>
      </c>
      <c r="E148" s="4">
        <v>7847</v>
      </c>
      <c r="F148" s="5">
        <v>174</v>
      </c>
      <c r="G148">
        <f>VLOOKUP(Data7[[#This Row],[Product]],products[],2,FALSE)</f>
        <v>12.37</v>
      </c>
      <c r="H148" s="63">
        <f>Data7[[#This Row],[Cost per Unit]]*Data7[[#This Row],[Units]]</f>
        <v>2152.3799999999997</v>
      </c>
    </row>
    <row r="149" spans="2:8" x14ac:dyDescent="0.25">
      <c r="B149" t="s">
        <v>2</v>
      </c>
      <c r="C149" t="s">
        <v>37</v>
      </c>
      <c r="D149" t="s">
        <v>17</v>
      </c>
      <c r="E149" s="4">
        <v>9926</v>
      </c>
      <c r="F149" s="5">
        <v>201</v>
      </c>
      <c r="G149">
        <f>VLOOKUP(Data7[[#This Row],[Product]],products[],2,FALSE)</f>
        <v>3.11</v>
      </c>
      <c r="H149" s="63">
        <f>Data7[[#This Row],[Cost per Unit]]*Data7[[#This Row],[Units]]</f>
        <v>625.11</v>
      </c>
    </row>
    <row r="150" spans="2:8" x14ac:dyDescent="0.25">
      <c r="B150" t="s">
        <v>8</v>
      </c>
      <c r="C150" t="s">
        <v>38</v>
      </c>
      <c r="D150" t="s">
        <v>13</v>
      </c>
      <c r="E150" s="4">
        <v>819</v>
      </c>
      <c r="F150" s="5">
        <v>510</v>
      </c>
      <c r="G150">
        <f>VLOOKUP(Data7[[#This Row],[Product]],products[],2,FALSE)</f>
        <v>9.33</v>
      </c>
      <c r="H150" s="63">
        <f>Data7[[#This Row],[Cost per Unit]]*Data7[[#This Row],[Units]]</f>
        <v>4758.3</v>
      </c>
    </row>
    <row r="151" spans="2:8" x14ac:dyDescent="0.25">
      <c r="B151" t="s">
        <v>6</v>
      </c>
      <c r="C151" t="s">
        <v>39</v>
      </c>
      <c r="D151" t="s">
        <v>29</v>
      </c>
      <c r="E151" s="4">
        <v>3052</v>
      </c>
      <c r="F151" s="5">
        <v>378</v>
      </c>
      <c r="G151">
        <f>VLOOKUP(Data7[[#This Row],[Product]],products[],2,FALSE)</f>
        <v>7.16</v>
      </c>
      <c r="H151" s="63">
        <f>Data7[[#This Row],[Cost per Unit]]*Data7[[#This Row],[Units]]</f>
        <v>2706.48</v>
      </c>
    </row>
    <row r="152" spans="2:8" x14ac:dyDescent="0.25">
      <c r="B152" t="s">
        <v>9</v>
      </c>
      <c r="C152" t="s">
        <v>34</v>
      </c>
      <c r="D152" t="s">
        <v>21</v>
      </c>
      <c r="E152" s="4">
        <v>6832</v>
      </c>
      <c r="F152" s="5">
        <v>27</v>
      </c>
      <c r="G152">
        <f>VLOOKUP(Data7[[#This Row],[Product]],products[],2,FALSE)</f>
        <v>9</v>
      </c>
      <c r="H152" s="63">
        <f>Data7[[#This Row],[Cost per Unit]]*Data7[[#This Row],[Units]]</f>
        <v>243</v>
      </c>
    </row>
    <row r="153" spans="2:8" x14ac:dyDescent="0.25">
      <c r="B153" t="s">
        <v>2</v>
      </c>
      <c r="C153" t="s">
        <v>39</v>
      </c>
      <c r="D153" t="s">
        <v>16</v>
      </c>
      <c r="E153" s="4">
        <v>2016</v>
      </c>
      <c r="F153" s="5">
        <v>117</v>
      </c>
      <c r="G153">
        <f>VLOOKUP(Data7[[#This Row],[Product]],products[],2,FALSE)</f>
        <v>8.7899999999999991</v>
      </c>
      <c r="H153" s="63">
        <f>Data7[[#This Row],[Cost per Unit]]*Data7[[#This Row],[Units]]</f>
        <v>1028.4299999999998</v>
      </c>
    </row>
    <row r="154" spans="2:8" x14ac:dyDescent="0.25">
      <c r="B154" t="s">
        <v>6</v>
      </c>
      <c r="C154" t="s">
        <v>38</v>
      </c>
      <c r="D154" t="s">
        <v>21</v>
      </c>
      <c r="E154" s="4">
        <v>7322</v>
      </c>
      <c r="F154" s="5">
        <v>36</v>
      </c>
      <c r="G154">
        <f>VLOOKUP(Data7[[#This Row],[Product]],products[],2,FALSE)</f>
        <v>9</v>
      </c>
      <c r="H154" s="63">
        <f>Data7[[#This Row],[Cost per Unit]]*Data7[[#This Row],[Units]]</f>
        <v>324</v>
      </c>
    </row>
    <row r="155" spans="2:8" x14ac:dyDescent="0.25">
      <c r="B155" t="s">
        <v>8</v>
      </c>
      <c r="C155" t="s">
        <v>35</v>
      </c>
      <c r="D155" t="s">
        <v>33</v>
      </c>
      <c r="E155" s="4">
        <v>357</v>
      </c>
      <c r="F155" s="5">
        <v>126</v>
      </c>
      <c r="G155">
        <f>VLOOKUP(Data7[[#This Row],[Product]],products[],2,FALSE)</f>
        <v>12.37</v>
      </c>
      <c r="H155" s="63">
        <f>Data7[[#This Row],[Cost per Unit]]*Data7[[#This Row],[Units]]</f>
        <v>1558.62</v>
      </c>
    </row>
    <row r="156" spans="2:8" x14ac:dyDescent="0.25">
      <c r="B156" t="s">
        <v>9</v>
      </c>
      <c r="C156" t="s">
        <v>39</v>
      </c>
      <c r="D156" t="s">
        <v>25</v>
      </c>
      <c r="E156" s="4">
        <v>3192</v>
      </c>
      <c r="F156" s="5">
        <v>72</v>
      </c>
      <c r="G156">
        <f>VLOOKUP(Data7[[#This Row],[Product]],products[],2,FALSE)</f>
        <v>13.15</v>
      </c>
      <c r="H156" s="63">
        <f>Data7[[#This Row],[Cost per Unit]]*Data7[[#This Row],[Units]]</f>
        <v>946.80000000000007</v>
      </c>
    </row>
    <row r="157" spans="2:8" x14ac:dyDescent="0.25">
      <c r="B157" t="s">
        <v>7</v>
      </c>
      <c r="C157" t="s">
        <v>36</v>
      </c>
      <c r="D157" t="s">
        <v>22</v>
      </c>
      <c r="E157" s="4">
        <v>8435</v>
      </c>
      <c r="F157" s="5">
        <v>42</v>
      </c>
      <c r="G157">
        <f>VLOOKUP(Data7[[#This Row],[Product]],products[],2,FALSE)</f>
        <v>9.77</v>
      </c>
      <c r="H157" s="63">
        <f>Data7[[#This Row],[Cost per Unit]]*Data7[[#This Row],[Units]]</f>
        <v>410.34</v>
      </c>
    </row>
    <row r="158" spans="2:8" x14ac:dyDescent="0.25">
      <c r="B158" t="s">
        <v>40</v>
      </c>
      <c r="C158" t="s">
        <v>39</v>
      </c>
      <c r="D158" t="s">
        <v>29</v>
      </c>
      <c r="E158" s="4">
        <v>0</v>
      </c>
      <c r="F158" s="5">
        <v>135</v>
      </c>
      <c r="G158">
        <f>VLOOKUP(Data7[[#This Row],[Product]],products[],2,FALSE)</f>
        <v>7.16</v>
      </c>
      <c r="H158" s="63">
        <f>Data7[[#This Row],[Cost per Unit]]*Data7[[#This Row],[Units]]</f>
        <v>966.6</v>
      </c>
    </row>
    <row r="159" spans="2:8" x14ac:dyDescent="0.25">
      <c r="B159" t="s">
        <v>7</v>
      </c>
      <c r="C159" t="s">
        <v>34</v>
      </c>
      <c r="D159" t="s">
        <v>24</v>
      </c>
      <c r="E159" s="4">
        <v>8862</v>
      </c>
      <c r="F159" s="5">
        <v>189</v>
      </c>
      <c r="G159">
        <f>VLOOKUP(Data7[[#This Row],[Product]],products[],2,FALSE)</f>
        <v>4.97</v>
      </c>
      <c r="H159" s="63">
        <f>Data7[[#This Row],[Cost per Unit]]*Data7[[#This Row],[Units]]</f>
        <v>939.32999999999993</v>
      </c>
    </row>
    <row r="160" spans="2:8" x14ac:dyDescent="0.25">
      <c r="B160" t="s">
        <v>6</v>
      </c>
      <c r="C160" t="s">
        <v>37</v>
      </c>
      <c r="D160" t="s">
        <v>28</v>
      </c>
      <c r="E160" s="4">
        <v>3556</v>
      </c>
      <c r="F160" s="5">
        <v>459</v>
      </c>
      <c r="G160">
        <f>VLOOKUP(Data7[[#This Row],[Product]],products[],2,FALSE)</f>
        <v>10.38</v>
      </c>
      <c r="H160" s="63">
        <f>Data7[[#This Row],[Cost per Unit]]*Data7[[#This Row],[Units]]</f>
        <v>4764.42</v>
      </c>
    </row>
    <row r="161" spans="2:8" x14ac:dyDescent="0.25">
      <c r="B161" t="s">
        <v>5</v>
      </c>
      <c r="C161" t="s">
        <v>34</v>
      </c>
      <c r="D161" t="s">
        <v>15</v>
      </c>
      <c r="E161" s="4">
        <v>7280</v>
      </c>
      <c r="F161" s="5">
        <v>201</v>
      </c>
      <c r="G161">
        <f>VLOOKUP(Data7[[#This Row],[Product]],products[],2,FALSE)</f>
        <v>11.73</v>
      </c>
      <c r="H161" s="63">
        <f>Data7[[#This Row],[Cost per Unit]]*Data7[[#This Row],[Units]]</f>
        <v>2357.73</v>
      </c>
    </row>
    <row r="162" spans="2:8" x14ac:dyDescent="0.25">
      <c r="B162" t="s">
        <v>6</v>
      </c>
      <c r="C162" t="s">
        <v>34</v>
      </c>
      <c r="D162" t="s">
        <v>30</v>
      </c>
      <c r="E162" s="4">
        <v>3402</v>
      </c>
      <c r="F162" s="5">
        <v>366</v>
      </c>
      <c r="G162">
        <f>VLOOKUP(Data7[[#This Row],[Product]],products[],2,FALSE)</f>
        <v>14.49</v>
      </c>
      <c r="H162" s="63">
        <f>Data7[[#This Row],[Cost per Unit]]*Data7[[#This Row],[Units]]</f>
        <v>5303.34</v>
      </c>
    </row>
    <row r="163" spans="2:8" x14ac:dyDescent="0.25">
      <c r="B163" t="s">
        <v>3</v>
      </c>
      <c r="C163" t="s">
        <v>37</v>
      </c>
      <c r="D163" t="s">
        <v>29</v>
      </c>
      <c r="E163" s="4">
        <v>4592</v>
      </c>
      <c r="F163" s="5">
        <v>324</v>
      </c>
      <c r="G163">
        <f>VLOOKUP(Data7[[#This Row],[Product]],products[],2,FALSE)</f>
        <v>7.16</v>
      </c>
      <c r="H163" s="63">
        <f>Data7[[#This Row],[Cost per Unit]]*Data7[[#This Row],[Units]]</f>
        <v>2319.84</v>
      </c>
    </row>
    <row r="164" spans="2:8" x14ac:dyDescent="0.25">
      <c r="B164" t="s">
        <v>9</v>
      </c>
      <c r="C164" t="s">
        <v>35</v>
      </c>
      <c r="D164" t="s">
        <v>15</v>
      </c>
      <c r="E164" s="4">
        <v>7833</v>
      </c>
      <c r="F164" s="5">
        <v>243</v>
      </c>
      <c r="G164">
        <f>VLOOKUP(Data7[[#This Row],[Product]],products[],2,FALSE)</f>
        <v>11.73</v>
      </c>
      <c r="H164" s="63">
        <f>Data7[[#This Row],[Cost per Unit]]*Data7[[#This Row],[Units]]</f>
        <v>2850.3900000000003</v>
      </c>
    </row>
    <row r="165" spans="2:8" x14ac:dyDescent="0.25">
      <c r="B165" t="s">
        <v>2</v>
      </c>
      <c r="C165" t="s">
        <v>39</v>
      </c>
      <c r="D165" t="s">
        <v>21</v>
      </c>
      <c r="E165" s="4">
        <v>7651</v>
      </c>
      <c r="F165" s="5">
        <v>213</v>
      </c>
      <c r="G165">
        <f>VLOOKUP(Data7[[#This Row],[Product]],products[],2,FALSE)</f>
        <v>9</v>
      </c>
      <c r="H165" s="63">
        <f>Data7[[#This Row],[Cost per Unit]]*Data7[[#This Row],[Units]]</f>
        <v>1917</v>
      </c>
    </row>
    <row r="166" spans="2:8" x14ac:dyDescent="0.25">
      <c r="B166" t="s">
        <v>40</v>
      </c>
      <c r="C166" t="s">
        <v>35</v>
      </c>
      <c r="D166" t="s">
        <v>30</v>
      </c>
      <c r="E166" s="4">
        <v>2275</v>
      </c>
      <c r="F166" s="5">
        <v>447</v>
      </c>
      <c r="G166">
        <f>VLOOKUP(Data7[[#This Row],[Product]],products[],2,FALSE)</f>
        <v>14.49</v>
      </c>
      <c r="H166" s="63">
        <f>Data7[[#This Row],[Cost per Unit]]*Data7[[#This Row],[Units]]</f>
        <v>6477.03</v>
      </c>
    </row>
    <row r="167" spans="2:8" x14ac:dyDescent="0.25">
      <c r="B167" t="s">
        <v>40</v>
      </c>
      <c r="C167" t="s">
        <v>38</v>
      </c>
      <c r="D167" t="s">
        <v>13</v>
      </c>
      <c r="E167" s="4">
        <v>5670</v>
      </c>
      <c r="F167" s="5">
        <v>297</v>
      </c>
      <c r="G167">
        <f>VLOOKUP(Data7[[#This Row],[Product]],products[],2,FALSE)</f>
        <v>9.33</v>
      </c>
      <c r="H167" s="63">
        <f>Data7[[#This Row],[Cost per Unit]]*Data7[[#This Row],[Units]]</f>
        <v>2771.01</v>
      </c>
    </row>
    <row r="168" spans="2:8" x14ac:dyDescent="0.25">
      <c r="B168" t="s">
        <v>7</v>
      </c>
      <c r="C168" t="s">
        <v>35</v>
      </c>
      <c r="D168" t="s">
        <v>16</v>
      </c>
      <c r="E168" s="4">
        <v>2135</v>
      </c>
      <c r="F168" s="5">
        <v>27</v>
      </c>
      <c r="G168">
        <f>VLOOKUP(Data7[[#This Row],[Product]],products[],2,FALSE)</f>
        <v>8.7899999999999991</v>
      </c>
      <c r="H168" s="63">
        <f>Data7[[#This Row],[Cost per Unit]]*Data7[[#This Row],[Units]]</f>
        <v>237.32999999999998</v>
      </c>
    </row>
    <row r="169" spans="2:8" x14ac:dyDescent="0.25">
      <c r="B169" t="s">
        <v>40</v>
      </c>
      <c r="C169" t="s">
        <v>34</v>
      </c>
      <c r="D169" t="s">
        <v>23</v>
      </c>
      <c r="E169" s="4">
        <v>2779</v>
      </c>
      <c r="F169" s="5">
        <v>75</v>
      </c>
      <c r="G169">
        <f>VLOOKUP(Data7[[#This Row],[Product]],products[],2,FALSE)</f>
        <v>6.49</v>
      </c>
      <c r="H169" s="63">
        <f>Data7[[#This Row],[Cost per Unit]]*Data7[[#This Row],[Units]]</f>
        <v>486.75</v>
      </c>
    </row>
    <row r="170" spans="2:8" x14ac:dyDescent="0.25">
      <c r="B170" t="s">
        <v>10</v>
      </c>
      <c r="C170" t="s">
        <v>39</v>
      </c>
      <c r="D170" t="s">
        <v>33</v>
      </c>
      <c r="E170" s="4">
        <v>12950</v>
      </c>
      <c r="F170" s="5">
        <v>30</v>
      </c>
      <c r="G170">
        <f>VLOOKUP(Data7[[#This Row],[Product]],products[],2,FALSE)</f>
        <v>12.37</v>
      </c>
      <c r="H170" s="63">
        <f>Data7[[#This Row],[Cost per Unit]]*Data7[[#This Row],[Units]]</f>
        <v>371.09999999999997</v>
      </c>
    </row>
    <row r="171" spans="2:8" x14ac:dyDescent="0.25">
      <c r="B171" t="s">
        <v>7</v>
      </c>
      <c r="C171" t="s">
        <v>36</v>
      </c>
      <c r="D171" t="s">
        <v>18</v>
      </c>
      <c r="E171" s="4">
        <v>2646</v>
      </c>
      <c r="F171" s="5">
        <v>177</v>
      </c>
      <c r="G171">
        <f>VLOOKUP(Data7[[#This Row],[Product]],products[],2,FALSE)</f>
        <v>6.47</v>
      </c>
      <c r="H171" s="63">
        <f>Data7[[#This Row],[Cost per Unit]]*Data7[[#This Row],[Units]]</f>
        <v>1145.19</v>
      </c>
    </row>
    <row r="172" spans="2:8" x14ac:dyDescent="0.25">
      <c r="B172" t="s">
        <v>40</v>
      </c>
      <c r="C172" t="s">
        <v>34</v>
      </c>
      <c r="D172" t="s">
        <v>33</v>
      </c>
      <c r="E172" s="4">
        <v>3794</v>
      </c>
      <c r="F172" s="5">
        <v>159</v>
      </c>
      <c r="G172">
        <f>VLOOKUP(Data7[[#This Row],[Product]],products[],2,FALSE)</f>
        <v>12.37</v>
      </c>
      <c r="H172" s="63">
        <f>Data7[[#This Row],[Cost per Unit]]*Data7[[#This Row],[Units]]</f>
        <v>1966.83</v>
      </c>
    </row>
    <row r="173" spans="2:8" x14ac:dyDescent="0.25">
      <c r="B173" t="s">
        <v>3</v>
      </c>
      <c r="C173" t="s">
        <v>35</v>
      </c>
      <c r="D173" t="s">
        <v>33</v>
      </c>
      <c r="E173" s="4">
        <v>819</v>
      </c>
      <c r="F173" s="5">
        <v>306</v>
      </c>
      <c r="G173">
        <f>VLOOKUP(Data7[[#This Row],[Product]],products[],2,FALSE)</f>
        <v>12.37</v>
      </c>
      <c r="H173" s="63">
        <f>Data7[[#This Row],[Cost per Unit]]*Data7[[#This Row],[Units]]</f>
        <v>3785.22</v>
      </c>
    </row>
    <row r="174" spans="2:8" x14ac:dyDescent="0.25">
      <c r="B174" t="s">
        <v>3</v>
      </c>
      <c r="C174" t="s">
        <v>34</v>
      </c>
      <c r="D174" t="s">
        <v>20</v>
      </c>
      <c r="E174" s="4">
        <v>2583</v>
      </c>
      <c r="F174" s="5">
        <v>18</v>
      </c>
      <c r="G174">
        <f>VLOOKUP(Data7[[#This Row],[Product]],products[],2,FALSE)</f>
        <v>10.62</v>
      </c>
      <c r="H174" s="63">
        <f>Data7[[#This Row],[Cost per Unit]]*Data7[[#This Row],[Units]]</f>
        <v>191.16</v>
      </c>
    </row>
    <row r="175" spans="2:8" x14ac:dyDescent="0.25">
      <c r="B175" t="s">
        <v>7</v>
      </c>
      <c r="C175" t="s">
        <v>35</v>
      </c>
      <c r="D175" t="s">
        <v>19</v>
      </c>
      <c r="E175" s="4">
        <v>4585</v>
      </c>
      <c r="F175" s="5">
        <v>240</v>
      </c>
      <c r="G175">
        <f>VLOOKUP(Data7[[#This Row],[Product]],products[],2,FALSE)</f>
        <v>7.64</v>
      </c>
      <c r="H175" s="63">
        <f>Data7[[#This Row],[Cost per Unit]]*Data7[[#This Row],[Units]]</f>
        <v>1833.6</v>
      </c>
    </row>
    <row r="176" spans="2:8" x14ac:dyDescent="0.25">
      <c r="B176" t="s">
        <v>5</v>
      </c>
      <c r="C176" t="s">
        <v>34</v>
      </c>
      <c r="D176" t="s">
        <v>33</v>
      </c>
      <c r="E176" s="4">
        <v>1652</v>
      </c>
      <c r="F176" s="5">
        <v>93</v>
      </c>
      <c r="G176">
        <f>VLOOKUP(Data7[[#This Row],[Product]],products[],2,FALSE)</f>
        <v>12.37</v>
      </c>
      <c r="H176" s="63">
        <f>Data7[[#This Row],[Cost per Unit]]*Data7[[#This Row],[Units]]</f>
        <v>1150.4099999999999</v>
      </c>
    </row>
    <row r="177" spans="2:8" x14ac:dyDescent="0.25">
      <c r="B177" t="s">
        <v>10</v>
      </c>
      <c r="C177" t="s">
        <v>34</v>
      </c>
      <c r="D177" t="s">
        <v>26</v>
      </c>
      <c r="E177" s="4">
        <v>4991</v>
      </c>
      <c r="F177" s="5">
        <v>9</v>
      </c>
      <c r="G177">
        <f>VLOOKUP(Data7[[#This Row],[Product]],products[],2,FALSE)</f>
        <v>5.6</v>
      </c>
      <c r="H177" s="63">
        <f>Data7[[#This Row],[Cost per Unit]]*Data7[[#This Row],[Units]]</f>
        <v>50.4</v>
      </c>
    </row>
    <row r="178" spans="2:8" x14ac:dyDescent="0.25">
      <c r="B178" t="s">
        <v>8</v>
      </c>
      <c r="C178" t="s">
        <v>34</v>
      </c>
      <c r="D178" t="s">
        <v>16</v>
      </c>
      <c r="E178" s="4">
        <v>2009</v>
      </c>
      <c r="F178" s="5">
        <v>219</v>
      </c>
      <c r="G178">
        <f>VLOOKUP(Data7[[#This Row],[Product]],products[],2,FALSE)</f>
        <v>8.7899999999999991</v>
      </c>
      <c r="H178" s="63">
        <f>Data7[[#This Row],[Cost per Unit]]*Data7[[#This Row],[Units]]</f>
        <v>1925.0099999999998</v>
      </c>
    </row>
    <row r="179" spans="2:8" x14ac:dyDescent="0.25">
      <c r="B179" t="s">
        <v>2</v>
      </c>
      <c r="C179" t="s">
        <v>39</v>
      </c>
      <c r="D179" t="s">
        <v>22</v>
      </c>
      <c r="E179" s="4">
        <v>1568</v>
      </c>
      <c r="F179" s="5">
        <v>141</v>
      </c>
      <c r="G179">
        <f>VLOOKUP(Data7[[#This Row],[Product]],products[],2,FALSE)</f>
        <v>9.77</v>
      </c>
      <c r="H179" s="63">
        <f>Data7[[#This Row],[Cost per Unit]]*Data7[[#This Row],[Units]]</f>
        <v>1377.57</v>
      </c>
    </row>
    <row r="180" spans="2:8" x14ac:dyDescent="0.25">
      <c r="B180" t="s">
        <v>41</v>
      </c>
      <c r="C180" t="s">
        <v>37</v>
      </c>
      <c r="D180" t="s">
        <v>20</v>
      </c>
      <c r="E180" s="4">
        <v>3388</v>
      </c>
      <c r="F180" s="5">
        <v>123</v>
      </c>
      <c r="G180">
        <f>VLOOKUP(Data7[[#This Row],[Product]],products[],2,FALSE)</f>
        <v>10.62</v>
      </c>
      <c r="H180" s="63">
        <f>Data7[[#This Row],[Cost per Unit]]*Data7[[#This Row],[Units]]</f>
        <v>1306.26</v>
      </c>
    </row>
    <row r="181" spans="2:8" x14ac:dyDescent="0.25">
      <c r="B181" t="s">
        <v>40</v>
      </c>
      <c r="C181" t="s">
        <v>38</v>
      </c>
      <c r="D181" t="s">
        <v>24</v>
      </c>
      <c r="E181" s="4">
        <v>623</v>
      </c>
      <c r="F181" s="5">
        <v>51</v>
      </c>
      <c r="G181">
        <f>VLOOKUP(Data7[[#This Row],[Product]],products[],2,FALSE)</f>
        <v>4.97</v>
      </c>
      <c r="H181" s="63">
        <f>Data7[[#This Row],[Cost per Unit]]*Data7[[#This Row],[Units]]</f>
        <v>253.47</v>
      </c>
    </row>
    <row r="182" spans="2:8" x14ac:dyDescent="0.25">
      <c r="B182" t="s">
        <v>6</v>
      </c>
      <c r="C182" t="s">
        <v>36</v>
      </c>
      <c r="D182" t="s">
        <v>4</v>
      </c>
      <c r="E182" s="4">
        <v>10073</v>
      </c>
      <c r="F182" s="5">
        <v>120</v>
      </c>
      <c r="G182">
        <f>VLOOKUP(Data7[[#This Row],[Product]],products[],2,FALSE)</f>
        <v>11.88</v>
      </c>
      <c r="H182" s="63">
        <f>Data7[[#This Row],[Cost per Unit]]*Data7[[#This Row],[Units]]</f>
        <v>1425.6000000000001</v>
      </c>
    </row>
    <row r="183" spans="2:8" x14ac:dyDescent="0.25">
      <c r="B183" t="s">
        <v>8</v>
      </c>
      <c r="C183" t="s">
        <v>39</v>
      </c>
      <c r="D183" t="s">
        <v>26</v>
      </c>
      <c r="E183" s="4">
        <v>1561</v>
      </c>
      <c r="F183" s="5">
        <v>27</v>
      </c>
      <c r="G183">
        <f>VLOOKUP(Data7[[#This Row],[Product]],products[],2,FALSE)</f>
        <v>5.6</v>
      </c>
      <c r="H183" s="63">
        <f>Data7[[#This Row],[Cost per Unit]]*Data7[[#This Row],[Units]]</f>
        <v>151.19999999999999</v>
      </c>
    </row>
    <row r="184" spans="2:8" x14ac:dyDescent="0.25">
      <c r="B184" t="s">
        <v>9</v>
      </c>
      <c r="C184" t="s">
        <v>36</v>
      </c>
      <c r="D184" t="s">
        <v>27</v>
      </c>
      <c r="E184" s="4">
        <v>11522</v>
      </c>
      <c r="F184" s="5">
        <v>204</v>
      </c>
      <c r="G184">
        <f>VLOOKUP(Data7[[#This Row],[Product]],products[],2,FALSE)</f>
        <v>16.73</v>
      </c>
      <c r="H184" s="63">
        <f>Data7[[#This Row],[Cost per Unit]]*Data7[[#This Row],[Units]]</f>
        <v>3412.92</v>
      </c>
    </row>
    <row r="185" spans="2:8" x14ac:dyDescent="0.25">
      <c r="B185" t="s">
        <v>6</v>
      </c>
      <c r="C185" t="s">
        <v>38</v>
      </c>
      <c r="D185" t="s">
        <v>13</v>
      </c>
      <c r="E185" s="4">
        <v>2317</v>
      </c>
      <c r="F185" s="5">
        <v>123</v>
      </c>
      <c r="G185">
        <f>VLOOKUP(Data7[[#This Row],[Product]],products[],2,FALSE)</f>
        <v>9.33</v>
      </c>
      <c r="H185" s="63">
        <f>Data7[[#This Row],[Cost per Unit]]*Data7[[#This Row],[Units]]</f>
        <v>1147.5899999999999</v>
      </c>
    </row>
    <row r="186" spans="2:8" x14ac:dyDescent="0.25">
      <c r="B186" t="s">
        <v>10</v>
      </c>
      <c r="C186" t="s">
        <v>37</v>
      </c>
      <c r="D186" t="s">
        <v>28</v>
      </c>
      <c r="E186" s="4">
        <v>3059</v>
      </c>
      <c r="F186" s="5">
        <v>27</v>
      </c>
      <c r="G186">
        <f>VLOOKUP(Data7[[#This Row],[Product]],products[],2,FALSE)</f>
        <v>10.38</v>
      </c>
      <c r="H186" s="63">
        <f>Data7[[#This Row],[Cost per Unit]]*Data7[[#This Row],[Units]]</f>
        <v>280.26000000000005</v>
      </c>
    </row>
    <row r="187" spans="2:8" x14ac:dyDescent="0.25">
      <c r="B187" t="s">
        <v>41</v>
      </c>
      <c r="C187" t="s">
        <v>37</v>
      </c>
      <c r="D187" t="s">
        <v>26</v>
      </c>
      <c r="E187" s="4">
        <v>2324</v>
      </c>
      <c r="F187" s="5">
        <v>177</v>
      </c>
      <c r="G187">
        <f>VLOOKUP(Data7[[#This Row],[Product]],products[],2,FALSE)</f>
        <v>5.6</v>
      </c>
      <c r="H187" s="63">
        <f>Data7[[#This Row],[Cost per Unit]]*Data7[[#This Row],[Units]]</f>
        <v>991.19999999999993</v>
      </c>
    </row>
    <row r="188" spans="2:8" x14ac:dyDescent="0.25">
      <c r="B188" t="s">
        <v>3</v>
      </c>
      <c r="C188" t="s">
        <v>39</v>
      </c>
      <c r="D188" t="s">
        <v>26</v>
      </c>
      <c r="E188" s="4">
        <v>4956</v>
      </c>
      <c r="F188" s="5">
        <v>171</v>
      </c>
      <c r="G188">
        <f>VLOOKUP(Data7[[#This Row],[Product]],products[],2,FALSE)</f>
        <v>5.6</v>
      </c>
      <c r="H188" s="63">
        <f>Data7[[#This Row],[Cost per Unit]]*Data7[[#This Row],[Units]]</f>
        <v>957.59999999999991</v>
      </c>
    </row>
    <row r="189" spans="2:8" x14ac:dyDescent="0.25">
      <c r="B189" t="s">
        <v>10</v>
      </c>
      <c r="C189" t="s">
        <v>34</v>
      </c>
      <c r="D189" t="s">
        <v>19</v>
      </c>
      <c r="E189" s="4">
        <v>5355</v>
      </c>
      <c r="F189" s="5">
        <v>204</v>
      </c>
      <c r="G189">
        <f>VLOOKUP(Data7[[#This Row],[Product]],products[],2,FALSE)</f>
        <v>7.64</v>
      </c>
      <c r="H189" s="63">
        <f>Data7[[#This Row],[Cost per Unit]]*Data7[[#This Row],[Units]]</f>
        <v>1558.56</v>
      </c>
    </row>
    <row r="190" spans="2:8" x14ac:dyDescent="0.25">
      <c r="B190" t="s">
        <v>3</v>
      </c>
      <c r="C190" t="s">
        <v>34</v>
      </c>
      <c r="D190" t="s">
        <v>14</v>
      </c>
      <c r="E190" s="4">
        <v>7259</v>
      </c>
      <c r="F190" s="5">
        <v>276</v>
      </c>
      <c r="G190">
        <f>VLOOKUP(Data7[[#This Row],[Product]],products[],2,FALSE)</f>
        <v>11.7</v>
      </c>
      <c r="H190" s="63">
        <f>Data7[[#This Row],[Cost per Unit]]*Data7[[#This Row],[Units]]</f>
        <v>3229.2</v>
      </c>
    </row>
    <row r="191" spans="2:8" x14ac:dyDescent="0.25">
      <c r="B191" t="s">
        <v>8</v>
      </c>
      <c r="C191" t="s">
        <v>37</v>
      </c>
      <c r="D191" t="s">
        <v>26</v>
      </c>
      <c r="E191" s="4">
        <v>6279</v>
      </c>
      <c r="F191" s="5">
        <v>45</v>
      </c>
      <c r="G191">
        <f>VLOOKUP(Data7[[#This Row],[Product]],products[],2,FALSE)</f>
        <v>5.6</v>
      </c>
      <c r="H191" s="63">
        <f>Data7[[#This Row],[Cost per Unit]]*Data7[[#This Row],[Units]]</f>
        <v>251.99999999999997</v>
      </c>
    </row>
    <row r="192" spans="2:8" x14ac:dyDescent="0.25">
      <c r="B192" t="s">
        <v>40</v>
      </c>
      <c r="C192" t="s">
        <v>38</v>
      </c>
      <c r="D192" t="s">
        <v>29</v>
      </c>
      <c r="E192" s="4">
        <v>2541</v>
      </c>
      <c r="F192" s="5">
        <v>45</v>
      </c>
      <c r="G192">
        <f>VLOOKUP(Data7[[#This Row],[Product]],products[],2,FALSE)</f>
        <v>7.16</v>
      </c>
      <c r="H192" s="63">
        <f>Data7[[#This Row],[Cost per Unit]]*Data7[[#This Row],[Units]]</f>
        <v>322.2</v>
      </c>
    </row>
    <row r="193" spans="2:8" x14ac:dyDescent="0.25">
      <c r="B193" t="s">
        <v>6</v>
      </c>
      <c r="C193" t="s">
        <v>35</v>
      </c>
      <c r="D193" t="s">
        <v>27</v>
      </c>
      <c r="E193" s="4">
        <v>3864</v>
      </c>
      <c r="F193" s="5">
        <v>177</v>
      </c>
      <c r="G193">
        <f>VLOOKUP(Data7[[#This Row],[Product]],products[],2,FALSE)</f>
        <v>16.73</v>
      </c>
      <c r="H193" s="63">
        <f>Data7[[#This Row],[Cost per Unit]]*Data7[[#This Row],[Units]]</f>
        <v>2961.21</v>
      </c>
    </row>
    <row r="194" spans="2:8" x14ac:dyDescent="0.25">
      <c r="B194" t="s">
        <v>5</v>
      </c>
      <c r="C194" t="s">
        <v>36</v>
      </c>
      <c r="D194" t="s">
        <v>13</v>
      </c>
      <c r="E194" s="4">
        <v>6146</v>
      </c>
      <c r="F194" s="5">
        <v>63</v>
      </c>
      <c r="G194">
        <f>VLOOKUP(Data7[[#This Row],[Product]],products[],2,FALSE)</f>
        <v>9.33</v>
      </c>
      <c r="H194" s="63">
        <f>Data7[[#This Row],[Cost per Unit]]*Data7[[#This Row],[Units]]</f>
        <v>587.79</v>
      </c>
    </row>
    <row r="195" spans="2:8" x14ac:dyDescent="0.25">
      <c r="B195" t="s">
        <v>9</v>
      </c>
      <c r="C195" t="s">
        <v>39</v>
      </c>
      <c r="D195" t="s">
        <v>18</v>
      </c>
      <c r="E195" s="4">
        <v>2639</v>
      </c>
      <c r="F195" s="5">
        <v>204</v>
      </c>
      <c r="G195">
        <f>VLOOKUP(Data7[[#This Row],[Product]],products[],2,FALSE)</f>
        <v>6.47</v>
      </c>
      <c r="H195" s="63">
        <f>Data7[[#This Row],[Cost per Unit]]*Data7[[#This Row],[Units]]</f>
        <v>1319.8799999999999</v>
      </c>
    </row>
    <row r="196" spans="2:8" x14ac:dyDescent="0.25">
      <c r="B196" t="s">
        <v>8</v>
      </c>
      <c r="C196" t="s">
        <v>37</v>
      </c>
      <c r="D196" t="s">
        <v>22</v>
      </c>
      <c r="E196" s="4">
        <v>1890</v>
      </c>
      <c r="F196" s="5">
        <v>195</v>
      </c>
      <c r="G196">
        <f>VLOOKUP(Data7[[#This Row],[Product]],products[],2,FALSE)</f>
        <v>9.77</v>
      </c>
      <c r="H196" s="63">
        <f>Data7[[#This Row],[Cost per Unit]]*Data7[[#This Row],[Units]]</f>
        <v>1905.1499999999999</v>
      </c>
    </row>
    <row r="197" spans="2:8" x14ac:dyDescent="0.25">
      <c r="B197" t="s">
        <v>7</v>
      </c>
      <c r="C197" t="s">
        <v>34</v>
      </c>
      <c r="D197" t="s">
        <v>14</v>
      </c>
      <c r="E197" s="4">
        <v>1932</v>
      </c>
      <c r="F197" s="5">
        <v>369</v>
      </c>
      <c r="G197">
        <f>VLOOKUP(Data7[[#This Row],[Product]],products[],2,FALSE)</f>
        <v>11.7</v>
      </c>
      <c r="H197" s="63">
        <f>Data7[[#This Row],[Cost per Unit]]*Data7[[#This Row],[Units]]</f>
        <v>4317.3</v>
      </c>
    </row>
    <row r="198" spans="2:8" x14ac:dyDescent="0.25">
      <c r="B198" t="s">
        <v>3</v>
      </c>
      <c r="C198" t="s">
        <v>34</v>
      </c>
      <c r="D198" t="s">
        <v>25</v>
      </c>
      <c r="E198" s="4">
        <v>6300</v>
      </c>
      <c r="F198" s="5">
        <v>42</v>
      </c>
      <c r="G198">
        <f>VLOOKUP(Data7[[#This Row],[Product]],products[],2,FALSE)</f>
        <v>13.15</v>
      </c>
      <c r="H198" s="63">
        <f>Data7[[#This Row],[Cost per Unit]]*Data7[[#This Row],[Units]]</f>
        <v>552.30000000000007</v>
      </c>
    </row>
    <row r="199" spans="2:8" x14ac:dyDescent="0.25">
      <c r="B199" t="s">
        <v>6</v>
      </c>
      <c r="C199" t="s">
        <v>37</v>
      </c>
      <c r="D199" t="s">
        <v>30</v>
      </c>
      <c r="E199" s="4">
        <v>560</v>
      </c>
      <c r="F199" s="5">
        <v>81</v>
      </c>
      <c r="G199">
        <f>VLOOKUP(Data7[[#This Row],[Product]],products[],2,FALSE)</f>
        <v>14.49</v>
      </c>
      <c r="H199" s="63">
        <f>Data7[[#This Row],[Cost per Unit]]*Data7[[#This Row],[Units]]</f>
        <v>1173.69</v>
      </c>
    </row>
    <row r="200" spans="2:8" x14ac:dyDescent="0.25">
      <c r="B200" t="s">
        <v>9</v>
      </c>
      <c r="C200" t="s">
        <v>37</v>
      </c>
      <c r="D200" t="s">
        <v>26</v>
      </c>
      <c r="E200" s="4">
        <v>2856</v>
      </c>
      <c r="F200" s="5">
        <v>246</v>
      </c>
      <c r="G200">
        <f>VLOOKUP(Data7[[#This Row],[Product]],products[],2,FALSE)</f>
        <v>5.6</v>
      </c>
      <c r="H200" s="63">
        <f>Data7[[#This Row],[Cost per Unit]]*Data7[[#This Row],[Units]]</f>
        <v>1377.6</v>
      </c>
    </row>
    <row r="201" spans="2:8" x14ac:dyDescent="0.25">
      <c r="B201" t="s">
        <v>9</v>
      </c>
      <c r="C201" t="s">
        <v>34</v>
      </c>
      <c r="D201" t="s">
        <v>17</v>
      </c>
      <c r="E201" s="4">
        <v>707</v>
      </c>
      <c r="F201" s="5">
        <v>174</v>
      </c>
      <c r="G201">
        <f>VLOOKUP(Data7[[#This Row],[Product]],products[],2,FALSE)</f>
        <v>3.11</v>
      </c>
      <c r="H201" s="63">
        <f>Data7[[#This Row],[Cost per Unit]]*Data7[[#This Row],[Units]]</f>
        <v>541.14</v>
      </c>
    </row>
    <row r="202" spans="2:8" x14ac:dyDescent="0.25">
      <c r="B202" t="s">
        <v>8</v>
      </c>
      <c r="C202" t="s">
        <v>35</v>
      </c>
      <c r="D202" t="s">
        <v>30</v>
      </c>
      <c r="E202" s="4">
        <v>3598</v>
      </c>
      <c r="F202" s="5">
        <v>81</v>
      </c>
      <c r="G202">
        <f>VLOOKUP(Data7[[#This Row],[Product]],products[],2,FALSE)</f>
        <v>14.49</v>
      </c>
      <c r="H202" s="63">
        <f>Data7[[#This Row],[Cost per Unit]]*Data7[[#This Row],[Units]]</f>
        <v>1173.69</v>
      </c>
    </row>
    <row r="203" spans="2:8" x14ac:dyDescent="0.25">
      <c r="B203" t="s">
        <v>40</v>
      </c>
      <c r="C203" t="s">
        <v>35</v>
      </c>
      <c r="D203" t="s">
        <v>22</v>
      </c>
      <c r="E203" s="4">
        <v>6853</v>
      </c>
      <c r="F203" s="5">
        <v>372</v>
      </c>
      <c r="G203">
        <f>VLOOKUP(Data7[[#This Row],[Product]],products[],2,FALSE)</f>
        <v>9.77</v>
      </c>
      <c r="H203" s="63">
        <f>Data7[[#This Row],[Cost per Unit]]*Data7[[#This Row],[Units]]</f>
        <v>3634.44</v>
      </c>
    </row>
    <row r="204" spans="2:8" x14ac:dyDescent="0.25">
      <c r="B204" t="s">
        <v>40</v>
      </c>
      <c r="C204" t="s">
        <v>35</v>
      </c>
      <c r="D204" t="s">
        <v>16</v>
      </c>
      <c r="E204" s="4">
        <v>4725</v>
      </c>
      <c r="F204" s="5">
        <v>174</v>
      </c>
      <c r="G204">
        <f>VLOOKUP(Data7[[#This Row],[Product]],products[],2,FALSE)</f>
        <v>8.7899999999999991</v>
      </c>
      <c r="H204" s="63">
        <f>Data7[[#This Row],[Cost per Unit]]*Data7[[#This Row],[Units]]</f>
        <v>1529.4599999999998</v>
      </c>
    </row>
    <row r="205" spans="2:8" x14ac:dyDescent="0.25">
      <c r="B205" t="s">
        <v>41</v>
      </c>
      <c r="C205" t="s">
        <v>36</v>
      </c>
      <c r="D205" t="s">
        <v>32</v>
      </c>
      <c r="E205" s="4">
        <v>10304</v>
      </c>
      <c r="F205" s="5">
        <v>84</v>
      </c>
      <c r="G205">
        <f>VLOOKUP(Data7[[#This Row],[Product]],products[],2,FALSE)</f>
        <v>8.65</v>
      </c>
      <c r="H205" s="63">
        <f>Data7[[#This Row],[Cost per Unit]]*Data7[[#This Row],[Units]]</f>
        <v>726.6</v>
      </c>
    </row>
    <row r="206" spans="2:8" x14ac:dyDescent="0.25">
      <c r="B206" t="s">
        <v>41</v>
      </c>
      <c r="C206" t="s">
        <v>34</v>
      </c>
      <c r="D206" t="s">
        <v>16</v>
      </c>
      <c r="E206" s="4">
        <v>1274</v>
      </c>
      <c r="F206" s="5">
        <v>225</v>
      </c>
      <c r="G206">
        <f>VLOOKUP(Data7[[#This Row],[Product]],products[],2,FALSE)</f>
        <v>8.7899999999999991</v>
      </c>
      <c r="H206" s="63">
        <f>Data7[[#This Row],[Cost per Unit]]*Data7[[#This Row],[Units]]</f>
        <v>1977.7499999999998</v>
      </c>
    </row>
    <row r="207" spans="2:8" x14ac:dyDescent="0.25">
      <c r="B207" t="s">
        <v>5</v>
      </c>
      <c r="C207" t="s">
        <v>36</v>
      </c>
      <c r="D207" t="s">
        <v>30</v>
      </c>
      <c r="E207" s="4">
        <v>1526</v>
      </c>
      <c r="F207" s="5">
        <v>105</v>
      </c>
      <c r="G207">
        <f>VLOOKUP(Data7[[#This Row],[Product]],products[],2,FALSE)</f>
        <v>14.49</v>
      </c>
      <c r="H207" s="63">
        <f>Data7[[#This Row],[Cost per Unit]]*Data7[[#This Row],[Units]]</f>
        <v>1521.45</v>
      </c>
    </row>
    <row r="208" spans="2:8" x14ac:dyDescent="0.25">
      <c r="B208" t="s">
        <v>40</v>
      </c>
      <c r="C208" t="s">
        <v>39</v>
      </c>
      <c r="D208" t="s">
        <v>28</v>
      </c>
      <c r="E208" s="4">
        <v>3101</v>
      </c>
      <c r="F208" s="5">
        <v>225</v>
      </c>
      <c r="G208">
        <f>VLOOKUP(Data7[[#This Row],[Product]],products[],2,FALSE)</f>
        <v>10.38</v>
      </c>
      <c r="H208" s="63">
        <f>Data7[[#This Row],[Cost per Unit]]*Data7[[#This Row],[Units]]</f>
        <v>2335.5</v>
      </c>
    </row>
    <row r="209" spans="2:8" x14ac:dyDescent="0.25">
      <c r="B209" t="s">
        <v>2</v>
      </c>
      <c r="C209" t="s">
        <v>37</v>
      </c>
      <c r="D209" t="s">
        <v>14</v>
      </c>
      <c r="E209" s="4">
        <v>1057</v>
      </c>
      <c r="F209" s="5">
        <v>54</v>
      </c>
      <c r="G209">
        <f>VLOOKUP(Data7[[#This Row],[Product]],products[],2,FALSE)</f>
        <v>11.7</v>
      </c>
      <c r="H209" s="63">
        <f>Data7[[#This Row],[Cost per Unit]]*Data7[[#This Row],[Units]]</f>
        <v>631.79999999999995</v>
      </c>
    </row>
    <row r="210" spans="2:8" x14ac:dyDescent="0.25">
      <c r="B210" t="s">
        <v>7</v>
      </c>
      <c r="C210" t="s">
        <v>37</v>
      </c>
      <c r="D210" t="s">
        <v>26</v>
      </c>
      <c r="E210" s="4">
        <v>5306</v>
      </c>
      <c r="F210" s="5">
        <v>0</v>
      </c>
      <c r="G210">
        <f>VLOOKUP(Data7[[#This Row],[Product]],products[],2,FALSE)</f>
        <v>5.6</v>
      </c>
      <c r="H210" s="63">
        <f>Data7[[#This Row],[Cost per Unit]]*Data7[[#This Row],[Units]]</f>
        <v>0</v>
      </c>
    </row>
    <row r="211" spans="2:8" x14ac:dyDescent="0.25">
      <c r="B211" t="s">
        <v>5</v>
      </c>
      <c r="C211" t="s">
        <v>39</v>
      </c>
      <c r="D211" t="s">
        <v>24</v>
      </c>
      <c r="E211" s="4">
        <v>4018</v>
      </c>
      <c r="F211" s="5">
        <v>171</v>
      </c>
      <c r="G211">
        <f>VLOOKUP(Data7[[#This Row],[Product]],products[],2,FALSE)</f>
        <v>4.97</v>
      </c>
      <c r="H211" s="63">
        <f>Data7[[#This Row],[Cost per Unit]]*Data7[[#This Row],[Units]]</f>
        <v>849.87</v>
      </c>
    </row>
    <row r="212" spans="2:8" x14ac:dyDescent="0.25">
      <c r="B212" t="s">
        <v>9</v>
      </c>
      <c r="C212" t="s">
        <v>34</v>
      </c>
      <c r="D212" t="s">
        <v>16</v>
      </c>
      <c r="E212" s="4">
        <v>938</v>
      </c>
      <c r="F212" s="5">
        <v>189</v>
      </c>
      <c r="G212">
        <f>VLOOKUP(Data7[[#This Row],[Product]],products[],2,FALSE)</f>
        <v>8.7899999999999991</v>
      </c>
      <c r="H212" s="63">
        <f>Data7[[#This Row],[Cost per Unit]]*Data7[[#This Row],[Units]]</f>
        <v>1661.31</v>
      </c>
    </row>
    <row r="213" spans="2:8" x14ac:dyDescent="0.25">
      <c r="B213" t="s">
        <v>7</v>
      </c>
      <c r="C213" t="s">
        <v>38</v>
      </c>
      <c r="D213" t="s">
        <v>18</v>
      </c>
      <c r="E213" s="4">
        <v>1778</v>
      </c>
      <c r="F213" s="5">
        <v>270</v>
      </c>
      <c r="G213">
        <f>VLOOKUP(Data7[[#This Row],[Product]],products[],2,FALSE)</f>
        <v>6.47</v>
      </c>
      <c r="H213" s="63">
        <f>Data7[[#This Row],[Cost per Unit]]*Data7[[#This Row],[Units]]</f>
        <v>1746.8999999999999</v>
      </c>
    </row>
    <row r="214" spans="2:8" x14ac:dyDescent="0.25">
      <c r="B214" t="s">
        <v>6</v>
      </c>
      <c r="C214" t="s">
        <v>39</v>
      </c>
      <c r="D214" t="s">
        <v>30</v>
      </c>
      <c r="E214" s="4">
        <v>1638</v>
      </c>
      <c r="F214" s="5">
        <v>63</v>
      </c>
      <c r="G214">
        <f>VLOOKUP(Data7[[#This Row],[Product]],products[],2,FALSE)</f>
        <v>14.49</v>
      </c>
      <c r="H214" s="63">
        <f>Data7[[#This Row],[Cost per Unit]]*Data7[[#This Row],[Units]]</f>
        <v>912.87</v>
      </c>
    </row>
    <row r="215" spans="2:8" x14ac:dyDescent="0.25">
      <c r="B215" t="s">
        <v>41</v>
      </c>
      <c r="C215" t="s">
        <v>38</v>
      </c>
      <c r="D215" t="s">
        <v>25</v>
      </c>
      <c r="E215" s="4">
        <v>154</v>
      </c>
      <c r="F215" s="5">
        <v>21</v>
      </c>
      <c r="G215">
        <f>VLOOKUP(Data7[[#This Row],[Product]],products[],2,FALSE)</f>
        <v>13.15</v>
      </c>
      <c r="H215" s="63">
        <f>Data7[[#This Row],[Cost per Unit]]*Data7[[#This Row],[Units]]</f>
        <v>276.15000000000003</v>
      </c>
    </row>
    <row r="216" spans="2:8" x14ac:dyDescent="0.25">
      <c r="B216" t="s">
        <v>7</v>
      </c>
      <c r="C216" t="s">
        <v>37</v>
      </c>
      <c r="D216" t="s">
        <v>22</v>
      </c>
      <c r="E216" s="4">
        <v>9835</v>
      </c>
      <c r="F216" s="5">
        <v>207</v>
      </c>
      <c r="G216">
        <f>VLOOKUP(Data7[[#This Row],[Product]],products[],2,FALSE)</f>
        <v>9.77</v>
      </c>
      <c r="H216" s="63">
        <f>Data7[[#This Row],[Cost per Unit]]*Data7[[#This Row],[Units]]</f>
        <v>2022.3899999999999</v>
      </c>
    </row>
    <row r="217" spans="2:8" x14ac:dyDescent="0.25">
      <c r="B217" t="s">
        <v>9</v>
      </c>
      <c r="C217" t="s">
        <v>37</v>
      </c>
      <c r="D217" t="s">
        <v>20</v>
      </c>
      <c r="E217" s="4">
        <v>7273</v>
      </c>
      <c r="F217" s="5">
        <v>96</v>
      </c>
      <c r="G217">
        <f>VLOOKUP(Data7[[#This Row],[Product]],products[],2,FALSE)</f>
        <v>10.62</v>
      </c>
      <c r="H217" s="63">
        <f>Data7[[#This Row],[Cost per Unit]]*Data7[[#This Row],[Units]]</f>
        <v>1019.52</v>
      </c>
    </row>
    <row r="218" spans="2:8" x14ac:dyDescent="0.25">
      <c r="B218" t="s">
        <v>5</v>
      </c>
      <c r="C218" t="s">
        <v>39</v>
      </c>
      <c r="D218" t="s">
        <v>22</v>
      </c>
      <c r="E218" s="4">
        <v>6909</v>
      </c>
      <c r="F218" s="5">
        <v>81</v>
      </c>
      <c r="G218">
        <f>VLOOKUP(Data7[[#This Row],[Product]],products[],2,FALSE)</f>
        <v>9.77</v>
      </c>
      <c r="H218" s="63">
        <f>Data7[[#This Row],[Cost per Unit]]*Data7[[#This Row],[Units]]</f>
        <v>791.37</v>
      </c>
    </row>
    <row r="219" spans="2:8" x14ac:dyDescent="0.25">
      <c r="B219" t="s">
        <v>9</v>
      </c>
      <c r="C219" t="s">
        <v>39</v>
      </c>
      <c r="D219" t="s">
        <v>24</v>
      </c>
      <c r="E219" s="4">
        <v>3920</v>
      </c>
      <c r="F219" s="5">
        <v>306</v>
      </c>
      <c r="G219">
        <f>VLOOKUP(Data7[[#This Row],[Product]],products[],2,FALSE)</f>
        <v>4.97</v>
      </c>
      <c r="H219" s="63">
        <f>Data7[[#This Row],[Cost per Unit]]*Data7[[#This Row],[Units]]</f>
        <v>1520.82</v>
      </c>
    </row>
    <row r="220" spans="2:8" x14ac:dyDescent="0.25">
      <c r="B220" t="s">
        <v>10</v>
      </c>
      <c r="C220" t="s">
        <v>39</v>
      </c>
      <c r="D220" t="s">
        <v>21</v>
      </c>
      <c r="E220" s="4">
        <v>4858</v>
      </c>
      <c r="F220" s="5">
        <v>279</v>
      </c>
      <c r="G220">
        <f>VLOOKUP(Data7[[#This Row],[Product]],products[],2,FALSE)</f>
        <v>9</v>
      </c>
      <c r="H220" s="63">
        <f>Data7[[#This Row],[Cost per Unit]]*Data7[[#This Row],[Units]]</f>
        <v>2511</v>
      </c>
    </row>
    <row r="221" spans="2:8" x14ac:dyDescent="0.25">
      <c r="B221" t="s">
        <v>2</v>
      </c>
      <c r="C221" t="s">
        <v>38</v>
      </c>
      <c r="D221" t="s">
        <v>4</v>
      </c>
      <c r="E221" s="4">
        <v>3549</v>
      </c>
      <c r="F221" s="5">
        <v>3</v>
      </c>
      <c r="G221">
        <f>VLOOKUP(Data7[[#This Row],[Product]],products[],2,FALSE)</f>
        <v>11.88</v>
      </c>
      <c r="H221" s="63">
        <f>Data7[[#This Row],[Cost per Unit]]*Data7[[#This Row],[Units]]</f>
        <v>35.64</v>
      </c>
    </row>
    <row r="222" spans="2:8" x14ac:dyDescent="0.25">
      <c r="B222" t="s">
        <v>7</v>
      </c>
      <c r="C222" t="s">
        <v>39</v>
      </c>
      <c r="D222" t="s">
        <v>27</v>
      </c>
      <c r="E222" s="4">
        <v>966</v>
      </c>
      <c r="F222" s="5">
        <v>198</v>
      </c>
      <c r="G222">
        <f>VLOOKUP(Data7[[#This Row],[Product]],products[],2,FALSE)</f>
        <v>16.73</v>
      </c>
      <c r="H222" s="63">
        <f>Data7[[#This Row],[Cost per Unit]]*Data7[[#This Row],[Units]]</f>
        <v>3312.54</v>
      </c>
    </row>
    <row r="223" spans="2:8" x14ac:dyDescent="0.25">
      <c r="B223" t="s">
        <v>5</v>
      </c>
      <c r="C223" t="s">
        <v>39</v>
      </c>
      <c r="D223" t="s">
        <v>18</v>
      </c>
      <c r="E223" s="4">
        <v>385</v>
      </c>
      <c r="F223" s="5">
        <v>249</v>
      </c>
      <c r="G223">
        <f>VLOOKUP(Data7[[#This Row],[Product]],products[],2,FALSE)</f>
        <v>6.47</v>
      </c>
      <c r="H223" s="63">
        <f>Data7[[#This Row],[Cost per Unit]]*Data7[[#This Row],[Units]]</f>
        <v>1611.03</v>
      </c>
    </row>
    <row r="224" spans="2:8" x14ac:dyDescent="0.25">
      <c r="B224" t="s">
        <v>6</v>
      </c>
      <c r="C224" t="s">
        <v>34</v>
      </c>
      <c r="D224" t="s">
        <v>16</v>
      </c>
      <c r="E224" s="4">
        <v>2219</v>
      </c>
      <c r="F224" s="5">
        <v>75</v>
      </c>
      <c r="G224">
        <f>VLOOKUP(Data7[[#This Row],[Product]],products[],2,FALSE)</f>
        <v>8.7899999999999991</v>
      </c>
      <c r="H224" s="63">
        <f>Data7[[#This Row],[Cost per Unit]]*Data7[[#This Row],[Units]]</f>
        <v>659.24999999999989</v>
      </c>
    </row>
    <row r="225" spans="2:8" x14ac:dyDescent="0.25">
      <c r="B225" t="s">
        <v>9</v>
      </c>
      <c r="C225" t="s">
        <v>36</v>
      </c>
      <c r="D225" t="s">
        <v>32</v>
      </c>
      <c r="E225" s="4">
        <v>2954</v>
      </c>
      <c r="F225" s="5">
        <v>189</v>
      </c>
      <c r="G225">
        <f>VLOOKUP(Data7[[#This Row],[Product]],products[],2,FALSE)</f>
        <v>8.65</v>
      </c>
      <c r="H225" s="63">
        <f>Data7[[#This Row],[Cost per Unit]]*Data7[[#This Row],[Units]]</f>
        <v>1634.8500000000001</v>
      </c>
    </row>
    <row r="226" spans="2:8" x14ac:dyDescent="0.25">
      <c r="B226" t="s">
        <v>7</v>
      </c>
      <c r="C226" t="s">
        <v>36</v>
      </c>
      <c r="D226" t="s">
        <v>32</v>
      </c>
      <c r="E226" s="4">
        <v>280</v>
      </c>
      <c r="F226" s="5">
        <v>87</v>
      </c>
      <c r="G226">
        <f>VLOOKUP(Data7[[#This Row],[Product]],products[],2,FALSE)</f>
        <v>8.65</v>
      </c>
      <c r="H226" s="63">
        <f>Data7[[#This Row],[Cost per Unit]]*Data7[[#This Row],[Units]]</f>
        <v>752.55000000000007</v>
      </c>
    </row>
    <row r="227" spans="2:8" x14ac:dyDescent="0.25">
      <c r="B227" t="s">
        <v>41</v>
      </c>
      <c r="C227" t="s">
        <v>36</v>
      </c>
      <c r="D227" t="s">
        <v>30</v>
      </c>
      <c r="E227" s="4">
        <v>6118</v>
      </c>
      <c r="F227" s="5">
        <v>174</v>
      </c>
      <c r="G227">
        <f>VLOOKUP(Data7[[#This Row],[Product]],products[],2,FALSE)</f>
        <v>14.49</v>
      </c>
      <c r="H227" s="63">
        <f>Data7[[#This Row],[Cost per Unit]]*Data7[[#This Row],[Units]]</f>
        <v>2521.2600000000002</v>
      </c>
    </row>
    <row r="228" spans="2:8" x14ac:dyDescent="0.25">
      <c r="B228" t="s">
        <v>2</v>
      </c>
      <c r="C228" t="s">
        <v>39</v>
      </c>
      <c r="D228" t="s">
        <v>15</v>
      </c>
      <c r="E228" s="4">
        <v>4802</v>
      </c>
      <c r="F228" s="5">
        <v>36</v>
      </c>
      <c r="G228">
        <f>VLOOKUP(Data7[[#This Row],[Product]],products[],2,FALSE)</f>
        <v>11.73</v>
      </c>
      <c r="H228" s="63">
        <f>Data7[[#This Row],[Cost per Unit]]*Data7[[#This Row],[Units]]</f>
        <v>422.28000000000003</v>
      </c>
    </row>
    <row r="229" spans="2:8" x14ac:dyDescent="0.25">
      <c r="B229" t="s">
        <v>9</v>
      </c>
      <c r="C229" t="s">
        <v>38</v>
      </c>
      <c r="D229" t="s">
        <v>24</v>
      </c>
      <c r="E229" s="4">
        <v>4137</v>
      </c>
      <c r="F229" s="5">
        <v>60</v>
      </c>
      <c r="G229">
        <f>VLOOKUP(Data7[[#This Row],[Product]],products[],2,FALSE)</f>
        <v>4.97</v>
      </c>
      <c r="H229" s="63">
        <f>Data7[[#This Row],[Cost per Unit]]*Data7[[#This Row],[Units]]</f>
        <v>298.2</v>
      </c>
    </row>
    <row r="230" spans="2:8" x14ac:dyDescent="0.25">
      <c r="B230" t="s">
        <v>3</v>
      </c>
      <c r="C230" t="s">
        <v>35</v>
      </c>
      <c r="D230" t="s">
        <v>23</v>
      </c>
      <c r="E230" s="4">
        <v>2023</v>
      </c>
      <c r="F230" s="5">
        <v>78</v>
      </c>
      <c r="G230">
        <f>VLOOKUP(Data7[[#This Row],[Product]],products[],2,FALSE)</f>
        <v>6.49</v>
      </c>
      <c r="H230" s="63">
        <f>Data7[[#This Row],[Cost per Unit]]*Data7[[#This Row],[Units]]</f>
        <v>506.22</v>
      </c>
    </row>
    <row r="231" spans="2:8" x14ac:dyDescent="0.25">
      <c r="B231" t="s">
        <v>9</v>
      </c>
      <c r="C231" t="s">
        <v>36</v>
      </c>
      <c r="D231" t="s">
        <v>30</v>
      </c>
      <c r="E231" s="4">
        <v>9051</v>
      </c>
      <c r="F231" s="5">
        <v>57</v>
      </c>
      <c r="G231">
        <f>VLOOKUP(Data7[[#This Row],[Product]],products[],2,FALSE)</f>
        <v>14.49</v>
      </c>
      <c r="H231" s="63">
        <f>Data7[[#This Row],[Cost per Unit]]*Data7[[#This Row],[Units]]</f>
        <v>825.93000000000006</v>
      </c>
    </row>
    <row r="232" spans="2:8" x14ac:dyDescent="0.25">
      <c r="B232" t="s">
        <v>9</v>
      </c>
      <c r="C232" t="s">
        <v>37</v>
      </c>
      <c r="D232" t="s">
        <v>28</v>
      </c>
      <c r="E232" s="4">
        <v>2919</v>
      </c>
      <c r="F232" s="5">
        <v>45</v>
      </c>
      <c r="G232">
        <f>VLOOKUP(Data7[[#This Row],[Product]],products[],2,FALSE)</f>
        <v>10.38</v>
      </c>
      <c r="H232" s="63">
        <f>Data7[[#This Row],[Cost per Unit]]*Data7[[#This Row],[Units]]</f>
        <v>467.1</v>
      </c>
    </row>
    <row r="233" spans="2:8" x14ac:dyDescent="0.25">
      <c r="B233" t="s">
        <v>41</v>
      </c>
      <c r="C233" t="s">
        <v>38</v>
      </c>
      <c r="D233" t="s">
        <v>22</v>
      </c>
      <c r="E233" s="4">
        <v>5915</v>
      </c>
      <c r="F233" s="5">
        <v>3</v>
      </c>
      <c r="G233">
        <f>VLOOKUP(Data7[[#This Row],[Product]],products[],2,FALSE)</f>
        <v>9.77</v>
      </c>
      <c r="H233" s="63">
        <f>Data7[[#This Row],[Cost per Unit]]*Data7[[#This Row],[Units]]</f>
        <v>29.31</v>
      </c>
    </row>
    <row r="234" spans="2:8" x14ac:dyDescent="0.25">
      <c r="B234" t="s">
        <v>10</v>
      </c>
      <c r="C234" t="s">
        <v>35</v>
      </c>
      <c r="D234" t="s">
        <v>15</v>
      </c>
      <c r="E234" s="4">
        <v>2562</v>
      </c>
      <c r="F234" s="5">
        <v>6</v>
      </c>
      <c r="G234">
        <f>VLOOKUP(Data7[[#This Row],[Product]],products[],2,FALSE)</f>
        <v>11.73</v>
      </c>
      <c r="H234" s="63">
        <f>Data7[[#This Row],[Cost per Unit]]*Data7[[#This Row],[Units]]</f>
        <v>70.38</v>
      </c>
    </row>
    <row r="235" spans="2:8" x14ac:dyDescent="0.25">
      <c r="B235" t="s">
        <v>5</v>
      </c>
      <c r="C235" t="s">
        <v>37</v>
      </c>
      <c r="D235" t="s">
        <v>25</v>
      </c>
      <c r="E235" s="4">
        <v>8813</v>
      </c>
      <c r="F235" s="5">
        <v>21</v>
      </c>
      <c r="G235">
        <f>VLOOKUP(Data7[[#This Row],[Product]],products[],2,FALSE)</f>
        <v>13.15</v>
      </c>
      <c r="H235" s="63">
        <f>Data7[[#This Row],[Cost per Unit]]*Data7[[#This Row],[Units]]</f>
        <v>276.15000000000003</v>
      </c>
    </row>
    <row r="236" spans="2:8" x14ac:dyDescent="0.25">
      <c r="B236" t="s">
        <v>5</v>
      </c>
      <c r="C236" t="s">
        <v>36</v>
      </c>
      <c r="D236" t="s">
        <v>18</v>
      </c>
      <c r="E236" s="4">
        <v>6111</v>
      </c>
      <c r="F236" s="5">
        <v>3</v>
      </c>
      <c r="G236">
        <f>VLOOKUP(Data7[[#This Row],[Product]],products[],2,FALSE)</f>
        <v>6.47</v>
      </c>
      <c r="H236" s="63">
        <f>Data7[[#This Row],[Cost per Unit]]*Data7[[#This Row],[Units]]</f>
        <v>19.41</v>
      </c>
    </row>
    <row r="237" spans="2:8" x14ac:dyDescent="0.25">
      <c r="B237" t="s">
        <v>8</v>
      </c>
      <c r="C237" t="s">
        <v>34</v>
      </c>
      <c r="D237" t="s">
        <v>31</v>
      </c>
      <c r="E237" s="4">
        <v>3507</v>
      </c>
      <c r="F237" s="5">
        <v>288</v>
      </c>
      <c r="G237">
        <f>VLOOKUP(Data7[[#This Row],[Product]],products[],2,FALSE)</f>
        <v>5.79</v>
      </c>
      <c r="H237" s="63">
        <f>Data7[[#This Row],[Cost per Unit]]*Data7[[#This Row],[Units]]</f>
        <v>1667.52</v>
      </c>
    </row>
    <row r="238" spans="2:8" x14ac:dyDescent="0.25">
      <c r="B238" t="s">
        <v>6</v>
      </c>
      <c r="C238" t="s">
        <v>36</v>
      </c>
      <c r="D238" t="s">
        <v>13</v>
      </c>
      <c r="E238" s="4">
        <v>4319</v>
      </c>
      <c r="F238" s="5">
        <v>30</v>
      </c>
      <c r="G238">
        <f>VLOOKUP(Data7[[#This Row],[Product]],products[],2,FALSE)</f>
        <v>9.33</v>
      </c>
      <c r="H238" s="63">
        <f>Data7[[#This Row],[Cost per Unit]]*Data7[[#This Row],[Units]]</f>
        <v>279.89999999999998</v>
      </c>
    </row>
    <row r="239" spans="2:8" x14ac:dyDescent="0.25">
      <c r="B239" t="s">
        <v>40</v>
      </c>
      <c r="C239" t="s">
        <v>38</v>
      </c>
      <c r="D239" t="s">
        <v>26</v>
      </c>
      <c r="E239" s="4">
        <v>609</v>
      </c>
      <c r="F239" s="5">
        <v>87</v>
      </c>
      <c r="G239">
        <f>VLOOKUP(Data7[[#This Row],[Product]],products[],2,FALSE)</f>
        <v>5.6</v>
      </c>
      <c r="H239" s="63">
        <f>Data7[[#This Row],[Cost per Unit]]*Data7[[#This Row],[Units]]</f>
        <v>487.2</v>
      </c>
    </row>
    <row r="240" spans="2:8" x14ac:dyDescent="0.25">
      <c r="B240" t="s">
        <v>40</v>
      </c>
      <c r="C240" t="s">
        <v>39</v>
      </c>
      <c r="D240" t="s">
        <v>27</v>
      </c>
      <c r="E240" s="4">
        <v>6370</v>
      </c>
      <c r="F240" s="5">
        <v>30</v>
      </c>
      <c r="G240">
        <f>VLOOKUP(Data7[[#This Row],[Product]],products[],2,FALSE)</f>
        <v>16.73</v>
      </c>
      <c r="H240" s="63">
        <f>Data7[[#This Row],[Cost per Unit]]*Data7[[#This Row],[Units]]</f>
        <v>501.90000000000003</v>
      </c>
    </row>
    <row r="241" spans="2:8" x14ac:dyDescent="0.25">
      <c r="B241" t="s">
        <v>5</v>
      </c>
      <c r="C241" t="s">
        <v>38</v>
      </c>
      <c r="D241" t="s">
        <v>19</v>
      </c>
      <c r="E241" s="4">
        <v>5474</v>
      </c>
      <c r="F241" s="5">
        <v>168</v>
      </c>
      <c r="G241">
        <f>VLOOKUP(Data7[[#This Row],[Product]],products[],2,FALSE)</f>
        <v>7.64</v>
      </c>
      <c r="H241" s="63">
        <f>Data7[[#This Row],[Cost per Unit]]*Data7[[#This Row],[Units]]</f>
        <v>1283.52</v>
      </c>
    </row>
    <row r="242" spans="2:8" x14ac:dyDescent="0.25">
      <c r="B242" t="s">
        <v>40</v>
      </c>
      <c r="C242" t="s">
        <v>36</v>
      </c>
      <c r="D242" t="s">
        <v>27</v>
      </c>
      <c r="E242" s="4">
        <v>3164</v>
      </c>
      <c r="F242" s="5">
        <v>306</v>
      </c>
      <c r="G242">
        <f>VLOOKUP(Data7[[#This Row],[Product]],products[],2,FALSE)</f>
        <v>16.73</v>
      </c>
      <c r="H242" s="63">
        <f>Data7[[#This Row],[Cost per Unit]]*Data7[[#This Row],[Units]]</f>
        <v>5119.38</v>
      </c>
    </row>
    <row r="243" spans="2:8" x14ac:dyDescent="0.25">
      <c r="B243" t="s">
        <v>6</v>
      </c>
      <c r="C243" t="s">
        <v>35</v>
      </c>
      <c r="D243" t="s">
        <v>4</v>
      </c>
      <c r="E243" s="4">
        <v>1302</v>
      </c>
      <c r="F243" s="5">
        <v>402</v>
      </c>
      <c r="G243">
        <f>VLOOKUP(Data7[[#This Row],[Product]],products[],2,FALSE)</f>
        <v>11.88</v>
      </c>
      <c r="H243" s="63">
        <f>Data7[[#This Row],[Cost per Unit]]*Data7[[#This Row],[Units]]</f>
        <v>4775.76</v>
      </c>
    </row>
    <row r="244" spans="2:8" x14ac:dyDescent="0.25">
      <c r="B244" t="s">
        <v>3</v>
      </c>
      <c r="C244" t="s">
        <v>37</v>
      </c>
      <c r="D244" t="s">
        <v>28</v>
      </c>
      <c r="E244" s="4">
        <v>7308</v>
      </c>
      <c r="F244" s="5">
        <v>327</v>
      </c>
      <c r="G244">
        <f>VLOOKUP(Data7[[#This Row],[Product]],products[],2,FALSE)</f>
        <v>10.38</v>
      </c>
      <c r="H244" s="63">
        <f>Data7[[#This Row],[Cost per Unit]]*Data7[[#This Row],[Units]]</f>
        <v>3394.26</v>
      </c>
    </row>
    <row r="245" spans="2:8" x14ac:dyDescent="0.25">
      <c r="B245" t="s">
        <v>40</v>
      </c>
      <c r="C245" t="s">
        <v>37</v>
      </c>
      <c r="D245" t="s">
        <v>27</v>
      </c>
      <c r="E245" s="4">
        <v>6132</v>
      </c>
      <c r="F245" s="5">
        <v>93</v>
      </c>
      <c r="G245">
        <f>VLOOKUP(Data7[[#This Row],[Product]],products[],2,FALSE)</f>
        <v>16.73</v>
      </c>
      <c r="H245" s="63">
        <f>Data7[[#This Row],[Cost per Unit]]*Data7[[#This Row],[Units]]</f>
        <v>1555.89</v>
      </c>
    </row>
    <row r="246" spans="2:8" x14ac:dyDescent="0.25">
      <c r="B246" t="s">
        <v>10</v>
      </c>
      <c r="C246" t="s">
        <v>35</v>
      </c>
      <c r="D246" t="s">
        <v>14</v>
      </c>
      <c r="E246" s="4">
        <v>3472</v>
      </c>
      <c r="F246" s="5">
        <v>96</v>
      </c>
      <c r="G246">
        <f>VLOOKUP(Data7[[#This Row],[Product]],products[],2,FALSE)</f>
        <v>11.7</v>
      </c>
      <c r="H246" s="63">
        <f>Data7[[#This Row],[Cost per Unit]]*Data7[[#This Row],[Units]]</f>
        <v>1123.1999999999998</v>
      </c>
    </row>
    <row r="247" spans="2:8" x14ac:dyDescent="0.25">
      <c r="B247" t="s">
        <v>8</v>
      </c>
      <c r="C247" t="s">
        <v>39</v>
      </c>
      <c r="D247" t="s">
        <v>18</v>
      </c>
      <c r="E247" s="4">
        <v>9660</v>
      </c>
      <c r="F247" s="5">
        <v>27</v>
      </c>
      <c r="G247">
        <f>VLOOKUP(Data7[[#This Row],[Product]],products[],2,FALSE)</f>
        <v>6.47</v>
      </c>
      <c r="H247" s="63">
        <f>Data7[[#This Row],[Cost per Unit]]*Data7[[#This Row],[Units]]</f>
        <v>174.69</v>
      </c>
    </row>
    <row r="248" spans="2:8" x14ac:dyDescent="0.25">
      <c r="B248" t="s">
        <v>9</v>
      </c>
      <c r="C248" t="s">
        <v>38</v>
      </c>
      <c r="D248" t="s">
        <v>26</v>
      </c>
      <c r="E248" s="4">
        <v>2436</v>
      </c>
      <c r="F248" s="5">
        <v>99</v>
      </c>
      <c r="G248">
        <f>VLOOKUP(Data7[[#This Row],[Product]],products[],2,FALSE)</f>
        <v>5.6</v>
      </c>
      <c r="H248" s="63">
        <f>Data7[[#This Row],[Cost per Unit]]*Data7[[#This Row],[Units]]</f>
        <v>554.4</v>
      </c>
    </row>
    <row r="249" spans="2:8" x14ac:dyDescent="0.25">
      <c r="B249" t="s">
        <v>9</v>
      </c>
      <c r="C249" t="s">
        <v>38</v>
      </c>
      <c r="D249" t="s">
        <v>33</v>
      </c>
      <c r="E249" s="4">
        <v>9506</v>
      </c>
      <c r="F249" s="5">
        <v>87</v>
      </c>
      <c r="G249">
        <f>VLOOKUP(Data7[[#This Row],[Product]],products[],2,FALSE)</f>
        <v>12.37</v>
      </c>
      <c r="H249" s="63">
        <f>Data7[[#This Row],[Cost per Unit]]*Data7[[#This Row],[Units]]</f>
        <v>1076.1899999999998</v>
      </c>
    </row>
    <row r="250" spans="2:8" x14ac:dyDescent="0.25">
      <c r="B250" t="s">
        <v>10</v>
      </c>
      <c r="C250" t="s">
        <v>37</v>
      </c>
      <c r="D250" t="s">
        <v>21</v>
      </c>
      <c r="E250" s="4">
        <v>245</v>
      </c>
      <c r="F250" s="5">
        <v>288</v>
      </c>
      <c r="G250">
        <f>VLOOKUP(Data7[[#This Row],[Product]],products[],2,FALSE)</f>
        <v>9</v>
      </c>
      <c r="H250" s="63">
        <f>Data7[[#This Row],[Cost per Unit]]*Data7[[#This Row],[Units]]</f>
        <v>2592</v>
      </c>
    </row>
    <row r="251" spans="2:8" x14ac:dyDescent="0.25">
      <c r="B251" t="s">
        <v>8</v>
      </c>
      <c r="C251" t="s">
        <v>35</v>
      </c>
      <c r="D251" t="s">
        <v>20</v>
      </c>
      <c r="E251" s="4">
        <v>2702</v>
      </c>
      <c r="F251" s="5">
        <v>363</v>
      </c>
      <c r="G251">
        <f>VLOOKUP(Data7[[#This Row],[Product]],products[],2,FALSE)</f>
        <v>10.62</v>
      </c>
      <c r="H251" s="63">
        <f>Data7[[#This Row],[Cost per Unit]]*Data7[[#This Row],[Units]]</f>
        <v>3855.0599999999995</v>
      </c>
    </row>
    <row r="252" spans="2:8" x14ac:dyDescent="0.25">
      <c r="B252" t="s">
        <v>10</v>
      </c>
      <c r="C252" t="s">
        <v>34</v>
      </c>
      <c r="D252" t="s">
        <v>17</v>
      </c>
      <c r="E252" s="4">
        <v>700</v>
      </c>
      <c r="F252" s="5">
        <v>87</v>
      </c>
      <c r="G252">
        <f>VLOOKUP(Data7[[#This Row],[Product]],products[],2,FALSE)</f>
        <v>3.11</v>
      </c>
      <c r="H252" s="63">
        <f>Data7[[#This Row],[Cost per Unit]]*Data7[[#This Row],[Units]]</f>
        <v>270.57</v>
      </c>
    </row>
    <row r="253" spans="2:8" x14ac:dyDescent="0.25">
      <c r="B253" t="s">
        <v>6</v>
      </c>
      <c r="C253" t="s">
        <v>34</v>
      </c>
      <c r="D253" t="s">
        <v>17</v>
      </c>
      <c r="E253" s="4">
        <v>3759</v>
      </c>
      <c r="F253" s="5">
        <v>150</v>
      </c>
      <c r="G253">
        <f>VLOOKUP(Data7[[#This Row],[Product]],products[],2,FALSE)</f>
        <v>3.11</v>
      </c>
      <c r="H253" s="63">
        <f>Data7[[#This Row],[Cost per Unit]]*Data7[[#This Row],[Units]]</f>
        <v>466.5</v>
      </c>
    </row>
    <row r="254" spans="2:8" x14ac:dyDescent="0.25">
      <c r="B254" t="s">
        <v>2</v>
      </c>
      <c r="C254" t="s">
        <v>35</v>
      </c>
      <c r="D254" t="s">
        <v>17</v>
      </c>
      <c r="E254" s="4">
        <v>1589</v>
      </c>
      <c r="F254" s="5">
        <v>303</v>
      </c>
      <c r="G254">
        <f>VLOOKUP(Data7[[#This Row],[Product]],products[],2,FALSE)</f>
        <v>3.11</v>
      </c>
      <c r="H254" s="63">
        <f>Data7[[#This Row],[Cost per Unit]]*Data7[[#This Row],[Units]]</f>
        <v>942.32999999999993</v>
      </c>
    </row>
    <row r="255" spans="2:8" x14ac:dyDescent="0.25">
      <c r="B255" t="s">
        <v>7</v>
      </c>
      <c r="C255" t="s">
        <v>35</v>
      </c>
      <c r="D255" t="s">
        <v>28</v>
      </c>
      <c r="E255" s="4">
        <v>5194</v>
      </c>
      <c r="F255" s="5">
        <v>288</v>
      </c>
      <c r="G255">
        <f>VLOOKUP(Data7[[#This Row],[Product]],products[],2,FALSE)</f>
        <v>10.38</v>
      </c>
      <c r="H255" s="63">
        <f>Data7[[#This Row],[Cost per Unit]]*Data7[[#This Row],[Units]]</f>
        <v>2989.44</v>
      </c>
    </row>
    <row r="256" spans="2:8" x14ac:dyDescent="0.25">
      <c r="B256" t="s">
        <v>10</v>
      </c>
      <c r="C256" t="s">
        <v>36</v>
      </c>
      <c r="D256" t="s">
        <v>13</v>
      </c>
      <c r="E256" s="4">
        <v>945</v>
      </c>
      <c r="F256" s="5">
        <v>75</v>
      </c>
      <c r="G256">
        <f>VLOOKUP(Data7[[#This Row],[Product]],products[],2,FALSE)</f>
        <v>9.33</v>
      </c>
      <c r="H256" s="63">
        <f>Data7[[#This Row],[Cost per Unit]]*Data7[[#This Row],[Units]]</f>
        <v>699.75</v>
      </c>
    </row>
    <row r="257" spans="2:8" x14ac:dyDescent="0.25">
      <c r="B257" t="s">
        <v>40</v>
      </c>
      <c r="C257" t="s">
        <v>38</v>
      </c>
      <c r="D257" t="s">
        <v>31</v>
      </c>
      <c r="E257" s="4">
        <v>1988</v>
      </c>
      <c r="F257" s="5">
        <v>39</v>
      </c>
      <c r="G257">
        <f>VLOOKUP(Data7[[#This Row],[Product]],products[],2,FALSE)</f>
        <v>5.79</v>
      </c>
      <c r="H257" s="63">
        <f>Data7[[#This Row],[Cost per Unit]]*Data7[[#This Row],[Units]]</f>
        <v>225.81</v>
      </c>
    </row>
    <row r="258" spans="2:8" x14ac:dyDescent="0.25">
      <c r="B258" t="s">
        <v>6</v>
      </c>
      <c r="C258" t="s">
        <v>34</v>
      </c>
      <c r="D258" t="s">
        <v>32</v>
      </c>
      <c r="E258" s="4">
        <v>6734</v>
      </c>
      <c r="F258" s="5">
        <v>123</v>
      </c>
      <c r="G258">
        <f>VLOOKUP(Data7[[#This Row],[Product]],products[],2,FALSE)</f>
        <v>8.65</v>
      </c>
      <c r="H258" s="63">
        <f>Data7[[#This Row],[Cost per Unit]]*Data7[[#This Row],[Units]]</f>
        <v>1063.95</v>
      </c>
    </row>
    <row r="259" spans="2:8" x14ac:dyDescent="0.25">
      <c r="B259" t="s">
        <v>40</v>
      </c>
      <c r="C259" t="s">
        <v>36</v>
      </c>
      <c r="D259" t="s">
        <v>4</v>
      </c>
      <c r="E259" s="4">
        <v>217</v>
      </c>
      <c r="F259" s="5">
        <v>36</v>
      </c>
      <c r="G259">
        <f>VLOOKUP(Data7[[#This Row],[Product]],products[],2,FALSE)</f>
        <v>11.88</v>
      </c>
      <c r="H259" s="63">
        <f>Data7[[#This Row],[Cost per Unit]]*Data7[[#This Row],[Units]]</f>
        <v>427.68</v>
      </c>
    </row>
    <row r="260" spans="2:8" x14ac:dyDescent="0.25">
      <c r="B260" t="s">
        <v>5</v>
      </c>
      <c r="C260" t="s">
        <v>34</v>
      </c>
      <c r="D260" t="s">
        <v>22</v>
      </c>
      <c r="E260" s="4">
        <v>6279</v>
      </c>
      <c r="F260" s="5">
        <v>237</v>
      </c>
      <c r="G260">
        <f>VLOOKUP(Data7[[#This Row],[Product]],products[],2,FALSE)</f>
        <v>9.77</v>
      </c>
      <c r="H260" s="63">
        <f>Data7[[#This Row],[Cost per Unit]]*Data7[[#This Row],[Units]]</f>
        <v>2315.4899999999998</v>
      </c>
    </row>
    <row r="261" spans="2:8" x14ac:dyDescent="0.25">
      <c r="B261" t="s">
        <v>40</v>
      </c>
      <c r="C261" t="s">
        <v>36</v>
      </c>
      <c r="D261" t="s">
        <v>13</v>
      </c>
      <c r="E261" s="4">
        <v>4424</v>
      </c>
      <c r="F261" s="5">
        <v>201</v>
      </c>
      <c r="G261">
        <f>VLOOKUP(Data7[[#This Row],[Product]],products[],2,FALSE)</f>
        <v>9.33</v>
      </c>
      <c r="H261" s="63">
        <f>Data7[[#This Row],[Cost per Unit]]*Data7[[#This Row],[Units]]</f>
        <v>1875.33</v>
      </c>
    </row>
    <row r="262" spans="2:8" x14ac:dyDescent="0.25">
      <c r="B262" t="s">
        <v>2</v>
      </c>
      <c r="C262" t="s">
        <v>36</v>
      </c>
      <c r="D262" t="s">
        <v>17</v>
      </c>
      <c r="E262" s="4">
        <v>189</v>
      </c>
      <c r="F262" s="5">
        <v>48</v>
      </c>
      <c r="G262">
        <f>VLOOKUP(Data7[[#This Row],[Product]],products[],2,FALSE)</f>
        <v>3.11</v>
      </c>
      <c r="H262" s="63">
        <f>Data7[[#This Row],[Cost per Unit]]*Data7[[#This Row],[Units]]</f>
        <v>149.28</v>
      </c>
    </row>
    <row r="263" spans="2:8" x14ac:dyDescent="0.25">
      <c r="B263" t="s">
        <v>5</v>
      </c>
      <c r="C263" t="s">
        <v>35</v>
      </c>
      <c r="D263" t="s">
        <v>22</v>
      </c>
      <c r="E263" s="4">
        <v>490</v>
      </c>
      <c r="F263" s="5">
        <v>84</v>
      </c>
      <c r="G263">
        <f>VLOOKUP(Data7[[#This Row],[Product]],products[],2,FALSE)</f>
        <v>9.77</v>
      </c>
      <c r="H263" s="63">
        <f>Data7[[#This Row],[Cost per Unit]]*Data7[[#This Row],[Units]]</f>
        <v>820.68</v>
      </c>
    </row>
    <row r="264" spans="2:8" x14ac:dyDescent="0.25">
      <c r="B264" t="s">
        <v>8</v>
      </c>
      <c r="C264" t="s">
        <v>37</v>
      </c>
      <c r="D264" t="s">
        <v>21</v>
      </c>
      <c r="E264" s="4">
        <v>434</v>
      </c>
      <c r="F264" s="5">
        <v>87</v>
      </c>
      <c r="G264">
        <f>VLOOKUP(Data7[[#This Row],[Product]],products[],2,FALSE)</f>
        <v>9</v>
      </c>
      <c r="H264" s="63">
        <f>Data7[[#This Row],[Cost per Unit]]*Data7[[#This Row],[Units]]</f>
        <v>783</v>
      </c>
    </row>
    <row r="265" spans="2:8" x14ac:dyDescent="0.25">
      <c r="B265" t="s">
        <v>7</v>
      </c>
      <c r="C265" t="s">
        <v>38</v>
      </c>
      <c r="D265" t="s">
        <v>30</v>
      </c>
      <c r="E265" s="4">
        <v>10129</v>
      </c>
      <c r="F265" s="5">
        <v>312</v>
      </c>
      <c r="G265">
        <f>VLOOKUP(Data7[[#This Row],[Product]],products[],2,FALSE)</f>
        <v>14.49</v>
      </c>
      <c r="H265" s="63">
        <f>Data7[[#This Row],[Cost per Unit]]*Data7[[#This Row],[Units]]</f>
        <v>4520.88</v>
      </c>
    </row>
    <row r="266" spans="2:8" x14ac:dyDescent="0.25">
      <c r="B266" t="s">
        <v>3</v>
      </c>
      <c r="C266" t="s">
        <v>39</v>
      </c>
      <c r="D266" t="s">
        <v>28</v>
      </c>
      <c r="E266" s="4">
        <v>1652</v>
      </c>
      <c r="F266" s="5">
        <v>102</v>
      </c>
      <c r="G266">
        <f>VLOOKUP(Data7[[#This Row],[Product]],products[],2,FALSE)</f>
        <v>10.38</v>
      </c>
      <c r="H266" s="63">
        <f>Data7[[#This Row],[Cost per Unit]]*Data7[[#This Row],[Units]]</f>
        <v>1058.76</v>
      </c>
    </row>
    <row r="267" spans="2:8" x14ac:dyDescent="0.25">
      <c r="B267" t="s">
        <v>8</v>
      </c>
      <c r="C267" t="s">
        <v>38</v>
      </c>
      <c r="D267" t="s">
        <v>21</v>
      </c>
      <c r="E267" s="4">
        <v>6433</v>
      </c>
      <c r="F267" s="5">
        <v>78</v>
      </c>
      <c r="G267">
        <f>VLOOKUP(Data7[[#This Row],[Product]],products[],2,FALSE)</f>
        <v>9</v>
      </c>
      <c r="H267" s="63">
        <f>Data7[[#This Row],[Cost per Unit]]*Data7[[#This Row],[Units]]</f>
        <v>702</v>
      </c>
    </row>
    <row r="268" spans="2:8" x14ac:dyDescent="0.25">
      <c r="B268" t="s">
        <v>3</v>
      </c>
      <c r="C268" t="s">
        <v>34</v>
      </c>
      <c r="D268" t="s">
        <v>23</v>
      </c>
      <c r="E268" s="4">
        <v>2212</v>
      </c>
      <c r="F268" s="5">
        <v>117</v>
      </c>
      <c r="G268">
        <f>VLOOKUP(Data7[[#This Row],[Product]],products[],2,FALSE)</f>
        <v>6.49</v>
      </c>
      <c r="H268" s="63">
        <f>Data7[[#This Row],[Cost per Unit]]*Data7[[#This Row],[Units]]</f>
        <v>759.33</v>
      </c>
    </row>
    <row r="269" spans="2:8" x14ac:dyDescent="0.25">
      <c r="B269" t="s">
        <v>41</v>
      </c>
      <c r="C269" t="s">
        <v>35</v>
      </c>
      <c r="D269" t="s">
        <v>19</v>
      </c>
      <c r="E269" s="4">
        <v>609</v>
      </c>
      <c r="F269" s="5">
        <v>99</v>
      </c>
      <c r="G269">
        <f>VLOOKUP(Data7[[#This Row],[Product]],products[],2,FALSE)</f>
        <v>7.64</v>
      </c>
      <c r="H269" s="63">
        <f>Data7[[#This Row],[Cost per Unit]]*Data7[[#This Row],[Units]]</f>
        <v>756.36</v>
      </c>
    </row>
    <row r="270" spans="2:8" x14ac:dyDescent="0.25">
      <c r="B270" t="s">
        <v>40</v>
      </c>
      <c r="C270" t="s">
        <v>35</v>
      </c>
      <c r="D270" t="s">
        <v>24</v>
      </c>
      <c r="E270" s="4">
        <v>1638</v>
      </c>
      <c r="F270" s="5">
        <v>48</v>
      </c>
      <c r="G270">
        <f>VLOOKUP(Data7[[#This Row],[Product]],products[],2,FALSE)</f>
        <v>4.97</v>
      </c>
      <c r="H270" s="63">
        <f>Data7[[#This Row],[Cost per Unit]]*Data7[[#This Row],[Units]]</f>
        <v>238.56</v>
      </c>
    </row>
    <row r="271" spans="2:8" x14ac:dyDescent="0.25">
      <c r="B271" t="s">
        <v>7</v>
      </c>
      <c r="C271" t="s">
        <v>34</v>
      </c>
      <c r="D271" t="s">
        <v>15</v>
      </c>
      <c r="E271" s="4">
        <v>3829</v>
      </c>
      <c r="F271" s="5">
        <v>24</v>
      </c>
      <c r="G271">
        <f>VLOOKUP(Data7[[#This Row],[Product]],products[],2,FALSE)</f>
        <v>11.73</v>
      </c>
      <c r="H271" s="63">
        <f>Data7[[#This Row],[Cost per Unit]]*Data7[[#This Row],[Units]]</f>
        <v>281.52</v>
      </c>
    </row>
    <row r="272" spans="2:8" x14ac:dyDescent="0.25">
      <c r="B272" t="s">
        <v>40</v>
      </c>
      <c r="C272" t="s">
        <v>39</v>
      </c>
      <c r="D272" t="s">
        <v>15</v>
      </c>
      <c r="E272" s="4">
        <v>5775</v>
      </c>
      <c r="F272" s="5">
        <v>42</v>
      </c>
      <c r="G272">
        <f>VLOOKUP(Data7[[#This Row],[Product]],products[],2,FALSE)</f>
        <v>11.73</v>
      </c>
      <c r="H272" s="63">
        <f>Data7[[#This Row],[Cost per Unit]]*Data7[[#This Row],[Units]]</f>
        <v>492.66</v>
      </c>
    </row>
    <row r="273" spans="2:8" x14ac:dyDescent="0.25">
      <c r="B273" t="s">
        <v>6</v>
      </c>
      <c r="C273" t="s">
        <v>35</v>
      </c>
      <c r="D273" t="s">
        <v>20</v>
      </c>
      <c r="E273" s="4">
        <v>1071</v>
      </c>
      <c r="F273" s="5">
        <v>270</v>
      </c>
      <c r="G273">
        <f>VLOOKUP(Data7[[#This Row],[Product]],products[],2,FALSE)</f>
        <v>10.62</v>
      </c>
      <c r="H273" s="63">
        <f>Data7[[#This Row],[Cost per Unit]]*Data7[[#This Row],[Units]]</f>
        <v>2867.3999999999996</v>
      </c>
    </row>
    <row r="274" spans="2:8" x14ac:dyDescent="0.25">
      <c r="B274" t="s">
        <v>8</v>
      </c>
      <c r="C274" t="s">
        <v>36</v>
      </c>
      <c r="D274" t="s">
        <v>23</v>
      </c>
      <c r="E274" s="4">
        <v>5019</v>
      </c>
      <c r="F274" s="5">
        <v>150</v>
      </c>
      <c r="G274">
        <f>VLOOKUP(Data7[[#This Row],[Product]],products[],2,FALSE)</f>
        <v>6.49</v>
      </c>
      <c r="H274" s="63">
        <f>Data7[[#This Row],[Cost per Unit]]*Data7[[#This Row],[Units]]</f>
        <v>973.5</v>
      </c>
    </row>
    <row r="275" spans="2:8" x14ac:dyDescent="0.25">
      <c r="B275" t="s">
        <v>2</v>
      </c>
      <c r="C275" t="s">
        <v>37</v>
      </c>
      <c r="D275" t="s">
        <v>15</v>
      </c>
      <c r="E275" s="4">
        <v>2863</v>
      </c>
      <c r="F275" s="5">
        <v>42</v>
      </c>
      <c r="G275">
        <f>VLOOKUP(Data7[[#This Row],[Product]],products[],2,FALSE)</f>
        <v>11.73</v>
      </c>
      <c r="H275" s="63">
        <f>Data7[[#This Row],[Cost per Unit]]*Data7[[#This Row],[Units]]</f>
        <v>492.66</v>
      </c>
    </row>
    <row r="276" spans="2:8" x14ac:dyDescent="0.25">
      <c r="B276" t="s">
        <v>40</v>
      </c>
      <c r="C276" t="s">
        <v>35</v>
      </c>
      <c r="D276" t="s">
        <v>29</v>
      </c>
      <c r="E276" s="4">
        <v>1617</v>
      </c>
      <c r="F276" s="5">
        <v>126</v>
      </c>
      <c r="G276">
        <f>VLOOKUP(Data7[[#This Row],[Product]],products[],2,FALSE)</f>
        <v>7.16</v>
      </c>
      <c r="H276" s="63">
        <f>Data7[[#This Row],[Cost per Unit]]*Data7[[#This Row],[Units]]</f>
        <v>902.16</v>
      </c>
    </row>
    <row r="277" spans="2:8" x14ac:dyDescent="0.25">
      <c r="B277" t="s">
        <v>6</v>
      </c>
      <c r="C277" t="s">
        <v>37</v>
      </c>
      <c r="D277" t="s">
        <v>26</v>
      </c>
      <c r="E277" s="4">
        <v>6818</v>
      </c>
      <c r="F277" s="5">
        <v>6</v>
      </c>
      <c r="G277">
        <f>VLOOKUP(Data7[[#This Row],[Product]],products[],2,FALSE)</f>
        <v>5.6</v>
      </c>
      <c r="H277" s="63">
        <f>Data7[[#This Row],[Cost per Unit]]*Data7[[#This Row],[Units]]</f>
        <v>33.599999999999994</v>
      </c>
    </row>
    <row r="278" spans="2:8" x14ac:dyDescent="0.25">
      <c r="B278" t="s">
        <v>3</v>
      </c>
      <c r="C278" t="s">
        <v>35</v>
      </c>
      <c r="D278" t="s">
        <v>15</v>
      </c>
      <c r="E278" s="4">
        <v>6657</v>
      </c>
      <c r="F278" s="5">
        <v>276</v>
      </c>
      <c r="G278">
        <f>VLOOKUP(Data7[[#This Row],[Product]],products[],2,FALSE)</f>
        <v>11.73</v>
      </c>
      <c r="H278" s="63">
        <f>Data7[[#This Row],[Cost per Unit]]*Data7[[#This Row],[Units]]</f>
        <v>3237.48</v>
      </c>
    </row>
    <row r="279" spans="2:8" x14ac:dyDescent="0.25">
      <c r="B279" t="s">
        <v>3</v>
      </c>
      <c r="C279" t="s">
        <v>34</v>
      </c>
      <c r="D279" t="s">
        <v>17</v>
      </c>
      <c r="E279" s="4">
        <v>2919</v>
      </c>
      <c r="F279" s="5">
        <v>93</v>
      </c>
      <c r="G279">
        <f>VLOOKUP(Data7[[#This Row],[Product]],products[],2,FALSE)</f>
        <v>3.11</v>
      </c>
      <c r="H279" s="63">
        <f>Data7[[#This Row],[Cost per Unit]]*Data7[[#This Row],[Units]]</f>
        <v>289.22999999999996</v>
      </c>
    </row>
    <row r="280" spans="2:8" x14ac:dyDescent="0.25">
      <c r="B280" t="s">
        <v>2</v>
      </c>
      <c r="C280" t="s">
        <v>36</v>
      </c>
      <c r="D280" t="s">
        <v>31</v>
      </c>
      <c r="E280" s="4">
        <v>3094</v>
      </c>
      <c r="F280" s="5">
        <v>246</v>
      </c>
      <c r="G280">
        <f>VLOOKUP(Data7[[#This Row],[Product]],products[],2,FALSE)</f>
        <v>5.79</v>
      </c>
      <c r="H280" s="63">
        <f>Data7[[#This Row],[Cost per Unit]]*Data7[[#This Row],[Units]]</f>
        <v>1424.34</v>
      </c>
    </row>
    <row r="281" spans="2:8" x14ac:dyDescent="0.25">
      <c r="B281" t="s">
        <v>6</v>
      </c>
      <c r="C281" t="s">
        <v>39</v>
      </c>
      <c r="D281" t="s">
        <v>24</v>
      </c>
      <c r="E281" s="4">
        <v>2989</v>
      </c>
      <c r="F281" s="5">
        <v>3</v>
      </c>
      <c r="G281">
        <f>VLOOKUP(Data7[[#This Row],[Product]],products[],2,FALSE)</f>
        <v>4.97</v>
      </c>
      <c r="H281" s="63">
        <f>Data7[[#This Row],[Cost per Unit]]*Data7[[#This Row],[Units]]</f>
        <v>14.91</v>
      </c>
    </row>
    <row r="282" spans="2:8" x14ac:dyDescent="0.25">
      <c r="B282" t="s">
        <v>8</v>
      </c>
      <c r="C282" t="s">
        <v>38</v>
      </c>
      <c r="D282" t="s">
        <v>27</v>
      </c>
      <c r="E282" s="4">
        <v>2268</v>
      </c>
      <c r="F282" s="5">
        <v>63</v>
      </c>
      <c r="G282">
        <f>VLOOKUP(Data7[[#This Row],[Product]],products[],2,FALSE)</f>
        <v>16.73</v>
      </c>
      <c r="H282" s="63">
        <f>Data7[[#This Row],[Cost per Unit]]*Data7[[#This Row],[Units]]</f>
        <v>1053.99</v>
      </c>
    </row>
    <row r="283" spans="2:8" x14ac:dyDescent="0.25">
      <c r="B283" t="s">
        <v>5</v>
      </c>
      <c r="C283" t="s">
        <v>35</v>
      </c>
      <c r="D283" t="s">
        <v>31</v>
      </c>
      <c r="E283" s="4">
        <v>4753</v>
      </c>
      <c r="F283" s="5">
        <v>246</v>
      </c>
      <c r="G283">
        <f>VLOOKUP(Data7[[#This Row],[Product]],products[],2,FALSE)</f>
        <v>5.79</v>
      </c>
      <c r="H283" s="63">
        <f>Data7[[#This Row],[Cost per Unit]]*Data7[[#This Row],[Units]]</f>
        <v>1424.34</v>
      </c>
    </row>
    <row r="284" spans="2:8" x14ac:dyDescent="0.25">
      <c r="B284" t="s">
        <v>2</v>
      </c>
      <c r="C284" t="s">
        <v>34</v>
      </c>
      <c r="D284" t="s">
        <v>19</v>
      </c>
      <c r="E284" s="4">
        <v>7511</v>
      </c>
      <c r="F284" s="5">
        <v>120</v>
      </c>
      <c r="G284">
        <f>VLOOKUP(Data7[[#This Row],[Product]],products[],2,FALSE)</f>
        <v>7.64</v>
      </c>
      <c r="H284" s="63">
        <f>Data7[[#This Row],[Cost per Unit]]*Data7[[#This Row],[Units]]</f>
        <v>916.8</v>
      </c>
    </row>
    <row r="285" spans="2:8" x14ac:dyDescent="0.25">
      <c r="B285" t="s">
        <v>2</v>
      </c>
      <c r="C285" t="s">
        <v>38</v>
      </c>
      <c r="D285" t="s">
        <v>31</v>
      </c>
      <c r="E285" s="4">
        <v>4326</v>
      </c>
      <c r="F285" s="5">
        <v>348</v>
      </c>
      <c r="G285">
        <f>VLOOKUP(Data7[[#This Row],[Product]],products[],2,FALSE)</f>
        <v>5.79</v>
      </c>
      <c r="H285" s="63">
        <f>Data7[[#This Row],[Cost per Unit]]*Data7[[#This Row],[Units]]</f>
        <v>2014.92</v>
      </c>
    </row>
    <row r="286" spans="2:8" x14ac:dyDescent="0.25">
      <c r="B286" t="s">
        <v>41</v>
      </c>
      <c r="C286" t="s">
        <v>34</v>
      </c>
      <c r="D286" t="s">
        <v>23</v>
      </c>
      <c r="E286" s="4">
        <v>4935</v>
      </c>
      <c r="F286" s="5">
        <v>126</v>
      </c>
      <c r="G286">
        <f>VLOOKUP(Data7[[#This Row],[Product]],products[],2,FALSE)</f>
        <v>6.49</v>
      </c>
      <c r="H286" s="63">
        <f>Data7[[#This Row],[Cost per Unit]]*Data7[[#This Row],[Units]]</f>
        <v>817.74</v>
      </c>
    </row>
    <row r="287" spans="2:8" x14ac:dyDescent="0.25">
      <c r="B287" t="s">
        <v>6</v>
      </c>
      <c r="C287" t="s">
        <v>35</v>
      </c>
      <c r="D287" t="s">
        <v>30</v>
      </c>
      <c r="E287" s="4">
        <v>4781</v>
      </c>
      <c r="F287" s="5">
        <v>123</v>
      </c>
      <c r="G287">
        <f>VLOOKUP(Data7[[#This Row],[Product]],products[],2,FALSE)</f>
        <v>14.49</v>
      </c>
      <c r="H287" s="63">
        <f>Data7[[#This Row],[Cost per Unit]]*Data7[[#This Row],[Units]]</f>
        <v>1782.27</v>
      </c>
    </row>
    <row r="288" spans="2:8" x14ac:dyDescent="0.25">
      <c r="B288" t="s">
        <v>5</v>
      </c>
      <c r="C288" t="s">
        <v>38</v>
      </c>
      <c r="D288" t="s">
        <v>25</v>
      </c>
      <c r="E288" s="4">
        <v>7483</v>
      </c>
      <c r="F288" s="5">
        <v>45</v>
      </c>
      <c r="G288">
        <f>VLOOKUP(Data7[[#This Row],[Product]],products[],2,FALSE)</f>
        <v>13.15</v>
      </c>
      <c r="H288" s="63">
        <f>Data7[[#This Row],[Cost per Unit]]*Data7[[#This Row],[Units]]</f>
        <v>591.75</v>
      </c>
    </row>
    <row r="289" spans="2:8" x14ac:dyDescent="0.25">
      <c r="B289" t="s">
        <v>10</v>
      </c>
      <c r="C289" t="s">
        <v>38</v>
      </c>
      <c r="D289" t="s">
        <v>4</v>
      </c>
      <c r="E289" s="4">
        <v>6860</v>
      </c>
      <c r="F289" s="5">
        <v>126</v>
      </c>
      <c r="G289">
        <f>VLOOKUP(Data7[[#This Row],[Product]],products[],2,FALSE)</f>
        <v>11.88</v>
      </c>
      <c r="H289" s="63">
        <f>Data7[[#This Row],[Cost per Unit]]*Data7[[#This Row],[Units]]</f>
        <v>1496.88</v>
      </c>
    </row>
    <row r="290" spans="2:8" x14ac:dyDescent="0.25">
      <c r="B290" t="s">
        <v>40</v>
      </c>
      <c r="C290" t="s">
        <v>37</v>
      </c>
      <c r="D290" t="s">
        <v>29</v>
      </c>
      <c r="E290" s="4">
        <v>9002</v>
      </c>
      <c r="F290" s="5">
        <v>72</v>
      </c>
      <c r="G290">
        <f>VLOOKUP(Data7[[#This Row],[Product]],products[],2,FALSE)</f>
        <v>7.16</v>
      </c>
      <c r="H290" s="63">
        <f>Data7[[#This Row],[Cost per Unit]]*Data7[[#This Row],[Units]]</f>
        <v>515.52</v>
      </c>
    </row>
    <row r="291" spans="2:8" x14ac:dyDescent="0.25">
      <c r="B291" t="s">
        <v>6</v>
      </c>
      <c r="C291" t="s">
        <v>36</v>
      </c>
      <c r="D291" t="s">
        <v>29</v>
      </c>
      <c r="E291" s="4">
        <v>1400</v>
      </c>
      <c r="F291" s="5">
        <v>135</v>
      </c>
      <c r="G291">
        <f>VLOOKUP(Data7[[#This Row],[Product]],products[],2,FALSE)</f>
        <v>7.16</v>
      </c>
      <c r="H291" s="63">
        <f>Data7[[#This Row],[Cost per Unit]]*Data7[[#This Row],[Units]]</f>
        <v>966.6</v>
      </c>
    </row>
    <row r="292" spans="2:8" x14ac:dyDescent="0.25">
      <c r="B292" t="s">
        <v>10</v>
      </c>
      <c r="C292" t="s">
        <v>34</v>
      </c>
      <c r="D292" t="s">
        <v>22</v>
      </c>
      <c r="E292" s="4">
        <v>4053</v>
      </c>
      <c r="F292" s="5">
        <v>24</v>
      </c>
      <c r="G292">
        <f>VLOOKUP(Data7[[#This Row],[Product]],products[],2,FALSE)</f>
        <v>9.77</v>
      </c>
      <c r="H292" s="63">
        <f>Data7[[#This Row],[Cost per Unit]]*Data7[[#This Row],[Units]]</f>
        <v>234.48</v>
      </c>
    </row>
    <row r="293" spans="2:8" x14ac:dyDescent="0.25">
      <c r="B293" t="s">
        <v>7</v>
      </c>
      <c r="C293" t="s">
        <v>36</v>
      </c>
      <c r="D293" t="s">
        <v>31</v>
      </c>
      <c r="E293" s="4">
        <v>2149</v>
      </c>
      <c r="F293" s="5">
        <v>117</v>
      </c>
      <c r="G293">
        <f>VLOOKUP(Data7[[#This Row],[Product]],products[],2,FALSE)</f>
        <v>5.79</v>
      </c>
      <c r="H293" s="63">
        <f>Data7[[#This Row],[Cost per Unit]]*Data7[[#This Row],[Units]]</f>
        <v>677.43</v>
      </c>
    </row>
    <row r="294" spans="2:8" x14ac:dyDescent="0.25">
      <c r="B294" t="s">
        <v>3</v>
      </c>
      <c r="C294" t="s">
        <v>39</v>
      </c>
      <c r="D294" t="s">
        <v>29</v>
      </c>
      <c r="E294" s="4">
        <v>3640</v>
      </c>
      <c r="F294" s="5">
        <v>51</v>
      </c>
      <c r="G294">
        <f>VLOOKUP(Data7[[#This Row],[Product]],products[],2,FALSE)</f>
        <v>7.16</v>
      </c>
      <c r="H294" s="63">
        <f>Data7[[#This Row],[Cost per Unit]]*Data7[[#This Row],[Units]]</f>
        <v>365.16</v>
      </c>
    </row>
    <row r="295" spans="2:8" x14ac:dyDescent="0.25">
      <c r="B295" t="s">
        <v>2</v>
      </c>
      <c r="C295" t="s">
        <v>39</v>
      </c>
      <c r="D295" t="s">
        <v>23</v>
      </c>
      <c r="E295" s="4">
        <v>630</v>
      </c>
      <c r="F295" s="5">
        <v>36</v>
      </c>
      <c r="G295">
        <f>VLOOKUP(Data7[[#This Row],[Product]],products[],2,FALSE)</f>
        <v>6.49</v>
      </c>
      <c r="H295" s="63">
        <f>Data7[[#This Row],[Cost per Unit]]*Data7[[#This Row],[Units]]</f>
        <v>233.64000000000001</v>
      </c>
    </row>
    <row r="296" spans="2:8" x14ac:dyDescent="0.25">
      <c r="B296" t="s">
        <v>9</v>
      </c>
      <c r="C296" t="s">
        <v>35</v>
      </c>
      <c r="D296" t="s">
        <v>27</v>
      </c>
      <c r="E296" s="4">
        <v>2429</v>
      </c>
      <c r="F296" s="5">
        <v>144</v>
      </c>
      <c r="G296">
        <f>VLOOKUP(Data7[[#This Row],[Product]],products[],2,FALSE)</f>
        <v>16.73</v>
      </c>
      <c r="H296" s="63">
        <f>Data7[[#This Row],[Cost per Unit]]*Data7[[#This Row],[Units]]</f>
        <v>2409.12</v>
      </c>
    </row>
    <row r="297" spans="2:8" x14ac:dyDescent="0.25">
      <c r="B297" t="s">
        <v>9</v>
      </c>
      <c r="C297" t="s">
        <v>36</v>
      </c>
      <c r="D297" t="s">
        <v>25</v>
      </c>
      <c r="E297" s="4">
        <v>2142</v>
      </c>
      <c r="F297" s="5">
        <v>114</v>
      </c>
      <c r="G297">
        <f>VLOOKUP(Data7[[#This Row],[Product]],products[],2,FALSE)</f>
        <v>13.15</v>
      </c>
      <c r="H297" s="63">
        <f>Data7[[#This Row],[Cost per Unit]]*Data7[[#This Row],[Units]]</f>
        <v>1499.1000000000001</v>
      </c>
    </row>
    <row r="298" spans="2:8" x14ac:dyDescent="0.25">
      <c r="B298" t="s">
        <v>7</v>
      </c>
      <c r="C298" t="s">
        <v>37</v>
      </c>
      <c r="D298" t="s">
        <v>30</v>
      </c>
      <c r="E298" s="4">
        <v>6454</v>
      </c>
      <c r="F298" s="5">
        <v>54</v>
      </c>
      <c r="G298">
        <f>VLOOKUP(Data7[[#This Row],[Product]],products[],2,FALSE)</f>
        <v>14.49</v>
      </c>
      <c r="H298" s="63">
        <f>Data7[[#This Row],[Cost per Unit]]*Data7[[#This Row],[Units]]</f>
        <v>782.46</v>
      </c>
    </row>
    <row r="299" spans="2:8" x14ac:dyDescent="0.25">
      <c r="B299" t="s">
        <v>7</v>
      </c>
      <c r="C299" t="s">
        <v>37</v>
      </c>
      <c r="D299" t="s">
        <v>16</v>
      </c>
      <c r="E299" s="4">
        <v>4487</v>
      </c>
      <c r="F299" s="5">
        <v>333</v>
      </c>
      <c r="G299">
        <f>VLOOKUP(Data7[[#This Row],[Product]],products[],2,FALSE)</f>
        <v>8.7899999999999991</v>
      </c>
      <c r="H299" s="63">
        <f>Data7[[#This Row],[Cost per Unit]]*Data7[[#This Row],[Units]]</f>
        <v>2927.0699999999997</v>
      </c>
    </row>
    <row r="300" spans="2:8" x14ac:dyDescent="0.25">
      <c r="B300" t="s">
        <v>3</v>
      </c>
      <c r="C300" t="s">
        <v>37</v>
      </c>
      <c r="D300" t="s">
        <v>4</v>
      </c>
      <c r="E300" s="4">
        <v>938</v>
      </c>
      <c r="F300" s="5">
        <v>366</v>
      </c>
      <c r="G300">
        <f>VLOOKUP(Data7[[#This Row],[Product]],products[],2,FALSE)</f>
        <v>11.88</v>
      </c>
      <c r="H300" s="63">
        <f>Data7[[#This Row],[Cost per Unit]]*Data7[[#This Row],[Units]]</f>
        <v>4348.08</v>
      </c>
    </row>
    <row r="301" spans="2:8" x14ac:dyDescent="0.25">
      <c r="B301" t="s">
        <v>3</v>
      </c>
      <c r="C301" t="s">
        <v>38</v>
      </c>
      <c r="D301" t="s">
        <v>26</v>
      </c>
      <c r="E301" s="4">
        <v>8841</v>
      </c>
      <c r="F301" s="5">
        <v>303</v>
      </c>
      <c r="G301">
        <f>VLOOKUP(Data7[[#This Row],[Product]],products[],2,FALSE)</f>
        <v>5.6</v>
      </c>
      <c r="H301" s="63">
        <f>Data7[[#This Row],[Cost per Unit]]*Data7[[#This Row],[Units]]</f>
        <v>1696.8</v>
      </c>
    </row>
    <row r="302" spans="2:8" x14ac:dyDescent="0.25">
      <c r="B302" t="s">
        <v>2</v>
      </c>
      <c r="C302" t="s">
        <v>39</v>
      </c>
      <c r="D302" t="s">
        <v>33</v>
      </c>
      <c r="E302" s="4">
        <v>4018</v>
      </c>
      <c r="F302" s="5">
        <v>126</v>
      </c>
      <c r="G302">
        <f>VLOOKUP(Data7[[#This Row],[Product]],products[],2,FALSE)</f>
        <v>12.37</v>
      </c>
      <c r="H302" s="63">
        <f>Data7[[#This Row],[Cost per Unit]]*Data7[[#This Row],[Units]]</f>
        <v>1558.62</v>
      </c>
    </row>
    <row r="303" spans="2:8" x14ac:dyDescent="0.25">
      <c r="B303" t="s">
        <v>41</v>
      </c>
      <c r="C303" t="s">
        <v>37</v>
      </c>
      <c r="D303" t="s">
        <v>15</v>
      </c>
      <c r="E303" s="4">
        <v>714</v>
      </c>
      <c r="F303" s="5">
        <v>231</v>
      </c>
      <c r="G303">
        <f>VLOOKUP(Data7[[#This Row],[Product]],products[],2,FALSE)</f>
        <v>11.73</v>
      </c>
      <c r="H303" s="63">
        <f>Data7[[#This Row],[Cost per Unit]]*Data7[[#This Row],[Units]]</f>
        <v>2709.63</v>
      </c>
    </row>
    <row r="304" spans="2:8" x14ac:dyDescent="0.25">
      <c r="B304" t="s">
        <v>9</v>
      </c>
      <c r="C304" t="s">
        <v>38</v>
      </c>
      <c r="D304" t="s">
        <v>25</v>
      </c>
      <c r="E304" s="4">
        <v>3850</v>
      </c>
      <c r="F304" s="5">
        <v>102</v>
      </c>
      <c r="G304">
        <f>VLOOKUP(Data7[[#This Row],[Product]],products[],2,FALSE)</f>
        <v>13.15</v>
      </c>
      <c r="H304" s="63">
        <f>Data7[[#This Row],[Cost per Unit]]*Data7[[#This Row],[Units]]</f>
        <v>1341.3</v>
      </c>
    </row>
  </sheetData>
  <mergeCells count="2">
    <mergeCell ref="B1:G3"/>
    <mergeCell ref="A1:A3"/>
  </mergeCells>
  <pageMargins left="0.7" right="0.7" top="0.75" bottom="0.75" header="0.3" footer="0.3"/>
  <pageSetup orientation="portrait" r:id="rId3"/>
  <drawing r:id="rId4"/>
  <tableParts count="1">
    <tablePart r:id="rId5"/>
  </tableParts>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 M e a s u r e s \ S u m   o f   U n i t s < / K e y > < / D i a g r a m O b j e c t K e y > < D i a g r a m O b j e c t K e y > < K e y > M e a s u r e s \ S u m   o f   U n i t s \ T a g I n f o \ F o r m u l a < / K e y > < / D i a g r a m O b j e c t K e y > < D i a g r a m O b j e c t K e y > < K e y > M e a s u r e s \ S u m   o f   U n i t s \ T a g I n f o \ V a l u e < / K e y > < / D i a g r a m O b j e c t K e y > < D i a g r a m O b j e c t K e y > < K e y > M e a s u r e s \ S a l e s   p e r   u n i t < / K e y > < / D i a g r a m O b j e c t K e y > < D i a g r a m O b j e c t K e y > < K e y > M e a s u r e s \ S a l e s   p e r   u n i t \ T a g I n f o \ F o r m u l a < / K e y > < / D i a g r a m O b j e c t K e y > < D i a g r a m O b j e c t K e y > < K e y > M e a s u r e s \ S a l e s   p e r   u n i t \ T a g I n f o \ V a l u e < / K e y > < / D i a g r a m O b j e c t K e y > < D i a g r a m O b j e c t K e y > < K e y > C o l u m n s \ S a l e s   P e r s o n < / K e y > < / D i a g r a m O b j e c t K e y > < D i a g r a m O b j e c t K e y > < K e y > C o l u m n s \ G e o g r a p h y < / K e y > < / D i a g r a m O b j e c t K e y > < D i a g r a m O b j e c t K e y > < K e y > C o l u m n s \ P r o d u c t < / K e y > < / D i a g r a m O b j e c t K e y > < D i a g r a m O b j e c t K e y > < K e y > C o l u m n s \ A m o u n t < / K e y > < / D i a g r a m O b j e c t K e y > < D i a g r a m O b j e c t K e y > < K e y > C o l u m n s \ U n i t s < / 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 L i n k s \ & l t ; C o l u m n s \ S u m   o f   U n i t s & g t ; - & l t ; M e a s u r e s \ U n i t s & g t ; < / K e y > < / D i a g r a m O b j e c t K e y > < D i a g r a m O b j e c t K e y > < K e y > L i n k s \ & l t ; C o l u m n s \ S u m   o f   U n i t s & g t ; - & l t ; M e a s u r e s \ U n i t s & g t ; \ C O L U M N < / K e y > < / D i a g r a m O b j e c t K e y > < D i a g r a m O b j e c t K e y > < K e y > L i n k s \ & l t ; C o l u m n s \ S u m   o f   U n i t s & g t ; - & l t ; M e a s u r e s \ U n i t s & g t ; \ M E A S U R E 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 3 < / 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 M e a s u r e s \ S u m   o f   U n i t s < / K e y > < / a : K e y > < a : V a l u e   i : t y p e = " M e a s u r e G r i d N o d e V i e w S t a t e " > < C o l u m n > 4 < / C o l u m n > < L a y e d O u t > t r u e < / L a y e d O u t > < W a s U I I n v i s i b l e > t r u e < / W a s U I I n v i s i b l e > < / a : V a l u e > < / a : K e y V a l u e O f D i a g r a m O b j e c t K e y a n y T y p e z b w N T n L X > < a : K e y V a l u e O f D i a g r a m O b j e c t K e y a n y T y p e z b w N T n L X > < a : K e y > < K e y > M e a s u r e s \ S u m   o f   U n i t s \ T a g I n f o \ F o r m u l a < / K e y > < / a : K e y > < a : V a l u e   i : t y p e = " M e a s u r e G r i d V i e w S t a t e I D i a g r a m T a g A d d i t i o n a l I n f o " / > < / a : K e y V a l u e O f D i a g r a m O b j e c t K e y a n y T y p e z b w N T n L X > < a : K e y V a l u e O f D i a g r a m O b j e c t K e y a n y T y p e z b w N T n L X > < a : K e y > < K e y > M e a s u r e s \ S u m   o f   U n i t s \ T a g I n f o \ V a l u e < / K e y > < / a : K e y > < a : V a l u e   i : t y p e = " M e a s u r e G r i d V i e w S t a t e I D i a g r a m T a g A d d i t i o n a l I n f o " / > < / a : K e y V a l u e O f D i a g r a m O b j e c t K e y a n y T y p e z b w N T n L X > < a : K e y V a l u e O f D i a g r a m O b j e c t K e y a n y T y p e z b w N T n L X > < a : K e y > < K e y > M e a s u r e s \ S a l e s   p e r   u n i t < / K e y > < / a : K e y > < a : V a l u e   i : t y p e = " M e a s u r e G r i d N o d e V i e w S t a t e " > < L a y e d O u t > t r u e < / L a y e d O u t > < / a : V a l u e > < / a : K e y V a l u e O f D i a g r a m O b j e c t K e y a n y T y p e z b w N T n L X > < a : K e y V a l u e O f D i a g r a m O b j e c t K e y a n y T y p e z b w N T n L X > < a : K e y > < K e y > M e a s u r e s \ S a l e s   p e r   u n i t \ T a g I n f o \ F o r m u l a < / K e y > < / a : K e y > < a : V a l u e   i : t y p e = " M e a s u r e G r i d V i e w S t a t e I D i a g r a m T a g A d d i t i o n a l I n f o " / > < / a : K e y V a l u e O f D i a g r a m O b j e c t K e y a n y T y p e z b w N T n L X > < a : K e y V a l u e O f D i a g r a m O b j e c t K e y a n y T y p e z b w N T n L X > < a : K e y > < K e y > M e a s u r e s \ S a l e s   p e r   u n i t \ T a g I n f o \ V a l u e < / K e y > < / a : K e y > < a : V a l u e   i : t y p e = " M e a s u r e G r i d V i e w S t a t e I D i a g r a m T a g A d d i t i o n a l I n f o " / > < / a : K e y V a l u e O f D i a g r a m O b j e c t K e y a n y T y p e z b w N T n L X > < a : K e y V a l u e O f D i a g r a m O b j e c t K e y a n y T y p e z b w N T n L X > < a : K e y > < K e y > C o l u m n s \ S a l e s   P e r s o n < / K e y > < / a : K e y > < a : V a l u e   i : t y p e = " M e a s u r e G r i d N o d e V i e w S t a t e " > < L a y e d O u t > t r u e < / L a y e d O u t > < / a : V a l u e > < / a : K e y V a l u e O f D i a g r a m O b j e c t K e y a n y T y p e z b w N T n L X > < a : K e y V a l u e O f D i a g r a m O b j e c t K e y a n y T y p e z b w N T n L X > < a : K e y > < K e y > C o l u m n s \ G e o g r a p h y < / 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 C o l u m n s \ U n i t s < / K e y > < / a : K e y > < a : V a l u e   i : t y p e = " M e a s u r e G r i d N o d e V i e w S t a t e " > < C o l u m n > 4 < / 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 L i n k s \ & l t ; C o l u m n s \ S u m   o f   U n i t s & g t ; - & l t ; M e a s u r e s \ U n i t s & g t ; < / K e y > < / a : K e y > < a : V a l u e   i : t y p e = " M e a s u r e G r i d V i e w S t a t e I D i a g r a m L i n k " / > < / a : K e y V a l u e O f D i a g r a m O b j e c t K e y a n y T y p e z b w N T n L X > < a : K e y V a l u e O f D i a g r a m O b j e c t K e y a n y T y p e z b w N T n L X > < a : K e y > < K e y > L i n k s \ & l t ; C o l u m n s \ S u m   o f   U n i t s & g t ; - & l t ; M e a s u r e s \ U n i t s & g t ; \ C O L U M N < / K e y > < / a : K e y > < a : V a l u e   i : t y p e = " M e a s u r e G r i d V i e w S t a t e I D i a g r a m L i n k E n d p o i n t " / > < / a : K e y V a l u e O f D i a g r a m O b j e c t K e y a n y T y p e z b w N T n L X > < a : K e y V a l u e O f D i a g r a m O b j e c t K e y a n y T y p e z b w N T n L X > < a : K e y > < K e y > L i n k s \ & l t ; C o l u m n s \ S u m   o f   U n i t s & g t ; - & l t ; M e a s u r e s \ U n i t s & g t ; \ M E A S U R E 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O r d e r " > < C u s t o m C o n t e n t > < ! [ C D A T A [ D a t a , D a t a 7 , D a t a 7     A m o u n t       T o t a l   P r o f i t ] ] > < / C u s t o m C o n t e n t > < / G e m i n i > 
</file>

<file path=customXml/item12.xml>��< ? x m l   v e r s i o n = " 1 . 0 "   e n c o d i n g = " U T F - 1 6 " ? > < G e m i n i   x m l n s = " h t t p : / / g e m i n i / p i v o t c u s t o m i z a t i o n / S h o w H i d d e n " > < C u s t o m C o n t e n t > < ! [ C D A T A [ T r u e ] ] > < / C u s t o m C o n t e n t > < / G e m i n i > 
</file>

<file path=customXml/item13.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 S a l e s   P e r s o n < / s t r i n g > < / k e y > < v a l u e > < i n t > 1 1 4 < / i n t > < / v a l u e > < / i t e m > < i t e m > < k e y > < s t r i n g > G e o g r a p h y < / s t r i n g > < / k e y > < v a l u e > < i n t > 1 0 3 < / i n t > < / v a l u e > < / i t e m > < i t e m > < k e y > < s t r i n g > P r o d u c t < / s t r i n g > < / k e y > < v a l u e > < i n t > 8 4 < / i n t > < / v a l u e > < / i t e m > < i t e m > < k e y > < s t r i n g > A m o u n t < / s t r i n g > < / k e y > < v a l u e > < i n t > 8 6 < / i n t > < / v a l u e > < / i t e m > < i t e m > < k e y > < s t r i n g > U n i t s < / s t r i n g > < / k e y > < v a l u e > < i n t > 6 8 < / i n t > < / v a l u e > < / i t e m > < / C o l u m n W i d t h s > < C o l u m n D i s p l a y I n d e x > < i t e m > < k e y > < s t r i n g > S a l e s   P e r s o n < / s t r i n g > < / k e y > < v a l u e > < i n t > 0 < / i n t > < / v a l u e > < / i t e m > < i t e m > < k e y > < s t r i n g > G e o g r a p h y < / s t r i n g > < / k e y > < v a l u e > < i n t > 1 < / i n t > < / v a l u e > < / i t e m > < i t e m > < k e y > < s t r i n g > P r o d u c t < / s t r i n g > < / k e y > < v a l u e > < i n t > 2 < / i n t > < / v a l u e > < / i t e m > < i t e m > < k e y > < s t r i n g > A m o u n t < / s t r i n g > < / k e y > < v a l u e > < i n t > 3 < / i n t > < / v a l u e > < / i t e m > < i t e m > < k e y > < s t r i n g > U n i t s < / 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D a t a ] ] > < / C u s t o m C o n t e n t > < / G e m i n i > 
</file>

<file path=customXml/item15.xml>��< ? x m l   v e r s i o n = " 1 . 0 "   e n c o d i n g = " U T F - 1 6 " ? > < G e m i n i   x m l n s = " h t t p : / / g e m i n i / p i v o t c u s t o m i z a t i o n / e 4 1 3 9 3 e 6 - 2 0 4 0 - 4 3 1 a - a f 2 6 - a c b f d 7 6 5 a 5 d 1 " > < C u s t o m C o n t e n t > < ! [ C D A T A [ < ? x m l   v e r s i o n = " 1 . 0 "   e n c o d i n g = " u t f - 1 6 " ? > < S e t t i n g s > < C a l c u l a t e d F i e l d s > < i t e m > < M e a s u r e N a m e > S a l e s   p e r   u n i t < / M e a s u r e N a m e > < D i s p l a y N a m e > S a l e s   p e r   u n i t < / D i s p l a y N a m e > < V i s i b l e > F a l s e < / V i s i b l e > < / i t e m > < i t e m > < M e a s u r e N a m e > T o t a l   P r o f i t < / M e a s u r e N a m e > < D i s p l a y N a m e > T o t a l   P r o f i t < / D i s p l a y N a m e > < V i s i b l e > F a l s e < / V i s i b l e > < / i t e m > < / C a l c u l a t e d F i e l d s > < S A H o s t H a s h > 0 < / S A H o s t H a s h > < G e m i n i F i e l d L i s t V i s i b l e > T r u e < / G e m i n i F i e l d L i s t V i s i b l e > < / S e t t i n g s > ] ] > < / 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 1 1 7 < / a : S i z e A t D p i 9 6 > < a : V i s i b l e > t r u e < / a : V i s i b l e > < / V a l u e > < / K e y V a l u e O f s t r i n g S a n d b o x E d i t o r . M e a s u r e G r i d S t a t e S c d E 3 5 R y > < / A r r a y O f K e y V a l u e O f s t r i n g S a n d b o x E d i t o r . M e a s u r e G r i d S t a t e S c d E 3 5 R y > ] ] > < / C u s t o m C o n t e n t > < / G e m i n i > 
</file>

<file path=customXml/item17.xml>��< ? x m l   v e r s i o n = " 1 . 0 "   e n c o d i n g = " U T F - 1 6 " ? > < G e m i n i   x m l n s = " h t t p : / / g e m i n i / p i v o t c u s t o m i z a t i o n / I s S a n d b o x E m b e d d e d " > < C u s t o m C o n t e n t > < ! [ C D A T A [ y e s ] ] > < / 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 C o l u m n s \ G e o g r a p h y 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S a n d b o x N o n E m p t y " > < C u s t o m C o n t e n t > < ! [ C D A T A [ 1 ] ] > < / 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 2 0 2 2 - 0 1 - 2 1 T 1 8 : 3 3 : 0 8 . 0 3 7 3 3 4 5 + 0 5 : 3 0 < / L a s t P r o c e s s e d T i m e > < / D a t a M o d e l i n g S a n d b o x . S e r i a l i z e d S a n d b o x E r r o r C a c h 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C o u n t I n S a n d b o x " > < C u s t o m C o n t e n t > < ! [ C D A T A [ 3 ] ] > < / C u s t o m C o n t e n t > < / G e m i n i > 
</file>

<file path=customXml/item7.xml>��< ? x m l   v e r s i o n = " 1 . 0 "   e n c o d i n g = " U T F - 1 6 " ? > < G e m i n i   x m l n s = " h t t p : / / g e m i n i / p i v o t c u s t o m i z a t i o n / P o w e r P i v o t V e r s i o n " > < C u s t o m C o n t e n t > < ! [ C D A T A [ 1 1 . 0 . 9 1 6 6 . 1 5 8 ] ] > < / C u s t o m C o n t e n t > < / G e m i n i > 
</file>

<file path=customXml/item8.xml>��< ? x m l   v e r s i o n = " 1 . 0 "   e n c o d i n g = " U T F - 1 6 " ? > < G e m i n i   x m l n s = " h t t p : / / g e m i n i / p i v o t c u s t o m i z a t i o n / f a e 7 a d 1 e - f 4 1 c - 4 e 4 2 - a a 6 9 - 6 c b 3 0 3 c 9 9 b 1 e " > < C u s t o m C o n t e n t > < ! [ C D A T A [ < ? x m l   v e r s i o n = " 1 . 0 "   e n c o d i n g = " u t f - 1 6 " ? > < S e t t i n g s > < C a l c u l a t e d F i e l d s > < i t e m > < M e a s u r e N a m e > S a l e s   p e r   u n i t < / M e a s u r e N a m e > < D i s p l a y N a m e > S a l e s   p e r   u n i t < / D i s p l a y N a m e > < V i s i b l e > F a l s e < / V i s i b l e > < / i t e m > < i t e m > < M e a s u r e N a m e > T o t a l   P r o f i t < / M e a s u r e N a m e > < D i s p l a y N a m e > T o t a l   P r o f i t < / D i s p l a y N a m e > < V i s i b l e > F a l s e < / V i s i b l e > < / i t e m > < / C a l c u l a t e d F i e l d s > < S A H o s t H a s h > 0 < / S A H o s t H a s h > < G e m i n i F i e l d L i s t V i s i b l e > T r u e < / G e m i n i F i e l d L i s t V i s i b l e > < / S e t t i n g s > ] ] > < / 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806D36AA-6440-4F90-9522-E99C52ECCA49}">
  <ds:schemaRefs/>
</ds:datastoreItem>
</file>

<file path=customXml/itemProps10.xml><?xml version="1.0" encoding="utf-8"?>
<ds:datastoreItem xmlns:ds="http://schemas.openxmlformats.org/officeDocument/2006/customXml" ds:itemID="{BE1BF9BE-18C1-488F-9270-374DB3BEC912}">
  <ds:schemaRefs/>
</ds:datastoreItem>
</file>

<file path=customXml/itemProps11.xml><?xml version="1.0" encoding="utf-8"?>
<ds:datastoreItem xmlns:ds="http://schemas.openxmlformats.org/officeDocument/2006/customXml" ds:itemID="{0CC443E1-FD9D-4F69-9E42-29B7A1A26C30}">
  <ds:schemaRefs/>
</ds:datastoreItem>
</file>

<file path=customXml/itemProps12.xml><?xml version="1.0" encoding="utf-8"?>
<ds:datastoreItem xmlns:ds="http://schemas.openxmlformats.org/officeDocument/2006/customXml" ds:itemID="{F8B89560-2E1E-4EDB-9DB0-1F2186F8A70F}">
  <ds:schemaRefs/>
</ds:datastoreItem>
</file>

<file path=customXml/itemProps13.xml><?xml version="1.0" encoding="utf-8"?>
<ds:datastoreItem xmlns:ds="http://schemas.openxmlformats.org/officeDocument/2006/customXml" ds:itemID="{29FCFE82-0A2C-40DD-A93D-EC3346DDFF24}">
  <ds:schemaRefs/>
</ds:datastoreItem>
</file>

<file path=customXml/itemProps14.xml><?xml version="1.0" encoding="utf-8"?>
<ds:datastoreItem xmlns:ds="http://schemas.openxmlformats.org/officeDocument/2006/customXml" ds:itemID="{11375C6A-4BA4-41E8-98E9-1049AE6B6D3B}">
  <ds:schemaRefs/>
</ds:datastoreItem>
</file>

<file path=customXml/itemProps15.xml><?xml version="1.0" encoding="utf-8"?>
<ds:datastoreItem xmlns:ds="http://schemas.openxmlformats.org/officeDocument/2006/customXml" ds:itemID="{803F4206-A6F4-4DB4-8F02-250F6A84C6FF}">
  <ds:schemaRefs/>
</ds:datastoreItem>
</file>

<file path=customXml/itemProps16.xml><?xml version="1.0" encoding="utf-8"?>
<ds:datastoreItem xmlns:ds="http://schemas.openxmlformats.org/officeDocument/2006/customXml" ds:itemID="{AF32D5EE-90BE-488E-B52B-896C4958DAD4}">
  <ds:schemaRefs/>
</ds:datastoreItem>
</file>

<file path=customXml/itemProps17.xml><?xml version="1.0" encoding="utf-8"?>
<ds:datastoreItem xmlns:ds="http://schemas.openxmlformats.org/officeDocument/2006/customXml" ds:itemID="{17EFD935-9222-4B27-965F-07994E32630A}">
  <ds:schemaRefs/>
</ds:datastoreItem>
</file>

<file path=customXml/itemProps18.xml><?xml version="1.0" encoding="utf-8"?>
<ds:datastoreItem xmlns:ds="http://schemas.openxmlformats.org/officeDocument/2006/customXml" ds:itemID="{539BFA88-9AEB-4BB3-871E-B0329BBB5789}">
  <ds:schemaRefs/>
</ds:datastoreItem>
</file>

<file path=customXml/itemProps19.xml><?xml version="1.0" encoding="utf-8"?>
<ds:datastoreItem xmlns:ds="http://schemas.openxmlformats.org/officeDocument/2006/customXml" ds:itemID="{67395961-B158-4A9F-A775-AF6F9501FF65}">
  <ds:schemaRefs/>
</ds:datastoreItem>
</file>

<file path=customXml/itemProps2.xml><?xml version="1.0" encoding="utf-8"?>
<ds:datastoreItem xmlns:ds="http://schemas.openxmlformats.org/officeDocument/2006/customXml" ds:itemID="{842149A8-9DA0-47D8-9AFA-60314613D926}">
  <ds:schemaRefs/>
</ds:datastoreItem>
</file>

<file path=customXml/itemProps3.xml><?xml version="1.0" encoding="utf-8"?>
<ds:datastoreItem xmlns:ds="http://schemas.openxmlformats.org/officeDocument/2006/customXml" ds:itemID="{A8D67164-AAF5-4AFA-8A9D-253BD8514573}">
  <ds:schemaRefs/>
</ds:datastoreItem>
</file>

<file path=customXml/itemProps4.xml><?xml version="1.0" encoding="utf-8"?>
<ds:datastoreItem xmlns:ds="http://schemas.openxmlformats.org/officeDocument/2006/customXml" ds:itemID="{E91A14CD-3913-413C-ABB6-DDC752F334B9}">
  <ds:schemaRefs/>
</ds:datastoreItem>
</file>

<file path=customXml/itemProps5.xml><?xml version="1.0" encoding="utf-8"?>
<ds:datastoreItem xmlns:ds="http://schemas.openxmlformats.org/officeDocument/2006/customXml" ds:itemID="{DE3E549C-394C-4830-A882-C34B63A86C5E}">
  <ds:schemaRefs/>
</ds:datastoreItem>
</file>

<file path=customXml/itemProps6.xml><?xml version="1.0" encoding="utf-8"?>
<ds:datastoreItem xmlns:ds="http://schemas.openxmlformats.org/officeDocument/2006/customXml" ds:itemID="{B2AC45D8-BEB8-4D66-A9C3-6A5A84D3F11C}">
  <ds:schemaRefs/>
</ds:datastoreItem>
</file>

<file path=customXml/itemProps7.xml><?xml version="1.0" encoding="utf-8"?>
<ds:datastoreItem xmlns:ds="http://schemas.openxmlformats.org/officeDocument/2006/customXml" ds:itemID="{2CD57A53-B283-449C-B5BC-4E75B9400345}">
  <ds:schemaRefs/>
</ds:datastoreItem>
</file>

<file path=customXml/itemProps8.xml><?xml version="1.0" encoding="utf-8"?>
<ds:datastoreItem xmlns:ds="http://schemas.openxmlformats.org/officeDocument/2006/customXml" ds:itemID="{1A069DCB-3DD9-4EA1-A445-801D44AB9BCD}">
  <ds:schemaRefs/>
</ds:datastoreItem>
</file>

<file path=customXml/itemProps9.xml><?xml version="1.0" encoding="utf-8"?>
<ds:datastoreItem xmlns:ds="http://schemas.openxmlformats.org/officeDocument/2006/customXml" ds:itemID="{2125C3BD-51F8-4EB9-8BE0-C1A5044B2A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Sheet1</vt:lpstr>
      <vt:lpstr>Sheet2</vt:lpstr>
      <vt:lpstr>Sheet3</vt:lpstr>
      <vt:lpstr>Sheet4</vt:lpstr>
      <vt:lpstr>Sheet7</vt:lpstr>
      <vt:lpstr>Sheet8</vt:lpstr>
      <vt:lpstr>Sheet10</vt:lpstr>
      <vt:lpstr>Sheet9</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SAIKAT</cp:lastModifiedBy>
  <dcterms:created xsi:type="dcterms:W3CDTF">2021-03-14T20:21:32Z</dcterms:created>
  <dcterms:modified xsi:type="dcterms:W3CDTF">2022-02-25T03:41:06Z</dcterms:modified>
</cp:coreProperties>
</file>