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A:\My_Stuff\Rocket_Designs\ardentis\"/>
    </mc:Choice>
  </mc:AlternateContent>
  <xr:revisionPtr revIDLastSave="0" documentId="13_ncr:1_{5D869A1F-0066-4FB8-BEAF-496CBFB1F300}" xr6:coauthVersionLast="47" xr6:coauthVersionMax="47" xr10:uidLastSave="{00000000-0000-0000-0000-000000000000}"/>
  <bookViews>
    <workbookView xWindow="-108" yWindow="-108" windowWidth="23256" windowHeight="12456" activeTab="1" xr2:uid="{D2A43D05-7DDB-439F-9E0E-379D8E087C7B}"/>
  </bookViews>
  <sheets>
    <sheet name="Rocket" sheetId="1" r:id="rId1"/>
    <sheet name="Avion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7" i="2"/>
  <c r="I18" i="2"/>
  <c r="I19" i="2"/>
  <c r="I20" i="2"/>
  <c r="I21" i="2"/>
  <c r="I22" i="2"/>
  <c r="I23" i="2"/>
  <c r="I24" i="2"/>
  <c r="R6" i="2"/>
  <c r="O4" i="2" s="1"/>
  <c r="S6" i="2" l="1"/>
  <c r="N4" i="2" s="1"/>
  <c r="L4" i="2"/>
  <c r="P4" i="2" l="1"/>
  <c r="G29" i="1"/>
  <c r="G28" i="1"/>
  <c r="G27" i="1"/>
  <c r="G26" i="1"/>
  <c r="G25" i="1"/>
  <c r="G24" i="1"/>
  <c r="G23" i="1"/>
  <c r="G22" i="1"/>
  <c r="N4" i="1"/>
  <c r="G3" i="1"/>
  <c r="N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N1" i="1" l="1"/>
  <c r="N2" i="1"/>
</calcChain>
</file>

<file path=xl/sharedStrings.xml><?xml version="1.0" encoding="utf-8"?>
<sst xmlns="http://schemas.openxmlformats.org/spreadsheetml/2006/main" count="231" uniqueCount="190">
  <si>
    <t>Item</t>
  </si>
  <si>
    <t>Use</t>
  </si>
  <si>
    <t>Link</t>
  </si>
  <si>
    <t>QTY Needed</t>
  </si>
  <si>
    <t>Price per unit</t>
  </si>
  <si>
    <t>Units</t>
  </si>
  <si>
    <t>Option A</t>
  </si>
  <si>
    <t>Option B</t>
  </si>
  <si>
    <t>Option C</t>
  </si>
  <si>
    <t>Option D</t>
  </si>
  <si>
    <t>Option A:</t>
  </si>
  <si>
    <t>Line Cost</t>
  </si>
  <si>
    <t>Option B:</t>
  </si>
  <si>
    <t>Option D:</t>
  </si>
  <si>
    <t>Rail Guides</t>
  </si>
  <si>
    <t>https://www.allrockets.ca/Build/Rail/Delrin-Rail-Gudes/1010-Airframe</t>
  </si>
  <si>
    <t>2/EA</t>
  </si>
  <si>
    <t>Swivel</t>
  </si>
  <si>
    <t>EA</t>
  </si>
  <si>
    <t>Quick Link</t>
  </si>
  <si>
    <t>Phenolic Tube</t>
  </si>
  <si>
    <t>https://www.allrockets.ca/Build/Airframes/Phenolic/40</t>
  </si>
  <si>
    <t>36"</t>
  </si>
  <si>
    <t>Cardboard Tube</t>
  </si>
  <si>
    <t>https://www.allrockets.ca/Build/Airframes/40</t>
  </si>
  <si>
    <t>Phenolic Coupler</t>
  </si>
  <si>
    <t>https://www.allrockets.ca/Build/Couplers/Phenolic/4.0</t>
  </si>
  <si>
    <t>Can be bought in bulk</t>
  </si>
  <si>
    <t>7"</t>
  </si>
  <si>
    <t>Cardboard Coupler</t>
  </si>
  <si>
    <t>8"</t>
  </si>
  <si>
    <t>https://www.allrockets.ca/Build/Couplers/40</t>
  </si>
  <si>
    <t>54mm Motor Tube</t>
  </si>
  <si>
    <t>24"</t>
  </si>
  <si>
    <t>https://www.allrockets.ca/Build/Motor-Tubes/54</t>
  </si>
  <si>
    <t>38mm Motor Tube</t>
  </si>
  <si>
    <t>https://www.allrockets.ca/Build/Motor-Tubes/38</t>
  </si>
  <si>
    <t>54mm Phenolic Motor Tube</t>
  </si>
  <si>
    <t>38mm Penolic Motor Tube</t>
  </si>
  <si>
    <t>https://www.allrockets.ca/Build/Motor-Tubes/P/38</t>
  </si>
  <si>
    <t>17.75"</t>
  </si>
  <si>
    <t>https://www.allrockets.ca/Build/Motor-Tubes/P/54</t>
  </si>
  <si>
    <t>Parachute</t>
  </si>
  <si>
    <t>#8 Hex Nut</t>
  </si>
  <si>
    <t>https://catalogue.ottawafastenersupply.com/product/hex-nut-8-stainless-steel-coarse-thread-mml038</t>
  </si>
  <si>
    <t>#8-32 X 1.5" Bolt</t>
  </si>
  <si>
    <t>Motor Retention Bolts</t>
  </si>
  <si>
    <t>https://catalogue.ottawafastenersupply.com/product/fasteners-and-fittings-inc-pan-head-machine-screws-117506-mmq603</t>
  </si>
  <si>
    <t>Nosecone Retention Bolts</t>
  </si>
  <si>
    <t>#8-32 X 0.5" Bolt</t>
  </si>
  <si>
    <t>https://catalogue.ottawafastenersupply.com/product/fasteners-and-fittings-inc-pan-head-machine-screws-117407-mmq598</t>
  </si>
  <si>
    <t>Nosecone and motor retention</t>
  </si>
  <si>
    <t>McMaster-Carr</t>
  </si>
  <si>
    <t>90480A009</t>
  </si>
  <si>
    <t>#10-24 T-nut</t>
  </si>
  <si>
    <t>Put threads in wood</t>
  </si>
  <si>
    <t>https://www.homedepot.ca/product/paulin-10-24-tee-nuts-4-prong-5-16-inch-barrel-length/1000129425</t>
  </si>
  <si>
    <t>90975A301</t>
  </si>
  <si>
    <t>Attach Upper motor retainer</t>
  </si>
  <si>
    <t>#10-24 X 0.75" Bolt</t>
  </si>
  <si>
    <t>https://catalogue.ottawafastenersupply.com/product/fasteners-and-fittings-inc-pan-head-machine-screws-117582-mmq616</t>
  </si>
  <si>
    <t>90272A245</t>
  </si>
  <si>
    <t>90272A194</t>
  </si>
  <si>
    <t>90272A203</t>
  </si>
  <si>
    <t>https://www.allrockets.ca/Build/Swivels-Links/Swivel-6</t>
  </si>
  <si>
    <t>1/4-20 Eye Bolt</t>
  </si>
  <si>
    <t>Attach Recovery harness to rocket</t>
  </si>
  <si>
    <t>https://www.allrockets.ca/Build/Swivels-Links/Eye-Bolt-14</t>
  </si>
  <si>
    <t>3032T41</t>
  </si>
  <si>
    <t>1/4-20 Nut</t>
  </si>
  <si>
    <t>Eyebolt Nut</t>
  </si>
  <si>
    <t>Eyebolt Washer</t>
  </si>
  <si>
    <t>https://catalogue.ottawafastenersupply.com/product/hex-nut-1-4-zinc-cr-3-coarse-thread-mmm965</t>
  </si>
  <si>
    <t>95462A029</t>
  </si>
  <si>
    <t>1/4" Fender Washer</t>
  </si>
  <si>
    <t>1/4" Lock Washer</t>
  </si>
  <si>
    <t>https://catalogue.ottawafastenersupply.com/product/split-lock-washer-1-4-yellow-zinc-ge232</t>
  </si>
  <si>
    <t>Eyebolt Fender Washer</t>
  </si>
  <si>
    <t>1/4" Washer</t>
  </si>
  <si>
    <t>https://catalogue.ottawafastenersupply.com/product/sae-flat-washer-1-4-yellow-zinc-ge242</t>
  </si>
  <si>
    <t>91104A029</t>
  </si>
  <si>
    <t>https://www.homedepot.ca/product/paulin-1-4-inch-bolt-size-flat-washers-hot-dipped-galvanized-1pc/1000141551</t>
  </si>
  <si>
    <t>91860A029</t>
  </si>
  <si>
    <t xml:space="preserve"> 98023A029 </t>
  </si>
  <si>
    <t>Washer for #8 bolts</t>
  </si>
  <si>
    <t>#8 Washers</t>
  </si>
  <si>
    <t>https://www.homedepot.ca/product/paulin--8-sae-flat-washers-zinc-plated-18-pcs-/1001588236</t>
  </si>
  <si>
    <t>18/EA</t>
  </si>
  <si>
    <t>90126A512</t>
  </si>
  <si>
    <t>5mm Lock Washer</t>
  </si>
  <si>
    <t>Lock Washer for #8 Bolts</t>
  </si>
  <si>
    <t>https://catalogue.ottawafastenersupply.com/product/split-lock-washer-5-mm-stainless-steel-mmm592</t>
  </si>
  <si>
    <t>92148A170</t>
  </si>
  <si>
    <t>#10 Washer</t>
  </si>
  <si>
    <t>Eyebolt and #10 Bolt Lock Washer</t>
  </si>
  <si>
    <t>Washer for #10 Bolts</t>
  </si>
  <si>
    <t>https://www.homedepot.ca/product/paulin--10-steel-s-a-e-washers-zinc-plated/1000128785</t>
  </si>
  <si>
    <t>90126A514</t>
  </si>
  <si>
    <t>Nomex Blanket</t>
  </si>
  <si>
    <t>Prevent rocket from becoming literal dumpster fire</t>
  </si>
  <si>
    <t>EggTimer Quantum</t>
  </si>
  <si>
    <t>Get max altitude of rocket</t>
  </si>
  <si>
    <t>Shock Cord</t>
  </si>
  <si>
    <t>https://www.allrockets.ca/Build/Shock-Cords/Tubular/15</t>
  </si>
  <si>
    <t>1m</t>
  </si>
  <si>
    <t>https://www.allrockets.ca/Accessories/Chute-Protector-12</t>
  </si>
  <si>
    <t>Part</t>
  </si>
  <si>
    <t>Designator</t>
  </si>
  <si>
    <t>Mouser Part Number</t>
  </si>
  <si>
    <t>MCU</t>
  </si>
  <si>
    <t>USB Connector</t>
  </si>
  <si>
    <t>Parts Total</t>
  </si>
  <si>
    <t>JLC Ship</t>
  </si>
  <si>
    <t>Mouser Ship</t>
  </si>
  <si>
    <t>Per Person w Tax</t>
  </si>
  <si>
    <t>Number of people Buying</t>
  </si>
  <si>
    <t>Accelerometer</t>
  </si>
  <si>
    <t>Has Library?</t>
  </si>
  <si>
    <t>Yes</t>
  </si>
  <si>
    <t>SD Card</t>
  </si>
  <si>
    <t>0.1 uF Cap</t>
  </si>
  <si>
    <t>835-RT6150B-33GQW</t>
  </si>
  <si>
    <t>490-UJ2-MIBH-G-SMTTR</t>
  </si>
  <si>
    <t>Ardentis Basic</t>
  </si>
  <si>
    <t>Qty</t>
  </si>
  <si>
    <t>511-H3LIS331DLTR</t>
  </si>
  <si>
    <t>Magnetometer</t>
  </si>
  <si>
    <t>511-LIS2MDLTR</t>
  </si>
  <si>
    <t>Terminal Blocks</t>
  </si>
  <si>
    <t>DigiKey Ship</t>
  </si>
  <si>
    <t>1597-114993390-ND</t>
  </si>
  <si>
    <t>Digikey</t>
  </si>
  <si>
    <t>Supplier</t>
  </si>
  <si>
    <t>Mouser</t>
  </si>
  <si>
    <t>Antennas</t>
  </si>
  <si>
    <t>J6</t>
  </si>
  <si>
    <t>L1</t>
  </si>
  <si>
    <t>R11,R13</t>
  </si>
  <si>
    <t>U1</t>
  </si>
  <si>
    <t>U7</t>
  </si>
  <si>
    <t>U8</t>
  </si>
  <si>
    <t>Flight</t>
  </si>
  <si>
    <t>C1,C4,C7,C11,C12,C13,C17</t>
  </si>
  <si>
    <t>C2,C3,C5,C6,C8,C9,C10,C14,C15,C16</t>
  </si>
  <si>
    <t>J2,J3,J4</t>
  </si>
  <si>
    <t>R1,R2,R3,R4,R5,R6,R7,R8,R9,R10,R12,R14,R15,R16,R17,R18,R19</t>
  </si>
  <si>
    <t>D1,D2,D3,D4</t>
  </si>
  <si>
    <t>J5</t>
  </si>
  <si>
    <t>Q1,Q2</t>
  </si>
  <si>
    <t>U2</t>
  </si>
  <si>
    <t>U3</t>
  </si>
  <si>
    <t>U4</t>
  </si>
  <si>
    <t>U5</t>
  </si>
  <si>
    <t>U6</t>
  </si>
  <si>
    <t>2223-UJ2-MIBH-G-SMT-TR-ND</t>
  </si>
  <si>
    <t>3526-WIP252012S-2R2MLDGTR-ND</t>
  </si>
  <si>
    <t>P0.0ATR-ND</t>
  </si>
  <si>
    <t>RT6150B-33GQWTR-ND</t>
  </si>
  <si>
    <t>1276-3031-2-ND</t>
  </si>
  <si>
    <t>478-KGM21NR71H104KTTR-ND</t>
  </si>
  <si>
    <t>102-6136-ND</t>
  </si>
  <si>
    <t>311-10KARTR-ND</t>
  </si>
  <si>
    <t>BAT42WRHGTR-ND</t>
  </si>
  <si>
    <t>2073-MEM2067-02-180-00-ATR-ND</t>
  </si>
  <si>
    <t>3141-G170P02D32TR-ND</t>
  </si>
  <si>
    <t>1428-ICM-42670-PTR-ND</t>
  </si>
  <si>
    <t>497-13903-2-ND</t>
  </si>
  <si>
    <t>497-17588-2-ND</t>
  </si>
  <si>
    <t>223-1622-2-ND</t>
  </si>
  <si>
    <t>GPS</t>
  </si>
  <si>
    <t>Inductor</t>
  </si>
  <si>
    <t>0 Ohm Resistor</t>
  </si>
  <si>
    <t>Radio Module</t>
  </si>
  <si>
    <t>Buck Converter</t>
  </si>
  <si>
    <t>1965-ESP32-S3-MINI-1-N4R2TR-ND</t>
  </si>
  <si>
    <t>22uF Cap</t>
  </si>
  <si>
    <t>10k Resistors</t>
  </si>
  <si>
    <t>Diodes</t>
  </si>
  <si>
    <t>SD Card Slot</t>
  </si>
  <si>
    <t>Deployment Transistors</t>
  </si>
  <si>
    <t>High G Accelerometer</t>
  </si>
  <si>
    <t>Barometer</t>
  </si>
  <si>
    <t>PCB</t>
  </si>
  <si>
    <t>GPS Antenna</t>
  </si>
  <si>
    <t>DigiKey Part Number</t>
  </si>
  <si>
    <t>DigiKey Cost</t>
  </si>
  <si>
    <t>Mouser Cost</t>
  </si>
  <si>
    <t>594-RCA08050000ZSEC</t>
  </si>
  <si>
    <t>Consider deleting. Appears to be very hard to work with.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</si>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</sst>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44" fontId="0" fillId="0" borderId="0" xfId="1" applyFont="1"/>
    <xf numFmtId="0" fontId="2" fillId="0" borderId="0" xfId="2"/>
    <xf numFmtId="6" fontId="0" fillId="0" borderId="0" xfId="0" applyNumberFormat="1"/>
    <xf numFmtId="44" fontId="0" fillId="0" borderId="0" xfId="0" applyNumberFormat="1"/>
    <xf numFmtId="44" fontId="0" fillId="0" borderId="0" xfId="1" applyFont="1" applyAlignment="1"/>
    <xf numFmtId="0" fontId="0" fillId="0" borderId="0" xfId="0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0E43B-F633-4433-9515-0F7EA0F8F190}" name="ArdentisBasic" displayName="ArdentisBasic" ref="A2:K24" totalsRowShown="0" dataDxfId="5" dataCellStyle="Currency">
  <autoFilter ref="A2:K24" xr:uid="{1530E43B-F633-4433-9515-0F7EA0F8F190}"/>
  <tableColumns count="11">
    <tableColumn id="1" xr3:uid="{7BBBC878-4174-4394-95FE-E31435CC7E62}" name="Part"/>
    <tableColumn id="2" xr3:uid="{A2F69CB1-5215-476D-89EF-6245074D5367}" name="Qty"/>
    <tableColumn id="3" xr3:uid="{5236774E-10F8-41F6-BB6A-764EE79A7804}" name="Designator"/>
    <tableColumn id="4" xr3:uid="{389E8FCF-5BA2-496E-9624-96CCE70DFBF0}" name="Supplier"/>
    <tableColumn id="5" xr3:uid="{CB29D0EB-7448-4DCC-94CA-FFA00C5994ED}" name="DigiKey Part Number"/>
    <tableColumn id="10" xr3:uid="{7C332A99-8697-4D96-BD63-EEE5D3ABDF60}" name="Mouser Part Number"/>
    <tableColumn id="6" xr3:uid="{02BD1DEB-249D-429D-A6DA-C467E9445DB6}" name="DigiKey Cost" dataDxfId="4" dataCellStyle="Currency"/>
    <tableColumn id="9" xr3:uid="{55C057B1-C968-4450-90ED-F32620C147B0}" name="Mouser Cost" dataDxfId="3" dataCellStyle="Currency"/>
    <tableColumn id="7" xr3:uid="{C92E463E-6D45-4F02-8C4A-F4A48B3A28D0}" name="Line Cost" dataDxfId="2" dataCellStyle="Currency">
      <calculatedColumnFormula>B3*G3</calculatedColumnFormula>
    </tableColumn>
    <tableColumn id="8" xr3:uid="{5A920EFD-A2B1-435F-89D4-2A5023E3E292}" name="Has Library?" dataDxfId="1" dataCellStyle="Currency"/>
    <tableColumn id="11" xr3:uid="{0D935870-3A40-4580-A50F-41D21D718BEB}" name="Column1" dataDxfId="0" dataCellStyle="Curr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rockets.ca/Build/Motor-Tubes/54" TargetMode="External"/><Relationship Id="rId13" Type="http://schemas.openxmlformats.org/officeDocument/2006/relationships/hyperlink" Target="https://catalogue.ottawafastenersupply.com/product/fasteners-and-fittings-inc-pan-head-machine-screws-117506-mmq603" TargetMode="External"/><Relationship Id="rId18" Type="http://schemas.openxmlformats.org/officeDocument/2006/relationships/hyperlink" Target="https://catalogue.ottawafastenersupply.com/product/hex-nut-1-4-zinc-cr-3-coarse-thread-mmm965" TargetMode="External"/><Relationship Id="rId26" Type="http://schemas.openxmlformats.org/officeDocument/2006/relationships/hyperlink" Target="https://www.allrockets.ca/Accessories/Chute-Protector-12" TargetMode="External"/><Relationship Id="rId3" Type="http://schemas.openxmlformats.org/officeDocument/2006/relationships/hyperlink" Target="https://www.allrockets.ca/Build/Swivels-Links/Swivel-6" TargetMode="External"/><Relationship Id="rId21" Type="http://schemas.openxmlformats.org/officeDocument/2006/relationships/hyperlink" Target="https://catalogue.ottawafastenersupply.com/product/sae-flat-washer-1-4-yellow-zinc-ge242" TargetMode="External"/><Relationship Id="rId7" Type="http://schemas.openxmlformats.org/officeDocument/2006/relationships/hyperlink" Target="https://www.allrockets.ca/Build/Couplers/40" TargetMode="External"/><Relationship Id="rId12" Type="http://schemas.openxmlformats.org/officeDocument/2006/relationships/hyperlink" Target="https://catalogue.ottawafastenersupply.com/product/hex-nut-8-stainless-steel-coarse-thread-mml038" TargetMode="External"/><Relationship Id="rId17" Type="http://schemas.openxmlformats.org/officeDocument/2006/relationships/hyperlink" Target="https://www.allrockets.ca/Build/Swivels-Links/Eye-Bolt-14" TargetMode="External"/><Relationship Id="rId25" Type="http://schemas.openxmlformats.org/officeDocument/2006/relationships/hyperlink" Target="https://www.allrockets.ca/Build/Shock-Cords/Tubular/15" TargetMode="External"/><Relationship Id="rId2" Type="http://schemas.openxmlformats.org/officeDocument/2006/relationships/hyperlink" Target="https://www.allrockets.ca/Build/Swivels-Links/Swivel-6" TargetMode="External"/><Relationship Id="rId16" Type="http://schemas.openxmlformats.org/officeDocument/2006/relationships/hyperlink" Target="https://catalogue.ottawafastenersupply.com/product/fasteners-and-fittings-inc-pan-head-machine-screws-117582-mmq616" TargetMode="External"/><Relationship Id="rId20" Type="http://schemas.openxmlformats.org/officeDocument/2006/relationships/hyperlink" Target="https://catalogue.ottawafastenersupply.com/product/split-lock-washer-1-4-yellow-zinc-ge232" TargetMode="External"/><Relationship Id="rId1" Type="http://schemas.openxmlformats.org/officeDocument/2006/relationships/hyperlink" Target="https://www.allrockets.ca/Build/Rail/Delrin-Rail-Gudes/1010-Airframe" TargetMode="External"/><Relationship Id="rId6" Type="http://schemas.openxmlformats.org/officeDocument/2006/relationships/hyperlink" Target="https://www.allrockets.ca/Build/Couplers/Phenolic/4.0" TargetMode="External"/><Relationship Id="rId11" Type="http://schemas.openxmlformats.org/officeDocument/2006/relationships/hyperlink" Target="https://www.allrockets.ca/Build/Motor-Tubes/P/54" TargetMode="External"/><Relationship Id="rId24" Type="http://schemas.openxmlformats.org/officeDocument/2006/relationships/hyperlink" Target="https://www.homedepot.ca/product/paulin--10-steel-s-a-e-washers-zinc-plated/1000128785" TargetMode="External"/><Relationship Id="rId5" Type="http://schemas.openxmlformats.org/officeDocument/2006/relationships/hyperlink" Target="https://www.allrockets.ca/Build/Airframes/40" TargetMode="External"/><Relationship Id="rId15" Type="http://schemas.openxmlformats.org/officeDocument/2006/relationships/hyperlink" Target="https://www.homedepot.ca/product/paulin-10-24-tee-nuts-4-prong-5-16-inch-barrel-length/1000129425" TargetMode="External"/><Relationship Id="rId23" Type="http://schemas.openxmlformats.org/officeDocument/2006/relationships/hyperlink" Target="https://catalogue.ottawafastenersupply.com/product/split-lock-washer-5-mm-stainless-steel-mmm592" TargetMode="External"/><Relationship Id="rId10" Type="http://schemas.openxmlformats.org/officeDocument/2006/relationships/hyperlink" Target="https://www.allrockets.ca/Build/Motor-Tubes/P/38" TargetMode="External"/><Relationship Id="rId19" Type="http://schemas.openxmlformats.org/officeDocument/2006/relationships/hyperlink" Target="https://www.homedepot.ca/product/paulin-1-4-inch-bolt-size-flat-washers-hot-dipped-galvanized-1pc/1000141551" TargetMode="External"/><Relationship Id="rId4" Type="http://schemas.openxmlformats.org/officeDocument/2006/relationships/hyperlink" Target="https://www.allrockets.ca/Build/Airframes/Phenolic/40" TargetMode="External"/><Relationship Id="rId9" Type="http://schemas.openxmlformats.org/officeDocument/2006/relationships/hyperlink" Target="https://www.allrockets.ca/Build/Motor-Tubes/38" TargetMode="External"/><Relationship Id="rId14" Type="http://schemas.openxmlformats.org/officeDocument/2006/relationships/hyperlink" Target="https://catalogue.ottawafastenersupply.com/product/fasteners-and-fittings-inc-pan-head-machine-screws-117407-mmq598" TargetMode="External"/><Relationship Id="rId22" Type="http://schemas.openxmlformats.org/officeDocument/2006/relationships/hyperlink" Target="https://www.homedepot.ca/product/paulin--8-sae-flat-washers-zinc-plated-18-pcs-/1001588236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B141-8BE9-44FC-B7BB-D5F1F649A1EA}">
  <dimension ref="A1:N50"/>
  <sheetViews>
    <sheetView workbookViewId="0">
      <selection activeCell="N15" sqref="N15"/>
    </sheetView>
  </sheetViews>
  <sheetFormatPr defaultRowHeight="14.4" x14ac:dyDescent="0.3"/>
  <cols>
    <col min="1" max="1" width="15.77734375" customWidth="1"/>
    <col min="3" max="3" width="38.33203125" customWidth="1"/>
    <col min="4" max="5" width="11.33203125" customWidth="1"/>
    <col min="6" max="7" width="11.77734375" customWidth="1"/>
    <col min="12" max="12" width="13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52</v>
      </c>
      <c r="M1" t="s">
        <v>10</v>
      </c>
      <c r="N1" s="2">
        <f>SUMIF(H2:H199,TRUE,G2:G199)</f>
        <v>135.65000000000003</v>
      </c>
    </row>
    <row r="2" spans="1:14" x14ac:dyDescent="0.3">
      <c r="A2" t="s">
        <v>14</v>
      </c>
      <c r="C2" s="3" t="s">
        <v>15</v>
      </c>
      <c r="D2">
        <v>1</v>
      </c>
      <c r="E2" t="s">
        <v>16</v>
      </c>
      <c r="F2" s="2">
        <v>4.9000000000000004</v>
      </c>
      <c r="G2" s="2">
        <f>D2*F2</f>
        <v>4.9000000000000004</v>
      </c>
      <c r="H2" s="1" t="b">
        <v>1</v>
      </c>
      <c r="I2" s="1" t="b">
        <v>1</v>
      </c>
      <c r="J2" s="1" t="b">
        <v>1</v>
      </c>
      <c r="K2" s="1" t="b">
        <v>0</v>
      </c>
      <c r="M2" t="s">
        <v>12</v>
      </c>
      <c r="N2" s="2">
        <f>SUMIF(I2:I21,TRUE,G2:G21)</f>
        <v>62.360000000000007</v>
      </c>
    </row>
    <row r="3" spans="1:14" x14ac:dyDescent="0.3">
      <c r="A3" t="s">
        <v>17</v>
      </c>
      <c r="C3" s="3" t="s">
        <v>64</v>
      </c>
      <c r="D3">
        <v>2</v>
      </c>
      <c r="E3" t="s">
        <v>18</v>
      </c>
      <c r="F3" s="2">
        <v>2.8</v>
      </c>
      <c r="G3" s="2">
        <f t="shared" ref="G3:G29" si="0">D3*F3</f>
        <v>5.6</v>
      </c>
      <c r="H3" s="1" t="b">
        <v>1</v>
      </c>
      <c r="I3" s="1" t="b">
        <v>1</v>
      </c>
      <c r="J3" s="1" t="b">
        <v>1</v>
      </c>
      <c r="K3" s="1" t="b">
        <v>0</v>
      </c>
      <c r="M3" t="s">
        <v>8</v>
      </c>
      <c r="N3" s="2">
        <f>SUMIF(J2:J199,TRUE,G2:G199)</f>
        <v>109.05000000000003</v>
      </c>
    </row>
    <row r="4" spans="1:14" x14ac:dyDescent="0.3">
      <c r="A4" t="s">
        <v>19</v>
      </c>
      <c r="C4" s="3" t="s">
        <v>64</v>
      </c>
      <c r="D4">
        <v>0</v>
      </c>
      <c r="E4" t="s">
        <v>18</v>
      </c>
      <c r="F4" s="2">
        <v>2.7</v>
      </c>
      <c r="G4" s="2">
        <f t="shared" si="0"/>
        <v>0</v>
      </c>
      <c r="H4" s="1" t="b">
        <v>1</v>
      </c>
      <c r="I4" s="1" t="b">
        <v>1</v>
      </c>
      <c r="J4" s="1" t="b">
        <v>1</v>
      </c>
      <c r="K4" s="1" t="b">
        <v>0</v>
      </c>
      <c r="M4" t="s">
        <v>13</v>
      </c>
      <c r="N4" s="2">
        <f>SUMIF(K2:K199,TRUE,F2:F199)</f>
        <v>0</v>
      </c>
    </row>
    <row r="5" spans="1:14" x14ac:dyDescent="0.3">
      <c r="A5" t="s">
        <v>20</v>
      </c>
      <c r="C5" s="3" t="s">
        <v>21</v>
      </c>
      <c r="D5">
        <v>1</v>
      </c>
      <c r="E5" t="s">
        <v>22</v>
      </c>
      <c r="F5" s="2">
        <v>39.200000000000003</v>
      </c>
      <c r="G5" s="2">
        <f t="shared" si="0"/>
        <v>39.200000000000003</v>
      </c>
      <c r="H5" s="1" t="b">
        <v>1</v>
      </c>
      <c r="I5" s="1" t="b">
        <v>0</v>
      </c>
      <c r="J5" s="1" t="b">
        <v>1</v>
      </c>
      <c r="K5" s="1" t="b">
        <v>0</v>
      </c>
    </row>
    <row r="6" spans="1:14" x14ac:dyDescent="0.3">
      <c r="A6" t="s">
        <v>23</v>
      </c>
      <c r="C6" s="3" t="s">
        <v>24</v>
      </c>
      <c r="D6">
        <v>1</v>
      </c>
      <c r="E6" t="s">
        <v>22</v>
      </c>
      <c r="F6" s="2">
        <v>19.600000000000001</v>
      </c>
      <c r="G6" s="2">
        <f t="shared" si="0"/>
        <v>19.600000000000001</v>
      </c>
      <c r="H6" s="1" t="b">
        <v>0</v>
      </c>
      <c r="I6" s="1" t="b">
        <v>1</v>
      </c>
      <c r="J6" s="1" t="b">
        <v>0</v>
      </c>
      <c r="K6" s="1" t="b">
        <v>0</v>
      </c>
    </row>
    <row r="7" spans="1:14" x14ac:dyDescent="0.3">
      <c r="A7" t="s">
        <v>25</v>
      </c>
      <c r="B7" t="s">
        <v>27</v>
      </c>
      <c r="C7" s="3" t="s">
        <v>26</v>
      </c>
      <c r="D7">
        <v>1</v>
      </c>
      <c r="E7" t="s">
        <v>28</v>
      </c>
      <c r="F7" s="2">
        <v>11</v>
      </c>
      <c r="G7" s="2">
        <f t="shared" si="0"/>
        <v>11</v>
      </c>
      <c r="H7" s="1" t="b">
        <v>1</v>
      </c>
      <c r="I7" s="1" t="b">
        <v>0</v>
      </c>
      <c r="J7" s="1" t="b">
        <v>1</v>
      </c>
      <c r="K7" s="1" t="b">
        <v>0</v>
      </c>
    </row>
    <row r="8" spans="1:14" x14ac:dyDescent="0.3">
      <c r="A8" t="s">
        <v>29</v>
      </c>
      <c r="C8" s="3" t="s">
        <v>31</v>
      </c>
      <c r="D8">
        <v>1</v>
      </c>
      <c r="E8" t="s">
        <v>30</v>
      </c>
      <c r="F8" s="2">
        <v>9.8000000000000007</v>
      </c>
      <c r="G8" s="2">
        <f t="shared" si="0"/>
        <v>9.8000000000000007</v>
      </c>
      <c r="H8" s="1" t="b">
        <v>0</v>
      </c>
      <c r="I8" s="1" t="b">
        <v>1</v>
      </c>
      <c r="J8" s="1" t="b">
        <v>0</v>
      </c>
      <c r="K8" s="1" t="b">
        <v>0</v>
      </c>
    </row>
    <row r="9" spans="1:14" x14ac:dyDescent="0.3">
      <c r="A9" t="s">
        <v>32</v>
      </c>
      <c r="C9" s="3" t="s">
        <v>34</v>
      </c>
      <c r="D9">
        <v>1</v>
      </c>
      <c r="E9" t="s">
        <v>33</v>
      </c>
      <c r="F9" s="2">
        <v>9</v>
      </c>
      <c r="G9" s="2">
        <f t="shared" si="0"/>
        <v>9</v>
      </c>
      <c r="H9" s="1" t="b">
        <v>0</v>
      </c>
      <c r="I9" s="1" t="b">
        <v>0</v>
      </c>
      <c r="J9" s="1" t="b">
        <v>0</v>
      </c>
      <c r="K9" s="1" t="b">
        <v>0</v>
      </c>
    </row>
    <row r="10" spans="1:14" x14ac:dyDescent="0.3">
      <c r="A10" t="s">
        <v>35</v>
      </c>
      <c r="C10" s="3" t="s">
        <v>36</v>
      </c>
      <c r="D10">
        <v>1</v>
      </c>
      <c r="E10" t="s">
        <v>33</v>
      </c>
      <c r="F10" s="2">
        <v>6.2</v>
      </c>
      <c r="G10" s="2">
        <f t="shared" si="0"/>
        <v>6.2</v>
      </c>
      <c r="H10" s="1" t="b">
        <v>0</v>
      </c>
      <c r="I10" s="1" t="b">
        <v>1</v>
      </c>
      <c r="J10" s="1" t="b">
        <v>0</v>
      </c>
      <c r="K10" s="1" t="b">
        <v>0</v>
      </c>
    </row>
    <row r="11" spans="1:14" x14ac:dyDescent="0.3">
      <c r="A11" t="s">
        <v>37</v>
      </c>
      <c r="C11" s="3" t="s">
        <v>41</v>
      </c>
      <c r="D11">
        <v>1</v>
      </c>
      <c r="E11" t="s">
        <v>40</v>
      </c>
      <c r="F11" s="2">
        <v>15.6</v>
      </c>
      <c r="G11" s="2">
        <f t="shared" si="0"/>
        <v>15.6</v>
      </c>
      <c r="H11" s="1" t="b">
        <v>1</v>
      </c>
      <c r="I11" s="1" t="b">
        <v>0</v>
      </c>
      <c r="J11" s="1" t="b">
        <v>0</v>
      </c>
      <c r="K11" s="1" t="b">
        <v>0</v>
      </c>
    </row>
    <row r="12" spans="1:14" x14ac:dyDescent="0.3">
      <c r="A12" t="s">
        <v>38</v>
      </c>
      <c r="C12" s="3" t="s">
        <v>39</v>
      </c>
      <c r="D12">
        <v>1</v>
      </c>
      <c r="E12" t="s">
        <v>40</v>
      </c>
      <c r="F12" s="2">
        <v>14</v>
      </c>
      <c r="G12" s="2">
        <f t="shared" si="0"/>
        <v>14</v>
      </c>
      <c r="H12" s="1" t="b">
        <v>1</v>
      </c>
      <c r="I12" s="1" t="b">
        <v>0</v>
      </c>
      <c r="J12" s="1" t="b">
        <v>1</v>
      </c>
      <c r="K12" s="1" t="b">
        <v>0</v>
      </c>
    </row>
    <row r="13" spans="1:14" x14ac:dyDescent="0.3">
      <c r="A13" t="s">
        <v>42</v>
      </c>
      <c r="F13" s="2"/>
      <c r="G13" s="2">
        <f t="shared" si="0"/>
        <v>0</v>
      </c>
      <c r="H13" s="1" t="b">
        <v>0</v>
      </c>
      <c r="I13" s="1" t="b">
        <v>0</v>
      </c>
      <c r="J13" s="1" t="b">
        <v>0</v>
      </c>
      <c r="K13" s="1" t="b">
        <v>0</v>
      </c>
    </row>
    <row r="14" spans="1:14" x14ac:dyDescent="0.3">
      <c r="A14" t="s">
        <v>43</v>
      </c>
      <c r="B14" t="s">
        <v>51</v>
      </c>
      <c r="C14" s="3" t="s">
        <v>44</v>
      </c>
      <c r="D14">
        <v>12</v>
      </c>
      <c r="E14" t="s">
        <v>18</v>
      </c>
      <c r="F14" s="2">
        <v>0.05</v>
      </c>
      <c r="G14" s="2">
        <f t="shared" si="0"/>
        <v>0.60000000000000009</v>
      </c>
      <c r="H14" s="1" t="b">
        <v>1</v>
      </c>
      <c r="I14" s="1" t="b">
        <v>1</v>
      </c>
      <c r="J14" s="1" t="b">
        <v>1</v>
      </c>
      <c r="K14" s="1" t="b">
        <v>0</v>
      </c>
      <c r="L14" t="s">
        <v>53</v>
      </c>
    </row>
    <row r="15" spans="1:14" x14ac:dyDescent="0.3">
      <c r="A15" t="s">
        <v>45</v>
      </c>
      <c r="B15" t="s">
        <v>46</v>
      </c>
      <c r="C15" s="3" t="s">
        <v>47</v>
      </c>
      <c r="D15">
        <v>3</v>
      </c>
      <c r="E15" t="s">
        <v>18</v>
      </c>
      <c r="F15" s="2">
        <v>0.06</v>
      </c>
      <c r="G15" s="2">
        <f t="shared" si="0"/>
        <v>0.18</v>
      </c>
      <c r="H15" s="1" t="b">
        <v>1</v>
      </c>
      <c r="I15" s="1" t="b">
        <v>1</v>
      </c>
      <c r="J15" s="1" t="b">
        <v>1</v>
      </c>
      <c r="K15" s="1" t="b">
        <v>0</v>
      </c>
      <c r="L15" t="s">
        <v>63</v>
      </c>
    </row>
    <row r="16" spans="1:14" x14ac:dyDescent="0.3">
      <c r="A16" t="s">
        <v>49</v>
      </c>
      <c r="B16" t="s">
        <v>48</v>
      </c>
      <c r="C16" s="3" t="s">
        <v>50</v>
      </c>
      <c r="D16">
        <v>6</v>
      </c>
      <c r="E16" t="s">
        <v>18</v>
      </c>
      <c r="F16" s="2">
        <v>0.06</v>
      </c>
      <c r="G16" s="2">
        <f t="shared" si="0"/>
        <v>0.36</v>
      </c>
      <c r="H16" s="1" t="b">
        <v>1</v>
      </c>
      <c r="I16" s="1" t="b">
        <v>1</v>
      </c>
      <c r="J16" s="1" t="b">
        <v>1</v>
      </c>
      <c r="K16" s="1" t="b">
        <v>0</v>
      </c>
      <c r="L16" t="s">
        <v>62</v>
      </c>
    </row>
    <row r="17" spans="1:12" x14ac:dyDescent="0.3">
      <c r="A17" t="s">
        <v>54</v>
      </c>
      <c r="B17" t="s">
        <v>55</v>
      </c>
      <c r="C17" s="3" t="s">
        <v>56</v>
      </c>
      <c r="D17">
        <v>3</v>
      </c>
      <c r="E17" t="s">
        <v>18</v>
      </c>
      <c r="F17" s="2">
        <v>0.41</v>
      </c>
      <c r="G17" s="2">
        <f t="shared" si="0"/>
        <v>1.23</v>
      </c>
      <c r="H17" s="1" t="b">
        <v>1</v>
      </c>
      <c r="I17" s="1" t="b">
        <v>1</v>
      </c>
      <c r="J17" s="1" t="b">
        <v>1</v>
      </c>
      <c r="K17" s="1" t="b">
        <v>0</v>
      </c>
      <c r="L17" t="s">
        <v>57</v>
      </c>
    </row>
    <row r="18" spans="1:12" x14ac:dyDescent="0.3">
      <c r="A18" t="s">
        <v>59</v>
      </c>
      <c r="B18" t="s">
        <v>58</v>
      </c>
      <c r="C18" s="3" t="s">
        <v>60</v>
      </c>
      <c r="D18">
        <v>3</v>
      </c>
      <c r="E18" t="s">
        <v>18</v>
      </c>
      <c r="F18" s="2">
        <v>0.05</v>
      </c>
      <c r="G18" s="2">
        <f t="shared" si="0"/>
        <v>0.15000000000000002</v>
      </c>
      <c r="H18" s="1" t="b">
        <v>1</v>
      </c>
      <c r="I18" s="1" t="b">
        <v>1</v>
      </c>
      <c r="J18" s="1" t="b">
        <v>1</v>
      </c>
      <c r="K18" s="1" t="b">
        <v>0</v>
      </c>
      <c r="L18" t="s">
        <v>61</v>
      </c>
    </row>
    <row r="19" spans="1:12" x14ac:dyDescent="0.3">
      <c r="A19" t="s">
        <v>65</v>
      </c>
      <c r="B19" t="s">
        <v>66</v>
      </c>
      <c r="C19" s="3" t="s">
        <v>67</v>
      </c>
      <c r="D19">
        <v>3</v>
      </c>
      <c r="E19" t="s">
        <v>18</v>
      </c>
      <c r="F19" s="2">
        <v>4.2</v>
      </c>
      <c r="G19" s="2">
        <f t="shared" si="0"/>
        <v>12.600000000000001</v>
      </c>
      <c r="H19" s="1" t="b">
        <v>1</v>
      </c>
      <c r="I19" s="1" t="b">
        <v>1</v>
      </c>
      <c r="J19" s="1" t="b">
        <v>1</v>
      </c>
      <c r="K19" s="1" t="b">
        <v>0</v>
      </c>
      <c r="L19" t="s">
        <v>68</v>
      </c>
    </row>
    <row r="20" spans="1:12" x14ac:dyDescent="0.3">
      <c r="A20" t="s">
        <v>69</v>
      </c>
      <c r="B20" t="s">
        <v>70</v>
      </c>
      <c r="C20" s="3" t="s">
        <v>72</v>
      </c>
      <c r="D20">
        <v>6</v>
      </c>
      <c r="E20" t="s">
        <v>18</v>
      </c>
      <c r="F20" s="2">
        <v>0.03</v>
      </c>
      <c r="G20" s="2">
        <f t="shared" si="0"/>
        <v>0.18</v>
      </c>
      <c r="H20" s="1" t="b">
        <v>1</v>
      </c>
      <c r="I20" s="1" t="b">
        <v>1</v>
      </c>
      <c r="J20" s="1" t="b">
        <v>1</v>
      </c>
      <c r="K20" s="1" t="b">
        <v>0</v>
      </c>
      <c r="L20" t="s">
        <v>73</v>
      </c>
    </row>
    <row r="21" spans="1:12" x14ac:dyDescent="0.3">
      <c r="A21" t="s">
        <v>74</v>
      </c>
      <c r="B21" t="s">
        <v>77</v>
      </c>
      <c r="C21" s="3" t="s">
        <v>81</v>
      </c>
      <c r="D21">
        <v>6</v>
      </c>
      <c r="E21" t="s">
        <v>18</v>
      </c>
      <c r="F21" s="2">
        <v>0.16</v>
      </c>
      <c r="G21" s="2">
        <f t="shared" si="0"/>
        <v>0.96</v>
      </c>
      <c r="H21" s="1" t="b">
        <v>1</v>
      </c>
      <c r="I21" s="1" t="b">
        <v>1</v>
      </c>
      <c r="J21" s="1" t="b">
        <v>1</v>
      </c>
      <c r="K21" s="1" t="b">
        <v>0</v>
      </c>
      <c r="L21" t="s">
        <v>82</v>
      </c>
    </row>
    <row r="22" spans="1:12" x14ac:dyDescent="0.3">
      <c r="A22" t="s">
        <v>75</v>
      </c>
      <c r="B22" t="s">
        <v>94</v>
      </c>
      <c r="C22" s="3" t="s">
        <v>76</v>
      </c>
      <c r="D22">
        <v>9</v>
      </c>
      <c r="E22" t="s">
        <v>18</v>
      </c>
      <c r="F22" s="2">
        <v>0.02</v>
      </c>
      <c r="G22" s="2">
        <f t="shared" si="0"/>
        <v>0.18</v>
      </c>
      <c r="H22" s="1" t="b">
        <v>1</v>
      </c>
      <c r="I22" s="1" t="b">
        <v>1</v>
      </c>
      <c r="J22" s="1" t="b">
        <v>1</v>
      </c>
      <c r="K22" s="1" t="b">
        <v>0</v>
      </c>
      <c r="L22" t="s">
        <v>80</v>
      </c>
    </row>
    <row r="23" spans="1:12" x14ac:dyDescent="0.3">
      <c r="A23" t="s">
        <v>78</v>
      </c>
      <c r="B23" t="s">
        <v>71</v>
      </c>
      <c r="C23" s="3" t="s">
        <v>79</v>
      </c>
      <c r="D23">
        <v>6</v>
      </c>
      <c r="E23" t="s">
        <v>18</v>
      </c>
      <c r="F23" s="2">
        <v>0.11</v>
      </c>
      <c r="G23" s="2">
        <f t="shared" si="0"/>
        <v>0.66</v>
      </c>
      <c r="H23" s="1" t="b">
        <v>1</v>
      </c>
      <c r="I23" s="1" t="b">
        <v>1</v>
      </c>
      <c r="J23" s="1" t="b">
        <v>1</v>
      </c>
      <c r="K23" s="1" t="b">
        <v>0</v>
      </c>
      <c r="L23" t="s">
        <v>83</v>
      </c>
    </row>
    <row r="24" spans="1:12" x14ac:dyDescent="0.3">
      <c r="A24" t="s">
        <v>85</v>
      </c>
      <c r="B24" t="s">
        <v>84</v>
      </c>
      <c r="C24" s="3" t="s">
        <v>86</v>
      </c>
      <c r="D24">
        <v>1</v>
      </c>
      <c r="E24" t="s">
        <v>87</v>
      </c>
      <c r="F24" s="2">
        <v>3.97</v>
      </c>
      <c r="G24" s="2">
        <f t="shared" si="0"/>
        <v>3.97</v>
      </c>
      <c r="H24" s="1" t="b">
        <v>1</v>
      </c>
      <c r="I24" s="1" t="b">
        <v>1</v>
      </c>
      <c r="J24" s="1" t="b">
        <v>1</v>
      </c>
      <c r="K24" s="1" t="b">
        <v>0</v>
      </c>
      <c r="L24" t="s">
        <v>88</v>
      </c>
    </row>
    <row r="25" spans="1:12" x14ac:dyDescent="0.3">
      <c r="A25" t="s">
        <v>89</v>
      </c>
      <c r="B25" t="s">
        <v>90</v>
      </c>
      <c r="C25" s="3" t="s">
        <v>91</v>
      </c>
      <c r="D25">
        <v>1</v>
      </c>
      <c r="E25" t="s">
        <v>18</v>
      </c>
      <c r="F25" s="2">
        <v>0.03</v>
      </c>
      <c r="G25" s="2">
        <f t="shared" si="0"/>
        <v>0.03</v>
      </c>
      <c r="H25" s="1" t="b">
        <v>1</v>
      </c>
      <c r="I25" s="1" t="b">
        <v>1</v>
      </c>
      <c r="J25" s="1" t="b">
        <v>1</v>
      </c>
      <c r="K25" s="1" t="b">
        <v>0</v>
      </c>
      <c r="L25" t="s">
        <v>92</v>
      </c>
    </row>
    <row r="26" spans="1:12" x14ac:dyDescent="0.3">
      <c r="A26" t="s">
        <v>93</v>
      </c>
      <c r="B26" t="s">
        <v>95</v>
      </c>
      <c r="C26" s="3" t="s">
        <v>96</v>
      </c>
      <c r="D26">
        <v>3</v>
      </c>
      <c r="E26" t="s">
        <v>18</v>
      </c>
      <c r="F26" s="2">
        <v>0.15</v>
      </c>
      <c r="G26" s="2">
        <f t="shared" si="0"/>
        <v>0.44999999999999996</v>
      </c>
      <c r="H26" s="1" t="b">
        <v>1</v>
      </c>
      <c r="I26" s="1" t="b">
        <v>1</v>
      </c>
      <c r="J26" s="1" t="b">
        <v>1</v>
      </c>
      <c r="K26" s="1" t="b">
        <v>0</v>
      </c>
      <c r="L26" t="s">
        <v>97</v>
      </c>
    </row>
    <row r="27" spans="1:12" x14ac:dyDescent="0.3">
      <c r="A27" t="s">
        <v>98</v>
      </c>
      <c r="B27" t="s">
        <v>99</v>
      </c>
      <c r="C27" s="3" t="s">
        <v>105</v>
      </c>
      <c r="D27">
        <v>1</v>
      </c>
      <c r="E27" t="s">
        <v>18</v>
      </c>
      <c r="F27" s="2">
        <v>12.8</v>
      </c>
      <c r="G27" s="2">
        <f t="shared" si="0"/>
        <v>12.8</v>
      </c>
      <c r="H27" s="1" t="b">
        <v>1</v>
      </c>
      <c r="I27" s="1" t="b">
        <v>1</v>
      </c>
      <c r="J27" s="1" t="b">
        <v>1</v>
      </c>
      <c r="K27" s="1" t="b">
        <v>0</v>
      </c>
    </row>
    <row r="28" spans="1:12" x14ac:dyDescent="0.3">
      <c r="A28" t="s">
        <v>100</v>
      </c>
      <c r="B28" t="s">
        <v>101</v>
      </c>
      <c r="D28">
        <v>1</v>
      </c>
      <c r="E28" t="s">
        <v>18</v>
      </c>
      <c r="F28" s="4">
        <v>40</v>
      </c>
      <c r="G28" s="2">
        <f t="shared" si="0"/>
        <v>40</v>
      </c>
      <c r="H28" s="1" t="b">
        <v>0</v>
      </c>
      <c r="I28" s="1" t="b">
        <v>0</v>
      </c>
      <c r="J28" s="1" t="b">
        <v>0</v>
      </c>
      <c r="K28" s="1" t="b">
        <v>0</v>
      </c>
    </row>
    <row r="29" spans="1:12" x14ac:dyDescent="0.3">
      <c r="A29" t="s">
        <v>102</v>
      </c>
      <c r="C29" s="3" t="s">
        <v>103</v>
      </c>
      <c r="D29">
        <v>5</v>
      </c>
      <c r="E29" t="s">
        <v>104</v>
      </c>
      <c r="F29" s="2">
        <v>2.2000000000000002</v>
      </c>
      <c r="G29" s="2">
        <f t="shared" si="0"/>
        <v>11</v>
      </c>
      <c r="H29" s="1" t="b">
        <v>1</v>
      </c>
      <c r="I29" s="1" t="b">
        <v>1</v>
      </c>
      <c r="J29" s="1" t="b">
        <v>0</v>
      </c>
      <c r="K29" s="1" t="b">
        <v>0</v>
      </c>
    </row>
    <row r="30" spans="1:12" x14ac:dyDescent="0.3">
      <c r="H30" s="1" t="b">
        <v>0</v>
      </c>
      <c r="I30" s="1" t="b">
        <v>0</v>
      </c>
      <c r="J30" s="1" t="b">
        <v>0</v>
      </c>
      <c r="K30" s="1" t="b">
        <v>0</v>
      </c>
    </row>
    <row r="31" spans="1:12" x14ac:dyDescent="0.3">
      <c r="H31" s="1" t="b">
        <v>0</v>
      </c>
      <c r="I31" s="1" t="b">
        <v>0</v>
      </c>
      <c r="J31" s="1" t="b">
        <v>0</v>
      </c>
      <c r="K31" s="1" t="b">
        <v>0</v>
      </c>
    </row>
    <row r="32" spans="1:12" x14ac:dyDescent="0.3">
      <c r="H32" s="1" t="b">
        <v>0</v>
      </c>
      <c r="I32" s="1" t="b">
        <v>0</v>
      </c>
      <c r="J32" s="1" t="b">
        <v>0</v>
      </c>
      <c r="K32" s="1" t="b">
        <v>0</v>
      </c>
    </row>
    <row r="33" spans="8:11" x14ac:dyDescent="0.3">
      <c r="H33" s="1" t="b">
        <v>0</v>
      </c>
      <c r="I33" s="1" t="b">
        <v>0</v>
      </c>
      <c r="J33" s="1" t="b">
        <v>0</v>
      </c>
      <c r="K33" s="1" t="b">
        <v>0</v>
      </c>
    </row>
    <row r="34" spans="8:11" x14ac:dyDescent="0.3">
      <c r="H34" s="1" t="b">
        <v>0</v>
      </c>
      <c r="I34" s="1" t="b">
        <v>0</v>
      </c>
      <c r="J34" s="1" t="b">
        <v>0</v>
      </c>
      <c r="K34" s="1" t="b">
        <v>0</v>
      </c>
    </row>
    <row r="35" spans="8:11" x14ac:dyDescent="0.3">
      <c r="H35" s="1" t="b">
        <v>0</v>
      </c>
      <c r="I35" s="1" t="b">
        <v>0</v>
      </c>
      <c r="J35" s="1" t="b">
        <v>0</v>
      </c>
      <c r="K35" s="1" t="b">
        <v>0</v>
      </c>
    </row>
    <row r="36" spans="8:11" x14ac:dyDescent="0.3">
      <c r="H36" s="1" t="b">
        <v>0</v>
      </c>
      <c r="I36" s="1" t="b">
        <v>0</v>
      </c>
      <c r="J36" s="1" t="b">
        <v>0</v>
      </c>
      <c r="K36" s="1" t="b">
        <v>0</v>
      </c>
    </row>
    <row r="37" spans="8:11" x14ac:dyDescent="0.3">
      <c r="H37" s="1" t="b">
        <v>0</v>
      </c>
      <c r="I37" s="1" t="b">
        <v>0</v>
      </c>
      <c r="J37" s="1" t="b">
        <v>0</v>
      </c>
      <c r="K37" s="1" t="b">
        <v>0</v>
      </c>
    </row>
    <row r="38" spans="8:11" x14ac:dyDescent="0.3">
      <c r="H38" s="1" t="b">
        <v>0</v>
      </c>
      <c r="I38" s="1" t="b">
        <v>0</v>
      </c>
      <c r="J38" s="1" t="b">
        <v>0</v>
      </c>
      <c r="K38" s="1" t="b">
        <v>0</v>
      </c>
    </row>
    <row r="39" spans="8:11" x14ac:dyDescent="0.3">
      <c r="H39" s="1" t="b">
        <v>0</v>
      </c>
      <c r="I39" s="1" t="b">
        <v>0</v>
      </c>
      <c r="J39" s="1" t="b">
        <v>0</v>
      </c>
      <c r="K39" s="1" t="b">
        <v>0</v>
      </c>
    </row>
    <row r="40" spans="8:11" x14ac:dyDescent="0.3">
      <c r="H40" s="1" t="b">
        <v>0</v>
      </c>
      <c r="I40" s="1" t="b">
        <v>0</v>
      </c>
      <c r="J40" s="1" t="b">
        <v>0</v>
      </c>
      <c r="K40" s="1" t="b">
        <v>0</v>
      </c>
    </row>
    <row r="41" spans="8:11" x14ac:dyDescent="0.3">
      <c r="H41" s="1" t="b">
        <v>0</v>
      </c>
      <c r="I41" s="1" t="b">
        <v>0</v>
      </c>
      <c r="J41" s="1" t="b">
        <v>0</v>
      </c>
      <c r="K41" s="1" t="b">
        <v>0</v>
      </c>
    </row>
    <row r="42" spans="8:11" x14ac:dyDescent="0.3">
      <c r="H42" s="1" t="b">
        <v>0</v>
      </c>
      <c r="I42" s="1" t="b">
        <v>0</v>
      </c>
      <c r="J42" s="1" t="b">
        <v>0</v>
      </c>
      <c r="K42" s="1" t="b">
        <v>0</v>
      </c>
    </row>
    <row r="43" spans="8:11" x14ac:dyDescent="0.3">
      <c r="H43" s="1" t="b">
        <v>0</v>
      </c>
      <c r="I43" s="1" t="b">
        <v>0</v>
      </c>
      <c r="J43" s="1" t="b">
        <v>0</v>
      </c>
      <c r="K43" s="1" t="b">
        <v>0</v>
      </c>
    </row>
    <row r="44" spans="8:11" x14ac:dyDescent="0.3">
      <c r="H44" s="1" t="b">
        <v>0</v>
      </c>
      <c r="I44" s="1" t="b">
        <v>0</v>
      </c>
      <c r="J44" s="1" t="b">
        <v>0</v>
      </c>
      <c r="K44" s="1" t="b">
        <v>0</v>
      </c>
    </row>
    <row r="45" spans="8:11" x14ac:dyDescent="0.3">
      <c r="H45" s="1" t="b">
        <v>0</v>
      </c>
      <c r="I45" s="1" t="b">
        <v>0</v>
      </c>
      <c r="J45" s="1" t="b">
        <v>0</v>
      </c>
      <c r="K45" s="1" t="b">
        <v>0</v>
      </c>
    </row>
    <row r="46" spans="8:11" x14ac:dyDescent="0.3">
      <c r="H46" s="1" t="b">
        <v>0</v>
      </c>
      <c r="I46" s="1" t="b">
        <v>0</v>
      </c>
      <c r="J46" s="1" t="b">
        <v>0</v>
      </c>
      <c r="K46" s="1" t="b">
        <v>0</v>
      </c>
    </row>
    <row r="47" spans="8:11" x14ac:dyDescent="0.3">
      <c r="H47" s="1" t="b">
        <v>0</v>
      </c>
      <c r="I47" s="1" t="b">
        <v>0</v>
      </c>
      <c r="J47" s="1" t="b">
        <v>0</v>
      </c>
      <c r="K47" s="1" t="b">
        <v>0</v>
      </c>
    </row>
    <row r="48" spans="8:11" x14ac:dyDescent="0.3">
      <c r="H48" s="1" t="b">
        <v>0</v>
      </c>
      <c r="I48" s="1" t="b">
        <v>0</v>
      </c>
      <c r="J48" s="1" t="b">
        <v>0</v>
      </c>
      <c r="K48" s="1" t="b">
        <v>0</v>
      </c>
    </row>
    <row r="49" spans="8:11" x14ac:dyDescent="0.3">
      <c r="H49" s="1" t="b">
        <v>0</v>
      </c>
      <c r="I49" s="1" t="b">
        <v>0</v>
      </c>
      <c r="J49" s="1" t="b">
        <v>0</v>
      </c>
      <c r="K49" s="1" t="b">
        <v>0</v>
      </c>
    </row>
    <row r="50" spans="8:11" x14ac:dyDescent="0.3">
      <c r="H50" s="1" t="b">
        <v>0</v>
      </c>
      <c r="I50" s="1" t="b">
        <v>0</v>
      </c>
      <c r="J50" s="1" t="b">
        <v>0</v>
      </c>
      <c r="K50" s="1" t="b">
        <v>0</v>
      </c>
    </row>
  </sheetData>
  <hyperlinks>
    <hyperlink ref="C2" r:id="rId1" xr:uid="{E6A58A5B-4BAD-4343-8EAC-25F409496FE5}"/>
    <hyperlink ref="C3" r:id="rId2" xr:uid="{1C421C24-3D55-4A2B-878F-9F76991FC2E2}"/>
    <hyperlink ref="C4" r:id="rId3" xr:uid="{A10E01BF-9BA6-4809-A10E-90F1BDC6E101}"/>
    <hyperlink ref="C5" r:id="rId4" xr:uid="{952B2FD3-2978-42CD-87C8-55CC26652733}"/>
    <hyperlink ref="C6" r:id="rId5" xr:uid="{820EA34E-9BE1-4B27-9E2B-05EE0F83DC02}"/>
    <hyperlink ref="C7" r:id="rId6" xr:uid="{8D0B97FE-5F73-4BC7-A85B-2CFB4CE73B60}"/>
    <hyperlink ref="C8" r:id="rId7" xr:uid="{E9BFD603-E5B6-4C68-90D1-2357A81F3983}"/>
    <hyperlink ref="C9" r:id="rId8" xr:uid="{09A5DC8D-C283-43F7-9E18-8B53FF347BEA}"/>
    <hyperlink ref="C10" r:id="rId9" xr:uid="{5641B91A-E80C-4946-A47D-75AF6CF87F9C}"/>
    <hyperlink ref="C12" r:id="rId10" xr:uid="{094CD39B-51F1-4626-BD9E-CFCBEAD60992}"/>
    <hyperlink ref="C11" r:id="rId11" xr:uid="{9260C5D0-75CE-4528-A331-961316AC1EF8}"/>
    <hyperlink ref="C14" r:id="rId12" xr:uid="{0444BC95-2AA8-490E-97AB-4C8458F26D20}"/>
    <hyperlink ref="C15" r:id="rId13" xr:uid="{EEF5C1C2-5277-4FAB-A34B-94681BD5138E}"/>
    <hyperlink ref="C16" r:id="rId14" xr:uid="{936D2DAA-C2B0-4D8F-BF69-762DF6B5EFFD}"/>
    <hyperlink ref="C17" r:id="rId15" xr:uid="{AD54D665-50C8-42A6-9FD9-4193AA2CC3D0}"/>
    <hyperlink ref="C18" r:id="rId16" xr:uid="{25FEE5DC-D267-4CBC-A629-793E6BAF683E}"/>
    <hyperlink ref="C19" r:id="rId17" xr:uid="{A36E83DB-BE39-49A8-8E00-0AA5B4BEA39B}"/>
    <hyperlink ref="C20" r:id="rId18" xr:uid="{C4534257-4275-4C55-8357-893440242BB8}"/>
    <hyperlink ref="C21" r:id="rId19" xr:uid="{AAAEEB3C-4100-4FF4-9486-FE3DF5B5ADE8}"/>
    <hyperlink ref="C22" r:id="rId20" xr:uid="{FE5A43EC-C4F3-4D89-A2ED-BC86676A1827}"/>
    <hyperlink ref="C23" r:id="rId21" xr:uid="{335A851D-C063-421C-84F5-D4A17EDC6577}"/>
    <hyperlink ref="C24" r:id="rId22" xr:uid="{A2E43362-F02D-4CC3-8F9E-36CE00809A6F}"/>
    <hyperlink ref="C25" r:id="rId23" xr:uid="{6DD85826-19AD-458E-B140-5E469F163694}"/>
    <hyperlink ref="C26" r:id="rId24" xr:uid="{01F8938B-C59F-41E4-83AF-DAA238E6B6B4}"/>
    <hyperlink ref="C29" r:id="rId25" xr:uid="{75A09878-999A-4336-8EC0-B1DB65F7CC5C}"/>
    <hyperlink ref="C27" r:id="rId26" xr:uid="{F5A551DC-EDA9-4C4F-BB93-FE0FFE391710}"/>
  </hyperlinks>
  <pageMargins left="0.7" right="0.7" top="0.75" bottom="0.75" header="0.3" footer="0.3"/>
  <pageSetup orientation="portrait" horizontalDpi="4294967293" verticalDpi="4294967293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1B74-4BF9-45C8-B516-A8074687E859}">
  <dimension ref="A1:S45"/>
  <sheetViews>
    <sheetView tabSelected="1" workbookViewId="0">
      <selection activeCell="K20" sqref="K20"/>
    </sheetView>
  </sheetViews>
  <sheetFormatPr defaultRowHeight="14.4" x14ac:dyDescent="0.3"/>
  <cols>
    <col min="1" max="1" width="14.77734375" customWidth="1"/>
    <col min="2" max="2" width="7.88671875" customWidth="1"/>
    <col min="3" max="3" width="12.5546875" customWidth="1"/>
    <col min="4" max="4" width="14.21875" customWidth="1"/>
    <col min="5" max="6" width="22.109375" customWidth="1"/>
    <col min="7" max="8" width="13.109375" customWidth="1"/>
    <col min="9" max="9" width="11.44140625" customWidth="1"/>
    <col min="10" max="10" width="12.77734375" customWidth="1"/>
    <col min="12" max="12" width="9.44140625" customWidth="1"/>
    <col min="15" max="15" width="11" customWidth="1"/>
    <col min="16" max="16" width="15.109375" customWidth="1"/>
  </cols>
  <sheetData>
    <row r="1" spans="1:19" x14ac:dyDescent="0.3">
      <c r="A1" s="7" t="s">
        <v>141</v>
      </c>
      <c r="B1" s="7"/>
      <c r="C1" s="7"/>
      <c r="D1" s="7"/>
      <c r="E1" s="7"/>
      <c r="F1" s="7"/>
      <c r="G1" s="7"/>
      <c r="H1" s="7"/>
      <c r="I1" s="7"/>
      <c r="J1" s="7"/>
    </row>
    <row r="2" spans="1:19" x14ac:dyDescent="0.3">
      <c r="A2" t="s">
        <v>106</v>
      </c>
      <c r="B2" t="s">
        <v>124</v>
      </c>
      <c r="C2" t="s">
        <v>107</v>
      </c>
      <c r="D2" t="s">
        <v>132</v>
      </c>
      <c r="E2" t="s">
        <v>184</v>
      </c>
      <c r="F2" t="s">
        <v>108</v>
      </c>
      <c r="G2" t="s">
        <v>185</v>
      </c>
      <c r="H2" t="s">
        <v>186</v>
      </c>
      <c r="I2" t="s">
        <v>11</v>
      </c>
      <c r="J2" t="s">
        <v>117</v>
      </c>
      <c r="K2" t="s">
        <v>189</v>
      </c>
      <c r="L2" t="s">
        <v>123</v>
      </c>
      <c r="R2" t="s">
        <v>115</v>
      </c>
    </row>
    <row r="3" spans="1:19" x14ac:dyDescent="0.3">
      <c r="A3" t="s">
        <v>110</v>
      </c>
      <c r="B3">
        <v>2</v>
      </c>
      <c r="C3" t="s">
        <v>135</v>
      </c>
      <c r="D3" t="s">
        <v>131</v>
      </c>
      <c r="E3" t="s">
        <v>154</v>
      </c>
      <c r="F3" t="s">
        <v>122</v>
      </c>
      <c r="G3" s="2">
        <v>0.67</v>
      </c>
      <c r="H3" s="2">
        <v>0.57999999999999996</v>
      </c>
      <c r="I3" s="2">
        <f t="shared" ref="I3:I17" si="0">B3*G3</f>
        <v>1.34</v>
      </c>
      <c r="J3" s="2" t="s">
        <v>118</v>
      </c>
      <c r="K3" s="2"/>
      <c r="L3" t="s">
        <v>111</v>
      </c>
      <c r="M3" t="s">
        <v>112</v>
      </c>
      <c r="N3" t="s">
        <v>129</v>
      </c>
      <c r="O3" t="s">
        <v>113</v>
      </c>
      <c r="P3" t="s">
        <v>114</v>
      </c>
      <c r="R3">
        <v>1</v>
      </c>
    </row>
    <row r="4" spans="1:19" x14ac:dyDescent="0.3">
      <c r="A4" t="s">
        <v>170</v>
      </c>
      <c r="B4">
        <v>2</v>
      </c>
      <c r="C4" t="s">
        <v>136</v>
      </c>
      <c r="D4" t="s">
        <v>131</v>
      </c>
      <c r="E4" t="s">
        <v>155</v>
      </c>
      <c r="G4" s="2">
        <v>0.15</v>
      </c>
      <c r="H4" s="2"/>
      <c r="I4" s="2">
        <f t="shared" si="0"/>
        <v>0.3</v>
      </c>
      <c r="J4" s="2" t="s">
        <v>118</v>
      </c>
      <c r="K4" s="2"/>
      <c r="L4" s="2">
        <f>SUM(ArdentisBasic[Line Cost])</f>
        <v>173.68800000000002</v>
      </c>
      <c r="M4" s="2">
        <v>3</v>
      </c>
      <c r="N4" s="2">
        <f>IF(S6&gt;100,0,8)*IF(S6=0,0,1)</f>
        <v>0</v>
      </c>
      <c r="O4" s="2">
        <f>IF(R6&gt;100,0,20)*IF(R6=0,0,1)</f>
        <v>0</v>
      </c>
      <c r="P4" s="2">
        <f>(L4+(M4+O4+N4)/R3)*1.13</f>
        <v>199.65744000000001</v>
      </c>
    </row>
    <row r="5" spans="1:19" x14ac:dyDescent="0.3">
      <c r="A5" t="s">
        <v>171</v>
      </c>
      <c r="B5">
        <v>4</v>
      </c>
      <c r="C5" t="s">
        <v>137</v>
      </c>
      <c r="D5" t="s">
        <v>131</v>
      </c>
      <c r="E5" t="s">
        <v>156</v>
      </c>
      <c r="F5" t="s">
        <v>187</v>
      </c>
      <c r="G5" s="2">
        <v>0.16</v>
      </c>
      <c r="H5" s="2">
        <v>0.16800000000000001</v>
      </c>
      <c r="I5" s="2">
        <f t="shared" si="0"/>
        <v>0.64</v>
      </c>
      <c r="J5" s="2" t="s">
        <v>118</v>
      </c>
      <c r="K5" s="2"/>
      <c r="R5" t="s">
        <v>133</v>
      </c>
      <c r="S5" t="s">
        <v>131</v>
      </c>
    </row>
    <row r="6" spans="1:19" x14ac:dyDescent="0.3">
      <c r="A6" t="s">
        <v>172</v>
      </c>
      <c r="B6">
        <v>2</v>
      </c>
      <c r="C6" t="s">
        <v>138</v>
      </c>
      <c r="D6" t="s">
        <v>131</v>
      </c>
      <c r="E6" t="s">
        <v>130</v>
      </c>
      <c r="G6" s="2">
        <v>7.83</v>
      </c>
      <c r="H6" s="2"/>
      <c r="I6" s="2">
        <f t="shared" si="0"/>
        <v>15.66</v>
      </c>
      <c r="J6" s="2"/>
      <c r="K6" s="2"/>
      <c r="R6">
        <f>SUMIF(ArdentisBasic[Supplier],R5,ArdentisBasic[Line Cost])</f>
        <v>0</v>
      </c>
      <c r="S6">
        <f>SUMIF(ArdentisBasic[Supplier],S5,ArdentisBasic[Line Cost])</f>
        <v>148.68800000000002</v>
      </c>
    </row>
    <row r="7" spans="1:19" x14ac:dyDescent="0.3">
      <c r="A7" t="s">
        <v>173</v>
      </c>
      <c r="B7">
        <v>2</v>
      </c>
      <c r="C7" t="s">
        <v>139</v>
      </c>
      <c r="D7" t="s">
        <v>131</v>
      </c>
      <c r="E7" t="s">
        <v>157</v>
      </c>
      <c r="F7" t="s">
        <v>121</v>
      </c>
      <c r="G7" s="2">
        <v>4.62</v>
      </c>
      <c r="H7" s="2">
        <v>4.53</v>
      </c>
      <c r="I7" s="2">
        <f t="shared" si="0"/>
        <v>9.24</v>
      </c>
      <c r="J7" s="2"/>
      <c r="K7" s="2"/>
    </row>
    <row r="8" spans="1:19" x14ac:dyDescent="0.3">
      <c r="A8" t="s">
        <v>109</v>
      </c>
      <c r="B8">
        <v>2</v>
      </c>
      <c r="C8" t="s">
        <v>140</v>
      </c>
      <c r="D8" t="s">
        <v>131</v>
      </c>
      <c r="E8" t="s">
        <v>174</v>
      </c>
      <c r="G8" s="2">
        <v>8.4</v>
      </c>
      <c r="H8" s="2"/>
      <c r="I8" s="2">
        <f t="shared" si="0"/>
        <v>16.8</v>
      </c>
      <c r="J8" s="2"/>
      <c r="K8" s="2"/>
      <c r="L8" s="2"/>
      <c r="M8" s="2"/>
      <c r="N8" s="2"/>
      <c r="O8" s="2"/>
      <c r="P8" s="2"/>
    </row>
    <row r="9" spans="1:19" x14ac:dyDescent="0.3">
      <c r="A9" t="s">
        <v>175</v>
      </c>
      <c r="B9">
        <v>10</v>
      </c>
      <c r="C9" t="s">
        <v>142</v>
      </c>
      <c r="D9" t="s">
        <v>131</v>
      </c>
      <c r="E9" t="s">
        <v>158</v>
      </c>
      <c r="G9" s="2">
        <v>0.2</v>
      </c>
      <c r="H9" s="2"/>
      <c r="I9" s="2">
        <f t="shared" si="0"/>
        <v>2</v>
      </c>
      <c r="J9" s="2"/>
      <c r="K9" s="2"/>
    </row>
    <row r="10" spans="1:19" x14ac:dyDescent="0.3">
      <c r="A10" t="s">
        <v>120</v>
      </c>
      <c r="B10">
        <v>12</v>
      </c>
      <c r="C10" t="s">
        <v>143</v>
      </c>
      <c r="D10" t="s">
        <v>131</v>
      </c>
      <c r="E10" t="s">
        <v>159</v>
      </c>
      <c r="G10" s="2">
        <v>0.12</v>
      </c>
      <c r="H10" s="2"/>
      <c r="I10" s="2">
        <f t="shared" si="0"/>
        <v>1.44</v>
      </c>
      <c r="J10" s="2"/>
      <c r="K10" s="2"/>
    </row>
    <row r="11" spans="1:19" x14ac:dyDescent="0.3">
      <c r="A11" t="s">
        <v>128</v>
      </c>
      <c r="B11">
        <v>4</v>
      </c>
      <c r="C11" t="s">
        <v>144</v>
      </c>
      <c r="D11" t="s">
        <v>131</v>
      </c>
      <c r="E11" t="s">
        <v>160</v>
      </c>
      <c r="G11" s="2">
        <v>0.85</v>
      </c>
      <c r="H11" s="2"/>
      <c r="I11" s="2">
        <f t="shared" si="0"/>
        <v>3.4</v>
      </c>
      <c r="J11" s="2"/>
      <c r="K11" s="2"/>
    </row>
    <row r="12" spans="1:19" x14ac:dyDescent="0.3">
      <c r="A12" t="s">
        <v>176</v>
      </c>
      <c r="B12">
        <v>22</v>
      </c>
      <c r="C12" t="s">
        <v>145</v>
      </c>
      <c r="D12" t="s">
        <v>131</v>
      </c>
      <c r="E12" t="s">
        <v>161</v>
      </c>
      <c r="G12" s="2">
        <v>1.9E-2</v>
      </c>
      <c r="H12" s="2"/>
      <c r="I12" s="2">
        <f t="shared" si="0"/>
        <v>0.41799999999999998</v>
      </c>
      <c r="J12" s="2"/>
      <c r="K12" s="2"/>
      <c r="L12" s="2"/>
      <c r="M12" s="2"/>
      <c r="N12" s="2"/>
      <c r="O12" s="2"/>
      <c r="P12" s="2"/>
    </row>
    <row r="13" spans="1:19" x14ac:dyDescent="0.3">
      <c r="A13" t="s">
        <v>177</v>
      </c>
      <c r="B13">
        <v>4</v>
      </c>
      <c r="C13" t="s">
        <v>146</v>
      </c>
      <c r="D13" t="s">
        <v>131</v>
      </c>
      <c r="E13" t="s">
        <v>162</v>
      </c>
      <c r="G13" s="2">
        <v>0.17</v>
      </c>
      <c r="H13" s="2"/>
      <c r="I13" s="2">
        <f t="shared" si="0"/>
        <v>0.68</v>
      </c>
      <c r="J13" s="2"/>
      <c r="K13" s="2"/>
    </row>
    <row r="14" spans="1:19" x14ac:dyDescent="0.3">
      <c r="A14" t="s">
        <v>178</v>
      </c>
      <c r="B14">
        <v>1</v>
      </c>
      <c r="C14" t="s">
        <v>147</v>
      </c>
      <c r="D14" t="s">
        <v>131</v>
      </c>
      <c r="E14" t="s">
        <v>163</v>
      </c>
      <c r="G14" s="2">
        <v>1.6</v>
      </c>
      <c r="H14" s="2"/>
      <c r="I14" s="2">
        <f t="shared" si="0"/>
        <v>1.6</v>
      </c>
      <c r="J14" s="2"/>
      <c r="K14" s="2"/>
      <c r="P14" s="5"/>
    </row>
    <row r="15" spans="1:19" x14ac:dyDescent="0.3">
      <c r="A15" t="s">
        <v>179</v>
      </c>
      <c r="B15">
        <v>2</v>
      </c>
      <c r="C15" t="s">
        <v>148</v>
      </c>
      <c r="D15" t="s">
        <v>131</v>
      </c>
      <c r="E15" t="s">
        <v>164</v>
      </c>
      <c r="G15" s="2">
        <v>1.01</v>
      </c>
      <c r="H15" s="2"/>
      <c r="I15" s="2">
        <f t="shared" si="0"/>
        <v>2.02</v>
      </c>
      <c r="J15" s="2"/>
      <c r="K15" s="2"/>
    </row>
    <row r="16" spans="1:19" x14ac:dyDescent="0.3">
      <c r="A16" t="s">
        <v>169</v>
      </c>
      <c r="B16">
        <v>1</v>
      </c>
      <c r="C16" t="s">
        <v>149</v>
      </c>
      <c r="D16" t="s">
        <v>131</v>
      </c>
      <c r="G16" s="2">
        <v>50.76</v>
      </c>
      <c r="H16" s="2">
        <v>48.04</v>
      </c>
      <c r="I16" s="2">
        <f>B16*G16</f>
        <v>50.76</v>
      </c>
      <c r="J16" s="2"/>
      <c r="K16" s="2"/>
    </row>
    <row r="17" spans="1:11" x14ac:dyDescent="0.3">
      <c r="A17" t="s">
        <v>116</v>
      </c>
      <c r="B17">
        <v>1</v>
      </c>
      <c r="C17" t="s">
        <v>150</v>
      </c>
      <c r="D17" t="s">
        <v>131</v>
      </c>
      <c r="E17" t="s">
        <v>165</v>
      </c>
      <c r="G17" s="2">
        <v>5.9</v>
      </c>
      <c r="H17" s="2"/>
      <c r="I17" s="2">
        <f t="shared" si="0"/>
        <v>5.9</v>
      </c>
      <c r="J17" s="2"/>
      <c r="K17" s="2"/>
    </row>
    <row r="18" spans="1:11" x14ac:dyDescent="0.3">
      <c r="A18" t="s">
        <v>180</v>
      </c>
      <c r="B18">
        <v>1</v>
      </c>
      <c r="C18" t="s">
        <v>151</v>
      </c>
      <c r="D18" t="s">
        <v>131</v>
      </c>
      <c r="E18" t="s">
        <v>166</v>
      </c>
      <c r="F18" t="s">
        <v>125</v>
      </c>
      <c r="G18" s="2">
        <v>17.79</v>
      </c>
      <c r="H18" s="2">
        <v>16.84</v>
      </c>
      <c r="I18" s="2">
        <f t="shared" ref="I18:I20" si="1">B18*G18</f>
        <v>17.79</v>
      </c>
      <c r="J18" s="2"/>
      <c r="K18" s="2"/>
    </row>
    <row r="19" spans="1:11" x14ac:dyDescent="0.3">
      <c r="A19" t="s">
        <v>126</v>
      </c>
      <c r="B19">
        <v>1</v>
      </c>
      <c r="C19" t="s">
        <v>152</v>
      </c>
      <c r="D19" t="s">
        <v>131</v>
      </c>
      <c r="E19" t="s">
        <v>167</v>
      </c>
      <c r="F19" t="s">
        <v>127</v>
      </c>
      <c r="G19" s="2">
        <v>3.71</v>
      </c>
      <c r="H19" s="2">
        <v>3.51</v>
      </c>
      <c r="I19" s="2">
        <f t="shared" si="1"/>
        <v>3.71</v>
      </c>
      <c r="J19" s="2"/>
      <c r="K19" s="2" t="s">
        <v>188</v>
      </c>
    </row>
    <row r="20" spans="1:11" x14ac:dyDescent="0.3">
      <c r="A20" t="s">
        <v>181</v>
      </c>
      <c r="B20">
        <v>1</v>
      </c>
      <c r="C20" t="s">
        <v>153</v>
      </c>
      <c r="D20" t="s">
        <v>131</v>
      </c>
      <c r="E20" t="s">
        <v>168</v>
      </c>
      <c r="G20" s="2">
        <v>14.99</v>
      </c>
      <c r="H20" s="2"/>
      <c r="I20" s="2">
        <f t="shared" si="1"/>
        <v>14.99</v>
      </c>
      <c r="J20" s="2"/>
      <c r="K20" s="2"/>
    </row>
    <row r="21" spans="1:11" x14ac:dyDescent="0.3">
      <c r="A21" t="s">
        <v>119</v>
      </c>
      <c r="B21">
        <v>1</v>
      </c>
      <c r="G21" s="2">
        <v>10</v>
      </c>
      <c r="H21" s="2"/>
      <c r="I21" s="2">
        <f>B21*G21</f>
        <v>10</v>
      </c>
      <c r="J21" s="2"/>
      <c r="K21" s="2"/>
    </row>
    <row r="22" spans="1:11" x14ac:dyDescent="0.3">
      <c r="A22" t="s">
        <v>134</v>
      </c>
      <c r="B22">
        <v>2</v>
      </c>
      <c r="G22" s="2">
        <v>5</v>
      </c>
      <c r="H22" s="2"/>
      <c r="I22" s="2">
        <f>B22*G22</f>
        <v>10</v>
      </c>
      <c r="J22" s="2"/>
      <c r="K22" s="2"/>
    </row>
    <row r="23" spans="1:11" x14ac:dyDescent="0.3">
      <c r="A23" t="s">
        <v>182</v>
      </c>
      <c r="B23">
        <v>1</v>
      </c>
      <c r="G23" s="2">
        <v>5</v>
      </c>
      <c r="H23" s="2"/>
      <c r="I23" s="2">
        <f>B23*G23</f>
        <v>5</v>
      </c>
      <c r="J23" s="2"/>
      <c r="K23" s="2"/>
    </row>
    <row r="24" spans="1:11" x14ac:dyDescent="0.3">
      <c r="A24" t="s">
        <v>183</v>
      </c>
      <c r="B24">
        <v>0</v>
      </c>
      <c r="G24" s="6">
        <v>7.5</v>
      </c>
      <c r="H24" s="6"/>
      <c r="I24" s="6">
        <f>B24*G24</f>
        <v>0</v>
      </c>
      <c r="J24" s="6"/>
      <c r="K24" s="2"/>
    </row>
    <row r="25" spans="1:11" x14ac:dyDescent="0.3">
      <c r="G25" s="2"/>
      <c r="H25" s="2"/>
      <c r="I25" s="2"/>
      <c r="J25" s="2"/>
    </row>
    <row r="26" spans="1:11" x14ac:dyDescent="0.3">
      <c r="G26" s="2"/>
      <c r="H26" s="2"/>
      <c r="I26" s="2"/>
      <c r="J26" s="2"/>
    </row>
    <row r="27" spans="1:11" x14ac:dyDescent="0.3">
      <c r="G27" s="2"/>
      <c r="H27" s="2"/>
      <c r="I27" s="2"/>
      <c r="J27" s="2"/>
    </row>
    <row r="28" spans="1:11" x14ac:dyDescent="0.3">
      <c r="G28" s="2"/>
      <c r="H28" s="2"/>
      <c r="I28" s="2"/>
      <c r="J28" s="2"/>
    </row>
    <row r="29" spans="1:11" x14ac:dyDescent="0.3">
      <c r="G29" s="2"/>
      <c r="H29" s="2"/>
      <c r="I29" s="2"/>
      <c r="J29" s="2"/>
    </row>
    <row r="30" spans="1:11" x14ac:dyDescent="0.3">
      <c r="G30" s="2"/>
      <c r="H30" s="2"/>
      <c r="I30" s="2"/>
      <c r="J30" s="2"/>
    </row>
    <row r="31" spans="1:1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G32" s="2"/>
      <c r="H32" s="2"/>
      <c r="I32" s="2"/>
      <c r="J32" s="2"/>
    </row>
    <row r="33" spans="5:10" x14ac:dyDescent="0.3">
      <c r="E33" s="3"/>
      <c r="F33" s="3"/>
      <c r="G33" s="2"/>
      <c r="H33" s="2"/>
      <c r="I33" s="2"/>
      <c r="J33" s="2"/>
    </row>
    <row r="34" spans="5:10" x14ac:dyDescent="0.3">
      <c r="E34" s="3"/>
      <c r="F34" s="3"/>
      <c r="G34" s="2"/>
      <c r="H34" s="2"/>
      <c r="I34" s="2"/>
      <c r="J34" s="2"/>
    </row>
    <row r="35" spans="5:10" x14ac:dyDescent="0.3">
      <c r="G35" s="2"/>
      <c r="H35" s="2"/>
      <c r="I35" s="2"/>
      <c r="J35" s="2"/>
    </row>
    <row r="36" spans="5:10" x14ac:dyDescent="0.3">
      <c r="G36" s="2"/>
      <c r="H36" s="2"/>
      <c r="I36" s="2"/>
      <c r="J36" s="2"/>
    </row>
    <row r="37" spans="5:10" x14ac:dyDescent="0.3">
      <c r="G37" s="2"/>
      <c r="H37" s="2"/>
      <c r="I37" s="2"/>
      <c r="J37" s="2"/>
    </row>
    <row r="38" spans="5:10" x14ac:dyDescent="0.3">
      <c r="G38" s="2"/>
      <c r="H38" s="2"/>
      <c r="I38" s="2"/>
      <c r="J38" s="2"/>
    </row>
    <row r="39" spans="5:10" x14ac:dyDescent="0.3">
      <c r="G39" s="2"/>
      <c r="H39" s="2"/>
      <c r="I39" s="2"/>
      <c r="J39" s="2"/>
    </row>
    <row r="40" spans="5:10" x14ac:dyDescent="0.3">
      <c r="G40" s="2"/>
      <c r="H40" s="2"/>
      <c r="I40" s="2"/>
      <c r="J40" s="2"/>
    </row>
    <row r="41" spans="5:10" x14ac:dyDescent="0.3">
      <c r="G41" s="2"/>
      <c r="H41" s="2"/>
      <c r="I41" s="2"/>
      <c r="J41" s="2"/>
    </row>
    <row r="42" spans="5:10" x14ac:dyDescent="0.3">
      <c r="G42" s="2"/>
      <c r="H42" s="2"/>
      <c r="I42" s="2"/>
      <c r="J42" s="2"/>
    </row>
    <row r="43" spans="5:10" x14ac:dyDescent="0.3">
      <c r="G43" s="2"/>
      <c r="H43" s="2"/>
      <c r="I43" s="2"/>
      <c r="J43" s="2"/>
    </row>
    <row r="44" spans="5:10" x14ac:dyDescent="0.3">
      <c r="G44" s="2"/>
      <c r="H44" s="2"/>
      <c r="I44" s="2"/>
      <c r="J44" s="2"/>
    </row>
    <row r="45" spans="5:10" x14ac:dyDescent="0.3">
      <c r="G45" s="2"/>
      <c r="H45" s="2"/>
      <c r="I45" s="2"/>
      <c r="J45" s="2"/>
    </row>
  </sheetData>
  <mergeCells count="2">
    <mergeCell ref="A1:J1"/>
    <mergeCell ref="A31:J3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Rocket</vt:lpstr>
      <vt:lpstr>Avionics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Neill</dc:creator>
  <cp:lastModifiedBy>Roland Neill</cp:lastModifiedBy>
  <dcterms:created xsi:type="dcterms:W3CDTF">2024-11-11T01:23:03Z</dcterms:created>
  <dcterms:modified xsi:type="dcterms:W3CDTF">2025-04-22T16:03:25Z</dcterms:modified>
</cp:coreProperties>
</file>