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oncart\Documents\"/>
    </mc:Choice>
  </mc:AlternateContent>
  <xr:revisionPtr revIDLastSave="0" documentId="13_ncr:1_{E7BCE5B3-9E21-45A8-B930-1552D610DA19}" xr6:coauthVersionLast="47" xr6:coauthVersionMax="47" xr10:uidLastSave="{00000000-0000-0000-0000-000000000000}"/>
  <bookViews>
    <workbookView xWindow="-108" yWindow="-108" windowWidth="23256" windowHeight="12456" xr2:uid="{6868EBF2-32D0-45CE-A161-422B262C230F}"/>
  </bookViews>
  <sheets>
    <sheet name="Pivot" sheetId="7" r:id="rId1"/>
    <sheet name="Stats" sheetId="8" r:id="rId2"/>
    <sheet name="MAIN" sheetId="3" r:id="rId3"/>
    <sheet name="TEAM" sheetId="17" r:id="rId4"/>
    <sheet name="Last3" sheetId="1" r:id="rId5"/>
    <sheet name="Last1" sheetId="2" r:id="rId6"/>
    <sheet name="Season" sheetId="4" r:id="rId7"/>
    <sheet name="Bio" sheetId="9" state="hidden" r:id="rId8"/>
    <sheet name="VersUS." sheetId="18" r:id="rId9"/>
    <sheet name="Matchup" sheetId="10" r:id="rId10"/>
    <sheet name="Players" sheetId="11" state="hidden" r:id="rId11"/>
    <sheet name="Jumpball" sheetId="13" r:id="rId12"/>
    <sheet name="T-Stats" sheetId="16" r:id="rId13"/>
    <sheet name="Misc" sheetId="12" state="hidden" r:id="rId14"/>
    <sheet name="Rest" sheetId="14" r:id="rId15"/>
    <sheet name="Index" sheetId="6" state="hidden" r:id="rId16"/>
    <sheet name="TEAM ID's" sheetId="5" state="hidden" r:id="rId17"/>
  </sheets>
  <definedNames>
    <definedName name="_xlnm._FilterDatabase" localSheetId="7" hidden="1">Bio!$A$1:$U$465</definedName>
    <definedName name="_xlnm._FilterDatabase" localSheetId="11" hidden="1">Jumpball!$A$1:$R$51</definedName>
    <definedName name="_xlnm._FilterDatabase" localSheetId="2" hidden="1">MAIN!$AH$2:$AH$425</definedName>
    <definedName name="_xlnm._FilterDatabase" localSheetId="6" hidden="1">Season!$A$1:$AD$440</definedName>
    <definedName name="_xlnm._FilterDatabase" localSheetId="1" hidden="1">Stats!$A$2:$R$524</definedName>
    <definedName name="_xlnm._FilterDatabase" localSheetId="12" hidden="1">'T-Stats'!$A$2:$V$32</definedName>
    <definedName name="players?page_1_stat_Misc_dir_normal_sort_jumpballs_total" localSheetId="11">Jumpball!$A$1:$P$51</definedName>
  </definedNames>
  <calcPr calcId="191029"/>
  <pivotCaches>
    <pivotCache cacheId="74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78" i="3" l="1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K378" i="3"/>
  <c r="Y378" i="3" s="1"/>
  <c r="K379" i="3"/>
  <c r="Y379" i="3" s="1"/>
  <c r="K380" i="3"/>
  <c r="Y380" i="3" s="1"/>
  <c r="K381" i="3"/>
  <c r="Y381" i="3" s="1"/>
  <c r="K382" i="3"/>
  <c r="Y382" i="3" s="1"/>
  <c r="K383" i="3"/>
  <c r="Y383" i="3" s="1"/>
  <c r="K384" i="3"/>
  <c r="Y384" i="3" s="1"/>
  <c r="K385" i="3"/>
  <c r="Y385" i="3" s="1"/>
  <c r="K386" i="3"/>
  <c r="Y386" i="3" s="1"/>
  <c r="K387" i="3"/>
  <c r="Y387" i="3" s="1"/>
  <c r="K388" i="3"/>
  <c r="Y388" i="3" s="1"/>
  <c r="K389" i="3"/>
  <c r="Y389" i="3" s="1"/>
  <c r="K390" i="3"/>
  <c r="Y390" i="3" s="1"/>
  <c r="K391" i="3"/>
  <c r="Y391" i="3" s="1"/>
  <c r="K392" i="3"/>
  <c r="Y392" i="3" s="1"/>
  <c r="K393" i="3"/>
  <c r="Y393" i="3" s="1"/>
  <c r="K394" i="3"/>
  <c r="Y394" i="3" s="1"/>
  <c r="K395" i="3"/>
  <c r="Y395" i="3" s="1"/>
  <c r="K396" i="3"/>
  <c r="Y396" i="3" s="1"/>
  <c r="K397" i="3"/>
  <c r="Y397" i="3" s="1"/>
  <c r="K398" i="3"/>
  <c r="Y398" i="3" s="1"/>
  <c r="K399" i="3"/>
  <c r="Y399" i="3" s="1"/>
  <c r="K400" i="3"/>
  <c r="Y400" i="3" s="1"/>
  <c r="K401" i="3"/>
  <c r="Y401" i="3" s="1"/>
  <c r="K402" i="3"/>
  <c r="Y402" i="3" s="1"/>
  <c r="K403" i="3"/>
  <c r="Y403" i="3" s="1"/>
  <c r="K404" i="3"/>
  <c r="Y404" i="3" s="1"/>
  <c r="K405" i="3"/>
  <c r="Y405" i="3" s="1"/>
  <c r="K406" i="3"/>
  <c r="Y406" i="3" s="1"/>
  <c r="K407" i="3"/>
  <c r="Y407" i="3" s="1"/>
  <c r="K408" i="3"/>
  <c r="Y408" i="3" s="1"/>
  <c r="K409" i="3"/>
  <c r="Y409" i="3" s="1"/>
  <c r="K410" i="3"/>
  <c r="Y410" i="3" s="1"/>
  <c r="K411" i="3"/>
  <c r="Y411" i="3" s="1"/>
  <c r="K412" i="3"/>
  <c r="Y412" i="3" s="1"/>
  <c r="K413" i="3"/>
  <c r="Y413" i="3" s="1"/>
  <c r="K414" i="3"/>
  <c r="Y414" i="3" s="1"/>
  <c r="K415" i="3"/>
  <c r="Y415" i="3" s="1"/>
  <c r="K416" i="3"/>
  <c r="Y416" i="3" s="1"/>
  <c r="K417" i="3"/>
  <c r="Y417" i="3" s="1"/>
  <c r="K418" i="3"/>
  <c r="Y418" i="3" s="1"/>
  <c r="K419" i="3"/>
  <c r="Y419" i="3" s="1"/>
  <c r="K420" i="3"/>
  <c r="Y420" i="3" s="1"/>
  <c r="K421" i="3"/>
  <c r="Y421" i="3" s="1"/>
  <c r="K422" i="3"/>
  <c r="Y422" i="3" s="1"/>
  <c r="K423" i="3"/>
  <c r="Y423" i="3" s="1"/>
  <c r="K424" i="3"/>
  <c r="Y424" i="3" s="1"/>
  <c r="K425" i="3"/>
  <c r="Y425" i="3" s="1"/>
  <c r="L378" i="3"/>
  <c r="Z378" i="3" s="1"/>
  <c r="L379" i="3"/>
  <c r="Z379" i="3" s="1"/>
  <c r="L380" i="3"/>
  <c r="Z380" i="3" s="1"/>
  <c r="L381" i="3"/>
  <c r="Z381" i="3" s="1"/>
  <c r="L382" i="3"/>
  <c r="Z382" i="3" s="1"/>
  <c r="L383" i="3"/>
  <c r="Z383" i="3" s="1"/>
  <c r="L384" i="3"/>
  <c r="Z384" i="3" s="1"/>
  <c r="L385" i="3"/>
  <c r="Z385" i="3" s="1"/>
  <c r="L386" i="3"/>
  <c r="Z386" i="3" s="1"/>
  <c r="L387" i="3"/>
  <c r="Z387" i="3" s="1"/>
  <c r="L388" i="3"/>
  <c r="Z388" i="3" s="1"/>
  <c r="L389" i="3"/>
  <c r="Z389" i="3" s="1"/>
  <c r="L390" i="3"/>
  <c r="Z390" i="3" s="1"/>
  <c r="L391" i="3"/>
  <c r="Z391" i="3" s="1"/>
  <c r="L392" i="3"/>
  <c r="Z392" i="3" s="1"/>
  <c r="L393" i="3"/>
  <c r="Z393" i="3" s="1"/>
  <c r="L394" i="3"/>
  <c r="Z394" i="3" s="1"/>
  <c r="L395" i="3"/>
  <c r="Z395" i="3" s="1"/>
  <c r="L396" i="3"/>
  <c r="Z396" i="3" s="1"/>
  <c r="L397" i="3"/>
  <c r="Z397" i="3" s="1"/>
  <c r="L398" i="3"/>
  <c r="Z398" i="3" s="1"/>
  <c r="L399" i="3"/>
  <c r="Z399" i="3" s="1"/>
  <c r="L400" i="3"/>
  <c r="Z400" i="3" s="1"/>
  <c r="L401" i="3"/>
  <c r="Z401" i="3" s="1"/>
  <c r="L402" i="3"/>
  <c r="Z402" i="3" s="1"/>
  <c r="L403" i="3"/>
  <c r="Z403" i="3" s="1"/>
  <c r="L404" i="3"/>
  <c r="Z404" i="3" s="1"/>
  <c r="L405" i="3"/>
  <c r="Z405" i="3" s="1"/>
  <c r="L406" i="3"/>
  <c r="Z406" i="3" s="1"/>
  <c r="L407" i="3"/>
  <c r="Z407" i="3" s="1"/>
  <c r="L408" i="3"/>
  <c r="Z408" i="3" s="1"/>
  <c r="L409" i="3"/>
  <c r="Z409" i="3" s="1"/>
  <c r="L410" i="3"/>
  <c r="Z410" i="3" s="1"/>
  <c r="L411" i="3"/>
  <c r="Z411" i="3" s="1"/>
  <c r="L412" i="3"/>
  <c r="Z412" i="3" s="1"/>
  <c r="L413" i="3"/>
  <c r="Z413" i="3" s="1"/>
  <c r="L414" i="3"/>
  <c r="Z414" i="3" s="1"/>
  <c r="L415" i="3"/>
  <c r="Z415" i="3" s="1"/>
  <c r="L416" i="3"/>
  <c r="Z416" i="3" s="1"/>
  <c r="L417" i="3"/>
  <c r="Z417" i="3" s="1"/>
  <c r="L418" i="3"/>
  <c r="Z418" i="3" s="1"/>
  <c r="L419" i="3"/>
  <c r="Z419" i="3" s="1"/>
  <c r="L420" i="3"/>
  <c r="Z420" i="3" s="1"/>
  <c r="L421" i="3"/>
  <c r="Z421" i="3" s="1"/>
  <c r="L422" i="3"/>
  <c r="Z422" i="3" s="1"/>
  <c r="L423" i="3"/>
  <c r="Z423" i="3" s="1"/>
  <c r="L424" i="3"/>
  <c r="Z424" i="3" s="1"/>
  <c r="L425" i="3"/>
  <c r="Z425" i="3" s="1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AA378" i="3"/>
  <c r="AF378" i="3" s="1"/>
  <c r="AA379" i="3"/>
  <c r="AF379" i="3" s="1"/>
  <c r="AA380" i="3"/>
  <c r="AF380" i="3" s="1"/>
  <c r="AA381" i="3"/>
  <c r="AF381" i="3" s="1"/>
  <c r="AA382" i="3"/>
  <c r="AF382" i="3" s="1"/>
  <c r="AA383" i="3"/>
  <c r="AF383" i="3" s="1"/>
  <c r="AA384" i="3"/>
  <c r="AF384" i="3" s="1"/>
  <c r="AA385" i="3"/>
  <c r="AF385" i="3" s="1"/>
  <c r="AA386" i="3"/>
  <c r="AF386" i="3" s="1"/>
  <c r="AA387" i="3"/>
  <c r="AF387" i="3" s="1"/>
  <c r="AA388" i="3"/>
  <c r="AF388" i="3" s="1"/>
  <c r="AA389" i="3"/>
  <c r="AF389" i="3" s="1"/>
  <c r="AA390" i="3"/>
  <c r="AF390" i="3" s="1"/>
  <c r="AA391" i="3"/>
  <c r="AF391" i="3" s="1"/>
  <c r="AA392" i="3"/>
  <c r="AF392" i="3" s="1"/>
  <c r="AA393" i="3"/>
  <c r="AF393" i="3" s="1"/>
  <c r="AA394" i="3"/>
  <c r="AF394" i="3" s="1"/>
  <c r="AA395" i="3"/>
  <c r="AF395" i="3" s="1"/>
  <c r="AA396" i="3"/>
  <c r="AF396" i="3" s="1"/>
  <c r="AA397" i="3"/>
  <c r="AF397" i="3" s="1"/>
  <c r="AA398" i="3"/>
  <c r="AF398" i="3" s="1"/>
  <c r="AA399" i="3"/>
  <c r="AF399" i="3" s="1"/>
  <c r="AA400" i="3"/>
  <c r="AF400" i="3" s="1"/>
  <c r="AA401" i="3"/>
  <c r="AF401" i="3" s="1"/>
  <c r="AA402" i="3"/>
  <c r="AF402" i="3" s="1"/>
  <c r="AA403" i="3"/>
  <c r="AF403" i="3" s="1"/>
  <c r="AA404" i="3"/>
  <c r="AF404" i="3" s="1"/>
  <c r="AA405" i="3"/>
  <c r="AF405" i="3" s="1"/>
  <c r="AA406" i="3"/>
  <c r="AF406" i="3" s="1"/>
  <c r="AA407" i="3"/>
  <c r="AF407" i="3" s="1"/>
  <c r="AA408" i="3"/>
  <c r="AF408" i="3" s="1"/>
  <c r="AA409" i="3"/>
  <c r="AF409" i="3" s="1"/>
  <c r="AA410" i="3"/>
  <c r="AF410" i="3" s="1"/>
  <c r="AA411" i="3"/>
  <c r="AF411" i="3" s="1"/>
  <c r="AA412" i="3"/>
  <c r="AF412" i="3" s="1"/>
  <c r="AA413" i="3"/>
  <c r="AF413" i="3" s="1"/>
  <c r="AA414" i="3"/>
  <c r="AF414" i="3" s="1"/>
  <c r="AA415" i="3"/>
  <c r="AF415" i="3" s="1"/>
  <c r="AA416" i="3"/>
  <c r="AF416" i="3" s="1"/>
  <c r="AA417" i="3"/>
  <c r="AF417" i="3" s="1"/>
  <c r="AA418" i="3"/>
  <c r="AF418" i="3" s="1"/>
  <c r="AA419" i="3"/>
  <c r="AF419" i="3" s="1"/>
  <c r="AA420" i="3"/>
  <c r="AF420" i="3" s="1"/>
  <c r="AA421" i="3"/>
  <c r="AF421" i="3" s="1"/>
  <c r="AA422" i="3"/>
  <c r="AF422" i="3" s="1"/>
  <c r="AA423" i="3"/>
  <c r="AF423" i="3" s="1"/>
  <c r="AA424" i="3"/>
  <c r="AF424" i="3" s="1"/>
  <c r="AA425" i="3"/>
  <c r="AF425" i="3" s="1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C378" i="3"/>
  <c r="AC379" i="3"/>
  <c r="AC380" i="3"/>
  <c r="AC381" i="3"/>
  <c r="AC382" i="3"/>
  <c r="AC383" i="3"/>
  <c r="AC384" i="3"/>
  <c r="AC385" i="3"/>
  <c r="AC386" i="3"/>
  <c r="AC387" i="3"/>
  <c r="AC388" i="3"/>
  <c r="AC389" i="3"/>
  <c r="AC390" i="3"/>
  <c r="AC391" i="3"/>
  <c r="AC392" i="3"/>
  <c r="AC393" i="3"/>
  <c r="AC394" i="3"/>
  <c r="AC395" i="3"/>
  <c r="AC396" i="3"/>
  <c r="AC397" i="3"/>
  <c r="AC398" i="3"/>
  <c r="AC399" i="3"/>
  <c r="AC400" i="3"/>
  <c r="AC401" i="3"/>
  <c r="AC402" i="3"/>
  <c r="AC403" i="3"/>
  <c r="AC404" i="3"/>
  <c r="AC405" i="3"/>
  <c r="AC406" i="3"/>
  <c r="AC407" i="3"/>
  <c r="AC408" i="3"/>
  <c r="AC409" i="3"/>
  <c r="AC410" i="3"/>
  <c r="AC411" i="3"/>
  <c r="AC412" i="3"/>
  <c r="AC413" i="3"/>
  <c r="AC414" i="3"/>
  <c r="AC415" i="3"/>
  <c r="AC416" i="3"/>
  <c r="AC417" i="3"/>
  <c r="AC418" i="3"/>
  <c r="AC419" i="3"/>
  <c r="AC420" i="3"/>
  <c r="AC421" i="3"/>
  <c r="AC422" i="3"/>
  <c r="AC423" i="3"/>
  <c r="AC424" i="3"/>
  <c r="AC425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T113" i="18"/>
  <c r="AB113" i="18" s="1"/>
  <c r="T89" i="18"/>
  <c r="Z89" i="18" s="1"/>
  <c r="T90" i="18"/>
  <c r="T91" i="18"/>
  <c r="T92" i="18"/>
  <c r="T93" i="18"/>
  <c r="Z93" i="18" s="1"/>
  <c r="T94" i="18"/>
  <c r="AF94" i="18" s="1"/>
  <c r="T95" i="18"/>
  <c r="V95" i="18" s="1"/>
  <c r="T96" i="18"/>
  <c r="AB96" i="18" s="1"/>
  <c r="T97" i="18"/>
  <c r="T98" i="18"/>
  <c r="T99" i="18"/>
  <c r="V99" i="18" s="1"/>
  <c r="T100" i="18"/>
  <c r="T101" i="18"/>
  <c r="Z101" i="18" s="1"/>
  <c r="T102" i="18"/>
  <c r="X102" i="18" s="1"/>
  <c r="T103" i="18"/>
  <c r="AD103" i="18" s="1"/>
  <c r="T104" i="18"/>
  <c r="T105" i="18"/>
  <c r="Z105" i="18" s="1"/>
  <c r="T106" i="18"/>
  <c r="AJ106" i="18" s="1"/>
  <c r="T107" i="18"/>
  <c r="AK107" i="18" s="1"/>
  <c r="T108" i="18"/>
  <c r="AB108" i="18" s="1"/>
  <c r="T109" i="18"/>
  <c r="Z109" i="18" s="1"/>
  <c r="T110" i="18"/>
  <c r="X110" i="18" s="1"/>
  <c r="T111" i="18"/>
  <c r="V111" i="18" s="1"/>
  <c r="T112" i="18"/>
  <c r="AB112" i="18" s="1"/>
  <c r="T88" i="18"/>
  <c r="AG88" i="18" s="1"/>
  <c r="T80" i="18"/>
  <c r="Y80" i="18" s="1"/>
  <c r="T81" i="18"/>
  <c r="W81" i="18" s="1"/>
  <c r="T82" i="18"/>
  <c r="U82" i="18" s="1"/>
  <c r="T83" i="18"/>
  <c r="AA83" i="18" s="1"/>
  <c r="T84" i="18"/>
  <c r="Y84" i="18" s="1"/>
  <c r="T60" i="18"/>
  <c r="T61" i="18"/>
  <c r="T62" i="18"/>
  <c r="X62" i="18" s="1"/>
  <c r="T63" i="18"/>
  <c r="V63" i="18" s="1"/>
  <c r="T64" i="18"/>
  <c r="T65" i="18"/>
  <c r="T66" i="18"/>
  <c r="AF66" i="18" s="1"/>
  <c r="T67" i="18"/>
  <c r="V67" i="18" s="1"/>
  <c r="T68" i="18"/>
  <c r="AJ68" i="18" s="1"/>
  <c r="T69" i="18"/>
  <c r="Z69" i="18" s="1"/>
  <c r="T70" i="18"/>
  <c r="X70" i="18" s="1"/>
  <c r="T71" i="18"/>
  <c r="T72" i="18"/>
  <c r="AJ72" i="18" s="1"/>
  <c r="T73" i="18"/>
  <c r="AH73" i="18" s="1"/>
  <c r="T74" i="18"/>
  <c r="X74" i="18" s="1"/>
  <c r="T75" i="18"/>
  <c r="AD75" i="18" s="1"/>
  <c r="T76" i="18"/>
  <c r="AJ76" i="18" s="1"/>
  <c r="T77" i="18"/>
  <c r="Z77" i="18" s="1"/>
  <c r="T78" i="18"/>
  <c r="T79" i="18"/>
  <c r="AA79" i="18" s="1"/>
  <c r="T59" i="18"/>
  <c r="AJ59" i="18" s="1"/>
  <c r="D3" i="18"/>
  <c r="I3" i="18"/>
  <c r="M3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" i="18"/>
  <c r="R524" i="8"/>
  <c r="Q524" i="8"/>
  <c r="P524" i="8"/>
  <c r="AJ209" i="8"/>
  <c r="AJ203" i="8"/>
  <c r="G6" i="17"/>
  <c r="G5" i="17"/>
  <c r="G4" i="17"/>
  <c r="M6" i="17"/>
  <c r="M5" i="17"/>
  <c r="M4" i="17"/>
  <c r="K4" i="17"/>
  <c r="I6" i="17"/>
  <c r="I5" i="17"/>
  <c r="I4" i="17"/>
  <c r="K6" i="17"/>
  <c r="K5" i="17"/>
  <c r="AE425" i="3" l="1"/>
  <c r="AG425" i="3" s="1"/>
  <c r="AH425" i="3" s="1"/>
  <c r="AE411" i="3"/>
  <c r="AG411" i="3" s="1"/>
  <c r="AH411" i="3" s="1"/>
  <c r="AE400" i="3"/>
  <c r="AE388" i="3"/>
  <c r="AG388" i="3" s="1"/>
  <c r="AH388" i="3" s="1"/>
  <c r="AE424" i="3"/>
  <c r="AG424" i="3" s="1"/>
  <c r="AH424" i="3" s="1"/>
  <c r="AE410" i="3"/>
  <c r="AG410" i="3" s="1"/>
  <c r="AH410" i="3" s="1"/>
  <c r="AE387" i="3"/>
  <c r="AG387" i="3" s="1"/>
  <c r="AH387" i="3" s="1"/>
  <c r="AE405" i="3"/>
  <c r="AG405" i="3" s="1"/>
  <c r="AH405" i="3" s="1"/>
  <c r="AE394" i="3"/>
  <c r="AG394" i="3" s="1"/>
  <c r="AE417" i="3"/>
  <c r="AG417" i="3" s="1"/>
  <c r="AH417" i="3" s="1"/>
  <c r="AE381" i="3"/>
  <c r="AG381" i="3" s="1"/>
  <c r="AH381" i="3" s="1"/>
  <c r="AE401" i="3"/>
  <c r="AG401" i="3" s="1"/>
  <c r="AE389" i="3"/>
  <c r="AG389" i="3" s="1"/>
  <c r="AH389" i="3" s="1"/>
  <c r="AE378" i="3"/>
  <c r="AG378" i="3" s="1"/>
  <c r="AH378" i="3" s="1"/>
  <c r="AE415" i="3"/>
  <c r="AG415" i="3" s="1"/>
  <c r="AH415" i="3" s="1"/>
  <c r="AE408" i="3"/>
  <c r="AG408" i="3" s="1"/>
  <c r="AH408" i="3" s="1"/>
  <c r="AE398" i="3"/>
  <c r="AG398" i="3" s="1"/>
  <c r="AH398" i="3" s="1"/>
  <c r="AE380" i="3"/>
  <c r="AG380" i="3" s="1"/>
  <c r="AH380" i="3" s="1"/>
  <c r="AE420" i="3"/>
  <c r="AG420" i="3" s="1"/>
  <c r="AH420" i="3" s="1"/>
  <c r="AE406" i="3"/>
  <c r="AG406" i="3" s="1"/>
  <c r="AH406" i="3" s="1"/>
  <c r="AE379" i="3"/>
  <c r="AG379" i="3" s="1"/>
  <c r="AH379" i="3" s="1"/>
  <c r="AE419" i="3"/>
  <c r="AG419" i="3" s="1"/>
  <c r="AH419" i="3" s="1"/>
  <c r="AE418" i="3"/>
  <c r="AG418" i="3" s="1"/>
  <c r="AH418" i="3" s="1"/>
  <c r="AE382" i="3"/>
  <c r="AG382" i="3" s="1"/>
  <c r="AH382" i="3" s="1"/>
  <c r="AE423" i="3"/>
  <c r="AG423" i="3" s="1"/>
  <c r="AH423" i="3" s="1"/>
  <c r="AE399" i="3"/>
  <c r="AE392" i="3"/>
  <c r="AG392" i="3" s="1"/>
  <c r="AH392" i="3" s="1"/>
  <c r="AE397" i="3"/>
  <c r="AG397" i="3" s="1"/>
  <c r="AH397" i="3" s="1"/>
  <c r="AE409" i="3"/>
  <c r="AG409" i="3" s="1"/>
  <c r="AH409" i="3" s="1"/>
  <c r="AE393" i="3"/>
  <c r="AG393" i="3" s="1"/>
  <c r="AE422" i="3"/>
  <c r="AG422" i="3" s="1"/>
  <c r="AH422" i="3" s="1"/>
  <c r="AE421" i="3"/>
  <c r="AG421" i="3" s="1"/>
  <c r="AH421" i="3" s="1"/>
  <c r="AE407" i="3"/>
  <c r="AG407" i="3" s="1"/>
  <c r="AE384" i="3"/>
  <c r="AG384" i="3" s="1"/>
  <c r="AH384" i="3" s="1"/>
  <c r="AG400" i="3"/>
  <c r="AH400" i="3" s="1"/>
  <c r="AE402" i="3"/>
  <c r="AG402" i="3" s="1"/>
  <c r="AH402" i="3" s="1"/>
  <c r="AE396" i="3"/>
  <c r="AG396" i="3" s="1"/>
  <c r="AH396" i="3" s="1"/>
  <c r="AE412" i="3"/>
  <c r="AG412" i="3" s="1"/>
  <c r="AH412" i="3" s="1"/>
  <c r="AE395" i="3"/>
  <c r="AG395" i="3" s="1"/>
  <c r="AH395" i="3" s="1"/>
  <c r="AE383" i="3"/>
  <c r="AG383" i="3" s="1"/>
  <c r="AH383" i="3" s="1"/>
  <c r="AE416" i="3"/>
  <c r="AE386" i="3"/>
  <c r="AG386" i="3" s="1"/>
  <c r="AE404" i="3"/>
  <c r="AG404" i="3" s="1"/>
  <c r="AH404" i="3" s="1"/>
  <c r="AE403" i="3"/>
  <c r="AG403" i="3" s="1"/>
  <c r="AH403" i="3" s="1"/>
  <c r="AE385" i="3"/>
  <c r="AG385" i="3" s="1"/>
  <c r="AE414" i="3"/>
  <c r="AG414" i="3" s="1"/>
  <c r="AH414" i="3" s="1"/>
  <c r="AE391" i="3"/>
  <c r="AG391" i="3" s="1"/>
  <c r="AH391" i="3" s="1"/>
  <c r="AE413" i="3"/>
  <c r="AG413" i="3" s="1"/>
  <c r="AH413" i="3" s="1"/>
  <c r="AE390" i="3"/>
  <c r="AG390" i="3" s="1"/>
  <c r="AH390" i="3" s="1"/>
  <c r="AK113" i="18"/>
  <c r="AI113" i="18"/>
  <c r="AH113" i="18"/>
  <c r="AG113" i="18"/>
  <c r="AC113" i="18"/>
  <c r="U113" i="18"/>
  <c r="AD113" i="18"/>
  <c r="AA113" i="18"/>
  <c r="AL113" i="18"/>
  <c r="Z113" i="18"/>
  <c r="Y113" i="18"/>
  <c r="Z59" i="18"/>
  <c r="V113" i="18"/>
  <c r="AA59" i="18"/>
  <c r="AB59" i="18"/>
  <c r="AC59" i="18"/>
  <c r="U59" i="18"/>
  <c r="AF59" i="18"/>
  <c r="AE59" i="18"/>
  <c r="V59" i="18"/>
  <c r="AG59" i="18"/>
  <c r="W88" i="18"/>
  <c r="AD59" i="18"/>
  <c r="W59" i="18"/>
  <c r="AH59" i="18"/>
  <c r="Y88" i="18"/>
  <c r="X59" i="18"/>
  <c r="Z88" i="18"/>
  <c r="AI59" i="18"/>
  <c r="Y59" i="18"/>
  <c r="AK59" i="18"/>
  <c r="AK88" i="18"/>
  <c r="AI112" i="18"/>
  <c r="AA112" i="18"/>
  <c r="AK111" i="18"/>
  <c r="AC111" i="18"/>
  <c r="U111" i="18"/>
  <c r="AE110" i="18"/>
  <c r="W110" i="18"/>
  <c r="AG109" i="18"/>
  <c r="Y109" i="18"/>
  <c r="AI108" i="18"/>
  <c r="AA108" i="18"/>
  <c r="AJ107" i="18"/>
  <c r="V103" i="18"/>
  <c r="AF84" i="18"/>
  <c r="X84" i="18"/>
  <c r="AH83" i="18"/>
  <c r="Z83" i="18"/>
  <c r="AJ82" i="18"/>
  <c r="AB82" i="18"/>
  <c r="AL81" i="18"/>
  <c r="AD81" i="18"/>
  <c r="V81" i="18"/>
  <c r="AF80" i="18"/>
  <c r="X80" i="18"/>
  <c r="AH79" i="18"/>
  <c r="Z79" i="18"/>
  <c r="AB76" i="18"/>
  <c r="AF113" i="18"/>
  <c r="X113" i="18"/>
  <c r="AH112" i="18"/>
  <c r="Z112" i="18"/>
  <c r="AJ111" i="18"/>
  <c r="AB111" i="18"/>
  <c r="AL110" i="18"/>
  <c r="AD110" i="18"/>
  <c r="V110" i="18"/>
  <c r="AF109" i="18"/>
  <c r="X109" i="18"/>
  <c r="AH108" i="18"/>
  <c r="Z108" i="18"/>
  <c r="AE107" i="18"/>
  <c r="AF102" i="18"/>
  <c r="AH89" i="18"/>
  <c r="AE84" i="18"/>
  <c r="W84" i="18"/>
  <c r="AG83" i="18"/>
  <c r="Y83" i="18"/>
  <c r="AI82" i="18"/>
  <c r="AA82" i="18"/>
  <c r="AK81" i="18"/>
  <c r="AC81" i="18"/>
  <c r="U81" i="18"/>
  <c r="AE80" i="18"/>
  <c r="W80" i="18"/>
  <c r="AG79" i="18"/>
  <c r="Y79" i="18"/>
  <c r="AE113" i="18"/>
  <c r="W113" i="18"/>
  <c r="AG112" i="18"/>
  <c r="Y112" i="18"/>
  <c r="AI111" i="18"/>
  <c r="AA111" i="18"/>
  <c r="AK110" i="18"/>
  <c r="AC110" i="18"/>
  <c r="U110" i="18"/>
  <c r="AE109" i="18"/>
  <c r="W109" i="18"/>
  <c r="AG108" i="18"/>
  <c r="Y108" i="18"/>
  <c r="AC107" i="18"/>
  <c r="AD99" i="18"/>
  <c r="AL84" i="18"/>
  <c r="AD84" i="18"/>
  <c r="V84" i="18"/>
  <c r="AF83" i="18"/>
  <c r="X83" i="18"/>
  <c r="AH82" i="18"/>
  <c r="Z82" i="18"/>
  <c r="AJ81" i="18"/>
  <c r="AB81" i="18"/>
  <c r="AL80" i="18"/>
  <c r="AD80" i="18"/>
  <c r="V80" i="18"/>
  <c r="AF79" i="18"/>
  <c r="X79" i="18"/>
  <c r="AF112" i="18"/>
  <c r="X112" i="18"/>
  <c r="AH111" i="18"/>
  <c r="Z111" i="18"/>
  <c r="AJ110" i="18"/>
  <c r="AB110" i="18"/>
  <c r="AL109" i="18"/>
  <c r="AD109" i="18"/>
  <c r="V109" i="18"/>
  <c r="AF108" i="18"/>
  <c r="X108" i="18"/>
  <c r="AA107" i="18"/>
  <c r="AK84" i="18"/>
  <c r="AC84" i="18"/>
  <c r="U84" i="18"/>
  <c r="AE83" i="18"/>
  <c r="W83" i="18"/>
  <c r="AG82" i="18"/>
  <c r="Y82" i="18"/>
  <c r="AI81" i="18"/>
  <c r="AA81" i="18"/>
  <c r="AK80" i="18"/>
  <c r="AC80" i="18"/>
  <c r="U80" i="18"/>
  <c r="AE79" i="18"/>
  <c r="W79" i="18"/>
  <c r="AH69" i="18"/>
  <c r="AE112" i="18"/>
  <c r="W112" i="18"/>
  <c r="AG111" i="18"/>
  <c r="Y111" i="18"/>
  <c r="AI110" i="18"/>
  <c r="AA110" i="18"/>
  <c r="AK109" i="18"/>
  <c r="AC109" i="18"/>
  <c r="U109" i="18"/>
  <c r="AE108" i="18"/>
  <c r="W108" i="18"/>
  <c r="AK106" i="18"/>
  <c r="AJ96" i="18"/>
  <c r="AJ84" i="18"/>
  <c r="AB84" i="18"/>
  <c r="AL83" i="18"/>
  <c r="AD83" i="18"/>
  <c r="V83" i="18"/>
  <c r="AF82" i="18"/>
  <c r="X82" i="18"/>
  <c r="AH81" i="18"/>
  <c r="Z81" i="18"/>
  <c r="AJ80" i="18"/>
  <c r="AB80" i="18"/>
  <c r="AL79" i="18"/>
  <c r="AD79" i="18"/>
  <c r="V79" i="18"/>
  <c r="AJ113" i="18"/>
  <c r="AL112" i="18"/>
  <c r="AD112" i="18"/>
  <c r="V112" i="18"/>
  <c r="AF111" i="18"/>
  <c r="X111" i="18"/>
  <c r="AH110" i="18"/>
  <c r="Z110" i="18"/>
  <c r="AJ109" i="18"/>
  <c r="AB109" i="18"/>
  <c r="AL108" i="18"/>
  <c r="AD108" i="18"/>
  <c r="V108" i="18"/>
  <c r="U106" i="18"/>
  <c r="AI84" i="18"/>
  <c r="AA84" i="18"/>
  <c r="AK83" i="18"/>
  <c r="AC83" i="18"/>
  <c r="U83" i="18"/>
  <c r="AE82" i="18"/>
  <c r="W82" i="18"/>
  <c r="AG81" i="18"/>
  <c r="Y81" i="18"/>
  <c r="AI80" i="18"/>
  <c r="AA80" i="18"/>
  <c r="AK79" i="18"/>
  <c r="AC79" i="18"/>
  <c r="U79" i="18"/>
  <c r="AK112" i="18"/>
  <c r="AC112" i="18"/>
  <c r="U112" i="18"/>
  <c r="AE111" i="18"/>
  <c r="W111" i="18"/>
  <c r="AG110" i="18"/>
  <c r="Y110" i="18"/>
  <c r="AI109" i="18"/>
  <c r="AA109" i="18"/>
  <c r="AK108" i="18"/>
  <c r="AC108" i="18"/>
  <c r="U108" i="18"/>
  <c r="AH105" i="18"/>
  <c r="AD95" i="18"/>
  <c r="AH84" i="18"/>
  <c r="Z84" i="18"/>
  <c r="AJ83" i="18"/>
  <c r="AB83" i="18"/>
  <c r="AL82" i="18"/>
  <c r="AD82" i="18"/>
  <c r="V82" i="18"/>
  <c r="AF81" i="18"/>
  <c r="X81" i="18"/>
  <c r="AH80" i="18"/>
  <c r="Z80" i="18"/>
  <c r="AJ79" i="18"/>
  <c r="AB79" i="18"/>
  <c r="AH77" i="18"/>
  <c r="X66" i="18"/>
  <c r="AJ112" i="18"/>
  <c r="AL111" i="18"/>
  <c r="AD111" i="18"/>
  <c r="AF110" i="18"/>
  <c r="AH109" i="18"/>
  <c r="AJ108" i="18"/>
  <c r="AG84" i="18"/>
  <c r="AI83" i="18"/>
  <c r="AK82" i="18"/>
  <c r="AC82" i="18"/>
  <c r="AE81" i="18"/>
  <c r="AG80" i="18"/>
  <c r="AI79" i="18"/>
  <c r="AF62" i="18"/>
  <c r="AA65" i="18"/>
  <c r="AI65" i="18"/>
  <c r="AB65" i="18"/>
  <c r="AJ65" i="18"/>
  <c r="U65" i="18"/>
  <c r="AC65" i="18"/>
  <c r="AK65" i="18"/>
  <c r="V65" i="18"/>
  <c r="AD65" i="18"/>
  <c r="W65" i="18"/>
  <c r="AE65" i="18"/>
  <c r="X65" i="18"/>
  <c r="AF65" i="18"/>
  <c r="Y65" i="18"/>
  <c r="AG65" i="18"/>
  <c r="U100" i="18"/>
  <c r="AC100" i="18"/>
  <c r="AK100" i="18"/>
  <c r="V100" i="18"/>
  <c r="AD100" i="18"/>
  <c r="W100" i="18"/>
  <c r="AE100" i="18"/>
  <c r="X100" i="18"/>
  <c r="AF100" i="18"/>
  <c r="Y100" i="18"/>
  <c r="AG100" i="18"/>
  <c r="Z100" i="18"/>
  <c r="AH100" i="18"/>
  <c r="AA100" i="18"/>
  <c r="AI100" i="18"/>
  <c r="U92" i="18"/>
  <c r="AC92" i="18"/>
  <c r="AK92" i="18"/>
  <c r="V92" i="18"/>
  <c r="AD92" i="18"/>
  <c r="W92" i="18"/>
  <c r="AE92" i="18"/>
  <c r="X92" i="18"/>
  <c r="AF92" i="18"/>
  <c r="Y92" i="18"/>
  <c r="AG92" i="18"/>
  <c r="Z92" i="18"/>
  <c r="AH92" i="18"/>
  <c r="AA92" i="18"/>
  <c r="AI92" i="18"/>
  <c r="AB100" i="18"/>
  <c r="AF70" i="18"/>
  <c r="AD63" i="18"/>
  <c r="X88" i="18"/>
  <c r="U72" i="18"/>
  <c r="AC72" i="18"/>
  <c r="AK72" i="18"/>
  <c r="V72" i="18"/>
  <c r="AD72" i="18"/>
  <c r="W72" i="18"/>
  <c r="AE72" i="18"/>
  <c r="X72" i="18"/>
  <c r="AF72" i="18"/>
  <c r="Y72" i="18"/>
  <c r="AG72" i="18"/>
  <c r="Z72" i="18"/>
  <c r="AH72" i="18"/>
  <c r="AA72" i="18"/>
  <c r="AI72" i="18"/>
  <c r="U64" i="18"/>
  <c r="AC64" i="18"/>
  <c r="AK64" i="18"/>
  <c r="V64" i="18"/>
  <c r="AD64" i="18"/>
  <c r="W64" i="18"/>
  <c r="AE64" i="18"/>
  <c r="X64" i="18"/>
  <c r="AF64" i="18"/>
  <c r="Y64" i="18"/>
  <c r="AG64" i="18"/>
  <c r="Z64" i="18"/>
  <c r="AH64" i="18"/>
  <c r="AA64" i="18"/>
  <c r="AI64" i="18"/>
  <c r="Y107" i="18"/>
  <c r="AB107" i="18"/>
  <c r="U107" i="18"/>
  <c r="W99" i="18"/>
  <c r="AE99" i="18"/>
  <c r="X99" i="18"/>
  <c r="AF99" i="18"/>
  <c r="Y99" i="18"/>
  <c r="AG99" i="18"/>
  <c r="Z99" i="18"/>
  <c r="AH99" i="18"/>
  <c r="AA99" i="18"/>
  <c r="AI99" i="18"/>
  <c r="AB99" i="18"/>
  <c r="AJ99" i="18"/>
  <c r="U99" i="18"/>
  <c r="AC99" i="18"/>
  <c r="AK99" i="18"/>
  <c r="W91" i="18"/>
  <c r="AE91" i="18"/>
  <c r="X91" i="18"/>
  <c r="AF91" i="18"/>
  <c r="Y91" i="18"/>
  <c r="AG91" i="18"/>
  <c r="Z91" i="18"/>
  <c r="AH91" i="18"/>
  <c r="AA91" i="18"/>
  <c r="AI91" i="18"/>
  <c r="AB91" i="18"/>
  <c r="AJ91" i="18"/>
  <c r="U91" i="18"/>
  <c r="AC91" i="18"/>
  <c r="AK91" i="18"/>
  <c r="AD107" i="18"/>
  <c r="AI105" i="18"/>
  <c r="AJ92" i="18"/>
  <c r="W71" i="18"/>
  <c r="AE71" i="18"/>
  <c r="X71" i="18"/>
  <c r="AF71" i="18"/>
  <c r="Y71" i="18"/>
  <c r="AG71" i="18"/>
  <c r="Z71" i="18"/>
  <c r="AH71" i="18"/>
  <c r="AA71" i="18"/>
  <c r="AI71" i="18"/>
  <c r="AB71" i="18"/>
  <c r="AJ71" i="18"/>
  <c r="U71" i="18"/>
  <c r="AC71" i="18"/>
  <c r="AK71" i="18"/>
  <c r="W63" i="18"/>
  <c r="AE63" i="18"/>
  <c r="X63" i="18"/>
  <c r="AF63" i="18"/>
  <c r="Y63" i="18"/>
  <c r="AG63" i="18"/>
  <c r="Z63" i="18"/>
  <c r="AH63" i="18"/>
  <c r="AA63" i="18"/>
  <c r="AI63" i="18"/>
  <c r="AB63" i="18"/>
  <c r="AJ63" i="18"/>
  <c r="U63" i="18"/>
  <c r="AC63" i="18"/>
  <c r="AK63" i="18"/>
  <c r="Z106" i="18"/>
  <c r="AH106" i="18"/>
  <c r="AA106" i="18"/>
  <c r="AI106" i="18"/>
  <c r="V106" i="18"/>
  <c r="AD106" i="18"/>
  <c r="W106" i="18"/>
  <c r="AE106" i="18"/>
  <c r="Y98" i="18"/>
  <c r="AG98" i="18"/>
  <c r="Z98" i="18"/>
  <c r="AH98" i="18"/>
  <c r="AA98" i="18"/>
  <c r="AI98" i="18"/>
  <c r="AB98" i="18"/>
  <c r="AJ98" i="18"/>
  <c r="U98" i="18"/>
  <c r="AC98" i="18"/>
  <c r="AK98" i="18"/>
  <c r="V98" i="18"/>
  <c r="AD98" i="18"/>
  <c r="W98" i="18"/>
  <c r="AE98" i="18"/>
  <c r="Y90" i="18"/>
  <c r="AG90" i="18"/>
  <c r="Z90" i="18"/>
  <c r="AH90" i="18"/>
  <c r="AA90" i="18"/>
  <c r="AI90" i="18"/>
  <c r="AB90" i="18"/>
  <c r="AJ90" i="18"/>
  <c r="U90" i="18"/>
  <c r="AC90" i="18"/>
  <c r="AK90" i="18"/>
  <c r="V90" i="18"/>
  <c r="AD90" i="18"/>
  <c r="W90" i="18"/>
  <c r="AE90" i="18"/>
  <c r="AF106" i="18"/>
  <c r="AA88" i="18"/>
  <c r="AF88" i="18"/>
  <c r="AA77" i="18"/>
  <c r="AI77" i="18"/>
  <c r="AB77" i="18"/>
  <c r="AJ77" i="18"/>
  <c r="U77" i="18"/>
  <c r="AC77" i="18"/>
  <c r="AK77" i="18"/>
  <c r="V77" i="18"/>
  <c r="AD77" i="18"/>
  <c r="W77" i="18"/>
  <c r="AE77" i="18"/>
  <c r="X77" i="18"/>
  <c r="AF77" i="18"/>
  <c r="Y77" i="18"/>
  <c r="AG77" i="18"/>
  <c r="AA69" i="18"/>
  <c r="AI69" i="18"/>
  <c r="AB69" i="18"/>
  <c r="AJ69" i="18"/>
  <c r="U69" i="18"/>
  <c r="AC69" i="18"/>
  <c r="AK69" i="18"/>
  <c r="V69" i="18"/>
  <c r="AD69" i="18"/>
  <c r="W69" i="18"/>
  <c r="AE69" i="18"/>
  <c r="X69" i="18"/>
  <c r="AF69" i="18"/>
  <c r="Y69" i="18"/>
  <c r="AG69" i="18"/>
  <c r="AA61" i="18"/>
  <c r="AI61" i="18"/>
  <c r="AB61" i="18"/>
  <c r="AJ61" i="18"/>
  <c r="U61" i="18"/>
  <c r="AC61" i="18"/>
  <c r="AK61" i="18"/>
  <c r="V61" i="18"/>
  <c r="AD61" i="18"/>
  <c r="W61" i="18"/>
  <c r="AE61" i="18"/>
  <c r="X61" i="18"/>
  <c r="AF61" i="18"/>
  <c r="Y61" i="18"/>
  <c r="AG61" i="18"/>
  <c r="U104" i="18"/>
  <c r="AC104" i="18"/>
  <c r="AK104" i="18"/>
  <c r="V104" i="18"/>
  <c r="AD104" i="18"/>
  <c r="W104" i="18"/>
  <c r="AE104" i="18"/>
  <c r="X104" i="18"/>
  <c r="AF104" i="18"/>
  <c r="Y104" i="18"/>
  <c r="AG104" i="18"/>
  <c r="Z104" i="18"/>
  <c r="AH104" i="18"/>
  <c r="AA104" i="18"/>
  <c r="AI104" i="18"/>
  <c r="U96" i="18"/>
  <c r="AC96" i="18"/>
  <c r="AK96" i="18"/>
  <c r="V96" i="18"/>
  <c r="AD96" i="18"/>
  <c r="W96" i="18"/>
  <c r="AE96" i="18"/>
  <c r="X96" i="18"/>
  <c r="AF96" i="18"/>
  <c r="Y96" i="18"/>
  <c r="AG96" i="18"/>
  <c r="Z96" i="18"/>
  <c r="AH96" i="18"/>
  <c r="AA96" i="18"/>
  <c r="AI96" i="18"/>
  <c r="AI107" i="18"/>
  <c r="Z107" i="18"/>
  <c r="AC106" i="18"/>
  <c r="AA105" i="18"/>
  <c r="AF98" i="18"/>
  <c r="AD91" i="18"/>
  <c r="AB72" i="18"/>
  <c r="Z65" i="18"/>
  <c r="AH61" i="18"/>
  <c r="AA73" i="18"/>
  <c r="AI73" i="18"/>
  <c r="AB73" i="18"/>
  <c r="AJ73" i="18"/>
  <c r="U73" i="18"/>
  <c r="AC73" i="18"/>
  <c r="AK73" i="18"/>
  <c r="V73" i="18"/>
  <c r="AD73" i="18"/>
  <c r="W73" i="18"/>
  <c r="AE73" i="18"/>
  <c r="X73" i="18"/>
  <c r="AF73" i="18"/>
  <c r="Y73" i="18"/>
  <c r="AG73" i="18"/>
  <c r="AG106" i="18"/>
  <c r="AH65" i="18"/>
  <c r="AC88" i="18"/>
  <c r="AH88" i="18"/>
  <c r="U76" i="18"/>
  <c r="AC76" i="18"/>
  <c r="AK76" i="18"/>
  <c r="V76" i="18"/>
  <c r="AD76" i="18"/>
  <c r="W76" i="18"/>
  <c r="AE76" i="18"/>
  <c r="X76" i="18"/>
  <c r="AF76" i="18"/>
  <c r="Y76" i="18"/>
  <c r="AG76" i="18"/>
  <c r="Z76" i="18"/>
  <c r="AH76" i="18"/>
  <c r="AA76" i="18"/>
  <c r="AI76" i="18"/>
  <c r="U68" i="18"/>
  <c r="AC68" i="18"/>
  <c r="AK68" i="18"/>
  <c r="V68" i="18"/>
  <c r="AD68" i="18"/>
  <c r="W68" i="18"/>
  <c r="AE68" i="18"/>
  <c r="X68" i="18"/>
  <c r="AF68" i="18"/>
  <c r="Y68" i="18"/>
  <c r="AG68" i="18"/>
  <c r="Z68" i="18"/>
  <c r="AH68" i="18"/>
  <c r="AA68" i="18"/>
  <c r="AI68" i="18"/>
  <c r="U60" i="18"/>
  <c r="AC60" i="18"/>
  <c r="AK60" i="18"/>
  <c r="V60" i="18"/>
  <c r="AD60" i="18"/>
  <c r="W60" i="18"/>
  <c r="AE60" i="18"/>
  <c r="X60" i="18"/>
  <c r="AF60" i="18"/>
  <c r="Y60" i="18"/>
  <c r="AG60" i="18"/>
  <c r="Z60" i="18"/>
  <c r="AH60" i="18"/>
  <c r="AA60" i="18"/>
  <c r="AI60" i="18"/>
  <c r="W103" i="18"/>
  <c r="AE103" i="18"/>
  <c r="X103" i="18"/>
  <c r="AF103" i="18"/>
  <c r="Y103" i="18"/>
  <c r="AG103" i="18"/>
  <c r="Z103" i="18"/>
  <c r="AH103" i="18"/>
  <c r="AA103" i="18"/>
  <c r="AI103" i="18"/>
  <c r="AB103" i="18"/>
  <c r="AJ103" i="18"/>
  <c r="U103" i="18"/>
  <c r="AC103" i="18"/>
  <c r="AK103" i="18"/>
  <c r="W95" i="18"/>
  <c r="AE95" i="18"/>
  <c r="X95" i="18"/>
  <c r="AF95" i="18"/>
  <c r="Y95" i="18"/>
  <c r="AG95" i="18"/>
  <c r="Z95" i="18"/>
  <c r="AH95" i="18"/>
  <c r="AA95" i="18"/>
  <c r="AI95" i="18"/>
  <c r="AB95" i="18"/>
  <c r="AJ95" i="18"/>
  <c r="U95" i="18"/>
  <c r="AC95" i="18"/>
  <c r="AK95" i="18"/>
  <c r="AH107" i="18"/>
  <c r="X107" i="18"/>
  <c r="AB106" i="18"/>
  <c r="AH101" i="18"/>
  <c r="X98" i="18"/>
  <c r="V91" i="18"/>
  <c r="AB68" i="18"/>
  <c r="AJ64" i="18"/>
  <c r="Z61" i="18"/>
  <c r="AB92" i="18"/>
  <c r="Y78" i="18"/>
  <c r="AG78" i="18"/>
  <c r="Z78" i="18"/>
  <c r="AH78" i="18"/>
  <c r="AA78" i="18"/>
  <c r="AI78" i="18"/>
  <c r="AB78" i="18"/>
  <c r="AJ78" i="18"/>
  <c r="U78" i="18"/>
  <c r="AC78" i="18"/>
  <c r="AK78" i="18"/>
  <c r="V78" i="18"/>
  <c r="AD78" i="18"/>
  <c r="W78" i="18"/>
  <c r="AE78" i="18"/>
  <c r="Y62" i="18"/>
  <c r="AG62" i="18"/>
  <c r="Z62" i="18"/>
  <c r="AH62" i="18"/>
  <c r="AA62" i="18"/>
  <c r="AI62" i="18"/>
  <c r="AB62" i="18"/>
  <c r="AJ62" i="18"/>
  <c r="U62" i="18"/>
  <c r="AC62" i="18"/>
  <c r="AK62" i="18"/>
  <c r="V62" i="18"/>
  <c r="AD62" i="18"/>
  <c r="W62" i="18"/>
  <c r="AE62" i="18"/>
  <c r="AB105" i="18"/>
  <c r="AJ105" i="18"/>
  <c r="U105" i="18"/>
  <c r="AC105" i="18"/>
  <c r="AK105" i="18"/>
  <c r="V105" i="18"/>
  <c r="AD105" i="18"/>
  <c r="W105" i="18"/>
  <c r="X105" i="18"/>
  <c r="AF105" i="18"/>
  <c r="Y105" i="18"/>
  <c r="AG105" i="18"/>
  <c r="AA97" i="18"/>
  <c r="AI97" i="18"/>
  <c r="AB97" i="18"/>
  <c r="AJ97" i="18"/>
  <c r="U97" i="18"/>
  <c r="AC97" i="18"/>
  <c r="AK97" i="18"/>
  <c r="V97" i="18"/>
  <c r="AD97" i="18"/>
  <c r="W97" i="18"/>
  <c r="AE97" i="18"/>
  <c r="X97" i="18"/>
  <c r="AF97" i="18"/>
  <c r="Y97" i="18"/>
  <c r="AG97" i="18"/>
  <c r="AA89" i="18"/>
  <c r="AI89" i="18"/>
  <c r="AB89" i="18"/>
  <c r="AJ89" i="18"/>
  <c r="U89" i="18"/>
  <c r="AC89" i="18"/>
  <c r="AK89" i="18"/>
  <c r="V89" i="18"/>
  <c r="AD89" i="18"/>
  <c r="W89" i="18"/>
  <c r="AE89" i="18"/>
  <c r="X89" i="18"/>
  <c r="AF89" i="18"/>
  <c r="Y89" i="18"/>
  <c r="AG89" i="18"/>
  <c r="AI88" i="18"/>
  <c r="W75" i="18"/>
  <c r="AE75" i="18"/>
  <c r="X75" i="18"/>
  <c r="AF75" i="18"/>
  <c r="Y75" i="18"/>
  <c r="AG75" i="18"/>
  <c r="Z75" i="18"/>
  <c r="AH75" i="18"/>
  <c r="AA75" i="18"/>
  <c r="AI75" i="18"/>
  <c r="AB75" i="18"/>
  <c r="AJ75" i="18"/>
  <c r="U75" i="18"/>
  <c r="AC75" i="18"/>
  <c r="AK75" i="18"/>
  <c r="W67" i="18"/>
  <c r="AE67" i="18"/>
  <c r="X67" i="18"/>
  <c r="AF67" i="18"/>
  <c r="Y67" i="18"/>
  <c r="AG67" i="18"/>
  <c r="Z67" i="18"/>
  <c r="AH67" i="18"/>
  <c r="AA67" i="18"/>
  <c r="AI67" i="18"/>
  <c r="AB67" i="18"/>
  <c r="AJ67" i="18"/>
  <c r="U67" i="18"/>
  <c r="AC67" i="18"/>
  <c r="AK67" i="18"/>
  <c r="Y102" i="18"/>
  <c r="AG102" i="18"/>
  <c r="Z102" i="18"/>
  <c r="AH102" i="18"/>
  <c r="AA102" i="18"/>
  <c r="AI102" i="18"/>
  <c r="AB102" i="18"/>
  <c r="AJ102" i="18"/>
  <c r="U102" i="18"/>
  <c r="AC102" i="18"/>
  <c r="AK102" i="18"/>
  <c r="V102" i="18"/>
  <c r="AD102" i="18"/>
  <c r="W102" i="18"/>
  <c r="AE102" i="18"/>
  <c r="Y94" i="18"/>
  <c r="AG94" i="18"/>
  <c r="Z94" i="18"/>
  <c r="AH94" i="18"/>
  <c r="AA94" i="18"/>
  <c r="AI94" i="18"/>
  <c r="AB94" i="18"/>
  <c r="AJ94" i="18"/>
  <c r="U94" i="18"/>
  <c r="AC94" i="18"/>
  <c r="AK94" i="18"/>
  <c r="V94" i="18"/>
  <c r="AD94" i="18"/>
  <c r="W94" i="18"/>
  <c r="AE94" i="18"/>
  <c r="AG107" i="18"/>
  <c r="W107" i="18"/>
  <c r="Y106" i="18"/>
  <c r="AJ104" i="18"/>
  <c r="AH97" i="18"/>
  <c r="X94" i="18"/>
  <c r="AF90" i="18"/>
  <c r="AF78" i="18"/>
  <c r="V75" i="18"/>
  <c r="AD71" i="18"/>
  <c r="AB64" i="18"/>
  <c r="AJ60" i="18"/>
  <c r="Z73" i="18"/>
  <c r="Y70" i="18"/>
  <c r="AG70" i="18"/>
  <c r="Z70" i="18"/>
  <c r="AH70" i="18"/>
  <c r="AA70" i="18"/>
  <c r="AI70" i="18"/>
  <c r="AB70" i="18"/>
  <c r="AJ70" i="18"/>
  <c r="U70" i="18"/>
  <c r="AC70" i="18"/>
  <c r="AK70" i="18"/>
  <c r="V70" i="18"/>
  <c r="AD70" i="18"/>
  <c r="W70" i="18"/>
  <c r="AE70" i="18"/>
  <c r="AE105" i="18"/>
  <c r="V88" i="18"/>
  <c r="AJ88" i="18"/>
  <c r="Y74" i="18"/>
  <c r="AG74" i="18"/>
  <c r="Z74" i="18"/>
  <c r="AH74" i="18"/>
  <c r="AA74" i="18"/>
  <c r="AI74" i="18"/>
  <c r="AB74" i="18"/>
  <c r="AJ74" i="18"/>
  <c r="U74" i="18"/>
  <c r="AC74" i="18"/>
  <c r="AK74" i="18"/>
  <c r="V74" i="18"/>
  <c r="AD74" i="18"/>
  <c r="W74" i="18"/>
  <c r="AE74" i="18"/>
  <c r="Y66" i="18"/>
  <c r="AG66" i="18"/>
  <c r="Z66" i="18"/>
  <c r="AH66" i="18"/>
  <c r="AA66" i="18"/>
  <c r="AI66" i="18"/>
  <c r="AB66" i="18"/>
  <c r="AJ66" i="18"/>
  <c r="U66" i="18"/>
  <c r="AC66" i="18"/>
  <c r="AK66" i="18"/>
  <c r="V66" i="18"/>
  <c r="AD66" i="18"/>
  <c r="W66" i="18"/>
  <c r="AE66" i="18"/>
  <c r="AA101" i="18"/>
  <c r="AI101" i="18"/>
  <c r="AB101" i="18"/>
  <c r="AJ101" i="18"/>
  <c r="U101" i="18"/>
  <c r="AC101" i="18"/>
  <c r="AK101" i="18"/>
  <c r="V101" i="18"/>
  <c r="AD101" i="18"/>
  <c r="W101" i="18"/>
  <c r="AE101" i="18"/>
  <c r="X101" i="18"/>
  <c r="AF101" i="18"/>
  <c r="Y101" i="18"/>
  <c r="AG101" i="18"/>
  <c r="AA93" i="18"/>
  <c r="AI93" i="18"/>
  <c r="AB93" i="18"/>
  <c r="AJ93" i="18"/>
  <c r="U93" i="18"/>
  <c r="AC93" i="18"/>
  <c r="AK93" i="18"/>
  <c r="V93" i="18"/>
  <c r="AD93" i="18"/>
  <c r="W93" i="18"/>
  <c r="AE93" i="18"/>
  <c r="X93" i="18"/>
  <c r="AF93" i="18"/>
  <c r="Y93" i="18"/>
  <c r="AG93" i="18"/>
  <c r="AF107" i="18"/>
  <c r="V107" i="18"/>
  <c r="X106" i="18"/>
  <c r="AB104" i="18"/>
  <c r="AJ100" i="18"/>
  <c r="Z97" i="18"/>
  <c r="AH93" i="18"/>
  <c r="X90" i="18"/>
  <c r="X78" i="18"/>
  <c r="AF74" i="18"/>
  <c r="V71" i="18"/>
  <c r="AD67" i="18"/>
  <c r="AB60" i="18"/>
  <c r="AD88" i="18"/>
  <c r="AE88" i="18"/>
  <c r="AB88" i="18"/>
  <c r="U88" i="18"/>
  <c r="AJ211" i="8"/>
  <c r="J6" i="17"/>
  <c r="J4" i="17"/>
  <c r="J5" i="17"/>
  <c r="K16" i="17"/>
  <c r="K15" i="17"/>
  <c r="K14" i="17"/>
  <c r="K13" i="17"/>
  <c r="K12" i="17"/>
  <c r="K11" i="17"/>
  <c r="K10" i="17"/>
  <c r="K9" i="17"/>
  <c r="K8" i="17"/>
  <c r="K7" i="17"/>
  <c r="I16" i="17"/>
  <c r="I15" i="17"/>
  <c r="I14" i="17"/>
  <c r="I13" i="17"/>
  <c r="I12" i="17"/>
  <c r="I11" i="17"/>
  <c r="I10" i="17"/>
  <c r="I9" i="17"/>
  <c r="I8" i="17"/>
  <c r="I7" i="17"/>
  <c r="AH393" i="3" l="1"/>
  <c r="AH394" i="3"/>
  <c r="AH401" i="3"/>
  <c r="AH386" i="3"/>
  <c r="AH385" i="3"/>
  <c r="AH407" i="3"/>
  <c r="AG416" i="3"/>
  <c r="AH416" i="3" s="1"/>
  <c r="AG399" i="3"/>
  <c r="AH399" i="3" s="1"/>
  <c r="J10" i="17"/>
  <c r="J16" i="17"/>
  <c r="J9" i="17"/>
  <c r="J14" i="17"/>
  <c r="J15" i="17"/>
  <c r="J7" i="17"/>
  <c r="J12" i="17"/>
  <c r="J13" i="17"/>
  <c r="J8" i="17"/>
  <c r="J11" i="17"/>
  <c r="K17" i="17"/>
  <c r="I17" i="17"/>
  <c r="J19" i="17" l="1"/>
  <c r="J18" i="17"/>
  <c r="J17" i="17"/>
  <c r="B365" i="3" l="1"/>
  <c r="B366" i="3"/>
  <c r="B367" i="3"/>
  <c r="B368" i="3"/>
  <c r="B369" i="3"/>
  <c r="B370" i="3"/>
  <c r="B371" i="3"/>
  <c r="B372" i="3"/>
  <c r="B373" i="3"/>
  <c r="B374" i="3"/>
  <c r="B375" i="3"/>
  <c r="B376" i="3"/>
  <c r="B377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K365" i="3"/>
  <c r="Y365" i="3" s="1"/>
  <c r="K366" i="3"/>
  <c r="Y366" i="3" s="1"/>
  <c r="K367" i="3"/>
  <c r="Y367" i="3" s="1"/>
  <c r="K368" i="3"/>
  <c r="Y368" i="3" s="1"/>
  <c r="K369" i="3"/>
  <c r="Y369" i="3" s="1"/>
  <c r="K370" i="3"/>
  <c r="Y370" i="3" s="1"/>
  <c r="K371" i="3"/>
  <c r="Y371" i="3" s="1"/>
  <c r="K372" i="3"/>
  <c r="Y372" i="3" s="1"/>
  <c r="K373" i="3"/>
  <c r="Y373" i="3" s="1"/>
  <c r="K374" i="3"/>
  <c r="Y374" i="3" s="1"/>
  <c r="K375" i="3"/>
  <c r="Y375" i="3" s="1"/>
  <c r="K376" i="3"/>
  <c r="Y376" i="3" s="1"/>
  <c r="K377" i="3"/>
  <c r="Y377" i="3" s="1"/>
  <c r="L365" i="3"/>
  <c r="Z365" i="3" s="1"/>
  <c r="L366" i="3"/>
  <c r="Z366" i="3" s="1"/>
  <c r="L367" i="3"/>
  <c r="Z367" i="3" s="1"/>
  <c r="L368" i="3"/>
  <c r="Z368" i="3" s="1"/>
  <c r="L369" i="3"/>
  <c r="Z369" i="3" s="1"/>
  <c r="L370" i="3"/>
  <c r="Z370" i="3" s="1"/>
  <c r="L371" i="3"/>
  <c r="Z371" i="3" s="1"/>
  <c r="L372" i="3"/>
  <c r="Z372" i="3" s="1"/>
  <c r="L373" i="3"/>
  <c r="Z373" i="3" s="1"/>
  <c r="L374" i="3"/>
  <c r="Z374" i="3" s="1"/>
  <c r="L375" i="3"/>
  <c r="Z375" i="3" s="1"/>
  <c r="L376" i="3"/>
  <c r="Z376" i="3" s="1"/>
  <c r="L377" i="3"/>
  <c r="Z377" i="3" s="1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AA365" i="3"/>
  <c r="AF365" i="3" s="1"/>
  <c r="AA366" i="3"/>
  <c r="AF366" i="3" s="1"/>
  <c r="AA367" i="3"/>
  <c r="AF367" i="3" s="1"/>
  <c r="AA368" i="3"/>
  <c r="AF368" i="3" s="1"/>
  <c r="AA369" i="3"/>
  <c r="AF369" i="3" s="1"/>
  <c r="AA370" i="3"/>
  <c r="AF370" i="3" s="1"/>
  <c r="AA371" i="3"/>
  <c r="AF371" i="3" s="1"/>
  <c r="AA372" i="3"/>
  <c r="AF372" i="3" s="1"/>
  <c r="AA373" i="3"/>
  <c r="AF373" i="3" s="1"/>
  <c r="AA374" i="3"/>
  <c r="AF374" i="3" s="1"/>
  <c r="AA375" i="3"/>
  <c r="AF375" i="3" s="1"/>
  <c r="AA376" i="3"/>
  <c r="AF376" i="3" s="1"/>
  <c r="AA377" i="3"/>
  <c r="AF377" i="3" s="1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C365" i="3"/>
  <c r="AC366" i="3"/>
  <c r="AC367" i="3"/>
  <c r="AC368" i="3"/>
  <c r="AC369" i="3"/>
  <c r="AC370" i="3"/>
  <c r="AC371" i="3"/>
  <c r="AC372" i="3"/>
  <c r="AC373" i="3"/>
  <c r="AC374" i="3"/>
  <c r="AC375" i="3"/>
  <c r="AC376" i="3"/>
  <c r="AC377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B234" i="3"/>
  <c r="C234" i="3"/>
  <c r="D234" i="3"/>
  <c r="E234" i="3"/>
  <c r="F234" i="3"/>
  <c r="G234" i="3"/>
  <c r="H234" i="3"/>
  <c r="I234" i="3"/>
  <c r="J234" i="3"/>
  <c r="K234" i="3"/>
  <c r="Y234" i="3" s="1"/>
  <c r="L234" i="3"/>
  <c r="Z234" i="3" s="1"/>
  <c r="M234" i="3"/>
  <c r="N234" i="3"/>
  <c r="O234" i="3"/>
  <c r="P234" i="3"/>
  <c r="Q234" i="3"/>
  <c r="R234" i="3"/>
  <c r="S234" i="3"/>
  <c r="T234" i="3"/>
  <c r="U234" i="3"/>
  <c r="V234" i="3"/>
  <c r="AA234" i="3"/>
  <c r="AF234" i="3" s="1"/>
  <c r="AB234" i="3"/>
  <c r="AC234" i="3"/>
  <c r="AD234" i="3"/>
  <c r="A1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3" i="8"/>
  <c r="AE375" i="3" l="1"/>
  <c r="AG375" i="3" s="1"/>
  <c r="AH375" i="3" s="1"/>
  <c r="AE376" i="3"/>
  <c r="AG376" i="3" s="1"/>
  <c r="AH376" i="3" s="1"/>
  <c r="AE373" i="3"/>
  <c r="AG373" i="3" s="1"/>
  <c r="AH373" i="3" s="1"/>
  <c r="AE369" i="3"/>
  <c r="AG369" i="3" s="1"/>
  <c r="AH369" i="3" s="1"/>
  <c r="AE370" i="3"/>
  <c r="AG370" i="3" s="1"/>
  <c r="AH370" i="3" s="1"/>
  <c r="AE368" i="3"/>
  <c r="AG368" i="3" s="1"/>
  <c r="AH368" i="3" s="1"/>
  <c r="AE365" i="3"/>
  <c r="AG365" i="3" s="1"/>
  <c r="AH365" i="3" s="1"/>
  <c r="AE374" i="3"/>
  <c r="AG374" i="3" s="1"/>
  <c r="AH374" i="3" s="1"/>
  <c r="AE367" i="3"/>
  <c r="AG367" i="3" s="1"/>
  <c r="AH367" i="3" s="1"/>
  <c r="AE372" i="3"/>
  <c r="AG372" i="3" s="1"/>
  <c r="AH372" i="3" s="1"/>
  <c r="AE377" i="3"/>
  <c r="AG377" i="3" s="1"/>
  <c r="AH377" i="3" s="1"/>
  <c r="AE371" i="3"/>
  <c r="AG371" i="3" s="1"/>
  <c r="AH371" i="3" s="1"/>
  <c r="AE366" i="3"/>
  <c r="AG366" i="3" s="1"/>
  <c r="AH366" i="3" s="1"/>
  <c r="AE234" i="3"/>
  <c r="AG234" i="3" s="1"/>
  <c r="AH234" i="3" s="1"/>
  <c r="Q527" i="8"/>
  <c r="B363" i="3"/>
  <c r="B343" i="3"/>
  <c r="B316" i="3"/>
  <c r="B347" i="3"/>
  <c r="B294" i="3"/>
  <c r="B240" i="3"/>
  <c r="B136" i="3"/>
  <c r="B46" i="3"/>
  <c r="B348" i="3"/>
  <c r="B123" i="3"/>
  <c r="B61" i="3"/>
  <c r="B60" i="3"/>
  <c r="B332" i="3"/>
  <c r="B132" i="3"/>
  <c r="B324" i="3"/>
  <c r="B157" i="3"/>
  <c r="B353" i="3"/>
  <c r="B287" i="3"/>
  <c r="B86" i="3"/>
  <c r="B108" i="3"/>
  <c r="C363" i="3"/>
  <c r="C343" i="3"/>
  <c r="C316" i="3"/>
  <c r="C347" i="3"/>
  <c r="C294" i="3"/>
  <c r="C240" i="3"/>
  <c r="C136" i="3"/>
  <c r="C46" i="3"/>
  <c r="C348" i="3"/>
  <c r="C123" i="3"/>
  <c r="C61" i="3"/>
  <c r="C60" i="3"/>
  <c r="C332" i="3"/>
  <c r="C132" i="3"/>
  <c r="C324" i="3"/>
  <c r="C157" i="3"/>
  <c r="C353" i="3"/>
  <c r="C287" i="3"/>
  <c r="C86" i="3"/>
  <c r="C108" i="3"/>
  <c r="D363" i="3"/>
  <c r="D343" i="3"/>
  <c r="D316" i="3"/>
  <c r="D347" i="3"/>
  <c r="D294" i="3"/>
  <c r="D240" i="3"/>
  <c r="D136" i="3"/>
  <c r="D46" i="3"/>
  <c r="D348" i="3"/>
  <c r="D123" i="3"/>
  <c r="D61" i="3"/>
  <c r="D60" i="3"/>
  <c r="D332" i="3"/>
  <c r="D132" i="3"/>
  <c r="D324" i="3"/>
  <c r="D157" i="3"/>
  <c r="D353" i="3"/>
  <c r="D287" i="3"/>
  <c r="D86" i="3"/>
  <c r="D108" i="3"/>
  <c r="E363" i="3"/>
  <c r="E343" i="3"/>
  <c r="E316" i="3"/>
  <c r="E347" i="3"/>
  <c r="E294" i="3"/>
  <c r="E240" i="3"/>
  <c r="E136" i="3"/>
  <c r="E46" i="3"/>
  <c r="E348" i="3"/>
  <c r="E123" i="3"/>
  <c r="E61" i="3"/>
  <c r="E60" i="3"/>
  <c r="E332" i="3"/>
  <c r="E132" i="3"/>
  <c r="E324" i="3"/>
  <c r="E157" i="3"/>
  <c r="E353" i="3"/>
  <c r="E287" i="3"/>
  <c r="E86" i="3"/>
  <c r="E108" i="3"/>
  <c r="F363" i="3"/>
  <c r="F343" i="3"/>
  <c r="F316" i="3"/>
  <c r="F347" i="3"/>
  <c r="F294" i="3"/>
  <c r="F240" i="3"/>
  <c r="F136" i="3"/>
  <c r="F46" i="3"/>
  <c r="F348" i="3"/>
  <c r="F123" i="3"/>
  <c r="F61" i="3"/>
  <c r="F60" i="3"/>
  <c r="F332" i="3"/>
  <c r="F132" i="3"/>
  <c r="F324" i="3"/>
  <c r="F157" i="3"/>
  <c r="F353" i="3"/>
  <c r="F287" i="3"/>
  <c r="F86" i="3"/>
  <c r="F108" i="3"/>
  <c r="G363" i="3"/>
  <c r="G343" i="3"/>
  <c r="G316" i="3"/>
  <c r="G347" i="3"/>
  <c r="G294" i="3"/>
  <c r="G240" i="3"/>
  <c r="G136" i="3"/>
  <c r="G46" i="3"/>
  <c r="G348" i="3"/>
  <c r="G123" i="3"/>
  <c r="G61" i="3"/>
  <c r="G60" i="3"/>
  <c r="G332" i="3"/>
  <c r="G132" i="3"/>
  <c r="G324" i="3"/>
  <c r="G157" i="3"/>
  <c r="G353" i="3"/>
  <c r="G287" i="3"/>
  <c r="G86" i="3"/>
  <c r="G108" i="3"/>
  <c r="H363" i="3"/>
  <c r="H343" i="3"/>
  <c r="H316" i="3"/>
  <c r="H347" i="3"/>
  <c r="H294" i="3"/>
  <c r="H240" i="3"/>
  <c r="H136" i="3"/>
  <c r="H46" i="3"/>
  <c r="H348" i="3"/>
  <c r="H123" i="3"/>
  <c r="H61" i="3"/>
  <c r="H60" i="3"/>
  <c r="H332" i="3"/>
  <c r="H132" i="3"/>
  <c r="H324" i="3"/>
  <c r="H157" i="3"/>
  <c r="H353" i="3"/>
  <c r="H287" i="3"/>
  <c r="H86" i="3"/>
  <c r="H108" i="3"/>
  <c r="I363" i="3"/>
  <c r="I343" i="3"/>
  <c r="I316" i="3"/>
  <c r="I347" i="3"/>
  <c r="I294" i="3"/>
  <c r="I240" i="3"/>
  <c r="I136" i="3"/>
  <c r="I46" i="3"/>
  <c r="I348" i="3"/>
  <c r="I123" i="3"/>
  <c r="I61" i="3"/>
  <c r="I60" i="3"/>
  <c r="I332" i="3"/>
  <c r="I132" i="3"/>
  <c r="I324" i="3"/>
  <c r="I157" i="3"/>
  <c r="I353" i="3"/>
  <c r="I287" i="3"/>
  <c r="I86" i="3"/>
  <c r="I108" i="3"/>
  <c r="J363" i="3"/>
  <c r="J343" i="3"/>
  <c r="J316" i="3"/>
  <c r="J347" i="3"/>
  <c r="J294" i="3"/>
  <c r="J240" i="3"/>
  <c r="J136" i="3"/>
  <c r="J46" i="3"/>
  <c r="J348" i="3"/>
  <c r="J123" i="3"/>
  <c r="J61" i="3"/>
  <c r="J60" i="3"/>
  <c r="J332" i="3"/>
  <c r="J132" i="3"/>
  <c r="J324" i="3"/>
  <c r="J157" i="3"/>
  <c r="J353" i="3"/>
  <c r="J287" i="3"/>
  <c r="J86" i="3"/>
  <c r="J108" i="3"/>
  <c r="K363" i="3"/>
  <c r="Y363" i="3" s="1"/>
  <c r="K343" i="3"/>
  <c r="Y343" i="3" s="1"/>
  <c r="K316" i="3"/>
  <c r="Y316" i="3" s="1"/>
  <c r="K347" i="3"/>
  <c r="Y347" i="3" s="1"/>
  <c r="K294" i="3"/>
  <c r="Y294" i="3" s="1"/>
  <c r="K240" i="3"/>
  <c r="Y240" i="3" s="1"/>
  <c r="K136" i="3"/>
  <c r="Y136" i="3" s="1"/>
  <c r="K46" i="3"/>
  <c r="Y46" i="3" s="1"/>
  <c r="K348" i="3"/>
  <c r="Y348" i="3" s="1"/>
  <c r="K123" i="3"/>
  <c r="Y123" i="3" s="1"/>
  <c r="K61" i="3"/>
  <c r="Y61" i="3" s="1"/>
  <c r="K60" i="3"/>
  <c r="Y60" i="3" s="1"/>
  <c r="K332" i="3"/>
  <c r="Y332" i="3" s="1"/>
  <c r="K132" i="3"/>
  <c r="Y132" i="3" s="1"/>
  <c r="K324" i="3"/>
  <c r="Y324" i="3" s="1"/>
  <c r="K157" i="3"/>
  <c r="Y157" i="3" s="1"/>
  <c r="K353" i="3"/>
  <c r="Y353" i="3" s="1"/>
  <c r="K287" i="3"/>
  <c r="Y287" i="3" s="1"/>
  <c r="K86" i="3"/>
  <c r="Y86" i="3" s="1"/>
  <c r="K108" i="3"/>
  <c r="Y108" i="3" s="1"/>
  <c r="L363" i="3"/>
  <c r="Z363" i="3" s="1"/>
  <c r="L343" i="3"/>
  <c r="Z343" i="3" s="1"/>
  <c r="L316" i="3"/>
  <c r="Z316" i="3" s="1"/>
  <c r="L347" i="3"/>
  <c r="Z347" i="3" s="1"/>
  <c r="L294" i="3"/>
  <c r="Z294" i="3" s="1"/>
  <c r="L240" i="3"/>
  <c r="Z240" i="3" s="1"/>
  <c r="L136" i="3"/>
  <c r="Z136" i="3" s="1"/>
  <c r="L46" i="3"/>
  <c r="Z46" i="3" s="1"/>
  <c r="L348" i="3"/>
  <c r="Z348" i="3" s="1"/>
  <c r="L123" i="3"/>
  <c r="Z123" i="3" s="1"/>
  <c r="L61" i="3"/>
  <c r="Z61" i="3" s="1"/>
  <c r="L60" i="3"/>
  <c r="Z60" i="3" s="1"/>
  <c r="L332" i="3"/>
  <c r="Z332" i="3" s="1"/>
  <c r="L132" i="3"/>
  <c r="Z132" i="3" s="1"/>
  <c r="L324" i="3"/>
  <c r="Z324" i="3" s="1"/>
  <c r="L157" i="3"/>
  <c r="Z157" i="3" s="1"/>
  <c r="L353" i="3"/>
  <c r="Z353" i="3" s="1"/>
  <c r="L287" i="3"/>
  <c r="Z287" i="3" s="1"/>
  <c r="L86" i="3"/>
  <c r="Z86" i="3" s="1"/>
  <c r="L108" i="3"/>
  <c r="Z108" i="3" s="1"/>
  <c r="M363" i="3"/>
  <c r="M343" i="3"/>
  <c r="M316" i="3"/>
  <c r="M347" i="3"/>
  <c r="M294" i="3"/>
  <c r="M240" i="3"/>
  <c r="M136" i="3"/>
  <c r="M46" i="3"/>
  <c r="M348" i="3"/>
  <c r="M123" i="3"/>
  <c r="M61" i="3"/>
  <c r="M60" i="3"/>
  <c r="M332" i="3"/>
  <c r="M132" i="3"/>
  <c r="M324" i="3"/>
  <c r="M157" i="3"/>
  <c r="M353" i="3"/>
  <c r="M287" i="3"/>
  <c r="M86" i="3"/>
  <c r="M108" i="3"/>
  <c r="N363" i="3"/>
  <c r="N343" i="3"/>
  <c r="N316" i="3"/>
  <c r="N347" i="3"/>
  <c r="N294" i="3"/>
  <c r="N240" i="3"/>
  <c r="N136" i="3"/>
  <c r="N46" i="3"/>
  <c r="N348" i="3"/>
  <c r="N123" i="3"/>
  <c r="N61" i="3"/>
  <c r="N60" i="3"/>
  <c r="N332" i="3"/>
  <c r="N132" i="3"/>
  <c r="N324" i="3"/>
  <c r="N157" i="3"/>
  <c r="N353" i="3"/>
  <c r="N287" i="3"/>
  <c r="N86" i="3"/>
  <c r="N108" i="3"/>
  <c r="O363" i="3"/>
  <c r="O343" i="3"/>
  <c r="O316" i="3"/>
  <c r="O347" i="3"/>
  <c r="O294" i="3"/>
  <c r="O240" i="3"/>
  <c r="O136" i="3"/>
  <c r="O46" i="3"/>
  <c r="O348" i="3"/>
  <c r="O123" i="3"/>
  <c r="O61" i="3"/>
  <c r="O60" i="3"/>
  <c r="O332" i="3"/>
  <c r="O132" i="3"/>
  <c r="O324" i="3"/>
  <c r="O157" i="3"/>
  <c r="O353" i="3"/>
  <c r="O287" i="3"/>
  <c r="O86" i="3"/>
  <c r="O108" i="3"/>
  <c r="P363" i="3"/>
  <c r="P343" i="3"/>
  <c r="P316" i="3"/>
  <c r="P347" i="3"/>
  <c r="P294" i="3"/>
  <c r="P240" i="3"/>
  <c r="P136" i="3"/>
  <c r="P46" i="3"/>
  <c r="P348" i="3"/>
  <c r="P123" i="3"/>
  <c r="P61" i="3"/>
  <c r="P60" i="3"/>
  <c r="P332" i="3"/>
  <c r="P132" i="3"/>
  <c r="P324" i="3"/>
  <c r="P157" i="3"/>
  <c r="P353" i="3"/>
  <c r="P287" i="3"/>
  <c r="P86" i="3"/>
  <c r="P108" i="3"/>
  <c r="Q363" i="3"/>
  <c r="Q343" i="3"/>
  <c r="Q316" i="3"/>
  <c r="Q347" i="3"/>
  <c r="Q294" i="3"/>
  <c r="Q240" i="3"/>
  <c r="Q136" i="3"/>
  <c r="Q46" i="3"/>
  <c r="Q348" i="3"/>
  <c r="Q123" i="3"/>
  <c r="Q61" i="3"/>
  <c r="Q60" i="3"/>
  <c r="Q332" i="3"/>
  <c r="Q132" i="3"/>
  <c r="Q324" i="3"/>
  <c r="Q157" i="3"/>
  <c r="Q353" i="3"/>
  <c r="Q287" i="3"/>
  <c r="Q86" i="3"/>
  <c r="Q108" i="3"/>
  <c r="R363" i="3"/>
  <c r="R343" i="3"/>
  <c r="R316" i="3"/>
  <c r="R347" i="3"/>
  <c r="R294" i="3"/>
  <c r="R240" i="3"/>
  <c r="R136" i="3"/>
  <c r="R46" i="3"/>
  <c r="R348" i="3"/>
  <c r="R123" i="3"/>
  <c r="R61" i="3"/>
  <c r="R60" i="3"/>
  <c r="R332" i="3"/>
  <c r="R132" i="3"/>
  <c r="R324" i="3"/>
  <c r="R157" i="3"/>
  <c r="R353" i="3"/>
  <c r="R287" i="3"/>
  <c r="R86" i="3"/>
  <c r="R108" i="3"/>
  <c r="S363" i="3"/>
  <c r="S343" i="3"/>
  <c r="S316" i="3"/>
  <c r="S347" i="3"/>
  <c r="S294" i="3"/>
  <c r="S240" i="3"/>
  <c r="S136" i="3"/>
  <c r="S46" i="3"/>
  <c r="S348" i="3"/>
  <c r="S123" i="3"/>
  <c r="S61" i="3"/>
  <c r="S60" i="3"/>
  <c r="S332" i="3"/>
  <c r="S132" i="3"/>
  <c r="S324" i="3"/>
  <c r="S157" i="3"/>
  <c r="S353" i="3"/>
  <c r="S287" i="3"/>
  <c r="S86" i="3"/>
  <c r="S108" i="3"/>
  <c r="T363" i="3"/>
  <c r="T343" i="3"/>
  <c r="T316" i="3"/>
  <c r="T347" i="3"/>
  <c r="T294" i="3"/>
  <c r="T240" i="3"/>
  <c r="T136" i="3"/>
  <c r="T46" i="3"/>
  <c r="T348" i="3"/>
  <c r="T123" i="3"/>
  <c r="T61" i="3"/>
  <c r="T60" i="3"/>
  <c r="T332" i="3"/>
  <c r="T132" i="3"/>
  <c r="T324" i="3"/>
  <c r="T157" i="3"/>
  <c r="T353" i="3"/>
  <c r="T287" i="3"/>
  <c r="T86" i="3"/>
  <c r="T108" i="3"/>
  <c r="U363" i="3"/>
  <c r="U343" i="3"/>
  <c r="U316" i="3"/>
  <c r="U347" i="3"/>
  <c r="U294" i="3"/>
  <c r="U240" i="3"/>
  <c r="U136" i="3"/>
  <c r="U46" i="3"/>
  <c r="U348" i="3"/>
  <c r="U123" i="3"/>
  <c r="U61" i="3"/>
  <c r="U60" i="3"/>
  <c r="U332" i="3"/>
  <c r="U132" i="3"/>
  <c r="U324" i="3"/>
  <c r="U157" i="3"/>
  <c r="U353" i="3"/>
  <c r="U287" i="3"/>
  <c r="U86" i="3"/>
  <c r="U108" i="3"/>
  <c r="V363" i="3"/>
  <c r="V343" i="3"/>
  <c r="V316" i="3"/>
  <c r="V347" i="3"/>
  <c r="V294" i="3"/>
  <c r="V240" i="3"/>
  <c r="V136" i="3"/>
  <c r="V46" i="3"/>
  <c r="V348" i="3"/>
  <c r="V123" i="3"/>
  <c r="V61" i="3"/>
  <c r="V60" i="3"/>
  <c r="V332" i="3"/>
  <c r="V132" i="3"/>
  <c r="V324" i="3"/>
  <c r="V157" i="3"/>
  <c r="V353" i="3"/>
  <c r="V287" i="3"/>
  <c r="V86" i="3"/>
  <c r="V108" i="3"/>
  <c r="AA363" i="3"/>
  <c r="AF363" i="3" s="1"/>
  <c r="AA343" i="3"/>
  <c r="AF343" i="3" s="1"/>
  <c r="AA316" i="3"/>
  <c r="AF316" i="3" s="1"/>
  <c r="AA347" i="3"/>
  <c r="AF347" i="3" s="1"/>
  <c r="AA294" i="3"/>
  <c r="AF294" i="3" s="1"/>
  <c r="AA240" i="3"/>
  <c r="AF240" i="3" s="1"/>
  <c r="AA136" i="3"/>
  <c r="AF136" i="3" s="1"/>
  <c r="AA46" i="3"/>
  <c r="AF46" i="3" s="1"/>
  <c r="AA348" i="3"/>
  <c r="AF348" i="3" s="1"/>
  <c r="AA123" i="3"/>
  <c r="AF123" i="3" s="1"/>
  <c r="AA61" i="3"/>
  <c r="AF61" i="3" s="1"/>
  <c r="AA60" i="3"/>
  <c r="AF60" i="3" s="1"/>
  <c r="AA332" i="3"/>
  <c r="AF332" i="3" s="1"/>
  <c r="AA132" i="3"/>
  <c r="AF132" i="3" s="1"/>
  <c r="AA324" i="3"/>
  <c r="AF324" i="3" s="1"/>
  <c r="AA157" i="3"/>
  <c r="AF157" i="3" s="1"/>
  <c r="AA353" i="3"/>
  <c r="AF353" i="3" s="1"/>
  <c r="AA287" i="3"/>
  <c r="AF287" i="3" s="1"/>
  <c r="AA86" i="3"/>
  <c r="AF86" i="3" s="1"/>
  <c r="AA108" i="3"/>
  <c r="AF108" i="3" s="1"/>
  <c r="AB363" i="3"/>
  <c r="AB343" i="3"/>
  <c r="AB316" i="3"/>
  <c r="AB347" i="3"/>
  <c r="AB294" i="3"/>
  <c r="AB240" i="3"/>
  <c r="AB136" i="3"/>
  <c r="AB46" i="3"/>
  <c r="AB348" i="3"/>
  <c r="AB123" i="3"/>
  <c r="AB61" i="3"/>
  <c r="AB60" i="3"/>
  <c r="AB332" i="3"/>
  <c r="AB132" i="3"/>
  <c r="AB324" i="3"/>
  <c r="AB157" i="3"/>
  <c r="AB353" i="3"/>
  <c r="AB287" i="3"/>
  <c r="AB86" i="3"/>
  <c r="AB108" i="3"/>
  <c r="AC363" i="3"/>
  <c r="AC343" i="3"/>
  <c r="AC316" i="3"/>
  <c r="AC347" i="3"/>
  <c r="AC294" i="3"/>
  <c r="AC240" i="3"/>
  <c r="AC136" i="3"/>
  <c r="AC46" i="3"/>
  <c r="AC348" i="3"/>
  <c r="AC123" i="3"/>
  <c r="AC61" i="3"/>
  <c r="AC60" i="3"/>
  <c r="AC332" i="3"/>
  <c r="AC132" i="3"/>
  <c r="AC324" i="3"/>
  <c r="AC157" i="3"/>
  <c r="AC353" i="3"/>
  <c r="AC287" i="3"/>
  <c r="AC86" i="3"/>
  <c r="AC108" i="3"/>
  <c r="AD363" i="3"/>
  <c r="AD343" i="3"/>
  <c r="AD316" i="3"/>
  <c r="AD347" i="3"/>
  <c r="AD294" i="3"/>
  <c r="AD240" i="3"/>
  <c r="AD136" i="3"/>
  <c r="AD46" i="3"/>
  <c r="AD348" i="3"/>
  <c r="AD123" i="3"/>
  <c r="AD61" i="3"/>
  <c r="AD60" i="3"/>
  <c r="AD332" i="3"/>
  <c r="AD132" i="3"/>
  <c r="AD324" i="3"/>
  <c r="AD157" i="3"/>
  <c r="AD353" i="3"/>
  <c r="AD287" i="3"/>
  <c r="AD86" i="3"/>
  <c r="AD108" i="3"/>
  <c r="B155" i="3"/>
  <c r="B351" i="3"/>
  <c r="B38" i="3"/>
  <c r="B319" i="3"/>
  <c r="C155" i="3"/>
  <c r="C351" i="3"/>
  <c r="C38" i="3"/>
  <c r="C319" i="3"/>
  <c r="D155" i="3"/>
  <c r="D351" i="3"/>
  <c r="D38" i="3"/>
  <c r="D319" i="3"/>
  <c r="E155" i="3"/>
  <c r="E351" i="3"/>
  <c r="E38" i="3"/>
  <c r="E319" i="3"/>
  <c r="F155" i="3"/>
  <c r="F351" i="3"/>
  <c r="F38" i="3"/>
  <c r="F319" i="3"/>
  <c r="G155" i="3"/>
  <c r="G351" i="3"/>
  <c r="G38" i="3"/>
  <c r="G319" i="3"/>
  <c r="H155" i="3"/>
  <c r="H351" i="3"/>
  <c r="H38" i="3"/>
  <c r="H319" i="3"/>
  <c r="I155" i="3"/>
  <c r="I351" i="3"/>
  <c r="I38" i="3"/>
  <c r="I319" i="3"/>
  <c r="J155" i="3"/>
  <c r="J351" i="3"/>
  <c r="J38" i="3"/>
  <c r="J319" i="3"/>
  <c r="K155" i="3"/>
  <c r="Y155" i="3" s="1"/>
  <c r="K351" i="3"/>
  <c r="Y351" i="3" s="1"/>
  <c r="K38" i="3"/>
  <c r="Y38" i="3" s="1"/>
  <c r="K319" i="3"/>
  <c r="Y319" i="3" s="1"/>
  <c r="L155" i="3"/>
  <c r="Z155" i="3" s="1"/>
  <c r="L351" i="3"/>
  <c r="Z351" i="3" s="1"/>
  <c r="L38" i="3"/>
  <c r="Z38" i="3" s="1"/>
  <c r="L319" i="3"/>
  <c r="Z319" i="3" s="1"/>
  <c r="M155" i="3"/>
  <c r="M351" i="3"/>
  <c r="M38" i="3"/>
  <c r="M319" i="3"/>
  <c r="N155" i="3"/>
  <c r="N351" i="3"/>
  <c r="N38" i="3"/>
  <c r="N319" i="3"/>
  <c r="O155" i="3"/>
  <c r="O351" i="3"/>
  <c r="O38" i="3"/>
  <c r="O319" i="3"/>
  <c r="P155" i="3"/>
  <c r="P351" i="3"/>
  <c r="P38" i="3"/>
  <c r="P319" i="3"/>
  <c r="Q155" i="3"/>
  <c r="Q351" i="3"/>
  <c r="Q38" i="3"/>
  <c r="Q319" i="3"/>
  <c r="R155" i="3"/>
  <c r="R351" i="3"/>
  <c r="R38" i="3"/>
  <c r="R319" i="3"/>
  <c r="S155" i="3"/>
  <c r="S351" i="3"/>
  <c r="S38" i="3"/>
  <c r="S319" i="3"/>
  <c r="T155" i="3"/>
  <c r="T351" i="3"/>
  <c r="T38" i="3"/>
  <c r="T319" i="3"/>
  <c r="U155" i="3"/>
  <c r="U351" i="3"/>
  <c r="U38" i="3"/>
  <c r="U319" i="3"/>
  <c r="V155" i="3"/>
  <c r="V351" i="3"/>
  <c r="V38" i="3"/>
  <c r="V319" i="3"/>
  <c r="AA155" i="3"/>
  <c r="AF155" i="3" s="1"/>
  <c r="AA351" i="3"/>
  <c r="AF351" i="3" s="1"/>
  <c r="AA38" i="3"/>
  <c r="AF38" i="3" s="1"/>
  <c r="AA319" i="3"/>
  <c r="AF319" i="3" s="1"/>
  <c r="AB155" i="3"/>
  <c r="AB351" i="3"/>
  <c r="AB38" i="3"/>
  <c r="AB319" i="3"/>
  <c r="AC155" i="3"/>
  <c r="AC351" i="3"/>
  <c r="AC38" i="3"/>
  <c r="AC319" i="3"/>
  <c r="AD155" i="3"/>
  <c r="AD351" i="3"/>
  <c r="AD38" i="3"/>
  <c r="AD319" i="3"/>
  <c r="Q3" i="13"/>
  <c r="R3" i="13" s="1"/>
  <c r="Q4" i="13"/>
  <c r="R4" i="13" s="1"/>
  <c r="Q5" i="13"/>
  <c r="R5" i="13" s="1"/>
  <c r="Q6" i="13"/>
  <c r="R6" i="13" s="1"/>
  <c r="Q7" i="13"/>
  <c r="R7" i="13" s="1"/>
  <c r="Q8" i="13"/>
  <c r="R8" i="13" s="1"/>
  <c r="Q9" i="13"/>
  <c r="R9" i="13" s="1"/>
  <c r="Q10" i="13"/>
  <c r="R10" i="13" s="1"/>
  <c r="Q11" i="13"/>
  <c r="R11" i="13" s="1"/>
  <c r="Q12" i="13"/>
  <c r="R12" i="13" s="1"/>
  <c r="Q13" i="13"/>
  <c r="R13" i="13" s="1"/>
  <c r="Q14" i="13"/>
  <c r="R14" i="13" s="1"/>
  <c r="Q15" i="13"/>
  <c r="R15" i="13" s="1"/>
  <c r="Q16" i="13"/>
  <c r="R16" i="13" s="1"/>
  <c r="Q17" i="13"/>
  <c r="R17" i="13" s="1"/>
  <c r="Q18" i="13"/>
  <c r="R18" i="13" s="1"/>
  <c r="Q19" i="13"/>
  <c r="R19" i="13" s="1"/>
  <c r="Q20" i="13"/>
  <c r="R20" i="13" s="1"/>
  <c r="Q21" i="13"/>
  <c r="R21" i="13" s="1"/>
  <c r="Q22" i="13"/>
  <c r="R22" i="13" s="1"/>
  <c r="Q23" i="13"/>
  <c r="R23" i="13" s="1"/>
  <c r="Q24" i="13"/>
  <c r="R24" i="13" s="1"/>
  <c r="Q25" i="13"/>
  <c r="R25" i="13" s="1"/>
  <c r="Q26" i="13"/>
  <c r="R26" i="13" s="1"/>
  <c r="Q27" i="13"/>
  <c r="R27" i="13" s="1"/>
  <c r="Q28" i="13"/>
  <c r="R28" i="13" s="1"/>
  <c r="Q29" i="13"/>
  <c r="R29" i="13" s="1"/>
  <c r="Q30" i="13"/>
  <c r="R30" i="13" s="1"/>
  <c r="Q31" i="13"/>
  <c r="R31" i="13" s="1"/>
  <c r="Q32" i="13"/>
  <c r="R32" i="13" s="1"/>
  <c r="Q33" i="13"/>
  <c r="R33" i="13" s="1"/>
  <c r="Q34" i="13"/>
  <c r="R34" i="13" s="1"/>
  <c r="Q35" i="13"/>
  <c r="R35" i="13" s="1"/>
  <c r="Q36" i="13"/>
  <c r="R36" i="13" s="1"/>
  <c r="Q37" i="13"/>
  <c r="R37" i="13" s="1"/>
  <c r="Q38" i="13"/>
  <c r="R38" i="13" s="1"/>
  <c r="Q39" i="13"/>
  <c r="R39" i="13" s="1"/>
  <c r="Q40" i="13"/>
  <c r="R40" i="13" s="1"/>
  <c r="Q41" i="13"/>
  <c r="R41" i="13" s="1"/>
  <c r="Q42" i="13"/>
  <c r="R42" i="13" s="1"/>
  <c r="Q43" i="13"/>
  <c r="R43" i="13" s="1"/>
  <c r="Q44" i="13"/>
  <c r="R44" i="13" s="1"/>
  <c r="Q45" i="13"/>
  <c r="R45" i="13" s="1"/>
  <c r="Q46" i="13"/>
  <c r="R46" i="13" s="1"/>
  <c r="Q47" i="13"/>
  <c r="R47" i="13" s="1"/>
  <c r="Q48" i="13"/>
  <c r="R48" i="13" s="1"/>
  <c r="Q49" i="13"/>
  <c r="R49" i="13" s="1"/>
  <c r="Q50" i="13"/>
  <c r="R50" i="13" s="1"/>
  <c r="Q51" i="13"/>
  <c r="R51" i="13" s="1"/>
  <c r="Q2" i="13"/>
  <c r="R2" i="13" s="1"/>
  <c r="AE61" i="3" l="1"/>
  <c r="AE294" i="3"/>
  <c r="AE86" i="3"/>
  <c r="AE348" i="3"/>
  <c r="AE353" i="3"/>
  <c r="AE46" i="3"/>
  <c r="AE132" i="3"/>
  <c r="AE363" i="3"/>
  <c r="AE108" i="3"/>
  <c r="AE332" i="3"/>
  <c r="AE136" i="3"/>
  <c r="AE60" i="3"/>
  <c r="AE240" i="3"/>
  <c r="AE347" i="3"/>
  <c r="AE316" i="3"/>
  <c r="AE324" i="3"/>
  <c r="AE287" i="3"/>
  <c r="AE123" i="3"/>
  <c r="AE157" i="3"/>
  <c r="AE343" i="3"/>
  <c r="AE319" i="3"/>
  <c r="AE38" i="3"/>
  <c r="AE155" i="3"/>
  <c r="AE351" i="3"/>
  <c r="W3" i="9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W158" i="9"/>
  <c r="W159" i="9"/>
  <c r="W160" i="9"/>
  <c r="W161" i="9"/>
  <c r="W162" i="9"/>
  <c r="W163" i="9"/>
  <c r="W164" i="9"/>
  <c r="W165" i="9"/>
  <c r="W166" i="9"/>
  <c r="W167" i="9"/>
  <c r="W168" i="9"/>
  <c r="W169" i="9"/>
  <c r="W170" i="9"/>
  <c r="W171" i="9"/>
  <c r="W172" i="9"/>
  <c r="W173" i="9"/>
  <c r="W174" i="9"/>
  <c r="W175" i="9"/>
  <c r="W176" i="9"/>
  <c r="W177" i="9"/>
  <c r="W178" i="9"/>
  <c r="W179" i="9"/>
  <c r="W180" i="9"/>
  <c r="W181" i="9"/>
  <c r="W182" i="9"/>
  <c r="W183" i="9"/>
  <c r="W184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05" i="9"/>
  <c r="W206" i="9"/>
  <c r="W207" i="9"/>
  <c r="W208" i="9"/>
  <c r="W209" i="9"/>
  <c r="W210" i="9"/>
  <c r="W211" i="9"/>
  <c r="W212" i="9"/>
  <c r="W213" i="9"/>
  <c r="W214" i="9"/>
  <c r="W215" i="9"/>
  <c r="W216" i="9"/>
  <c r="W217" i="9"/>
  <c r="W218" i="9"/>
  <c r="W219" i="9"/>
  <c r="W220" i="9"/>
  <c r="W221" i="9"/>
  <c r="W222" i="9"/>
  <c r="W223" i="9"/>
  <c r="W22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285" i="9"/>
  <c r="W286" i="9"/>
  <c r="W287" i="9"/>
  <c r="W288" i="9"/>
  <c r="W289" i="9"/>
  <c r="W290" i="9"/>
  <c r="W291" i="9"/>
  <c r="W292" i="9"/>
  <c r="W293" i="9"/>
  <c r="W294" i="9"/>
  <c r="W295" i="9"/>
  <c r="W296" i="9"/>
  <c r="W297" i="9"/>
  <c r="W298" i="9"/>
  <c r="W299" i="9"/>
  <c r="W300" i="9"/>
  <c r="W301" i="9"/>
  <c r="W302" i="9"/>
  <c r="W303" i="9"/>
  <c r="W30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325" i="9"/>
  <c r="W326" i="9"/>
  <c r="W327" i="9"/>
  <c r="W328" i="9"/>
  <c r="W329" i="9"/>
  <c r="W330" i="9"/>
  <c r="W331" i="9"/>
  <c r="W332" i="9"/>
  <c r="W333" i="9"/>
  <c r="W334" i="9"/>
  <c r="W335" i="9"/>
  <c r="W336" i="9"/>
  <c r="W337" i="9"/>
  <c r="W338" i="9"/>
  <c r="W339" i="9"/>
  <c r="W340" i="9"/>
  <c r="W341" i="9"/>
  <c r="W342" i="9"/>
  <c r="W343" i="9"/>
  <c r="W344" i="9"/>
  <c r="W345" i="9"/>
  <c r="W346" i="9"/>
  <c r="W347" i="9"/>
  <c r="W348" i="9"/>
  <c r="W349" i="9"/>
  <c r="W350" i="9"/>
  <c r="W351" i="9"/>
  <c r="W352" i="9"/>
  <c r="W353" i="9"/>
  <c r="W354" i="9"/>
  <c r="W355" i="9"/>
  <c r="W356" i="9"/>
  <c r="W357" i="9"/>
  <c r="W358" i="9"/>
  <c r="W359" i="9"/>
  <c r="W360" i="9"/>
  <c r="W361" i="9"/>
  <c r="W362" i="9"/>
  <c r="W363" i="9"/>
  <c r="W364" i="9"/>
  <c r="W365" i="9"/>
  <c r="W366" i="9"/>
  <c r="W367" i="9"/>
  <c r="W368" i="9"/>
  <c r="W369" i="9"/>
  <c r="W370" i="9"/>
  <c r="W371" i="9"/>
  <c r="W372" i="9"/>
  <c r="W373" i="9"/>
  <c r="W374" i="9"/>
  <c r="W375" i="9"/>
  <c r="W376" i="9"/>
  <c r="W377" i="9"/>
  <c r="W378" i="9"/>
  <c r="W379" i="9"/>
  <c r="W380" i="9"/>
  <c r="W381" i="9"/>
  <c r="W382" i="9"/>
  <c r="W383" i="9"/>
  <c r="W384" i="9"/>
  <c r="W385" i="9"/>
  <c r="W386" i="9"/>
  <c r="W387" i="9"/>
  <c r="W388" i="9"/>
  <c r="W389" i="9"/>
  <c r="W390" i="9"/>
  <c r="W391" i="9"/>
  <c r="W392" i="9"/>
  <c r="W393" i="9"/>
  <c r="W394" i="9"/>
  <c r="W395" i="9"/>
  <c r="W396" i="9"/>
  <c r="W397" i="9"/>
  <c r="W398" i="9"/>
  <c r="W399" i="9"/>
  <c r="W400" i="9"/>
  <c r="W401" i="9"/>
  <c r="W402" i="9"/>
  <c r="W403" i="9"/>
  <c r="W404" i="9"/>
  <c r="W405" i="9"/>
  <c r="W406" i="9"/>
  <c r="W407" i="9"/>
  <c r="W408" i="9"/>
  <c r="W409" i="9"/>
  <c r="W410" i="9"/>
  <c r="W411" i="9"/>
  <c r="W412" i="9"/>
  <c r="W413" i="9"/>
  <c r="W414" i="9"/>
  <c r="W415" i="9"/>
  <c r="W416" i="9"/>
  <c r="W417" i="9"/>
  <c r="W418" i="9"/>
  <c r="W419" i="9"/>
  <c r="W420" i="9"/>
  <c r="W421" i="9"/>
  <c r="W422" i="9"/>
  <c r="W423" i="9"/>
  <c r="W4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2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V158" i="9"/>
  <c r="V159" i="9"/>
  <c r="V160" i="9"/>
  <c r="V161" i="9"/>
  <c r="V162" i="9"/>
  <c r="V163" i="9"/>
  <c r="V164" i="9"/>
  <c r="V165" i="9"/>
  <c r="V166" i="9"/>
  <c r="V167" i="9"/>
  <c r="V168" i="9"/>
  <c r="V169" i="9"/>
  <c r="V170" i="9"/>
  <c r="V171" i="9"/>
  <c r="V172" i="9"/>
  <c r="V173" i="9"/>
  <c r="V174" i="9"/>
  <c r="V175" i="9"/>
  <c r="V176" i="9"/>
  <c r="V177" i="9"/>
  <c r="V178" i="9"/>
  <c r="V179" i="9"/>
  <c r="V180" i="9"/>
  <c r="V181" i="9"/>
  <c r="V182" i="9"/>
  <c r="V183" i="9"/>
  <c r="V184" i="9"/>
  <c r="V185" i="9"/>
  <c r="V186" i="9"/>
  <c r="V187" i="9"/>
  <c r="V188" i="9"/>
  <c r="V189" i="9"/>
  <c r="V190" i="9"/>
  <c r="V191" i="9"/>
  <c r="V192" i="9"/>
  <c r="V193" i="9"/>
  <c r="V194" i="9"/>
  <c r="V195" i="9"/>
  <c r="V196" i="9"/>
  <c r="V197" i="9"/>
  <c r="V198" i="9"/>
  <c r="V199" i="9"/>
  <c r="V200" i="9"/>
  <c r="V201" i="9"/>
  <c r="V202" i="9"/>
  <c r="V203" i="9"/>
  <c r="V204" i="9"/>
  <c r="V205" i="9"/>
  <c r="V206" i="9"/>
  <c r="V207" i="9"/>
  <c r="V208" i="9"/>
  <c r="V209" i="9"/>
  <c r="V210" i="9"/>
  <c r="V211" i="9"/>
  <c r="V212" i="9"/>
  <c r="V213" i="9"/>
  <c r="V214" i="9"/>
  <c r="V215" i="9"/>
  <c r="V216" i="9"/>
  <c r="V217" i="9"/>
  <c r="V218" i="9"/>
  <c r="V219" i="9"/>
  <c r="V220" i="9"/>
  <c r="V221" i="9"/>
  <c r="V222" i="9"/>
  <c r="V223" i="9"/>
  <c r="V224" i="9"/>
  <c r="V225" i="9"/>
  <c r="V226" i="9"/>
  <c r="V227" i="9"/>
  <c r="V228" i="9"/>
  <c r="V229" i="9"/>
  <c r="V230" i="9"/>
  <c r="V231" i="9"/>
  <c r="V232" i="9"/>
  <c r="V233" i="9"/>
  <c r="V234" i="9"/>
  <c r="V235" i="9"/>
  <c r="V236" i="9"/>
  <c r="V237" i="9"/>
  <c r="V238" i="9"/>
  <c r="V239" i="9"/>
  <c r="V240" i="9"/>
  <c r="V241" i="9"/>
  <c r="V242" i="9"/>
  <c r="V243" i="9"/>
  <c r="V244" i="9"/>
  <c r="V245" i="9"/>
  <c r="V246" i="9"/>
  <c r="V247" i="9"/>
  <c r="V248" i="9"/>
  <c r="V249" i="9"/>
  <c r="V250" i="9"/>
  <c r="V251" i="9"/>
  <c r="V252" i="9"/>
  <c r="V253" i="9"/>
  <c r="V254" i="9"/>
  <c r="V255" i="9"/>
  <c r="V256" i="9"/>
  <c r="V257" i="9"/>
  <c r="V258" i="9"/>
  <c r="V259" i="9"/>
  <c r="V260" i="9"/>
  <c r="V261" i="9"/>
  <c r="V262" i="9"/>
  <c r="V263" i="9"/>
  <c r="V264" i="9"/>
  <c r="V265" i="9"/>
  <c r="V266" i="9"/>
  <c r="V267" i="9"/>
  <c r="V268" i="9"/>
  <c r="V269" i="9"/>
  <c r="V270" i="9"/>
  <c r="V271" i="9"/>
  <c r="V272" i="9"/>
  <c r="V273" i="9"/>
  <c r="V274" i="9"/>
  <c r="V275" i="9"/>
  <c r="V276" i="9"/>
  <c r="V277" i="9"/>
  <c r="V278" i="9"/>
  <c r="V279" i="9"/>
  <c r="V280" i="9"/>
  <c r="V281" i="9"/>
  <c r="V282" i="9"/>
  <c r="V283" i="9"/>
  <c r="V284" i="9"/>
  <c r="V285" i="9"/>
  <c r="V286" i="9"/>
  <c r="V287" i="9"/>
  <c r="V288" i="9"/>
  <c r="V289" i="9"/>
  <c r="V290" i="9"/>
  <c r="V291" i="9"/>
  <c r="V292" i="9"/>
  <c r="V293" i="9"/>
  <c r="V294" i="9"/>
  <c r="V295" i="9"/>
  <c r="V296" i="9"/>
  <c r="V297" i="9"/>
  <c r="V298" i="9"/>
  <c r="V299" i="9"/>
  <c r="V300" i="9"/>
  <c r="V301" i="9"/>
  <c r="V302" i="9"/>
  <c r="V303" i="9"/>
  <c r="V304" i="9"/>
  <c r="V305" i="9"/>
  <c r="V306" i="9"/>
  <c r="V307" i="9"/>
  <c r="V308" i="9"/>
  <c r="V309" i="9"/>
  <c r="V310" i="9"/>
  <c r="V311" i="9"/>
  <c r="V312" i="9"/>
  <c r="V313" i="9"/>
  <c r="V314" i="9"/>
  <c r="V315" i="9"/>
  <c r="V316" i="9"/>
  <c r="V317" i="9"/>
  <c r="V318" i="9"/>
  <c r="V319" i="9"/>
  <c r="V320" i="9"/>
  <c r="V321" i="9"/>
  <c r="V322" i="9"/>
  <c r="V323" i="9"/>
  <c r="V324" i="9"/>
  <c r="V325" i="9"/>
  <c r="V326" i="9"/>
  <c r="V327" i="9"/>
  <c r="V328" i="9"/>
  <c r="V329" i="9"/>
  <c r="V330" i="9"/>
  <c r="V331" i="9"/>
  <c r="V332" i="9"/>
  <c r="V333" i="9"/>
  <c r="V334" i="9"/>
  <c r="V335" i="9"/>
  <c r="V336" i="9"/>
  <c r="V337" i="9"/>
  <c r="V338" i="9"/>
  <c r="V339" i="9"/>
  <c r="V340" i="9"/>
  <c r="V341" i="9"/>
  <c r="V342" i="9"/>
  <c r="V343" i="9"/>
  <c r="V344" i="9"/>
  <c r="V345" i="9"/>
  <c r="V346" i="9"/>
  <c r="V347" i="9"/>
  <c r="V348" i="9"/>
  <c r="V349" i="9"/>
  <c r="V350" i="9"/>
  <c r="V351" i="9"/>
  <c r="V352" i="9"/>
  <c r="V353" i="9"/>
  <c r="V354" i="9"/>
  <c r="V355" i="9"/>
  <c r="V356" i="9"/>
  <c r="V357" i="9"/>
  <c r="V358" i="9"/>
  <c r="V359" i="9"/>
  <c r="V360" i="9"/>
  <c r="V361" i="9"/>
  <c r="V362" i="9"/>
  <c r="V363" i="9"/>
  <c r="V364" i="9"/>
  <c r="V365" i="9"/>
  <c r="V366" i="9"/>
  <c r="V367" i="9"/>
  <c r="V368" i="9"/>
  <c r="V369" i="9"/>
  <c r="V370" i="9"/>
  <c r="V371" i="9"/>
  <c r="V372" i="9"/>
  <c r="V373" i="9"/>
  <c r="V374" i="9"/>
  <c r="V375" i="9"/>
  <c r="V376" i="9"/>
  <c r="V377" i="9"/>
  <c r="V378" i="9"/>
  <c r="V379" i="9"/>
  <c r="V380" i="9"/>
  <c r="V381" i="9"/>
  <c r="V382" i="9"/>
  <c r="V383" i="9"/>
  <c r="V384" i="9"/>
  <c r="V385" i="9"/>
  <c r="V386" i="9"/>
  <c r="V387" i="9"/>
  <c r="V388" i="9"/>
  <c r="V389" i="9"/>
  <c r="V390" i="9"/>
  <c r="V391" i="9"/>
  <c r="V392" i="9"/>
  <c r="V393" i="9"/>
  <c r="V394" i="9"/>
  <c r="V395" i="9"/>
  <c r="V396" i="9"/>
  <c r="V397" i="9"/>
  <c r="V398" i="9"/>
  <c r="V399" i="9"/>
  <c r="V400" i="9"/>
  <c r="V401" i="9"/>
  <c r="V402" i="9"/>
  <c r="V403" i="9"/>
  <c r="V404" i="9"/>
  <c r="V405" i="9"/>
  <c r="V406" i="9"/>
  <c r="V407" i="9"/>
  <c r="V408" i="9"/>
  <c r="V409" i="9"/>
  <c r="V410" i="9"/>
  <c r="V411" i="9"/>
  <c r="V412" i="9"/>
  <c r="V413" i="9"/>
  <c r="V414" i="9"/>
  <c r="V415" i="9"/>
  <c r="V416" i="9"/>
  <c r="V417" i="9"/>
  <c r="V418" i="9"/>
  <c r="V419" i="9"/>
  <c r="V420" i="9"/>
  <c r="V421" i="9"/>
  <c r="V422" i="9"/>
  <c r="V423" i="9"/>
  <c r="V424" i="9"/>
  <c r="V425" i="9"/>
  <c r="V426" i="9"/>
  <c r="V427" i="9"/>
  <c r="V428" i="9"/>
  <c r="V429" i="9"/>
  <c r="V430" i="9"/>
  <c r="V431" i="9"/>
  <c r="V432" i="9"/>
  <c r="V433" i="9"/>
  <c r="V434" i="9"/>
  <c r="V435" i="9"/>
  <c r="V436" i="9"/>
  <c r="V437" i="9"/>
  <c r="V438" i="9"/>
  <c r="V439" i="9"/>
  <c r="V440" i="9"/>
  <c r="V441" i="9"/>
  <c r="V442" i="9"/>
  <c r="V443" i="9"/>
  <c r="V444" i="9"/>
  <c r="V445" i="9"/>
  <c r="V446" i="9"/>
  <c r="V447" i="9"/>
  <c r="V448" i="9"/>
  <c r="V449" i="9"/>
  <c r="V450" i="9"/>
  <c r="V451" i="9"/>
  <c r="V452" i="9"/>
  <c r="V453" i="9"/>
  <c r="V454" i="9"/>
  <c r="V455" i="9"/>
  <c r="V456" i="9"/>
  <c r="V457" i="9"/>
  <c r="V458" i="9"/>
  <c r="V459" i="9"/>
  <c r="V460" i="9"/>
  <c r="V461" i="9"/>
  <c r="V462" i="9"/>
  <c r="V463" i="9"/>
  <c r="V464" i="9"/>
  <c r="V465" i="9"/>
  <c r="V2" i="9"/>
  <c r="AN2" i="9"/>
  <c r="AO2" i="9"/>
  <c r="AP2" i="9"/>
  <c r="AQ2" i="9"/>
  <c r="AR2" i="9"/>
  <c r="AS2" i="9"/>
  <c r="AT2" i="9"/>
  <c r="AU2" i="9"/>
  <c r="AV2" i="9"/>
  <c r="AW2" i="9"/>
  <c r="AX2" i="9"/>
  <c r="AY2" i="9"/>
  <c r="AZ2" i="9"/>
  <c r="BA2" i="9"/>
  <c r="BB2" i="9"/>
  <c r="BC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Z2" i="9"/>
  <c r="F192" i="3"/>
  <c r="G192" i="3"/>
  <c r="H192" i="3"/>
  <c r="I192" i="3"/>
  <c r="J192" i="3"/>
  <c r="K192" i="3"/>
  <c r="L192" i="3"/>
  <c r="M192" i="3"/>
  <c r="N192" i="3"/>
  <c r="X465" i="9" l="1"/>
  <c r="X457" i="9"/>
  <c r="X449" i="9"/>
  <c r="X441" i="9"/>
  <c r="X433" i="9"/>
  <c r="X425" i="9"/>
  <c r="X417" i="9"/>
  <c r="X409" i="9"/>
  <c r="X401" i="9"/>
  <c r="X393" i="9"/>
  <c r="X385" i="9"/>
  <c r="X377" i="9"/>
  <c r="X369" i="9"/>
  <c r="X361" i="9"/>
  <c r="X353" i="9"/>
  <c r="X345" i="9"/>
  <c r="X337" i="9"/>
  <c r="X329" i="9"/>
  <c r="X321" i="9"/>
  <c r="X313" i="9"/>
  <c r="X305" i="9"/>
  <c r="X297" i="9"/>
  <c r="X289" i="9"/>
  <c r="X281" i="9"/>
  <c r="X273" i="9"/>
  <c r="X265" i="9"/>
  <c r="X257" i="9"/>
  <c r="X249" i="9"/>
  <c r="X241" i="9"/>
  <c r="X233" i="9"/>
  <c r="X225" i="9"/>
  <c r="X217" i="9"/>
  <c r="X209" i="9"/>
  <c r="X201" i="9"/>
  <c r="X193" i="9"/>
  <c r="X185" i="9"/>
  <c r="X177" i="9"/>
  <c r="X169" i="9"/>
  <c r="X161" i="9"/>
  <c r="X153" i="9"/>
  <c r="X145" i="9"/>
  <c r="X137" i="9"/>
  <c r="X129" i="9"/>
  <c r="X121" i="9"/>
  <c r="X113" i="9"/>
  <c r="X105" i="9"/>
  <c r="X97" i="9"/>
  <c r="X89" i="9"/>
  <c r="X81" i="9"/>
  <c r="X73" i="9"/>
  <c r="X65" i="9"/>
  <c r="X57" i="9"/>
  <c r="X49" i="9"/>
  <c r="X41" i="9"/>
  <c r="X33" i="9"/>
  <c r="X25" i="9"/>
  <c r="X17" i="9"/>
  <c r="X9" i="9"/>
  <c r="X464" i="9"/>
  <c r="X456" i="9"/>
  <c r="X448" i="9"/>
  <c r="X440" i="9"/>
  <c r="X432" i="9"/>
  <c r="X424" i="9"/>
  <c r="X416" i="9"/>
  <c r="X408" i="9"/>
  <c r="X400" i="9"/>
  <c r="X392" i="9"/>
  <c r="X384" i="9"/>
  <c r="X376" i="9"/>
  <c r="X368" i="9"/>
  <c r="X360" i="9"/>
  <c r="X352" i="9"/>
  <c r="X344" i="9"/>
  <c r="X336" i="9"/>
  <c r="X328" i="9"/>
  <c r="X320" i="9"/>
  <c r="X312" i="9"/>
  <c r="X304" i="9"/>
  <c r="X296" i="9"/>
  <c r="X288" i="9"/>
  <c r="X280" i="9"/>
  <c r="X272" i="9"/>
  <c r="X264" i="9"/>
  <c r="X256" i="9"/>
  <c r="X248" i="9"/>
  <c r="X240" i="9"/>
  <c r="X232" i="9"/>
  <c r="X224" i="9"/>
  <c r="X216" i="9"/>
  <c r="X208" i="9"/>
  <c r="X200" i="9"/>
  <c r="X192" i="9"/>
  <c r="X184" i="9"/>
  <c r="X176" i="9"/>
  <c r="X168" i="9"/>
  <c r="X160" i="9"/>
  <c r="X152" i="9"/>
  <c r="X144" i="9"/>
  <c r="X136" i="9"/>
  <c r="X128" i="9"/>
  <c r="X120" i="9"/>
  <c r="X112" i="9"/>
  <c r="X104" i="9"/>
  <c r="X96" i="9"/>
  <c r="X88" i="9"/>
  <c r="X80" i="9"/>
  <c r="X72" i="9"/>
  <c r="X64" i="9"/>
  <c r="X56" i="9"/>
  <c r="X48" i="9"/>
  <c r="X40" i="9"/>
  <c r="X32" i="9"/>
  <c r="X24" i="9"/>
  <c r="X16" i="9"/>
  <c r="X8" i="9"/>
  <c r="X463" i="9"/>
  <c r="X455" i="9"/>
  <c r="X447" i="9"/>
  <c r="X439" i="9"/>
  <c r="X431" i="9"/>
  <c r="X423" i="9"/>
  <c r="X415" i="9"/>
  <c r="X407" i="9"/>
  <c r="X399" i="9"/>
  <c r="X391" i="9"/>
  <c r="X383" i="9"/>
  <c r="X375" i="9"/>
  <c r="X367" i="9"/>
  <c r="X359" i="9"/>
  <c r="X351" i="9"/>
  <c r="X343" i="9"/>
  <c r="X335" i="9"/>
  <c r="X327" i="9"/>
  <c r="X319" i="9"/>
  <c r="X311" i="9"/>
  <c r="X303" i="9"/>
  <c r="X295" i="9"/>
  <c r="X287" i="9"/>
  <c r="X279" i="9"/>
  <c r="X271" i="9"/>
  <c r="X263" i="9"/>
  <c r="X255" i="9"/>
  <c r="X247" i="9"/>
  <c r="X239" i="9"/>
  <c r="X231" i="9"/>
  <c r="X223" i="9"/>
  <c r="X215" i="9"/>
  <c r="X207" i="9"/>
  <c r="X199" i="9"/>
  <c r="X191" i="9"/>
  <c r="X183" i="9"/>
  <c r="X175" i="9"/>
  <c r="X167" i="9"/>
  <c r="X159" i="9"/>
  <c r="X151" i="9"/>
  <c r="X143" i="9"/>
  <c r="X135" i="9"/>
  <c r="X127" i="9"/>
  <c r="X119" i="9"/>
  <c r="X111" i="9"/>
  <c r="X103" i="9"/>
  <c r="X95" i="9"/>
  <c r="X87" i="9"/>
  <c r="X79" i="9"/>
  <c r="X71" i="9"/>
  <c r="X63" i="9"/>
  <c r="X55" i="9"/>
  <c r="X47" i="9"/>
  <c r="X39" i="9"/>
  <c r="X31" i="9"/>
  <c r="X23" i="9"/>
  <c r="X15" i="9"/>
  <c r="X7" i="9"/>
  <c r="X462" i="9"/>
  <c r="X454" i="9"/>
  <c r="X446" i="9"/>
  <c r="X438" i="9"/>
  <c r="X430" i="9"/>
  <c r="X422" i="9"/>
  <c r="X414" i="9"/>
  <c r="X406" i="9"/>
  <c r="X398" i="9"/>
  <c r="X390" i="9"/>
  <c r="X382" i="9"/>
  <c r="X374" i="9"/>
  <c r="X366" i="9"/>
  <c r="X358" i="9"/>
  <c r="X350" i="9"/>
  <c r="X342" i="9"/>
  <c r="X334" i="9"/>
  <c r="X326" i="9"/>
  <c r="X318" i="9"/>
  <c r="X310" i="9"/>
  <c r="X302" i="9"/>
  <c r="X294" i="9"/>
  <c r="X286" i="9"/>
  <c r="X278" i="9"/>
  <c r="X270" i="9"/>
  <c r="X262" i="9"/>
  <c r="X254" i="9"/>
  <c r="X246" i="9"/>
  <c r="X238" i="9"/>
  <c r="X230" i="9"/>
  <c r="X222" i="9"/>
  <c r="X214" i="9"/>
  <c r="X206" i="9"/>
  <c r="X198" i="9"/>
  <c r="X190" i="9"/>
  <c r="X182" i="9"/>
  <c r="X174" i="9"/>
  <c r="X166" i="9"/>
  <c r="X158" i="9"/>
  <c r="X150" i="9"/>
  <c r="X142" i="9"/>
  <c r="X134" i="9"/>
  <c r="X126" i="9"/>
  <c r="X118" i="9"/>
  <c r="X110" i="9"/>
  <c r="X102" i="9"/>
  <c r="X94" i="9"/>
  <c r="X86" i="9"/>
  <c r="X78" i="9"/>
  <c r="X70" i="9"/>
  <c r="X62" i="9"/>
  <c r="X54" i="9"/>
  <c r="X46" i="9"/>
  <c r="X38" i="9"/>
  <c r="X30" i="9"/>
  <c r="X22" i="9"/>
  <c r="X14" i="9"/>
  <c r="X6" i="9"/>
  <c r="X461" i="9"/>
  <c r="X453" i="9"/>
  <c r="X445" i="9"/>
  <c r="X437" i="9"/>
  <c r="X429" i="9"/>
  <c r="X421" i="9"/>
  <c r="X413" i="9"/>
  <c r="X405" i="9"/>
  <c r="X397" i="9"/>
  <c r="X389" i="9"/>
  <c r="X381" i="9"/>
  <c r="X373" i="9"/>
  <c r="X365" i="9"/>
  <c r="X357" i="9"/>
  <c r="X349" i="9"/>
  <c r="X341" i="9"/>
  <c r="X333" i="9"/>
  <c r="X325" i="9"/>
  <c r="X317" i="9"/>
  <c r="X309" i="9"/>
  <c r="X301" i="9"/>
  <c r="X293" i="9"/>
  <c r="X285" i="9"/>
  <c r="X277" i="9"/>
  <c r="X269" i="9"/>
  <c r="X261" i="9"/>
  <c r="X253" i="9"/>
  <c r="X245" i="9"/>
  <c r="X237" i="9"/>
  <c r="X229" i="9"/>
  <c r="X221" i="9"/>
  <c r="X213" i="9"/>
  <c r="X205" i="9"/>
  <c r="X197" i="9"/>
  <c r="X189" i="9"/>
  <c r="X181" i="9"/>
  <c r="X173" i="9"/>
  <c r="X165" i="9"/>
  <c r="X157" i="9"/>
  <c r="X149" i="9"/>
  <c r="X141" i="9"/>
  <c r="X133" i="9"/>
  <c r="X125" i="9"/>
  <c r="X117" i="9"/>
  <c r="X109" i="9"/>
  <c r="X101" i="9"/>
  <c r="X93" i="9"/>
  <c r="X85" i="9"/>
  <c r="X77" i="9"/>
  <c r="X69" i="9"/>
  <c r="X61" i="9"/>
  <c r="X53" i="9"/>
  <c r="X45" i="9"/>
  <c r="X37" i="9"/>
  <c r="X29" i="9"/>
  <c r="X21" i="9"/>
  <c r="X13" i="9"/>
  <c r="X5" i="9"/>
  <c r="X460" i="9"/>
  <c r="X452" i="9"/>
  <c r="X444" i="9"/>
  <c r="X436" i="9"/>
  <c r="X428" i="9"/>
  <c r="X420" i="9"/>
  <c r="X412" i="9"/>
  <c r="X404" i="9"/>
  <c r="X396" i="9"/>
  <c r="X388" i="9"/>
  <c r="X380" i="9"/>
  <c r="X372" i="9"/>
  <c r="X364" i="9"/>
  <c r="X356" i="9"/>
  <c r="X348" i="9"/>
  <c r="X340" i="9"/>
  <c r="X332" i="9"/>
  <c r="X324" i="9"/>
  <c r="X316" i="9"/>
  <c r="X308" i="9"/>
  <c r="X300" i="9"/>
  <c r="X292" i="9"/>
  <c r="X284" i="9"/>
  <c r="X276" i="9"/>
  <c r="X268" i="9"/>
  <c r="X260" i="9"/>
  <c r="X252" i="9"/>
  <c r="X244" i="9"/>
  <c r="X236" i="9"/>
  <c r="X228" i="9"/>
  <c r="X220" i="9"/>
  <c r="X212" i="9"/>
  <c r="X204" i="9"/>
  <c r="X196" i="9"/>
  <c r="X188" i="9"/>
  <c r="X180" i="9"/>
  <c r="X172" i="9"/>
  <c r="X164" i="9"/>
  <c r="X156" i="9"/>
  <c r="X148" i="9"/>
  <c r="X140" i="9"/>
  <c r="X132" i="9"/>
  <c r="X124" i="9"/>
  <c r="X116" i="9"/>
  <c r="X108" i="9"/>
  <c r="X100" i="9"/>
  <c r="X92" i="9"/>
  <c r="X84" i="9"/>
  <c r="X76" i="9"/>
  <c r="X68" i="9"/>
  <c r="X60" i="9"/>
  <c r="X52" i="9"/>
  <c r="X44" i="9"/>
  <c r="X36" i="9"/>
  <c r="X28" i="9"/>
  <c r="X20" i="9"/>
  <c r="X12" i="9"/>
  <c r="X4" i="9"/>
  <c r="X459" i="9"/>
  <c r="X451" i="9"/>
  <c r="X443" i="9"/>
  <c r="X435" i="9"/>
  <c r="X427" i="9"/>
  <c r="X419" i="9"/>
  <c r="X411" i="9"/>
  <c r="X403" i="9"/>
  <c r="X395" i="9"/>
  <c r="X387" i="9"/>
  <c r="X379" i="9"/>
  <c r="X371" i="9"/>
  <c r="X363" i="9"/>
  <c r="X355" i="9"/>
  <c r="X347" i="9"/>
  <c r="X339" i="9"/>
  <c r="X331" i="9"/>
  <c r="X323" i="9"/>
  <c r="X315" i="9"/>
  <c r="X307" i="9"/>
  <c r="X299" i="9"/>
  <c r="X291" i="9"/>
  <c r="X283" i="9"/>
  <c r="X275" i="9"/>
  <c r="X267" i="9"/>
  <c r="X259" i="9"/>
  <c r="X251" i="9"/>
  <c r="X243" i="9"/>
  <c r="X235" i="9"/>
  <c r="X227" i="9"/>
  <c r="X219" i="9"/>
  <c r="X211" i="9"/>
  <c r="X203" i="9"/>
  <c r="X195" i="9"/>
  <c r="X187" i="9"/>
  <c r="X179" i="9"/>
  <c r="X171" i="9"/>
  <c r="X163" i="9"/>
  <c r="X155" i="9"/>
  <c r="X147" i="9"/>
  <c r="X139" i="9"/>
  <c r="X131" i="9"/>
  <c r="X123" i="9"/>
  <c r="X115" i="9"/>
  <c r="X107" i="9"/>
  <c r="X99" i="9"/>
  <c r="X91" i="9"/>
  <c r="X83" i="9"/>
  <c r="X75" i="9"/>
  <c r="X67" i="9"/>
  <c r="X59" i="9"/>
  <c r="X51" i="9"/>
  <c r="X43" i="9"/>
  <c r="X35" i="9"/>
  <c r="X27" i="9"/>
  <c r="X19" i="9"/>
  <c r="X11" i="9"/>
  <c r="X3" i="9"/>
  <c r="X2" i="9"/>
  <c r="X458" i="9"/>
  <c r="X450" i="9"/>
  <c r="X442" i="9"/>
  <c r="X434" i="9"/>
  <c r="X426" i="9"/>
  <c r="X418" i="9"/>
  <c r="X410" i="9"/>
  <c r="X402" i="9"/>
  <c r="X394" i="9"/>
  <c r="X386" i="9"/>
  <c r="X378" i="9"/>
  <c r="X370" i="9"/>
  <c r="X362" i="9"/>
  <c r="X354" i="9"/>
  <c r="X346" i="9"/>
  <c r="X338" i="9"/>
  <c r="X330" i="9"/>
  <c r="X322" i="9"/>
  <c r="X314" i="9"/>
  <c r="X306" i="9"/>
  <c r="X298" i="9"/>
  <c r="X290" i="9"/>
  <c r="X282" i="9"/>
  <c r="X274" i="9"/>
  <c r="X266" i="9"/>
  <c r="X258" i="9"/>
  <c r="X250" i="9"/>
  <c r="X242" i="9"/>
  <c r="X234" i="9"/>
  <c r="X226" i="9"/>
  <c r="X218" i="9"/>
  <c r="X210" i="9"/>
  <c r="X202" i="9"/>
  <c r="X194" i="9"/>
  <c r="X186" i="9"/>
  <c r="X178" i="9"/>
  <c r="X170" i="9"/>
  <c r="X162" i="9"/>
  <c r="X154" i="9"/>
  <c r="X146" i="9"/>
  <c r="X138" i="9"/>
  <c r="X130" i="9"/>
  <c r="X122" i="9"/>
  <c r="X114" i="9"/>
  <c r="X106" i="9"/>
  <c r="X98" i="9"/>
  <c r="X90" i="9"/>
  <c r="X82" i="9"/>
  <c r="X74" i="9"/>
  <c r="X66" i="9"/>
  <c r="X58" i="9"/>
  <c r="X50" i="9"/>
  <c r="X42" i="9"/>
  <c r="X34" i="9"/>
  <c r="X26" i="9"/>
  <c r="X18" i="9"/>
  <c r="X10" i="9"/>
  <c r="AG319" i="3"/>
  <c r="AH319" i="3" s="1"/>
  <c r="AG240" i="3"/>
  <c r="AH240" i="3" s="1"/>
  <c r="AG132" i="3"/>
  <c r="AH132" i="3" s="1"/>
  <c r="AG343" i="3"/>
  <c r="AH343" i="3" s="1"/>
  <c r="AG60" i="3"/>
  <c r="AH60" i="3" s="1"/>
  <c r="AG46" i="3"/>
  <c r="AH46" i="3" s="1"/>
  <c r="AG353" i="3"/>
  <c r="AH353" i="3" s="1"/>
  <c r="AG123" i="3"/>
  <c r="AH123" i="3" s="1"/>
  <c r="AG136" i="3"/>
  <c r="AH136" i="3" s="1"/>
  <c r="AG348" i="3"/>
  <c r="AH348" i="3" s="1"/>
  <c r="AG287" i="3"/>
  <c r="AH287" i="3" s="1"/>
  <c r="AG332" i="3"/>
  <c r="AH332" i="3" s="1"/>
  <c r="AG86" i="3"/>
  <c r="AH86" i="3" s="1"/>
  <c r="AG157" i="3"/>
  <c r="AH157" i="3" s="1"/>
  <c r="AG351" i="3"/>
  <c r="AH351" i="3" s="1"/>
  <c r="AG324" i="3"/>
  <c r="AH324" i="3" s="1"/>
  <c r="AG108" i="3"/>
  <c r="AH108" i="3" s="1"/>
  <c r="AG294" i="3"/>
  <c r="AH294" i="3" s="1"/>
  <c r="AG155" i="3"/>
  <c r="AH155" i="3" s="1"/>
  <c r="AG316" i="3"/>
  <c r="AH316" i="3" s="1"/>
  <c r="AG363" i="3"/>
  <c r="AH363" i="3" s="1"/>
  <c r="AG61" i="3"/>
  <c r="AH61" i="3" s="1"/>
  <c r="AG38" i="3"/>
  <c r="AH38" i="3" s="1"/>
  <c r="AG347" i="3"/>
  <c r="AH347" i="3" s="1"/>
  <c r="B226" i="3"/>
  <c r="B349" i="3"/>
  <c r="C226" i="3"/>
  <c r="C349" i="3"/>
  <c r="D226" i="3"/>
  <c r="D349" i="3"/>
  <c r="E226" i="3"/>
  <c r="E349" i="3"/>
  <c r="F226" i="3"/>
  <c r="F349" i="3"/>
  <c r="G226" i="3"/>
  <c r="G349" i="3"/>
  <c r="H226" i="3"/>
  <c r="H349" i="3"/>
  <c r="I226" i="3"/>
  <c r="I349" i="3"/>
  <c r="J226" i="3"/>
  <c r="J349" i="3"/>
  <c r="K226" i="3"/>
  <c r="Y226" i="3" s="1"/>
  <c r="K349" i="3"/>
  <c r="Y349" i="3" s="1"/>
  <c r="L226" i="3"/>
  <c r="Z226" i="3" s="1"/>
  <c r="L349" i="3"/>
  <c r="Z349" i="3" s="1"/>
  <c r="M226" i="3"/>
  <c r="M349" i="3"/>
  <c r="N226" i="3"/>
  <c r="N349" i="3"/>
  <c r="O226" i="3"/>
  <c r="O349" i="3"/>
  <c r="P226" i="3"/>
  <c r="P349" i="3"/>
  <c r="Q226" i="3"/>
  <c r="Q349" i="3"/>
  <c r="R226" i="3"/>
  <c r="R349" i="3"/>
  <c r="S226" i="3"/>
  <c r="S349" i="3"/>
  <c r="T226" i="3"/>
  <c r="T349" i="3"/>
  <c r="U226" i="3"/>
  <c r="U349" i="3"/>
  <c r="V226" i="3"/>
  <c r="V349" i="3"/>
  <c r="AA226" i="3"/>
  <c r="AF226" i="3" s="1"/>
  <c r="AA349" i="3"/>
  <c r="AF349" i="3" s="1"/>
  <c r="AB226" i="3"/>
  <c r="AB349" i="3"/>
  <c r="AC226" i="3"/>
  <c r="AC349" i="3"/>
  <c r="AD226" i="3"/>
  <c r="AD349" i="3"/>
  <c r="AZ3" i="9" l="1"/>
  <c r="AO3" i="9"/>
  <c r="AA3" i="9"/>
  <c r="AA4" i="9" s="1"/>
  <c r="AC3" i="9"/>
  <c r="AC4" i="9" s="1"/>
  <c r="AH3" i="9"/>
  <c r="AK3" i="9"/>
  <c r="AN3" i="9"/>
  <c r="AJ3" i="9"/>
  <c r="AF3" i="9"/>
  <c r="AI3" i="9"/>
  <c r="AL3" i="9"/>
  <c r="AQ3" i="9"/>
  <c r="AW3" i="9"/>
  <c r="BA3" i="9"/>
  <c r="AE3" i="9"/>
  <c r="AG3" i="9"/>
  <c r="AM3" i="9"/>
  <c r="AX3" i="9"/>
  <c r="AS3" i="9"/>
  <c r="AR3" i="9"/>
  <c r="AU3" i="9"/>
  <c r="BC3" i="9"/>
  <c r="AD3" i="9"/>
  <c r="AD4" i="9" s="1"/>
  <c r="AV3" i="9"/>
  <c r="AP3" i="9"/>
  <c r="BB3" i="9"/>
  <c r="AB3" i="9"/>
  <c r="AB4" i="9" s="1"/>
  <c r="AT3" i="9"/>
  <c r="Z3" i="9"/>
  <c r="Z4" i="9" s="1"/>
  <c r="AY3" i="9"/>
  <c r="AE226" i="3"/>
  <c r="AE349" i="3"/>
  <c r="N240" i="8"/>
  <c r="M240" i="8"/>
  <c r="L240" i="8"/>
  <c r="K240" i="8"/>
  <c r="J240" i="8"/>
  <c r="I240" i="8"/>
  <c r="H240" i="8"/>
  <c r="G240" i="8"/>
  <c r="F240" i="8"/>
  <c r="E240" i="8"/>
  <c r="D240" i="8"/>
  <c r="B240" i="8"/>
  <c r="N239" i="8"/>
  <c r="M239" i="8"/>
  <c r="L239" i="8"/>
  <c r="K239" i="8"/>
  <c r="J239" i="8"/>
  <c r="I239" i="8"/>
  <c r="H239" i="8"/>
  <c r="G239" i="8"/>
  <c r="F239" i="8"/>
  <c r="E239" i="8"/>
  <c r="D239" i="8"/>
  <c r="B239" i="8"/>
  <c r="N238" i="8"/>
  <c r="M238" i="8"/>
  <c r="L238" i="8"/>
  <c r="K238" i="8"/>
  <c r="J238" i="8"/>
  <c r="I238" i="8"/>
  <c r="H238" i="8"/>
  <c r="G238" i="8"/>
  <c r="F238" i="8"/>
  <c r="E238" i="8"/>
  <c r="D238" i="8"/>
  <c r="B238" i="8"/>
  <c r="N237" i="8"/>
  <c r="M237" i="8"/>
  <c r="L237" i="8"/>
  <c r="K237" i="8"/>
  <c r="J237" i="8"/>
  <c r="I237" i="8"/>
  <c r="H237" i="8"/>
  <c r="G237" i="8"/>
  <c r="F237" i="8"/>
  <c r="E237" i="8"/>
  <c r="D237" i="8"/>
  <c r="B237" i="8"/>
  <c r="N236" i="8"/>
  <c r="M236" i="8"/>
  <c r="L236" i="8"/>
  <c r="K236" i="8"/>
  <c r="J236" i="8"/>
  <c r="I236" i="8"/>
  <c r="H236" i="8"/>
  <c r="G236" i="8"/>
  <c r="F236" i="8"/>
  <c r="E236" i="8"/>
  <c r="D236" i="8"/>
  <c r="B236" i="8"/>
  <c r="N235" i="8"/>
  <c r="M235" i="8"/>
  <c r="L235" i="8"/>
  <c r="K235" i="8"/>
  <c r="J235" i="8"/>
  <c r="I235" i="8"/>
  <c r="H235" i="8"/>
  <c r="G235" i="8"/>
  <c r="F235" i="8"/>
  <c r="E235" i="8"/>
  <c r="D235" i="8"/>
  <c r="B235" i="8"/>
  <c r="N234" i="8"/>
  <c r="M234" i="8"/>
  <c r="L234" i="8"/>
  <c r="K234" i="8"/>
  <c r="J234" i="8"/>
  <c r="I234" i="8"/>
  <c r="H234" i="8"/>
  <c r="G234" i="8"/>
  <c r="F234" i="8"/>
  <c r="E234" i="8"/>
  <c r="D234" i="8"/>
  <c r="B234" i="8"/>
  <c r="N233" i="8"/>
  <c r="M233" i="8"/>
  <c r="L233" i="8"/>
  <c r="K233" i="8"/>
  <c r="J233" i="8"/>
  <c r="I233" i="8"/>
  <c r="H233" i="8"/>
  <c r="G233" i="8"/>
  <c r="F233" i="8"/>
  <c r="E233" i="8"/>
  <c r="D233" i="8"/>
  <c r="B233" i="8"/>
  <c r="N232" i="8"/>
  <c r="M232" i="8"/>
  <c r="L232" i="8"/>
  <c r="K232" i="8"/>
  <c r="J232" i="8"/>
  <c r="I232" i="8"/>
  <c r="H232" i="8"/>
  <c r="G232" i="8"/>
  <c r="F232" i="8"/>
  <c r="E232" i="8"/>
  <c r="D232" i="8"/>
  <c r="B232" i="8"/>
  <c r="N231" i="8"/>
  <c r="M231" i="8"/>
  <c r="L231" i="8"/>
  <c r="K231" i="8"/>
  <c r="J231" i="8"/>
  <c r="I231" i="8"/>
  <c r="H231" i="8"/>
  <c r="G231" i="8"/>
  <c r="F231" i="8"/>
  <c r="E231" i="8"/>
  <c r="D231" i="8"/>
  <c r="B231" i="8"/>
  <c r="N230" i="8"/>
  <c r="M230" i="8"/>
  <c r="L230" i="8"/>
  <c r="K230" i="8"/>
  <c r="J230" i="8"/>
  <c r="I230" i="8"/>
  <c r="H230" i="8"/>
  <c r="G230" i="8"/>
  <c r="F230" i="8"/>
  <c r="E230" i="8"/>
  <c r="D230" i="8"/>
  <c r="B230" i="8"/>
  <c r="S12" i="10"/>
  <c r="T12" i="10"/>
  <c r="U12" i="10"/>
  <c r="V12" i="10"/>
  <c r="W12" i="10"/>
  <c r="S18" i="10"/>
  <c r="T18" i="10"/>
  <c r="U18" i="10"/>
  <c r="V18" i="10"/>
  <c r="W18" i="10"/>
  <c r="S7" i="10"/>
  <c r="T7" i="10"/>
  <c r="U7" i="10"/>
  <c r="V7" i="10"/>
  <c r="W7" i="10"/>
  <c r="S4" i="10"/>
  <c r="T4" i="10"/>
  <c r="U4" i="10"/>
  <c r="V4" i="10"/>
  <c r="W4" i="10"/>
  <c r="S26" i="10"/>
  <c r="T26" i="10"/>
  <c r="U26" i="10"/>
  <c r="V26" i="10"/>
  <c r="W26" i="10"/>
  <c r="S16" i="10"/>
  <c r="T16" i="10"/>
  <c r="U16" i="10"/>
  <c r="V16" i="10"/>
  <c r="W16" i="10"/>
  <c r="S14" i="10"/>
  <c r="T14" i="10"/>
  <c r="U14" i="10"/>
  <c r="V14" i="10"/>
  <c r="W14" i="10"/>
  <c r="S22" i="10"/>
  <c r="T22" i="10"/>
  <c r="U22" i="10"/>
  <c r="V22" i="10"/>
  <c r="W22" i="10"/>
  <c r="S15" i="10"/>
  <c r="T15" i="10"/>
  <c r="U15" i="10"/>
  <c r="V15" i="10"/>
  <c r="W15" i="10"/>
  <c r="S10" i="10"/>
  <c r="T10" i="10"/>
  <c r="U10" i="10"/>
  <c r="V10" i="10"/>
  <c r="W10" i="10"/>
  <c r="S31" i="10"/>
  <c r="T31" i="10"/>
  <c r="U31" i="10"/>
  <c r="V31" i="10"/>
  <c r="W31" i="10"/>
  <c r="S29" i="10"/>
  <c r="T29" i="10"/>
  <c r="U29" i="10"/>
  <c r="V29" i="10"/>
  <c r="W29" i="10"/>
  <c r="S30" i="10"/>
  <c r="T30" i="10"/>
  <c r="U30" i="10"/>
  <c r="V30" i="10"/>
  <c r="W30" i="10"/>
  <c r="S6" i="10"/>
  <c r="T6" i="10"/>
  <c r="U6" i="10"/>
  <c r="V6" i="10"/>
  <c r="W6" i="10"/>
  <c r="S3" i="10"/>
  <c r="T3" i="10"/>
  <c r="U3" i="10"/>
  <c r="V3" i="10"/>
  <c r="W3" i="10"/>
  <c r="S25" i="10"/>
  <c r="T25" i="10"/>
  <c r="U25" i="10"/>
  <c r="V25" i="10"/>
  <c r="W25" i="10"/>
  <c r="S5" i="10"/>
  <c r="T5" i="10"/>
  <c r="U5" i="10"/>
  <c r="V5" i="10"/>
  <c r="W5" i="10"/>
  <c r="S28" i="10"/>
  <c r="T28" i="10"/>
  <c r="U28" i="10"/>
  <c r="V28" i="10"/>
  <c r="W28" i="10"/>
  <c r="S8" i="10"/>
  <c r="T8" i="10"/>
  <c r="U8" i="10"/>
  <c r="V8" i="10"/>
  <c r="W8" i="10"/>
  <c r="S23" i="10"/>
  <c r="T23" i="10"/>
  <c r="U23" i="10"/>
  <c r="V23" i="10"/>
  <c r="W23" i="10"/>
  <c r="S11" i="10"/>
  <c r="T11" i="10"/>
  <c r="U11" i="10"/>
  <c r="V11" i="10"/>
  <c r="W11" i="10"/>
  <c r="S20" i="10"/>
  <c r="T20" i="10"/>
  <c r="U20" i="10"/>
  <c r="V20" i="10"/>
  <c r="W20" i="10"/>
  <c r="S9" i="10"/>
  <c r="T9" i="10"/>
  <c r="U9" i="10"/>
  <c r="V9" i="10"/>
  <c r="W9" i="10"/>
  <c r="S17" i="10"/>
  <c r="T17" i="10"/>
  <c r="U17" i="10"/>
  <c r="V17" i="10"/>
  <c r="W17" i="10"/>
  <c r="S27" i="10"/>
  <c r="T27" i="10"/>
  <c r="U27" i="10"/>
  <c r="V27" i="10"/>
  <c r="W27" i="10"/>
  <c r="S32" i="10"/>
  <c r="T32" i="10"/>
  <c r="U32" i="10"/>
  <c r="V32" i="10"/>
  <c r="W32" i="10"/>
  <c r="S19" i="10"/>
  <c r="T19" i="10"/>
  <c r="U19" i="10"/>
  <c r="V19" i="10"/>
  <c r="W19" i="10"/>
  <c r="S24" i="10"/>
  <c r="T24" i="10"/>
  <c r="U24" i="10"/>
  <c r="V24" i="10"/>
  <c r="W24" i="10"/>
  <c r="S13" i="10"/>
  <c r="T13" i="10"/>
  <c r="U13" i="10"/>
  <c r="V13" i="10"/>
  <c r="W13" i="10"/>
  <c r="T21" i="10"/>
  <c r="U21" i="10"/>
  <c r="V21" i="10"/>
  <c r="W21" i="10"/>
  <c r="S21" i="10"/>
  <c r="U528" i="8"/>
  <c r="V528" i="8"/>
  <c r="W528" i="8"/>
  <c r="B33" i="3"/>
  <c r="B52" i="3"/>
  <c r="B179" i="3"/>
  <c r="B216" i="3"/>
  <c r="B296" i="3"/>
  <c r="B298" i="3"/>
  <c r="B143" i="3"/>
  <c r="C33" i="3"/>
  <c r="C52" i="3"/>
  <c r="C179" i="3"/>
  <c r="C216" i="3"/>
  <c r="C296" i="3"/>
  <c r="C298" i="3"/>
  <c r="C143" i="3"/>
  <c r="D33" i="3"/>
  <c r="D52" i="3"/>
  <c r="D179" i="3"/>
  <c r="D216" i="3"/>
  <c r="D296" i="3"/>
  <c r="D298" i="3"/>
  <c r="D143" i="3"/>
  <c r="E33" i="3"/>
  <c r="E52" i="3"/>
  <c r="E179" i="3"/>
  <c r="E216" i="3"/>
  <c r="E296" i="3"/>
  <c r="E298" i="3"/>
  <c r="E143" i="3"/>
  <c r="F33" i="3"/>
  <c r="F52" i="3"/>
  <c r="F179" i="3"/>
  <c r="F216" i="3"/>
  <c r="F296" i="3"/>
  <c r="F298" i="3"/>
  <c r="F143" i="3"/>
  <c r="G33" i="3"/>
  <c r="G52" i="3"/>
  <c r="G179" i="3"/>
  <c r="G216" i="3"/>
  <c r="G296" i="3"/>
  <c r="G298" i="3"/>
  <c r="G143" i="3"/>
  <c r="H33" i="3"/>
  <c r="H52" i="3"/>
  <c r="H179" i="3"/>
  <c r="H216" i="3"/>
  <c r="H296" i="3"/>
  <c r="H298" i="3"/>
  <c r="H143" i="3"/>
  <c r="I33" i="3"/>
  <c r="I52" i="3"/>
  <c r="I179" i="3"/>
  <c r="I216" i="3"/>
  <c r="I296" i="3"/>
  <c r="I298" i="3"/>
  <c r="I143" i="3"/>
  <c r="J33" i="3"/>
  <c r="J52" i="3"/>
  <c r="J179" i="3"/>
  <c r="J216" i="3"/>
  <c r="J296" i="3"/>
  <c r="J298" i="3"/>
  <c r="J143" i="3"/>
  <c r="K33" i="3"/>
  <c r="Y33" i="3" s="1"/>
  <c r="K52" i="3"/>
  <c r="Y52" i="3" s="1"/>
  <c r="K179" i="3"/>
  <c r="Y179" i="3" s="1"/>
  <c r="K216" i="3"/>
  <c r="Y216" i="3" s="1"/>
  <c r="K296" i="3"/>
  <c r="Y296" i="3" s="1"/>
  <c r="K298" i="3"/>
  <c r="Y298" i="3" s="1"/>
  <c r="K143" i="3"/>
  <c r="Y143" i="3" s="1"/>
  <c r="L33" i="3"/>
  <c r="Z33" i="3" s="1"/>
  <c r="L52" i="3"/>
  <c r="Z52" i="3" s="1"/>
  <c r="L179" i="3"/>
  <c r="Z179" i="3" s="1"/>
  <c r="L216" i="3"/>
  <c r="Z216" i="3" s="1"/>
  <c r="L296" i="3"/>
  <c r="Z296" i="3" s="1"/>
  <c r="L298" i="3"/>
  <c r="Z298" i="3" s="1"/>
  <c r="L143" i="3"/>
  <c r="Z143" i="3" s="1"/>
  <c r="M33" i="3"/>
  <c r="M52" i="3"/>
  <c r="M179" i="3"/>
  <c r="M216" i="3"/>
  <c r="M296" i="3"/>
  <c r="M298" i="3"/>
  <c r="M143" i="3"/>
  <c r="N33" i="3"/>
  <c r="N52" i="3"/>
  <c r="N179" i="3"/>
  <c r="N216" i="3"/>
  <c r="N296" i="3"/>
  <c r="N298" i="3"/>
  <c r="N143" i="3"/>
  <c r="O33" i="3"/>
  <c r="O52" i="3"/>
  <c r="O179" i="3"/>
  <c r="O216" i="3"/>
  <c r="O296" i="3"/>
  <c r="O298" i="3"/>
  <c r="O143" i="3"/>
  <c r="P33" i="3"/>
  <c r="P52" i="3"/>
  <c r="P179" i="3"/>
  <c r="P216" i="3"/>
  <c r="P296" i="3"/>
  <c r="P298" i="3"/>
  <c r="P143" i="3"/>
  <c r="Q33" i="3"/>
  <c r="Q52" i="3"/>
  <c r="Q179" i="3"/>
  <c r="Q216" i="3"/>
  <c r="Q296" i="3"/>
  <c r="Q298" i="3"/>
  <c r="Q143" i="3"/>
  <c r="R33" i="3"/>
  <c r="R52" i="3"/>
  <c r="R179" i="3"/>
  <c r="R216" i="3"/>
  <c r="R296" i="3"/>
  <c r="R298" i="3"/>
  <c r="R143" i="3"/>
  <c r="S33" i="3"/>
  <c r="S52" i="3"/>
  <c r="S179" i="3"/>
  <c r="S216" i="3"/>
  <c r="S296" i="3"/>
  <c r="S298" i="3"/>
  <c r="S143" i="3"/>
  <c r="T33" i="3"/>
  <c r="T52" i="3"/>
  <c r="T179" i="3"/>
  <c r="T216" i="3"/>
  <c r="T296" i="3"/>
  <c r="T298" i="3"/>
  <c r="T143" i="3"/>
  <c r="U33" i="3"/>
  <c r="U52" i="3"/>
  <c r="U179" i="3"/>
  <c r="U216" i="3"/>
  <c r="U296" i="3"/>
  <c r="U298" i="3"/>
  <c r="U143" i="3"/>
  <c r="V33" i="3"/>
  <c r="V52" i="3"/>
  <c r="V179" i="3"/>
  <c r="V216" i="3"/>
  <c r="V296" i="3"/>
  <c r="V298" i="3"/>
  <c r="V143" i="3"/>
  <c r="AA33" i="3"/>
  <c r="AF33" i="3" s="1"/>
  <c r="AA52" i="3"/>
  <c r="AF52" i="3" s="1"/>
  <c r="AA179" i="3"/>
  <c r="AF179" i="3" s="1"/>
  <c r="AA216" i="3"/>
  <c r="AF216" i="3" s="1"/>
  <c r="AA296" i="3"/>
  <c r="AF296" i="3" s="1"/>
  <c r="AA298" i="3"/>
  <c r="AF298" i="3" s="1"/>
  <c r="AA143" i="3"/>
  <c r="AF143" i="3" s="1"/>
  <c r="AB33" i="3"/>
  <c r="AB52" i="3"/>
  <c r="AB179" i="3"/>
  <c r="AB216" i="3"/>
  <c r="AB296" i="3"/>
  <c r="AB298" i="3"/>
  <c r="AB143" i="3"/>
  <c r="AC33" i="3"/>
  <c r="AC52" i="3"/>
  <c r="AC179" i="3"/>
  <c r="AC216" i="3"/>
  <c r="AC296" i="3"/>
  <c r="AC298" i="3"/>
  <c r="AC143" i="3"/>
  <c r="AD33" i="3"/>
  <c r="AD52" i="3"/>
  <c r="AD179" i="3"/>
  <c r="AD216" i="3"/>
  <c r="AD296" i="3"/>
  <c r="AD298" i="3"/>
  <c r="AD143" i="3"/>
  <c r="P231" i="8" l="1"/>
  <c r="P233" i="8"/>
  <c r="P235" i="8"/>
  <c r="P237" i="8"/>
  <c r="P239" i="8"/>
  <c r="Q231" i="8"/>
  <c r="Q233" i="8"/>
  <c r="Q235" i="8"/>
  <c r="Q237" i="8"/>
  <c r="Q239" i="8"/>
  <c r="R231" i="8"/>
  <c r="R233" i="8"/>
  <c r="R235" i="8"/>
  <c r="R237" i="8"/>
  <c r="R239" i="8"/>
  <c r="P230" i="8"/>
  <c r="P232" i="8"/>
  <c r="P234" i="8"/>
  <c r="P236" i="8"/>
  <c r="P238" i="8"/>
  <c r="P240" i="8"/>
  <c r="Q230" i="8"/>
  <c r="Q232" i="8"/>
  <c r="Q234" i="8"/>
  <c r="Q236" i="8"/>
  <c r="Q238" i="8"/>
  <c r="Q240" i="8"/>
  <c r="R230" i="8"/>
  <c r="R232" i="8"/>
  <c r="R234" i="8"/>
  <c r="R236" i="8"/>
  <c r="R238" i="8"/>
  <c r="R240" i="8"/>
  <c r="AG349" i="3"/>
  <c r="AH349" i="3" s="1"/>
  <c r="AG226" i="3"/>
  <c r="AH226" i="3" s="1"/>
  <c r="AE179" i="3"/>
  <c r="AE52" i="3"/>
  <c r="AE33" i="3"/>
  <c r="AE143" i="3"/>
  <c r="AE296" i="3"/>
  <c r="AE216" i="3"/>
  <c r="AE298" i="3"/>
  <c r="B168" i="3"/>
  <c r="B210" i="3"/>
  <c r="B158" i="3"/>
  <c r="B182" i="3"/>
  <c r="B125" i="3"/>
  <c r="B62" i="3"/>
  <c r="B204" i="3"/>
  <c r="C168" i="3"/>
  <c r="C210" i="3"/>
  <c r="C158" i="3"/>
  <c r="C182" i="3"/>
  <c r="C125" i="3"/>
  <c r="C62" i="3"/>
  <c r="C204" i="3"/>
  <c r="D168" i="3"/>
  <c r="D210" i="3"/>
  <c r="D158" i="3"/>
  <c r="D182" i="3"/>
  <c r="D125" i="3"/>
  <c r="D62" i="3"/>
  <c r="D204" i="3"/>
  <c r="E168" i="3"/>
  <c r="E210" i="3"/>
  <c r="E158" i="3"/>
  <c r="E182" i="3"/>
  <c r="E125" i="3"/>
  <c r="E62" i="3"/>
  <c r="E204" i="3"/>
  <c r="F168" i="3"/>
  <c r="F210" i="3"/>
  <c r="F158" i="3"/>
  <c r="F182" i="3"/>
  <c r="F125" i="3"/>
  <c r="F62" i="3"/>
  <c r="F204" i="3"/>
  <c r="G168" i="3"/>
  <c r="G210" i="3"/>
  <c r="G158" i="3"/>
  <c r="G182" i="3"/>
  <c r="G125" i="3"/>
  <c r="G62" i="3"/>
  <c r="G204" i="3"/>
  <c r="H168" i="3"/>
  <c r="H210" i="3"/>
  <c r="H158" i="3"/>
  <c r="H182" i="3"/>
  <c r="H125" i="3"/>
  <c r="H62" i="3"/>
  <c r="H204" i="3"/>
  <c r="I168" i="3"/>
  <c r="I210" i="3"/>
  <c r="I158" i="3"/>
  <c r="I182" i="3"/>
  <c r="I125" i="3"/>
  <c r="I62" i="3"/>
  <c r="I204" i="3"/>
  <c r="J168" i="3"/>
  <c r="J210" i="3"/>
  <c r="J158" i="3"/>
  <c r="J182" i="3"/>
  <c r="J125" i="3"/>
  <c r="J62" i="3"/>
  <c r="J204" i="3"/>
  <c r="K168" i="3"/>
  <c r="Y168" i="3" s="1"/>
  <c r="K210" i="3"/>
  <c r="Y210" i="3" s="1"/>
  <c r="K158" i="3"/>
  <c r="Y158" i="3" s="1"/>
  <c r="K182" i="3"/>
  <c r="Y182" i="3" s="1"/>
  <c r="K125" i="3"/>
  <c r="Y125" i="3" s="1"/>
  <c r="K62" i="3"/>
  <c r="Y62" i="3" s="1"/>
  <c r="K204" i="3"/>
  <c r="Y204" i="3" s="1"/>
  <c r="L168" i="3"/>
  <c r="Z168" i="3" s="1"/>
  <c r="L210" i="3"/>
  <c r="Z210" i="3" s="1"/>
  <c r="L158" i="3"/>
  <c r="Z158" i="3" s="1"/>
  <c r="L182" i="3"/>
  <c r="Z182" i="3" s="1"/>
  <c r="L125" i="3"/>
  <c r="Z125" i="3" s="1"/>
  <c r="L62" i="3"/>
  <c r="Z62" i="3" s="1"/>
  <c r="L204" i="3"/>
  <c r="Z204" i="3" s="1"/>
  <c r="M168" i="3"/>
  <c r="M210" i="3"/>
  <c r="M158" i="3"/>
  <c r="M182" i="3"/>
  <c r="M125" i="3"/>
  <c r="M62" i="3"/>
  <c r="M204" i="3"/>
  <c r="N168" i="3"/>
  <c r="N210" i="3"/>
  <c r="N158" i="3"/>
  <c r="N182" i="3"/>
  <c r="N125" i="3"/>
  <c r="N62" i="3"/>
  <c r="N204" i="3"/>
  <c r="O168" i="3"/>
  <c r="O210" i="3"/>
  <c r="O158" i="3"/>
  <c r="O182" i="3"/>
  <c r="O125" i="3"/>
  <c r="O62" i="3"/>
  <c r="O204" i="3"/>
  <c r="P168" i="3"/>
  <c r="P210" i="3"/>
  <c r="P158" i="3"/>
  <c r="P182" i="3"/>
  <c r="P125" i="3"/>
  <c r="P62" i="3"/>
  <c r="P204" i="3"/>
  <c r="Q168" i="3"/>
  <c r="Q210" i="3"/>
  <c r="Q158" i="3"/>
  <c r="Q182" i="3"/>
  <c r="Q125" i="3"/>
  <c r="Q62" i="3"/>
  <c r="Q204" i="3"/>
  <c r="R168" i="3"/>
  <c r="R210" i="3"/>
  <c r="R158" i="3"/>
  <c r="R182" i="3"/>
  <c r="R125" i="3"/>
  <c r="R62" i="3"/>
  <c r="R204" i="3"/>
  <c r="S168" i="3"/>
  <c r="S210" i="3"/>
  <c r="S158" i="3"/>
  <c r="S182" i="3"/>
  <c r="S125" i="3"/>
  <c r="S62" i="3"/>
  <c r="S204" i="3"/>
  <c r="T168" i="3"/>
  <c r="T210" i="3"/>
  <c r="T158" i="3"/>
  <c r="T182" i="3"/>
  <c r="T125" i="3"/>
  <c r="T62" i="3"/>
  <c r="T204" i="3"/>
  <c r="U168" i="3"/>
  <c r="U210" i="3"/>
  <c r="U158" i="3"/>
  <c r="U182" i="3"/>
  <c r="U125" i="3"/>
  <c r="U62" i="3"/>
  <c r="U204" i="3"/>
  <c r="V168" i="3"/>
  <c r="V210" i="3"/>
  <c r="V158" i="3"/>
  <c r="V182" i="3"/>
  <c r="V125" i="3"/>
  <c r="V62" i="3"/>
  <c r="V204" i="3"/>
  <c r="AA168" i="3"/>
  <c r="AF168" i="3" s="1"/>
  <c r="AA210" i="3"/>
  <c r="AF210" i="3" s="1"/>
  <c r="AA158" i="3"/>
  <c r="AF158" i="3" s="1"/>
  <c r="AA182" i="3"/>
  <c r="AF182" i="3" s="1"/>
  <c r="AA125" i="3"/>
  <c r="AF125" i="3" s="1"/>
  <c r="AA62" i="3"/>
  <c r="AF62" i="3" s="1"/>
  <c r="AA204" i="3"/>
  <c r="AF204" i="3" s="1"/>
  <c r="AB168" i="3"/>
  <c r="AB210" i="3"/>
  <c r="AB158" i="3"/>
  <c r="AB182" i="3"/>
  <c r="AB125" i="3"/>
  <c r="AB62" i="3"/>
  <c r="AB204" i="3"/>
  <c r="AC168" i="3"/>
  <c r="AC210" i="3"/>
  <c r="AC158" i="3"/>
  <c r="AC182" i="3"/>
  <c r="AC125" i="3"/>
  <c r="AC62" i="3"/>
  <c r="AC204" i="3"/>
  <c r="AD168" i="3"/>
  <c r="AD210" i="3"/>
  <c r="AD158" i="3"/>
  <c r="AD182" i="3"/>
  <c r="AD125" i="3"/>
  <c r="AD62" i="3"/>
  <c r="AD204" i="3"/>
  <c r="AG179" i="3" l="1"/>
  <c r="AH179" i="3" s="1"/>
  <c r="AG52" i="3"/>
  <c r="AH52" i="3" s="1"/>
  <c r="AG298" i="3"/>
  <c r="AH298" i="3" s="1"/>
  <c r="AG216" i="3"/>
  <c r="AH216" i="3" s="1"/>
  <c r="AG296" i="3"/>
  <c r="AH296" i="3" s="1"/>
  <c r="AG143" i="3"/>
  <c r="AH143" i="3" s="1"/>
  <c r="AG33" i="3"/>
  <c r="AH33" i="3" s="1"/>
  <c r="AE210" i="3"/>
  <c r="AE168" i="3"/>
  <c r="AE158" i="3"/>
  <c r="AE62" i="3"/>
  <c r="AE204" i="3"/>
  <c r="AE125" i="3"/>
  <c r="AE182" i="3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I461" i="11"/>
  <c r="I462" i="11"/>
  <c r="I463" i="11"/>
  <c r="I464" i="11"/>
  <c r="I465" i="11"/>
  <c r="I466" i="11"/>
  <c r="I467" i="11"/>
  <c r="I468" i="11"/>
  <c r="I469" i="11"/>
  <c r="I470" i="11"/>
  <c r="I471" i="11"/>
  <c r="I472" i="11"/>
  <c r="I473" i="11"/>
  <c r="I474" i="11"/>
  <c r="I475" i="11"/>
  <c r="I476" i="11"/>
  <c r="I477" i="11"/>
  <c r="I478" i="11"/>
  <c r="I479" i="11"/>
  <c r="I480" i="11"/>
  <c r="I481" i="11"/>
  <c r="I482" i="11"/>
  <c r="I483" i="11"/>
  <c r="I484" i="11"/>
  <c r="I485" i="11"/>
  <c r="I486" i="11"/>
  <c r="I487" i="11"/>
  <c r="I488" i="11"/>
  <c r="I489" i="11"/>
  <c r="I490" i="11"/>
  <c r="I491" i="11"/>
  <c r="I492" i="11"/>
  <c r="I493" i="11"/>
  <c r="I494" i="11"/>
  <c r="I495" i="11"/>
  <c r="I496" i="11"/>
  <c r="I497" i="11"/>
  <c r="I498" i="11"/>
  <c r="I499" i="11"/>
  <c r="I500" i="11"/>
  <c r="I501" i="11"/>
  <c r="I502" i="11"/>
  <c r="I503" i="11"/>
  <c r="I504" i="11"/>
  <c r="I505" i="11"/>
  <c r="I506" i="11"/>
  <c r="I507" i="11"/>
  <c r="I508" i="11"/>
  <c r="I509" i="11"/>
  <c r="I510" i="11"/>
  <c r="I511" i="11"/>
  <c r="I512" i="11"/>
  <c r="I513" i="11"/>
  <c r="I514" i="11"/>
  <c r="I515" i="11"/>
  <c r="I516" i="11"/>
  <c r="I517" i="11"/>
  <c r="I518" i="11"/>
  <c r="I519" i="11"/>
  <c r="I520" i="11"/>
  <c r="I521" i="11"/>
  <c r="I522" i="11"/>
  <c r="I523" i="11"/>
  <c r="I524" i="11"/>
  <c r="I525" i="11"/>
  <c r="I526" i="11"/>
  <c r="I527" i="11"/>
  <c r="I528" i="11"/>
  <c r="I529" i="11"/>
  <c r="I530" i="11"/>
  <c r="I531" i="11"/>
  <c r="I532" i="11"/>
  <c r="I533" i="11"/>
  <c r="I534" i="11"/>
  <c r="I535" i="11"/>
  <c r="I536" i="11"/>
  <c r="I537" i="11"/>
  <c r="I538" i="11"/>
  <c r="I539" i="11"/>
  <c r="I540" i="11"/>
  <c r="I541" i="11"/>
  <c r="I542" i="11"/>
  <c r="I543" i="11"/>
  <c r="I544" i="11"/>
  <c r="I545" i="11"/>
  <c r="I546" i="11"/>
  <c r="I547" i="11"/>
  <c r="I548" i="11"/>
  <c r="I549" i="11"/>
  <c r="I550" i="11"/>
  <c r="I551" i="11"/>
  <c r="I552" i="11"/>
  <c r="I553" i="11"/>
  <c r="I554" i="11"/>
  <c r="I555" i="11"/>
  <c r="I556" i="11"/>
  <c r="I557" i="11"/>
  <c r="I558" i="11"/>
  <c r="I559" i="11"/>
  <c r="I560" i="11"/>
  <c r="I561" i="11"/>
  <c r="I562" i="11"/>
  <c r="I563" i="11"/>
  <c r="I564" i="11"/>
  <c r="I565" i="11"/>
  <c r="I566" i="11"/>
  <c r="I567" i="11"/>
  <c r="I568" i="11"/>
  <c r="I569" i="11"/>
  <c r="I570" i="11"/>
  <c r="I571" i="11"/>
  <c r="I572" i="11"/>
  <c r="I573" i="11"/>
  <c r="I574" i="11"/>
  <c r="I575" i="11"/>
  <c r="I576" i="11"/>
  <c r="I577" i="11"/>
  <c r="I578" i="11"/>
  <c r="I579" i="11"/>
  <c r="I580" i="11"/>
  <c r="I581" i="11"/>
  <c r="I582" i="11"/>
  <c r="I583" i="11"/>
  <c r="I584" i="11"/>
  <c r="I585" i="11"/>
  <c r="I586" i="11"/>
  <c r="I587" i="11"/>
  <c r="I588" i="11"/>
  <c r="I589" i="11"/>
  <c r="I590" i="11"/>
  <c r="I591" i="11"/>
  <c r="I592" i="11"/>
  <c r="I593" i="11"/>
  <c r="I594" i="11"/>
  <c r="I595" i="11"/>
  <c r="I596" i="11"/>
  <c r="I597" i="11"/>
  <c r="I598" i="11"/>
  <c r="I599" i="11"/>
  <c r="I600" i="11"/>
  <c r="I601" i="11"/>
  <c r="I602" i="11"/>
  <c r="I603" i="11"/>
  <c r="I604" i="11"/>
  <c r="I605" i="11"/>
  <c r="I606" i="11"/>
  <c r="I607" i="11"/>
  <c r="I608" i="11"/>
  <c r="I609" i="11"/>
  <c r="I610" i="11"/>
  <c r="I611" i="11"/>
  <c r="I612" i="11"/>
  <c r="I613" i="11"/>
  <c r="I614" i="11"/>
  <c r="I615" i="11"/>
  <c r="I616" i="11"/>
  <c r="I617" i="11"/>
  <c r="I618" i="11"/>
  <c r="I619" i="11"/>
  <c r="I620" i="11"/>
  <c r="I621" i="11"/>
  <c r="I622" i="11"/>
  <c r="I623" i="11"/>
  <c r="I624" i="11"/>
  <c r="I625" i="11"/>
  <c r="I626" i="11"/>
  <c r="I627" i="11"/>
  <c r="I628" i="11"/>
  <c r="I629" i="11"/>
  <c r="I630" i="11"/>
  <c r="I631" i="11"/>
  <c r="I632" i="11"/>
  <c r="I633" i="11"/>
  <c r="I634" i="11"/>
  <c r="I635" i="11"/>
  <c r="I636" i="11"/>
  <c r="I637" i="11"/>
  <c r="I638" i="11"/>
  <c r="I639" i="11"/>
  <c r="I640" i="11"/>
  <c r="I641" i="11"/>
  <c r="I642" i="11"/>
  <c r="I643" i="11"/>
  <c r="I644" i="11"/>
  <c r="I645" i="11"/>
  <c r="I646" i="11"/>
  <c r="I647" i="11"/>
  <c r="I648" i="11"/>
  <c r="I649" i="11"/>
  <c r="I650" i="11"/>
  <c r="I651" i="11"/>
  <c r="I652" i="11"/>
  <c r="I653" i="11"/>
  <c r="I654" i="11"/>
  <c r="I655" i="11"/>
  <c r="I656" i="11"/>
  <c r="I657" i="11"/>
  <c r="I658" i="11"/>
  <c r="I659" i="11"/>
  <c r="I660" i="11"/>
  <c r="I661" i="11"/>
  <c r="I662" i="11"/>
  <c r="I663" i="11"/>
  <c r="I664" i="11"/>
  <c r="I665" i="11"/>
  <c r="I666" i="11"/>
  <c r="I667" i="11"/>
  <c r="I668" i="11"/>
  <c r="I669" i="11"/>
  <c r="I670" i="11"/>
  <c r="I671" i="11"/>
  <c r="I672" i="11"/>
  <c r="I673" i="11"/>
  <c r="I674" i="11"/>
  <c r="I675" i="11"/>
  <c r="I676" i="11"/>
  <c r="I677" i="11"/>
  <c r="I678" i="11"/>
  <c r="I679" i="11"/>
  <c r="I680" i="11"/>
  <c r="I681" i="11"/>
  <c r="I682" i="11"/>
  <c r="I683" i="11"/>
  <c r="I684" i="11"/>
  <c r="I685" i="11"/>
  <c r="I686" i="11"/>
  <c r="I687" i="11"/>
  <c r="I688" i="11"/>
  <c r="I689" i="11"/>
  <c r="I690" i="11"/>
  <c r="I691" i="11"/>
  <c r="I692" i="11"/>
  <c r="I693" i="11"/>
  <c r="I694" i="11"/>
  <c r="I695" i="11"/>
  <c r="I696" i="11"/>
  <c r="I697" i="11"/>
  <c r="I698" i="11"/>
  <c r="I699" i="11"/>
  <c r="I700" i="11"/>
  <c r="I701" i="11"/>
  <c r="I702" i="11"/>
  <c r="I703" i="11"/>
  <c r="I704" i="11"/>
  <c r="I705" i="11"/>
  <c r="I706" i="11"/>
  <c r="I707" i="11"/>
  <c r="I708" i="11"/>
  <c r="I709" i="11"/>
  <c r="I710" i="11"/>
  <c r="I711" i="11"/>
  <c r="I712" i="11"/>
  <c r="I713" i="11"/>
  <c r="I714" i="11"/>
  <c r="I715" i="11"/>
  <c r="I716" i="11"/>
  <c r="I717" i="11"/>
  <c r="I718" i="11"/>
  <c r="I719" i="11"/>
  <c r="I720" i="11"/>
  <c r="I721" i="11"/>
  <c r="I722" i="11"/>
  <c r="I723" i="11"/>
  <c r="I724" i="11"/>
  <c r="I725" i="11"/>
  <c r="I726" i="11"/>
  <c r="I727" i="11"/>
  <c r="I728" i="11"/>
  <c r="I729" i="11"/>
  <c r="I730" i="11"/>
  <c r="I731" i="11"/>
  <c r="I732" i="11"/>
  <c r="I733" i="11"/>
  <c r="I734" i="11"/>
  <c r="I735" i="11"/>
  <c r="I736" i="11"/>
  <c r="I737" i="11"/>
  <c r="I738" i="11"/>
  <c r="I739" i="11"/>
  <c r="I740" i="11"/>
  <c r="I741" i="11"/>
  <c r="I742" i="11"/>
  <c r="I743" i="11"/>
  <c r="I744" i="11"/>
  <c r="I745" i="11"/>
  <c r="I746" i="11"/>
  <c r="I747" i="11"/>
  <c r="I748" i="11"/>
  <c r="I749" i="11"/>
  <c r="I750" i="11"/>
  <c r="I751" i="11"/>
  <c r="I752" i="11"/>
  <c r="I753" i="11"/>
  <c r="I754" i="11"/>
  <c r="I755" i="11"/>
  <c r="I756" i="11"/>
  <c r="I757" i="11"/>
  <c r="I758" i="11"/>
  <c r="I759" i="11"/>
  <c r="I760" i="11"/>
  <c r="I761" i="11"/>
  <c r="I762" i="11"/>
  <c r="I763" i="11"/>
  <c r="I764" i="11"/>
  <c r="I765" i="11"/>
  <c r="I766" i="11"/>
  <c r="I767" i="11"/>
  <c r="I768" i="11"/>
  <c r="I769" i="11"/>
  <c r="I770" i="11"/>
  <c r="I771" i="11"/>
  <c r="I772" i="11"/>
  <c r="I773" i="11"/>
  <c r="I774" i="11"/>
  <c r="I775" i="11"/>
  <c r="I776" i="11"/>
  <c r="I777" i="11"/>
  <c r="I778" i="11"/>
  <c r="I779" i="11"/>
  <c r="I780" i="11"/>
  <c r="I781" i="11"/>
  <c r="I782" i="11"/>
  <c r="I783" i="11"/>
  <c r="I784" i="11"/>
  <c r="I785" i="11"/>
  <c r="I786" i="11"/>
  <c r="I787" i="11"/>
  <c r="I788" i="11"/>
  <c r="I789" i="11"/>
  <c r="I790" i="11"/>
  <c r="I791" i="11"/>
  <c r="I792" i="11"/>
  <c r="I793" i="11"/>
  <c r="I794" i="11"/>
  <c r="I795" i="11"/>
  <c r="I796" i="11"/>
  <c r="I797" i="11"/>
  <c r="I798" i="11"/>
  <c r="I799" i="11"/>
  <c r="I800" i="11"/>
  <c r="I801" i="11"/>
  <c r="I802" i="11"/>
  <c r="I803" i="11"/>
  <c r="I804" i="11"/>
  <c r="I805" i="11"/>
  <c r="I806" i="11"/>
  <c r="I807" i="11"/>
  <c r="I808" i="11"/>
  <c r="I809" i="11"/>
  <c r="I3" i="11"/>
  <c r="P4" i="10"/>
  <c r="Q4" i="10" s="1"/>
  <c r="G4" i="10" s="1"/>
  <c r="X4" i="10" s="1"/>
  <c r="P5" i="10"/>
  <c r="Q5" i="10" s="1"/>
  <c r="G5" i="10" s="1"/>
  <c r="X5" i="10" s="1"/>
  <c r="P6" i="10"/>
  <c r="Q6" i="10" s="1"/>
  <c r="G6" i="10" s="1"/>
  <c r="X6" i="10" s="1"/>
  <c r="P7" i="10"/>
  <c r="Q7" i="10" s="1"/>
  <c r="G7" i="10" s="1"/>
  <c r="X7" i="10" s="1"/>
  <c r="P8" i="10"/>
  <c r="Q8" i="10" s="1"/>
  <c r="G8" i="10" s="1"/>
  <c r="X8" i="10" s="1"/>
  <c r="P9" i="10"/>
  <c r="Q9" i="10" s="1"/>
  <c r="G9" i="10" s="1"/>
  <c r="X9" i="10" s="1"/>
  <c r="P10" i="10"/>
  <c r="Q10" i="10" s="1"/>
  <c r="G10" i="10" s="1"/>
  <c r="X10" i="10" s="1"/>
  <c r="P11" i="10"/>
  <c r="Q11" i="10" s="1"/>
  <c r="G11" i="10" s="1"/>
  <c r="X11" i="10" s="1"/>
  <c r="P12" i="10"/>
  <c r="Q12" i="10" s="1"/>
  <c r="G12" i="10" s="1"/>
  <c r="X12" i="10" s="1"/>
  <c r="P13" i="10"/>
  <c r="Q13" i="10" s="1"/>
  <c r="G13" i="10" s="1"/>
  <c r="X13" i="10" s="1"/>
  <c r="P14" i="10"/>
  <c r="Q14" i="10" s="1"/>
  <c r="G14" i="10" s="1"/>
  <c r="X14" i="10" s="1"/>
  <c r="P15" i="10"/>
  <c r="Q15" i="10" s="1"/>
  <c r="G15" i="10" s="1"/>
  <c r="X15" i="10" s="1"/>
  <c r="P16" i="10"/>
  <c r="Q16" i="10" s="1"/>
  <c r="G16" i="10" s="1"/>
  <c r="X16" i="10" s="1"/>
  <c r="P17" i="10"/>
  <c r="Q17" i="10" s="1"/>
  <c r="G17" i="10" s="1"/>
  <c r="X17" i="10" s="1"/>
  <c r="P18" i="10"/>
  <c r="Q18" i="10" s="1"/>
  <c r="G18" i="10" s="1"/>
  <c r="X18" i="10" s="1"/>
  <c r="P19" i="10"/>
  <c r="Q19" i="10" s="1"/>
  <c r="G19" i="10" s="1"/>
  <c r="X19" i="10" s="1"/>
  <c r="P20" i="10"/>
  <c r="Q20" i="10" s="1"/>
  <c r="G20" i="10" s="1"/>
  <c r="X20" i="10" s="1"/>
  <c r="P21" i="10"/>
  <c r="Q21" i="10" s="1"/>
  <c r="G21" i="10" s="1"/>
  <c r="X21" i="10" s="1"/>
  <c r="P22" i="10"/>
  <c r="Q22" i="10" s="1"/>
  <c r="G22" i="10" s="1"/>
  <c r="X22" i="10" s="1"/>
  <c r="P23" i="10"/>
  <c r="Q23" i="10" s="1"/>
  <c r="G23" i="10" s="1"/>
  <c r="X23" i="10" s="1"/>
  <c r="P24" i="10"/>
  <c r="Q24" i="10" s="1"/>
  <c r="G24" i="10" s="1"/>
  <c r="X24" i="10" s="1"/>
  <c r="P25" i="10"/>
  <c r="Q25" i="10" s="1"/>
  <c r="G25" i="10" s="1"/>
  <c r="X25" i="10" s="1"/>
  <c r="P26" i="10"/>
  <c r="Q26" i="10" s="1"/>
  <c r="G26" i="10" s="1"/>
  <c r="X26" i="10" s="1"/>
  <c r="P27" i="10"/>
  <c r="Q27" i="10" s="1"/>
  <c r="G27" i="10" s="1"/>
  <c r="X27" i="10" s="1"/>
  <c r="P28" i="10"/>
  <c r="Q28" i="10" s="1"/>
  <c r="G28" i="10" s="1"/>
  <c r="X28" i="10" s="1"/>
  <c r="P29" i="10"/>
  <c r="Q29" i="10" s="1"/>
  <c r="G29" i="10" s="1"/>
  <c r="X29" i="10" s="1"/>
  <c r="P30" i="10"/>
  <c r="Q30" i="10" s="1"/>
  <c r="G30" i="10" s="1"/>
  <c r="X30" i="10" s="1"/>
  <c r="P31" i="10"/>
  <c r="Q31" i="10" s="1"/>
  <c r="G31" i="10" s="1"/>
  <c r="X31" i="10" s="1"/>
  <c r="P32" i="10"/>
  <c r="Q32" i="10" s="1"/>
  <c r="G32" i="10" s="1"/>
  <c r="X32" i="10" s="1"/>
  <c r="P3" i="10"/>
  <c r="Q3" i="10" s="1"/>
  <c r="G3" i="10" s="1"/>
  <c r="X3" i="10" s="1"/>
  <c r="Q535" i="8"/>
  <c r="Q533" i="8"/>
  <c r="B299" i="3"/>
  <c r="B232" i="3"/>
  <c r="B206" i="3"/>
  <c r="B276" i="3"/>
  <c r="B261" i="3"/>
  <c r="B241" i="3"/>
  <c r="B295" i="3"/>
  <c r="B309" i="3"/>
  <c r="B146" i="3"/>
  <c r="B174" i="3"/>
  <c r="B325" i="3"/>
  <c r="B147" i="3"/>
  <c r="B215" i="3"/>
  <c r="B14" i="3"/>
  <c r="B292" i="3"/>
  <c r="B267" i="3"/>
  <c r="B326" i="3"/>
  <c r="C299" i="3"/>
  <c r="C232" i="3"/>
  <c r="C206" i="3"/>
  <c r="C276" i="3"/>
  <c r="C261" i="3"/>
  <c r="C241" i="3"/>
  <c r="C295" i="3"/>
  <c r="C309" i="3"/>
  <c r="C146" i="3"/>
  <c r="C174" i="3"/>
  <c r="C325" i="3"/>
  <c r="C147" i="3"/>
  <c r="C215" i="3"/>
  <c r="C14" i="3"/>
  <c r="C292" i="3"/>
  <c r="C267" i="3"/>
  <c r="C326" i="3"/>
  <c r="D299" i="3"/>
  <c r="D232" i="3"/>
  <c r="D206" i="3"/>
  <c r="D276" i="3"/>
  <c r="D261" i="3"/>
  <c r="D241" i="3"/>
  <c r="D295" i="3"/>
  <c r="D309" i="3"/>
  <c r="D146" i="3"/>
  <c r="D174" i="3"/>
  <c r="D325" i="3"/>
  <c r="D147" i="3"/>
  <c r="D215" i="3"/>
  <c r="D14" i="3"/>
  <c r="D292" i="3"/>
  <c r="D267" i="3"/>
  <c r="D326" i="3"/>
  <c r="E299" i="3"/>
  <c r="E232" i="3"/>
  <c r="E206" i="3"/>
  <c r="E276" i="3"/>
  <c r="E261" i="3"/>
  <c r="E241" i="3"/>
  <c r="E295" i="3"/>
  <c r="E309" i="3"/>
  <c r="E146" i="3"/>
  <c r="E174" i="3"/>
  <c r="E325" i="3"/>
  <c r="E147" i="3"/>
  <c r="E215" i="3"/>
  <c r="E14" i="3"/>
  <c r="E292" i="3"/>
  <c r="E267" i="3"/>
  <c r="E326" i="3"/>
  <c r="F299" i="3"/>
  <c r="F232" i="3"/>
  <c r="F206" i="3"/>
  <c r="F276" i="3"/>
  <c r="F261" i="3"/>
  <c r="F241" i="3"/>
  <c r="F295" i="3"/>
  <c r="F309" i="3"/>
  <c r="F146" i="3"/>
  <c r="F174" i="3"/>
  <c r="F325" i="3"/>
  <c r="F147" i="3"/>
  <c r="F215" i="3"/>
  <c r="F14" i="3"/>
  <c r="F292" i="3"/>
  <c r="F267" i="3"/>
  <c r="F326" i="3"/>
  <c r="G299" i="3"/>
  <c r="G232" i="3"/>
  <c r="G206" i="3"/>
  <c r="G276" i="3"/>
  <c r="G261" i="3"/>
  <c r="G241" i="3"/>
  <c r="G295" i="3"/>
  <c r="G309" i="3"/>
  <c r="G146" i="3"/>
  <c r="G174" i="3"/>
  <c r="G325" i="3"/>
  <c r="G147" i="3"/>
  <c r="G215" i="3"/>
  <c r="G14" i="3"/>
  <c r="G292" i="3"/>
  <c r="G267" i="3"/>
  <c r="G326" i="3"/>
  <c r="H299" i="3"/>
  <c r="H232" i="3"/>
  <c r="H206" i="3"/>
  <c r="H276" i="3"/>
  <c r="H261" i="3"/>
  <c r="H241" i="3"/>
  <c r="H295" i="3"/>
  <c r="H309" i="3"/>
  <c r="H146" i="3"/>
  <c r="H174" i="3"/>
  <c r="H325" i="3"/>
  <c r="H147" i="3"/>
  <c r="H215" i="3"/>
  <c r="H14" i="3"/>
  <c r="H292" i="3"/>
  <c r="H267" i="3"/>
  <c r="H326" i="3"/>
  <c r="I299" i="3"/>
  <c r="I232" i="3"/>
  <c r="I206" i="3"/>
  <c r="I276" i="3"/>
  <c r="I261" i="3"/>
  <c r="I241" i="3"/>
  <c r="I295" i="3"/>
  <c r="I309" i="3"/>
  <c r="I146" i="3"/>
  <c r="I174" i="3"/>
  <c r="I325" i="3"/>
  <c r="I147" i="3"/>
  <c r="I215" i="3"/>
  <c r="I14" i="3"/>
  <c r="I292" i="3"/>
  <c r="I267" i="3"/>
  <c r="I326" i="3"/>
  <c r="J299" i="3"/>
  <c r="J232" i="3"/>
  <c r="J206" i="3"/>
  <c r="J276" i="3"/>
  <c r="J261" i="3"/>
  <c r="J241" i="3"/>
  <c r="J295" i="3"/>
  <c r="J309" i="3"/>
  <c r="J146" i="3"/>
  <c r="J174" i="3"/>
  <c r="J325" i="3"/>
  <c r="J147" i="3"/>
  <c r="J215" i="3"/>
  <c r="J14" i="3"/>
  <c r="J292" i="3"/>
  <c r="J267" i="3"/>
  <c r="J326" i="3"/>
  <c r="K299" i="3"/>
  <c r="Y299" i="3" s="1"/>
  <c r="K232" i="3"/>
  <c r="Y232" i="3" s="1"/>
  <c r="K206" i="3"/>
  <c r="Y206" i="3" s="1"/>
  <c r="K276" i="3"/>
  <c r="Y276" i="3" s="1"/>
  <c r="K261" i="3"/>
  <c r="Y261" i="3" s="1"/>
  <c r="K241" i="3"/>
  <c r="Y241" i="3" s="1"/>
  <c r="K295" i="3"/>
  <c r="Y295" i="3" s="1"/>
  <c r="K309" i="3"/>
  <c r="Y309" i="3" s="1"/>
  <c r="K146" i="3"/>
  <c r="Y146" i="3" s="1"/>
  <c r="K174" i="3"/>
  <c r="Y174" i="3" s="1"/>
  <c r="K325" i="3"/>
  <c r="Y325" i="3" s="1"/>
  <c r="K147" i="3"/>
  <c r="Y147" i="3" s="1"/>
  <c r="K215" i="3"/>
  <c r="Y215" i="3" s="1"/>
  <c r="K14" i="3"/>
  <c r="Y14" i="3" s="1"/>
  <c r="K292" i="3"/>
  <c r="Y292" i="3" s="1"/>
  <c r="K267" i="3"/>
  <c r="Y267" i="3" s="1"/>
  <c r="K326" i="3"/>
  <c r="Y326" i="3" s="1"/>
  <c r="L299" i="3"/>
  <c r="Z299" i="3" s="1"/>
  <c r="L232" i="3"/>
  <c r="Z232" i="3" s="1"/>
  <c r="L206" i="3"/>
  <c r="Z206" i="3" s="1"/>
  <c r="L276" i="3"/>
  <c r="Z276" i="3" s="1"/>
  <c r="L261" i="3"/>
  <c r="Z261" i="3" s="1"/>
  <c r="L241" i="3"/>
  <c r="Z241" i="3" s="1"/>
  <c r="L295" i="3"/>
  <c r="Z295" i="3" s="1"/>
  <c r="L309" i="3"/>
  <c r="Z309" i="3" s="1"/>
  <c r="L146" i="3"/>
  <c r="Z146" i="3" s="1"/>
  <c r="L174" i="3"/>
  <c r="Z174" i="3" s="1"/>
  <c r="L325" i="3"/>
  <c r="Z325" i="3" s="1"/>
  <c r="L147" i="3"/>
  <c r="Z147" i="3" s="1"/>
  <c r="L215" i="3"/>
  <c r="Z215" i="3" s="1"/>
  <c r="L14" i="3"/>
  <c r="Z14" i="3" s="1"/>
  <c r="L292" i="3"/>
  <c r="Z292" i="3" s="1"/>
  <c r="L267" i="3"/>
  <c r="Z267" i="3" s="1"/>
  <c r="L326" i="3"/>
  <c r="Z326" i="3" s="1"/>
  <c r="M299" i="3"/>
  <c r="M232" i="3"/>
  <c r="M206" i="3"/>
  <c r="M276" i="3"/>
  <c r="M261" i="3"/>
  <c r="M241" i="3"/>
  <c r="M295" i="3"/>
  <c r="M309" i="3"/>
  <c r="M146" i="3"/>
  <c r="M174" i="3"/>
  <c r="M325" i="3"/>
  <c r="M147" i="3"/>
  <c r="M215" i="3"/>
  <c r="M14" i="3"/>
  <c r="M292" i="3"/>
  <c r="M267" i="3"/>
  <c r="M326" i="3"/>
  <c r="N299" i="3"/>
  <c r="N232" i="3"/>
  <c r="N206" i="3"/>
  <c r="N276" i="3"/>
  <c r="N261" i="3"/>
  <c r="N241" i="3"/>
  <c r="N295" i="3"/>
  <c r="N309" i="3"/>
  <c r="N146" i="3"/>
  <c r="N174" i="3"/>
  <c r="N325" i="3"/>
  <c r="N147" i="3"/>
  <c r="N215" i="3"/>
  <c r="N14" i="3"/>
  <c r="N292" i="3"/>
  <c r="N267" i="3"/>
  <c r="N326" i="3"/>
  <c r="O299" i="3"/>
  <c r="O232" i="3"/>
  <c r="O206" i="3"/>
  <c r="O276" i="3"/>
  <c r="O261" i="3"/>
  <c r="O241" i="3"/>
  <c r="O295" i="3"/>
  <c r="O309" i="3"/>
  <c r="O146" i="3"/>
  <c r="O174" i="3"/>
  <c r="O325" i="3"/>
  <c r="O147" i="3"/>
  <c r="O215" i="3"/>
  <c r="O14" i="3"/>
  <c r="O292" i="3"/>
  <c r="O267" i="3"/>
  <c r="O326" i="3"/>
  <c r="P299" i="3"/>
  <c r="P232" i="3"/>
  <c r="P206" i="3"/>
  <c r="P276" i="3"/>
  <c r="P261" i="3"/>
  <c r="P241" i="3"/>
  <c r="P295" i="3"/>
  <c r="P309" i="3"/>
  <c r="P146" i="3"/>
  <c r="P174" i="3"/>
  <c r="P325" i="3"/>
  <c r="P147" i="3"/>
  <c r="P215" i="3"/>
  <c r="P14" i="3"/>
  <c r="P292" i="3"/>
  <c r="P267" i="3"/>
  <c r="P326" i="3"/>
  <c r="Q299" i="3"/>
  <c r="Q232" i="3"/>
  <c r="Q206" i="3"/>
  <c r="Q276" i="3"/>
  <c r="Q261" i="3"/>
  <c r="Q241" i="3"/>
  <c r="Q295" i="3"/>
  <c r="Q309" i="3"/>
  <c r="Q146" i="3"/>
  <c r="Q174" i="3"/>
  <c r="Q325" i="3"/>
  <c r="Q147" i="3"/>
  <c r="Q215" i="3"/>
  <c r="Q14" i="3"/>
  <c r="Q292" i="3"/>
  <c r="Q267" i="3"/>
  <c r="Q326" i="3"/>
  <c r="R299" i="3"/>
  <c r="R232" i="3"/>
  <c r="R206" i="3"/>
  <c r="R276" i="3"/>
  <c r="R261" i="3"/>
  <c r="R241" i="3"/>
  <c r="R295" i="3"/>
  <c r="R309" i="3"/>
  <c r="R146" i="3"/>
  <c r="R174" i="3"/>
  <c r="R325" i="3"/>
  <c r="R147" i="3"/>
  <c r="R215" i="3"/>
  <c r="R14" i="3"/>
  <c r="R292" i="3"/>
  <c r="R267" i="3"/>
  <c r="R326" i="3"/>
  <c r="S299" i="3"/>
  <c r="S232" i="3"/>
  <c r="S206" i="3"/>
  <c r="S276" i="3"/>
  <c r="S261" i="3"/>
  <c r="S241" i="3"/>
  <c r="S295" i="3"/>
  <c r="S309" i="3"/>
  <c r="S146" i="3"/>
  <c r="S174" i="3"/>
  <c r="S325" i="3"/>
  <c r="S147" i="3"/>
  <c r="S215" i="3"/>
  <c r="S14" i="3"/>
  <c r="S292" i="3"/>
  <c r="S267" i="3"/>
  <c r="S326" i="3"/>
  <c r="T299" i="3"/>
  <c r="T232" i="3"/>
  <c r="T206" i="3"/>
  <c r="T276" i="3"/>
  <c r="T261" i="3"/>
  <c r="T241" i="3"/>
  <c r="T295" i="3"/>
  <c r="T309" i="3"/>
  <c r="T146" i="3"/>
  <c r="T174" i="3"/>
  <c r="T325" i="3"/>
  <c r="T147" i="3"/>
  <c r="T215" i="3"/>
  <c r="T14" i="3"/>
  <c r="T292" i="3"/>
  <c r="T267" i="3"/>
  <c r="T326" i="3"/>
  <c r="U299" i="3"/>
  <c r="U232" i="3"/>
  <c r="U206" i="3"/>
  <c r="U276" i="3"/>
  <c r="U261" i="3"/>
  <c r="U241" i="3"/>
  <c r="U295" i="3"/>
  <c r="U309" i="3"/>
  <c r="U146" i="3"/>
  <c r="U174" i="3"/>
  <c r="U325" i="3"/>
  <c r="U147" i="3"/>
  <c r="U215" i="3"/>
  <c r="U14" i="3"/>
  <c r="U292" i="3"/>
  <c r="U267" i="3"/>
  <c r="U326" i="3"/>
  <c r="V299" i="3"/>
  <c r="V232" i="3"/>
  <c r="V206" i="3"/>
  <c r="V276" i="3"/>
  <c r="V261" i="3"/>
  <c r="V241" i="3"/>
  <c r="V295" i="3"/>
  <c r="V309" i="3"/>
  <c r="V146" i="3"/>
  <c r="V174" i="3"/>
  <c r="V325" i="3"/>
  <c r="V147" i="3"/>
  <c r="V215" i="3"/>
  <c r="V14" i="3"/>
  <c r="V292" i="3"/>
  <c r="V267" i="3"/>
  <c r="V326" i="3"/>
  <c r="AA299" i="3"/>
  <c r="AF299" i="3" s="1"/>
  <c r="AA232" i="3"/>
  <c r="AF232" i="3" s="1"/>
  <c r="AA206" i="3"/>
  <c r="AF206" i="3" s="1"/>
  <c r="AA276" i="3"/>
  <c r="AF276" i="3" s="1"/>
  <c r="AA261" i="3"/>
  <c r="AF261" i="3" s="1"/>
  <c r="AA241" i="3"/>
  <c r="AF241" i="3" s="1"/>
  <c r="AA295" i="3"/>
  <c r="AF295" i="3" s="1"/>
  <c r="AA309" i="3"/>
  <c r="AF309" i="3" s="1"/>
  <c r="AA146" i="3"/>
  <c r="AF146" i="3" s="1"/>
  <c r="AA174" i="3"/>
  <c r="AF174" i="3" s="1"/>
  <c r="AA325" i="3"/>
  <c r="AF325" i="3" s="1"/>
  <c r="AA147" i="3"/>
  <c r="AF147" i="3" s="1"/>
  <c r="AA215" i="3"/>
  <c r="AF215" i="3" s="1"/>
  <c r="AA14" i="3"/>
  <c r="AF14" i="3" s="1"/>
  <c r="AA292" i="3"/>
  <c r="AF292" i="3" s="1"/>
  <c r="AA267" i="3"/>
  <c r="AF267" i="3" s="1"/>
  <c r="AA326" i="3"/>
  <c r="AF326" i="3" s="1"/>
  <c r="AB299" i="3"/>
  <c r="AB232" i="3"/>
  <c r="AB206" i="3"/>
  <c r="AB276" i="3"/>
  <c r="AB261" i="3"/>
  <c r="AB241" i="3"/>
  <c r="AB295" i="3"/>
  <c r="AB309" i="3"/>
  <c r="AB146" i="3"/>
  <c r="AB174" i="3"/>
  <c r="AB325" i="3"/>
  <c r="AB147" i="3"/>
  <c r="AB215" i="3"/>
  <c r="AB14" i="3"/>
  <c r="AB292" i="3"/>
  <c r="AB267" i="3"/>
  <c r="AB326" i="3"/>
  <c r="AC299" i="3"/>
  <c r="AC232" i="3"/>
  <c r="AC206" i="3"/>
  <c r="AC276" i="3"/>
  <c r="AC261" i="3"/>
  <c r="AC241" i="3"/>
  <c r="AC295" i="3"/>
  <c r="AC309" i="3"/>
  <c r="AC146" i="3"/>
  <c r="AC174" i="3"/>
  <c r="AC325" i="3"/>
  <c r="AC147" i="3"/>
  <c r="AC215" i="3"/>
  <c r="AC14" i="3"/>
  <c r="AC292" i="3"/>
  <c r="AC267" i="3"/>
  <c r="AC326" i="3"/>
  <c r="AD299" i="3"/>
  <c r="AD232" i="3"/>
  <c r="AD206" i="3"/>
  <c r="AD276" i="3"/>
  <c r="AD261" i="3"/>
  <c r="AD241" i="3"/>
  <c r="AD295" i="3"/>
  <c r="AD309" i="3"/>
  <c r="AD146" i="3"/>
  <c r="AD174" i="3"/>
  <c r="AD325" i="3"/>
  <c r="AD147" i="3"/>
  <c r="AD215" i="3"/>
  <c r="AD14" i="3"/>
  <c r="AD292" i="3"/>
  <c r="AD267" i="3"/>
  <c r="AD326" i="3"/>
  <c r="B250" i="3"/>
  <c r="B98" i="3"/>
  <c r="B235" i="3"/>
  <c r="B311" i="3"/>
  <c r="C250" i="3"/>
  <c r="C98" i="3"/>
  <c r="C235" i="3"/>
  <c r="C311" i="3"/>
  <c r="D250" i="3"/>
  <c r="D98" i="3"/>
  <c r="D235" i="3"/>
  <c r="D311" i="3"/>
  <c r="E250" i="3"/>
  <c r="E98" i="3"/>
  <c r="E235" i="3"/>
  <c r="E311" i="3"/>
  <c r="F250" i="3"/>
  <c r="F98" i="3"/>
  <c r="F235" i="3"/>
  <c r="F311" i="3"/>
  <c r="G250" i="3"/>
  <c r="G98" i="3"/>
  <c r="G235" i="3"/>
  <c r="G311" i="3"/>
  <c r="H250" i="3"/>
  <c r="H98" i="3"/>
  <c r="H235" i="3"/>
  <c r="H311" i="3"/>
  <c r="I250" i="3"/>
  <c r="I98" i="3"/>
  <c r="I235" i="3"/>
  <c r="I311" i="3"/>
  <c r="J250" i="3"/>
  <c r="J98" i="3"/>
  <c r="J235" i="3"/>
  <c r="J311" i="3"/>
  <c r="K250" i="3"/>
  <c r="Y250" i="3" s="1"/>
  <c r="K98" i="3"/>
  <c r="Y98" i="3" s="1"/>
  <c r="K235" i="3"/>
  <c r="Y235" i="3" s="1"/>
  <c r="K311" i="3"/>
  <c r="Y311" i="3" s="1"/>
  <c r="L250" i="3"/>
  <c r="Z250" i="3" s="1"/>
  <c r="L98" i="3"/>
  <c r="Z98" i="3" s="1"/>
  <c r="L235" i="3"/>
  <c r="Z235" i="3" s="1"/>
  <c r="L311" i="3"/>
  <c r="Z311" i="3" s="1"/>
  <c r="M250" i="3"/>
  <c r="M98" i="3"/>
  <c r="M235" i="3"/>
  <c r="M311" i="3"/>
  <c r="N250" i="3"/>
  <c r="N98" i="3"/>
  <c r="N235" i="3"/>
  <c r="N311" i="3"/>
  <c r="O250" i="3"/>
  <c r="O98" i="3"/>
  <c r="O235" i="3"/>
  <c r="O311" i="3"/>
  <c r="P250" i="3"/>
  <c r="P98" i="3"/>
  <c r="P235" i="3"/>
  <c r="P311" i="3"/>
  <c r="Q250" i="3"/>
  <c r="Q98" i="3"/>
  <c r="Q235" i="3"/>
  <c r="Q311" i="3"/>
  <c r="R250" i="3"/>
  <c r="R98" i="3"/>
  <c r="R235" i="3"/>
  <c r="R311" i="3"/>
  <c r="S250" i="3"/>
  <c r="S98" i="3"/>
  <c r="S235" i="3"/>
  <c r="S311" i="3"/>
  <c r="T250" i="3"/>
  <c r="T98" i="3"/>
  <c r="T235" i="3"/>
  <c r="T311" i="3"/>
  <c r="U250" i="3"/>
  <c r="U98" i="3"/>
  <c r="U235" i="3"/>
  <c r="U311" i="3"/>
  <c r="V250" i="3"/>
  <c r="V98" i="3"/>
  <c r="V235" i="3"/>
  <c r="V311" i="3"/>
  <c r="AA250" i="3"/>
  <c r="AF250" i="3" s="1"/>
  <c r="AA98" i="3"/>
  <c r="AF98" i="3" s="1"/>
  <c r="AA235" i="3"/>
  <c r="AF235" i="3" s="1"/>
  <c r="AA311" i="3"/>
  <c r="AF311" i="3" s="1"/>
  <c r="AB250" i="3"/>
  <c r="AB98" i="3"/>
  <c r="AB235" i="3"/>
  <c r="AB311" i="3"/>
  <c r="AC250" i="3"/>
  <c r="AC98" i="3"/>
  <c r="AC235" i="3"/>
  <c r="AC311" i="3"/>
  <c r="AD250" i="3"/>
  <c r="AD98" i="3"/>
  <c r="AD235" i="3"/>
  <c r="AD311" i="3"/>
  <c r="AG168" i="3" l="1"/>
  <c r="AH168" i="3" s="1"/>
  <c r="AG210" i="3"/>
  <c r="AH210" i="3" s="1"/>
  <c r="AG182" i="3"/>
  <c r="AH182" i="3" s="1"/>
  <c r="AG125" i="3"/>
  <c r="AH125" i="3" s="1"/>
  <c r="AG204" i="3"/>
  <c r="AH204" i="3" s="1"/>
  <c r="AG62" i="3"/>
  <c r="AH62" i="3" s="1"/>
  <c r="AG158" i="3"/>
  <c r="AH158" i="3" s="1"/>
  <c r="AE325" i="3"/>
  <c r="AE241" i="3"/>
  <c r="AE299" i="3"/>
  <c r="AE326" i="3"/>
  <c r="AE292" i="3"/>
  <c r="AE295" i="3"/>
  <c r="AE215" i="3"/>
  <c r="AE146" i="3"/>
  <c r="AE267" i="3"/>
  <c r="AE206" i="3"/>
  <c r="AE232" i="3"/>
  <c r="AE261" i="3"/>
  <c r="AE235" i="3"/>
  <c r="AE309" i="3"/>
  <c r="AE98" i="3"/>
  <c r="AE14" i="3"/>
  <c r="AE147" i="3"/>
  <c r="AE174" i="3"/>
  <c r="AE276" i="3"/>
  <c r="AE250" i="3"/>
  <c r="AE311" i="3"/>
  <c r="AA90" i="3"/>
  <c r="AF90" i="3" s="1"/>
  <c r="AB90" i="3"/>
  <c r="AC90" i="3"/>
  <c r="AD90" i="3"/>
  <c r="AA362" i="3"/>
  <c r="AF362" i="3" s="1"/>
  <c r="AB362" i="3"/>
  <c r="AC362" i="3"/>
  <c r="AD362" i="3"/>
  <c r="AA54" i="3"/>
  <c r="AF54" i="3" s="1"/>
  <c r="AB54" i="3"/>
  <c r="AC54" i="3"/>
  <c r="AD54" i="3"/>
  <c r="AA30" i="3"/>
  <c r="AF30" i="3" s="1"/>
  <c r="AB30" i="3"/>
  <c r="AC30" i="3"/>
  <c r="AD30" i="3"/>
  <c r="AA69" i="3"/>
  <c r="AF69" i="3" s="1"/>
  <c r="AB69" i="3"/>
  <c r="AC69" i="3"/>
  <c r="AD69" i="3"/>
  <c r="AA18" i="3"/>
  <c r="AF18" i="3" s="1"/>
  <c r="AB18" i="3"/>
  <c r="AC18" i="3"/>
  <c r="AD18" i="3"/>
  <c r="AA112" i="3"/>
  <c r="AF112" i="3" s="1"/>
  <c r="AB112" i="3"/>
  <c r="AC112" i="3"/>
  <c r="AD112" i="3"/>
  <c r="AA139" i="3"/>
  <c r="AF139" i="3" s="1"/>
  <c r="AB139" i="3"/>
  <c r="AC139" i="3"/>
  <c r="AD139" i="3"/>
  <c r="AA80" i="3"/>
  <c r="AF80" i="3" s="1"/>
  <c r="AB80" i="3"/>
  <c r="AC80" i="3"/>
  <c r="AD80" i="3"/>
  <c r="AA290" i="3"/>
  <c r="AF290" i="3" s="1"/>
  <c r="AB290" i="3"/>
  <c r="AC290" i="3"/>
  <c r="AD290" i="3"/>
  <c r="AA70" i="3"/>
  <c r="AF70" i="3" s="1"/>
  <c r="AB70" i="3"/>
  <c r="AC70" i="3"/>
  <c r="AD70" i="3"/>
  <c r="AA203" i="3"/>
  <c r="AF203" i="3" s="1"/>
  <c r="AB203" i="3"/>
  <c r="AC203" i="3"/>
  <c r="AD203" i="3"/>
  <c r="AA7" i="3"/>
  <c r="AF7" i="3" s="1"/>
  <c r="AB7" i="3"/>
  <c r="AC7" i="3"/>
  <c r="AD7" i="3"/>
  <c r="AA263" i="3"/>
  <c r="AF263" i="3" s="1"/>
  <c r="AB263" i="3"/>
  <c r="AC263" i="3"/>
  <c r="AD263" i="3"/>
  <c r="AA313" i="3"/>
  <c r="AF313" i="3" s="1"/>
  <c r="AB313" i="3"/>
  <c r="AC313" i="3"/>
  <c r="AD313" i="3"/>
  <c r="AA8" i="3"/>
  <c r="AF8" i="3" s="1"/>
  <c r="AB8" i="3"/>
  <c r="AC8" i="3"/>
  <c r="AD8" i="3"/>
  <c r="AA82" i="3"/>
  <c r="AF82" i="3" s="1"/>
  <c r="AB82" i="3"/>
  <c r="AC82" i="3"/>
  <c r="AD82" i="3"/>
  <c r="AA225" i="3"/>
  <c r="AF225" i="3" s="1"/>
  <c r="AB225" i="3"/>
  <c r="AC225" i="3"/>
  <c r="AD225" i="3"/>
  <c r="AA300" i="3"/>
  <c r="AF300" i="3" s="1"/>
  <c r="AB300" i="3"/>
  <c r="AC300" i="3"/>
  <c r="AD300" i="3"/>
  <c r="AA81" i="3"/>
  <c r="AF81" i="3" s="1"/>
  <c r="AB81" i="3"/>
  <c r="AC81" i="3"/>
  <c r="AD81" i="3"/>
  <c r="AA159" i="3"/>
  <c r="AF159" i="3" s="1"/>
  <c r="AB159" i="3"/>
  <c r="AC159" i="3"/>
  <c r="AD159" i="3"/>
  <c r="AA334" i="3"/>
  <c r="AF334" i="3" s="1"/>
  <c r="AB334" i="3"/>
  <c r="AC334" i="3"/>
  <c r="AD334" i="3"/>
  <c r="AA251" i="3"/>
  <c r="AF251" i="3" s="1"/>
  <c r="AB251" i="3"/>
  <c r="AC251" i="3"/>
  <c r="AD251" i="3"/>
  <c r="AA335" i="3"/>
  <c r="AF335" i="3" s="1"/>
  <c r="AB335" i="3"/>
  <c r="AC335" i="3"/>
  <c r="AD335" i="3"/>
  <c r="AA248" i="3"/>
  <c r="AF248" i="3" s="1"/>
  <c r="AB248" i="3"/>
  <c r="AC248" i="3"/>
  <c r="AD248" i="3"/>
  <c r="AA283" i="3"/>
  <c r="AF283" i="3" s="1"/>
  <c r="AB283" i="3"/>
  <c r="AC283" i="3"/>
  <c r="AD283" i="3"/>
  <c r="AA145" i="3"/>
  <c r="AF145" i="3" s="1"/>
  <c r="AB145" i="3"/>
  <c r="AC145" i="3"/>
  <c r="AD145" i="3"/>
  <c r="AA5" i="3"/>
  <c r="AF5" i="3" s="1"/>
  <c r="AB5" i="3"/>
  <c r="AC5" i="3"/>
  <c r="AD5" i="3"/>
  <c r="AA356" i="3"/>
  <c r="AF356" i="3" s="1"/>
  <c r="AB356" i="3"/>
  <c r="AC356" i="3"/>
  <c r="AD356" i="3"/>
  <c r="AA288" i="3"/>
  <c r="AF288" i="3" s="1"/>
  <c r="AB288" i="3"/>
  <c r="AC288" i="3"/>
  <c r="AD288" i="3"/>
  <c r="AA104" i="3"/>
  <c r="AF104" i="3" s="1"/>
  <c r="AB104" i="3"/>
  <c r="AC104" i="3"/>
  <c r="AD104" i="3"/>
  <c r="AA273" i="3"/>
  <c r="AF273" i="3" s="1"/>
  <c r="AB273" i="3"/>
  <c r="AC273" i="3"/>
  <c r="AD273" i="3"/>
  <c r="AA178" i="3"/>
  <c r="AF178" i="3" s="1"/>
  <c r="AB178" i="3"/>
  <c r="AC178" i="3"/>
  <c r="AD178" i="3"/>
  <c r="AA338" i="3"/>
  <c r="AF338" i="3" s="1"/>
  <c r="AB338" i="3"/>
  <c r="AC338" i="3"/>
  <c r="AD338" i="3"/>
  <c r="AA186" i="3"/>
  <c r="AF186" i="3" s="1"/>
  <c r="AB186" i="3"/>
  <c r="AC186" i="3"/>
  <c r="AD186" i="3"/>
  <c r="AA133" i="3"/>
  <c r="AF133" i="3" s="1"/>
  <c r="AB133" i="3"/>
  <c r="AC133" i="3"/>
  <c r="AD133" i="3"/>
  <c r="AA217" i="3"/>
  <c r="AF217" i="3" s="1"/>
  <c r="AB217" i="3"/>
  <c r="AC217" i="3"/>
  <c r="AD217" i="3"/>
  <c r="AA270" i="3"/>
  <c r="AF270" i="3" s="1"/>
  <c r="AB270" i="3"/>
  <c r="AC270" i="3"/>
  <c r="AD270" i="3"/>
  <c r="AA29" i="3"/>
  <c r="AF29" i="3" s="1"/>
  <c r="AB29" i="3"/>
  <c r="AC29" i="3"/>
  <c r="AD29" i="3"/>
  <c r="AA16" i="3"/>
  <c r="AF16" i="3" s="1"/>
  <c r="AB16" i="3"/>
  <c r="AC16" i="3"/>
  <c r="AD16" i="3"/>
  <c r="AA323" i="3"/>
  <c r="AF323" i="3" s="1"/>
  <c r="AB323" i="3"/>
  <c r="AC323" i="3"/>
  <c r="AD323" i="3"/>
  <c r="AA189" i="3"/>
  <c r="AF189" i="3" s="1"/>
  <c r="AB189" i="3"/>
  <c r="AC189" i="3"/>
  <c r="AD189" i="3"/>
  <c r="AA36" i="3"/>
  <c r="AF36" i="3" s="1"/>
  <c r="AB36" i="3"/>
  <c r="AC36" i="3"/>
  <c r="AD36" i="3"/>
  <c r="AA156" i="3"/>
  <c r="AF156" i="3" s="1"/>
  <c r="AB156" i="3"/>
  <c r="AC156" i="3"/>
  <c r="AD156" i="3"/>
  <c r="AA138" i="3"/>
  <c r="AF138" i="3" s="1"/>
  <c r="AB138" i="3"/>
  <c r="AC138" i="3"/>
  <c r="AD138" i="3"/>
  <c r="AA115" i="3"/>
  <c r="AF115" i="3" s="1"/>
  <c r="AB115" i="3"/>
  <c r="AC115" i="3"/>
  <c r="AD115" i="3"/>
  <c r="AA121" i="3"/>
  <c r="AF121" i="3" s="1"/>
  <c r="AB121" i="3"/>
  <c r="AC121" i="3"/>
  <c r="AD121" i="3"/>
  <c r="AA181" i="3"/>
  <c r="AF181" i="3" s="1"/>
  <c r="AB181" i="3"/>
  <c r="AC181" i="3"/>
  <c r="AD181" i="3"/>
  <c r="AA79" i="3"/>
  <c r="AF79" i="3" s="1"/>
  <c r="AB79" i="3"/>
  <c r="AC79" i="3"/>
  <c r="AD79" i="3"/>
  <c r="AA34" i="3"/>
  <c r="AF34" i="3" s="1"/>
  <c r="AB34" i="3"/>
  <c r="AC34" i="3"/>
  <c r="AD34" i="3"/>
  <c r="AA188" i="3"/>
  <c r="AF188" i="3" s="1"/>
  <c r="AB188" i="3"/>
  <c r="AC188" i="3"/>
  <c r="AD188" i="3"/>
  <c r="AA27" i="3"/>
  <c r="AF27" i="3" s="1"/>
  <c r="AB27" i="3"/>
  <c r="AC27" i="3"/>
  <c r="AD27" i="3"/>
  <c r="AA177" i="3"/>
  <c r="AF177" i="3" s="1"/>
  <c r="AB177" i="3"/>
  <c r="AC177" i="3"/>
  <c r="AD177" i="3"/>
  <c r="AA4" i="3"/>
  <c r="AF4" i="3" s="1"/>
  <c r="AB4" i="3"/>
  <c r="AC4" i="3"/>
  <c r="AD4" i="3"/>
  <c r="AA260" i="3"/>
  <c r="AF260" i="3" s="1"/>
  <c r="AB260" i="3"/>
  <c r="AC260" i="3"/>
  <c r="AD260" i="3"/>
  <c r="AA244" i="3"/>
  <c r="AF244" i="3" s="1"/>
  <c r="AB244" i="3"/>
  <c r="AC244" i="3"/>
  <c r="AD244" i="3"/>
  <c r="AA194" i="3"/>
  <c r="AF194" i="3" s="1"/>
  <c r="AB194" i="3"/>
  <c r="AC194" i="3"/>
  <c r="AD194" i="3"/>
  <c r="AA152" i="3"/>
  <c r="AF152" i="3" s="1"/>
  <c r="AB152" i="3"/>
  <c r="AC152" i="3"/>
  <c r="AD152" i="3"/>
  <c r="AA10" i="3"/>
  <c r="AF10" i="3" s="1"/>
  <c r="AB10" i="3"/>
  <c r="AC10" i="3"/>
  <c r="AD10" i="3"/>
  <c r="AA242" i="3"/>
  <c r="AF242" i="3" s="1"/>
  <c r="AB242" i="3"/>
  <c r="AC242" i="3"/>
  <c r="AD242" i="3"/>
  <c r="AA95" i="3"/>
  <c r="AF95" i="3" s="1"/>
  <c r="AB95" i="3"/>
  <c r="AC95" i="3"/>
  <c r="AD95" i="3"/>
  <c r="AA239" i="3"/>
  <c r="AF239" i="3" s="1"/>
  <c r="AB239" i="3"/>
  <c r="AC239" i="3"/>
  <c r="AD239" i="3"/>
  <c r="AA327" i="3"/>
  <c r="AF327" i="3" s="1"/>
  <c r="AB327" i="3"/>
  <c r="AC327" i="3"/>
  <c r="AD327" i="3"/>
  <c r="AA117" i="3"/>
  <c r="AF117" i="3" s="1"/>
  <c r="AB117" i="3"/>
  <c r="AC117" i="3"/>
  <c r="AD117" i="3"/>
  <c r="AA247" i="3"/>
  <c r="AF247" i="3" s="1"/>
  <c r="AB247" i="3"/>
  <c r="AC247" i="3"/>
  <c r="AD247" i="3"/>
  <c r="AA49" i="3"/>
  <c r="AF49" i="3" s="1"/>
  <c r="AB49" i="3"/>
  <c r="AC49" i="3"/>
  <c r="AD49" i="3"/>
  <c r="AA199" i="3"/>
  <c r="AF199" i="3" s="1"/>
  <c r="AB199" i="3"/>
  <c r="AC199" i="3"/>
  <c r="AD199" i="3"/>
  <c r="AA346" i="3"/>
  <c r="AF346" i="3" s="1"/>
  <c r="AB346" i="3"/>
  <c r="AC346" i="3"/>
  <c r="AD346" i="3"/>
  <c r="AA339" i="3"/>
  <c r="AF339" i="3" s="1"/>
  <c r="AB339" i="3"/>
  <c r="AC339" i="3"/>
  <c r="AD339" i="3"/>
  <c r="AA340" i="3"/>
  <c r="AF340" i="3" s="1"/>
  <c r="AB340" i="3"/>
  <c r="AC340" i="3"/>
  <c r="AD340" i="3"/>
  <c r="AA47" i="3"/>
  <c r="AF47" i="3" s="1"/>
  <c r="AB47" i="3"/>
  <c r="AC47" i="3"/>
  <c r="AD47" i="3"/>
  <c r="AA318" i="3"/>
  <c r="AF318" i="3" s="1"/>
  <c r="AB318" i="3"/>
  <c r="AC318" i="3"/>
  <c r="AD318" i="3"/>
  <c r="AA275" i="3"/>
  <c r="AF275" i="3" s="1"/>
  <c r="AB275" i="3"/>
  <c r="AC275" i="3"/>
  <c r="AD275" i="3"/>
  <c r="AA94" i="3"/>
  <c r="AF94" i="3" s="1"/>
  <c r="AB94" i="3"/>
  <c r="AC94" i="3"/>
  <c r="AD94" i="3"/>
  <c r="AA76" i="3"/>
  <c r="AF76" i="3" s="1"/>
  <c r="AB76" i="3"/>
  <c r="AC76" i="3"/>
  <c r="AD76" i="3"/>
  <c r="AA97" i="3"/>
  <c r="AF97" i="3" s="1"/>
  <c r="AB97" i="3"/>
  <c r="AC97" i="3"/>
  <c r="AD97" i="3"/>
  <c r="AA314" i="3"/>
  <c r="AF314" i="3" s="1"/>
  <c r="AB314" i="3"/>
  <c r="AC314" i="3"/>
  <c r="AD314" i="3"/>
  <c r="AA262" i="3"/>
  <c r="AF262" i="3" s="1"/>
  <c r="AB262" i="3"/>
  <c r="AC262" i="3"/>
  <c r="AD262" i="3"/>
  <c r="AA297" i="3"/>
  <c r="AF297" i="3" s="1"/>
  <c r="AB297" i="3"/>
  <c r="AC297" i="3"/>
  <c r="AD297" i="3"/>
  <c r="AA269" i="3"/>
  <c r="AF269" i="3" s="1"/>
  <c r="AB269" i="3"/>
  <c r="AC269" i="3"/>
  <c r="AD269" i="3"/>
  <c r="AA107" i="3"/>
  <c r="AF107" i="3" s="1"/>
  <c r="AB107" i="3"/>
  <c r="AC107" i="3"/>
  <c r="AD107" i="3"/>
  <c r="AA171" i="3"/>
  <c r="AF171" i="3" s="1"/>
  <c r="AB171" i="3"/>
  <c r="AC171" i="3"/>
  <c r="AD171" i="3"/>
  <c r="AA120" i="3"/>
  <c r="AF120" i="3" s="1"/>
  <c r="AB120" i="3"/>
  <c r="AC120" i="3"/>
  <c r="AD120" i="3"/>
  <c r="AA75" i="3"/>
  <c r="AF75" i="3" s="1"/>
  <c r="AB75" i="3"/>
  <c r="AC75" i="3"/>
  <c r="AD75" i="3"/>
  <c r="AA219" i="3"/>
  <c r="AF219" i="3" s="1"/>
  <c r="AB219" i="3"/>
  <c r="AC219" i="3"/>
  <c r="AD219" i="3"/>
  <c r="AA114" i="3"/>
  <c r="AF114" i="3" s="1"/>
  <c r="AB114" i="3"/>
  <c r="AC114" i="3"/>
  <c r="AD114" i="3"/>
  <c r="AA119" i="3"/>
  <c r="AF119" i="3" s="1"/>
  <c r="AB119" i="3"/>
  <c r="AC119" i="3"/>
  <c r="AD119" i="3"/>
  <c r="AA191" i="3"/>
  <c r="AF191" i="3" s="1"/>
  <c r="AB191" i="3"/>
  <c r="AC191" i="3"/>
  <c r="AD191" i="3"/>
  <c r="AA137" i="3"/>
  <c r="AF137" i="3" s="1"/>
  <c r="AB137" i="3"/>
  <c r="AC137" i="3"/>
  <c r="AD137" i="3"/>
  <c r="AA56" i="3"/>
  <c r="AF56" i="3" s="1"/>
  <c r="AB56" i="3"/>
  <c r="AC56" i="3"/>
  <c r="AD56" i="3"/>
  <c r="AA357" i="3"/>
  <c r="AF357" i="3" s="1"/>
  <c r="AB357" i="3"/>
  <c r="AC357" i="3"/>
  <c r="AD357" i="3"/>
  <c r="AA51" i="3"/>
  <c r="AF51" i="3" s="1"/>
  <c r="AB51" i="3"/>
  <c r="AC51" i="3"/>
  <c r="AD51" i="3"/>
  <c r="AA236" i="3"/>
  <c r="AF236" i="3" s="1"/>
  <c r="AB236" i="3"/>
  <c r="AC236" i="3"/>
  <c r="AD236" i="3"/>
  <c r="AA78" i="3"/>
  <c r="AF78" i="3" s="1"/>
  <c r="AB78" i="3"/>
  <c r="AC78" i="3"/>
  <c r="AD78" i="3"/>
  <c r="AA286" i="3"/>
  <c r="AF286" i="3" s="1"/>
  <c r="AB286" i="3"/>
  <c r="AC286" i="3"/>
  <c r="AD286" i="3"/>
  <c r="AA15" i="3"/>
  <c r="AF15" i="3" s="1"/>
  <c r="AB15" i="3"/>
  <c r="AC15" i="3"/>
  <c r="AD15" i="3"/>
  <c r="AA272" i="3"/>
  <c r="AF272" i="3" s="1"/>
  <c r="AB272" i="3"/>
  <c r="AC272" i="3"/>
  <c r="AD272" i="3"/>
  <c r="AA162" i="3"/>
  <c r="AF162" i="3" s="1"/>
  <c r="AB162" i="3"/>
  <c r="AC162" i="3"/>
  <c r="AD162" i="3"/>
  <c r="AA258" i="3"/>
  <c r="AF258" i="3" s="1"/>
  <c r="AB258" i="3"/>
  <c r="AC258" i="3"/>
  <c r="AD258" i="3"/>
  <c r="AA142" i="3"/>
  <c r="AF142" i="3" s="1"/>
  <c r="AB142" i="3"/>
  <c r="AC142" i="3"/>
  <c r="AD142" i="3"/>
  <c r="AA74" i="3"/>
  <c r="AF74" i="3" s="1"/>
  <c r="AB74" i="3"/>
  <c r="AC74" i="3"/>
  <c r="AD74" i="3"/>
  <c r="AA320" i="3"/>
  <c r="AF320" i="3" s="1"/>
  <c r="AB320" i="3"/>
  <c r="AC320" i="3"/>
  <c r="AD320" i="3"/>
  <c r="AA207" i="3"/>
  <c r="AF207" i="3" s="1"/>
  <c r="AB207" i="3"/>
  <c r="AC207" i="3"/>
  <c r="AD207" i="3"/>
  <c r="AA205" i="3"/>
  <c r="AF205" i="3" s="1"/>
  <c r="AB205" i="3"/>
  <c r="AC205" i="3"/>
  <c r="AD205" i="3"/>
  <c r="AA105" i="3"/>
  <c r="AF105" i="3" s="1"/>
  <c r="AB105" i="3"/>
  <c r="AC105" i="3"/>
  <c r="AD105" i="3"/>
  <c r="AA293" i="3"/>
  <c r="AF293" i="3" s="1"/>
  <c r="AB293" i="3"/>
  <c r="AC293" i="3"/>
  <c r="AD293" i="3"/>
  <c r="AA160" i="3"/>
  <c r="AF160" i="3" s="1"/>
  <c r="AB160" i="3"/>
  <c r="AC160" i="3"/>
  <c r="AD160" i="3"/>
  <c r="AA336" i="3"/>
  <c r="AF336" i="3" s="1"/>
  <c r="AB336" i="3"/>
  <c r="AC336" i="3"/>
  <c r="AD336" i="3"/>
  <c r="AA213" i="3"/>
  <c r="AF213" i="3" s="1"/>
  <c r="AB213" i="3"/>
  <c r="AC213" i="3"/>
  <c r="AD213" i="3"/>
  <c r="AA11" i="3"/>
  <c r="AF11" i="3" s="1"/>
  <c r="AB11" i="3"/>
  <c r="AC11" i="3"/>
  <c r="AD11" i="3"/>
  <c r="AA190" i="3"/>
  <c r="AF190" i="3" s="1"/>
  <c r="AB190" i="3"/>
  <c r="AC190" i="3"/>
  <c r="AD190" i="3"/>
  <c r="AA321" i="3"/>
  <c r="AF321" i="3" s="1"/>
  <c r="AB321" i="3"/>
  <c r="AC321" i="3"/>
  <c r="AD321" i="3"/>
  <c r="AA77" i="3"/>
  <c r="AF77" i="3" s="1"/>
  <c r="AB77" i="3"/>
  <c r="AC77" i="3"/>
  <c r="AD77" i="3"/>
  <c r="AA257" i="3"/>
  <c r="AF257" i="3" s="1"/>
  <c r="AB257" i="3"/>
  <c r="AC257" i="3"/>
  <c r="AD257" i="3"/>
  <c r="AA237" i="3"/>
  <c r="AF237" i="3" s="1"/>
  <c r="AB237" i="3"/>
  <c r="AC237" i="3"/>
  <c r="AD237" i="3"/>
  <c r="AA211" i="3"/>
  <c r="AF211" i="3" s="1"/>
  <c r="AB211" i="3"/>
  <c r="AC211" i="3"/>
  <c r="AD211" i="3"/>
  <c r="AA37" i="3"/>
  <c r="AF37" i="3" s="1"/>
  <c r="AB37" i="3"/>
  <c r="AC37" i="3"/>
  <c r="AD37" i="3"/>
  <c r="AA198" i="3"/>
  <c r="AF198" i="3" s="1"/>
  <c r="AB198" i="3"/>
  <c r="AC198" i="3"/>
  <c r="AD198" i="3"/>
  <c r="AA176" i="3"/>
  <c r="AF176" i="3" s="1"/>
  <c r="AB176" i="3"/>
  <c r="AC176" i="3"/>
  <c r="AD176" i="3"/>
  <c r="AA352" i="3"/>
  <c r="AF352" i="3" s="1"/>
  <c r="AB352" i="3"/>
  <c r="AC352" i="3"/>
  <c r="AD352" i="3"/>
  <c r="AA148" i="3"/>
  <c r="AF148" i="3" s="1"/>
  <c r="AB148" i="3"/>
  <c r="AC148" i="3"/>
  <c r="AD148" i="3"/>
  <c r="AA224" i="3"/>
  <c r="AF224" i="3" s="1"/>
  <c r="AB224" i="3"/>
  <c r="AC224" i="3"/>
  <c r="AD224" i="3"/>
  <c r="AA212" i="3"/>
  <c r="AF212" i="3" s="1"/>
  <c r="AB212" i="3"/>
  <c r="AC212" i="3"/>
  <c r="AD212" i="3"/>
  <c r="AA329" i="3"/>
  <c r="AF329" i="3" s="1"/>
  <c r="AB329" i="3"/>
  <c r="AC329" i="3"/>
  <c r="AD329" i="3"/>
  <c r="AA153" i="3"/>
  <c r="AF153" i="3" s="1"/>
  <c r="AB153" i="3"/>
  <c r="AC153" i="3"/>
  <c r="AD153" i="3"/>
  <c r="AA331" i="3"/>
  <c r="AF331" i="3" s="1"/>
  <c r="AB331" i="3"/>
  <c r="AC331" i="3"/>
  <c r="AD331" i="3"/>
  <c r="AA12" i="3"/>
  <c r="AF12" i="3" s="1"/>
  <c r="AB12" i="3"/>
  <c r="AC12" i="3"/>
  <c r="AD12" i="3"/>
  <c r="AA233" i="3"/>
  <c r="AF233" i="3" s="1"/>
  <c r="AB233" i="3"/>
  <c r="AC233" i="3"/>
  <c r="AD233" i="3"/>
  <c r="AA285" i="3"/>
  <c r="AF285" i="3" s="1"/>
  <c r="AB285" i="3"/>
  <c r="AC285" i="3"/>
  <c r="AD285" i="3"/>
  <c r="AA92" i="3"/>
  <c r="AF92" i="3" s="1"/>
  <c r="AB92" i="3"/>
  <c r="AC92" i="3"/>
  <c r="AD92" i="3"/>
  <c r="AA277" i="3"/>
  <c r="AF277" i="3" s="1"/>
  <c r="AB277" i="3"/>
  <c r="AC277" i="3"/>
  <c r="AD277" i="3"/>
  <c r="AA124" i="3"/>
  <c r="AF124" i="3" s="1"/>
  <c r="AB124" i="3"/>
  <c r="AC124" i="3"/>
  <c r="AD124" i="3"/>
  <c r="AA268" i="3"/>
  <c r="AF268" i="3" s="1"/>
  <c r="AB268" i="3"/>
  <c r="AC268" i="3"/>
  <c r="AD268" i="3"/>
  <c r="AA127" i="3"/>
  <c r="AF127" i="3" s="1"/>
  <c r="AB127" i="3"/>
  <c r="AC127" i="3"/>
  <c r="AD127" i="3"/>
  <c r="AA280" i="3"/>
  <c r="AF280" i="3" s="1"/>
  <c r="AB280" i="3"/>
  <c r="AC280" i="3"/>
  <c r="AD280" i="3"/>
  <c r="AA126" i="3"/>
  <c r="AF126" i="3" s="1"/>
  <c r="AB126" i="3"/>
  <c r="AC126" i="3"/>
  <c r="AD126" i="3"/>
  <c r="AA173" i="3"/>
  <c r="AF173" i="3" s="1"/>
  <c r="AB173" i="3"/>
  <c r="AC173" i="3"/>
  <c r="AD173" i="3"/>
  <c r="AA337" i="3"/>
  <c r="AF337" i="3" s="1"/>
  <c r="AB337" i="3"/>
  <c r="AC337" i="3"/>
  <c r="AD337" i="3"/>
  <c r="AA359" i="3"/>
  <c r="AF359" i="3" s="1"/>
  <c r="AB359" i="3"/>
  <c r="AC359" i="3"/>
  <c r="AD359" i="3"/>
  <c r="AA35" i="3"/>
  <c r="AF35" i="3" s="1"/>
  <c r="AB35" i="3"/>
  <c r="AC35" i="3"/>
  <c r="AD35" i="3"/>
  <c r="AA301" i="3"/>
  <c r="AF301" i="3" s="1"/>
  <c r="AB301" i="3"/>
  <c r="AC301" i="3"/>
  <c r="AD301" i="3"/>
  <c r="AA68" i="3"/>
  <c r="AF68" i="3" s="1"/>
  <c r="AB68" i="3"/>
  <c r="AC68" i="3"/>
  <c r="AD68" i="3"/>
  <c r="AA83" i="3"/>
  <c r="AF83" i="3" s="1"/>
  <c r="AB83" i="3"/>
  <c r="AC83" i="3"/>
  <c r="AD83" i="3"/>
  <c r="AA111" i="3"/>
  <c r="AF111" i="3" s="1"/>
  <c r="AB111" i="3"/>
  <c r="AC111" i="3"/>
  <c r="AD111" i="3"/>
  <c r="AA328" i="3"/>
  <c r="AF328" i="3" s="1"/>
  <c r="AB328" i="3"/>
  <c r="AC328" i="3"/>
  <c r="AD328" i="3"/>
  <c r="AA103" i="3"/>
  <c r="AF103" i="3" s="1"/>
  <c r="AB103" i="3"/>
  <c r="AC103" i="3"/>
  <c r="AD103" i="3"/>
  <c r="AA17" i="3"/>
  <c r="AF17" i="3" s="1"/>
  <c r="AB17" i="3"/>
  <c r="AC17" i="3"/>
  <c r="AD17" i="3"/>
  <c r="AA101" i="3"/>
  <c r="AF101" i="3" s="1"/>
  <c r="AB101" i="3"/>
  <c r="AC101" i="3"/>
  <c r="AD101" i="3"/>
  <c r="AA358" i="3"/>
  <c r="AF358" i="3" s="1"/>
  <c r="AB358" i="3"/>
  <c r="AC358" i="3"/>
  <c r="AD358" i="3"/>
  <c r="AA230" i="3"/>
  <c r="AF230" i="3" s="1"/>
  <c r="AB230" i="3"/>
  <c r="AC230" i="3"/>
  <c r="AD230" i="3"/>
  <c r="AA102" i="3"/>
  <c r="AF102" i="3" s="1"/>
  <c r="AB102" i="3"/>
  <c r="AC102" i="3"/>
  <c r="AD102" i="3"/>
  <c r="AA187" i="3"/>
  <c r="AF187" i="3" s="1"/>
  <c r="AB187" i="3"/>
  <c r="AC187" i="3"/>
  <c r="AD187" i="3"/>
  <c r="AA59" i="3"/>
  <c r="AF59" i="3" s="1"/>
  <c r="AB59" i="3"/>
  <c r="AC59" i="3"/>
  <c r="AD59" i="3"/>
  <c r="AA129" i="3"/>
  <c r="AF129" i="3" s="1"/>
  <c r="AB129" i="3"/>
  <c r="AC129" i="3"/>
  <c r="AD129" i="3"/>
  <c r="AA209" i="3"/>
  <c r="AF209" i="3" s="1"/>
  <c r="AB209" i="3"/>
  <c r="AC209" i="3"/>
  <c r="AD209" i="3"/>
  <c r="AA9" i="3"/>
  <c r="AF9" i="3" s="1"/>
  <c r="AB9" i="3"/>
  <c r="AC9" i="3"/>
  <c r="AD9" i="3"/>
  <c r="AA278" i="3"/>
  <c r="AF278" i="3" s="1"/>
  <c r="AB278" i="3"/>
  <c r="AC278" i="3"/>
  <c r="AD278" i="3"/>
  <c r="AA39" i="3"/>
  <c r="AF39" i="3" s="1"/>
  <c r="AB39" i="3"/>
  <c r="AC39" i="3"/>
  <c r="AD39" i="3"/>
  <c r="AA289" i="3"/>
  <c r="AF289" i="3" s="1"/>
  <c r="AB289" i="3"/>
  <c r="AC289" i="3"/>
  <c r="AD289" i="3"/>
  <c r="AA166" i="3"/>
  <c r="AF166" i="3" s="1"/>
  <c r="AB166" i="3"/>
  <c r="AC166" i="3"/>
  <c r="AD166" i="3"/>
  <c r="AA91" i="3"/>
  <c r="AF91" i="3" s="1"/>
  <c r="AB91" i="3"/>
  <c r="AC91" i="3"/>
  <c r="AD91" i="3"/>
  <c r="AA302" i="3"/>
  <c r="AF302" i="3" s="1"/>
  <c r="AB302" i="3"/>
  <c r="AC302" i="3"/>
  <c r="AD302" i="3"/>
  <c r="AA245" i="3"/>
  <c r="AF245" i="3" s="1"/>
  <c r="AB245" i="3"/>
  <c r="AC245" i="3"/>
  <c r="AD245" i="3"/>
  <c r="AA165" i="3"/>
  <c r="AF165" i="3" s="1"/>
  <c r="AB165" i="3"/>
  <c r="AC165" i="3"/>
  <c r="AD165" i="3"/>
  <c r="AA67" i="3"/>
  <c r="AF67" i="3" s="1"/>
  <c r="AB67" i="3"/>
  <c r="AC67" i="3"/>
  <c r="AD67" i="3"/>
  <c r="AA24" i="3"/>
  <c r="AF24" i="3" s="1"/>
  <c r="AB24" i="3"/>
  <c r="AC24" i="3"/>
  <c r="AD24" i="3"/>
  <c r="AA259" i="3"/>
  <c r="AF259" i="3" s="1"/>
  <c r="AB259" i="3"/>
  <c r="AC259" i="3"/>
  <c r="AD259" i="3"/>
  <c r="AA305" i="3"/>
  <c r="AF305" i="3" s="1"/>
  <c r="AB305" i="3"/>
  <c r="AC305" i="3"/>
  <c r="AD305" i="3"/>
  <c r="AA284" i="3"/>
  <c r="AF284" i="3" s="1"/>
  <c r="AB284" i="3"/>
  <c r="AC284" i="3"/>
  <c r="AD284" i="3"/>
  <c r="AA200" i="3"/>
  <c r="AF200" i="3" s="1"/>
  <c r="AB200" i="3"/>
  <c r="AC200" i="3"/>
  <c r="AD200" i="3"/>
  <c r="AA50" i="3"/>
  <c r="AF50" i="3" s="1"/>
  <c r="AB50" i="3"/>
  <c r="AC50" i="3"/>
  <c r="AD50" i="3"/>
  <c r="AA21" i="3"/>
  <c r="AF21" i="3" s="1"/>
  <c r="AB21" i="3"/>
  <c r="AC21" i="3"/>
  <c r="AD21" i="3"/>
  <c r="AA308" i="3"/>
  <c r="AF308" i="3" s="1"/>
  <c r="AB308" i="3"/>
  <c r="AC308" i="3"/>
  <c r="AD308" i="3"/>
  <c r="AA149" i="3"/>
  <c r="AF149" i="3" s="1"/>
  <c r="AB149" i="3"/>
  <c r="AC149" i="3"/>
  <c r="AD149" i="3"/>
  <c r="AA22" i="3"/>
  <c r="AF22" i="3" s="1"/>
  <c r="AB22" i="3"/>
  <c r="AC22" i="3"/>
  <c r="AD22" i="3"/>
  <c r="AA344" i="3"/>
  <c r="AF344" i="3" s="1"/>
  <c r="AB344" i="3"/>
  <c r="AC344" i="3"/>
  <c r="AD344" i="3"/>
  <c r="AA185" i="3"/>
  <c r="AF185" i="3" s="1"/>
  <c r="AB185" i="3"/>
  <c r="AC185" i="3"/>
  <c r="AD185" i="3"/>
  <c r="AA238" i="3"/>
  <c r="AF238" i="3" s="1"/>
  <c r="AB238" i="3"/>
  <c r="AC238" i="3"/>
  <c r="AD238" i="3"/>
  <c r="AA360" i="3"/>
  <c r="AF360" i="3" s="1"/>
  <c r="AB360" i="3"/>
  <c r="AC360" i="3"/>
  <c r="AD360" i="3"/>
  <c r="AA3" i="3"/>
  <c r="AF3" i="3" s="1"/>
  <c r="AB3" i="3"/>
  <c r="AC3" i="3"/>
  <c r="AD3" i="3"/>
  <c r="AA161" i="3"/>
  <c r="AF161" i="3" s="1"/>
  <c r="AB161" i="3"/>
  <c r="AC161" i="3"/>
  <c r="AD161" i="3"/>
  <c r="AA58" i="3"/>
  <c r="AF58" i="3" s="1"/>
  <c r="AB58" i="3"/>
  <c r="AC58" i="3"/>
  <c r="AD58" i="3"/>
  <c r="AA28" i="3"/>
  <c r="AF28" i="3" s="1"/>
  <c r="AB28" i="3"/>
  <c r="AC28" i="3"/>
  <c r="AD28" i="3"/>
  <c r="AA48" i="3"/>
  <c r="AF48" i="3" s="1"/>
  <c r="AB48" i="3"/>
  <c r="AC48" i="3"/>
  <c r="AD48" i="3"/>
  <c r="AA307" i="3"/>
  <c r="AF307" i="3" s="1"/>
  <c r="AB307" i="3"/>
  <c r="AC307" i="3"/>
  <c r="AD307" i="3"/>
  <c r="AA19" i="3"/>
  <c r="AF19" i="3" s="1"/>
  <c r="AB19" i="3"/>
  <c r="AC19" i="3"/>
  <c r="AD19" i="3"/>
  <c r="AA229" i="3"/>
  <c r="AF229" i="3" s="1"/>
  <c r="AB229" i="3"/>
  <c r="AC229" i="3"/>
  <c r="AD229" i="3"/>
  <c r="AA222" i="3"/>
  <c r="AF222" i="3" s="1"/>
  <c r="AB222" i="3"/>
  <c r="AC222" i="3"/>
  <c r="AD222" i="3"/>
  <c r="AA192" i="3"/>
  <c r="AF192" i="3" s="1"/>
  <c r="AB192" i="3"/>
  <c r="AC192" i="3"/>
  <c r="AD192" i="3"/>
  <c r="AA201" i="3"/>
  <c r="AF201" i="3" s="1"/>
  <c r="AB201" i="3"/>
  <c r="AC201" i="3"/>
  <c r="AD201" i="3"/>
  <c r="AA253" i="3"/>
  <c r="AF253" i="3" s="1"/>
  <c r="AB253" i="3"/>
  <c r="AC253" i="3"/>
  <c r="AD253" i="3"/>
  <c r="AA306" i="3"/>
  <c r="AF306" i="3" s="1"/>
  <c r="AB306" i="3"/>
  <c r="AC306" i="3"/>
  <c r="AD306" i="3"/>
  <c r="AA330" i="3"/>
  <c r="AF330" i="3" s="1"/>
  <c r="AB330" i="3"/>
  <c r="AC330" i="3"/>
  <c r="AD330" i="3"/>
  <c r="AA63" i="3"/>
  <c r="AF63" i="3" s="1"/>
  <c r="AB63" i="3"/>
  <c r="AC63" i="3"/>
  <c r="AD63" i="3"/>
  <c r="AA274" i="3"/>
  <c r="AF274" i="3" s="1"/>
  <c r="AB274" i="3"/>
  <c r="AC274" i="3"/>
  <c r="AD274" i="3"/>
  <c r="AA73" i="3"/>
  <c r="AF73" i="3" s="1"/>
  <c r="AB73" i="3"/>
  <c r="AC73" i="3"/>
  <c r="AD73" i="3"/>
  <c r="AA25" i="3"/>
  <c r="AF25" i="3" s="1"/>
  <c r="AB25" i="3"/>
  <c r="AC25" i="3"/>
  <c r="AD25" i="3"/>
  <c r="AA364" i="3"/>
  <c r="AF364" i="3" s="1"/>
  <c r="AB364" i="3"/>
  <c r="AC364" i="3"/>
  <c r="AD364" i="3"/>
  <c r="AA31" i="3"/>
  <c r="AF31" i="3" s="1"/>
  <c r="AB31" i="3"/>
  <c r="AC31" i="3"/>
  <c r="AD31" i="3"/>
  <c r="AA96" i="3"/>
  <c r="AF96" i="3" s="1"/>
  <c r="AB96" i="3"/>
  <c r="AC96" i="3"/>
  <c r="AD96" i="3"/>
  <c r="AA169" i="3"/>
  <c r="AF169" i="3" s="1"/>
  <c r="AB169" i="3"/>
  <c r="AC169" i="3"/>
  <c r="AD169" i="3"/>
  <c r="AA196" i="3"/>
  <c r="AF196" i="3" s="1"/>
  <c r="AB196" i="3"/>
  <c r="AC196" i="3"/>
  <c r="AD196" i="3"/>
  <c r="AA279" i="3"/>
  <c r="AF279" i="3" s="1"/>
  <c r="AB279" i="3"/>
  <c r="AC279" i="3"/>
  <c r="AD279" i="3"/>
  <c r="AA55" i="3"/>
  <c r="AF55" i="3" s="1"/>
  <c r="AB55" i="3"/>
  <c r="AC55" i="3"/>
  <c r="AD55" i="3"/>
  <c r="AA110" i="3"/>
  <c r="AF110" i="3" s="1"/>
  <c r="AB110" i="3"/>
  <c r="AC110" i="3"/>
  <c r="AD110" i="3"/>
  <c r="AA303" i="3"/>
  <c r="AF303" i="3" s="1"/>
  <c r="AB303" i="3"/>
  <c r="AC303" i="3"/>
  <c r="AD303" i="3"/>
  <c r="AA134" i="3"/>
  <c r="AF134" i="3" s="1"/>
  <c r="AB134" i="3"/>
  <c r="AC134" i="3"/>
  <c r="AD134" i="3"/>
  <c r="AA195" i="3"/>
  <c r="AF195" i="3" s="1"/>
  <c r="AB195" i="3"/>
  <c r="AC195" i="3"/>
  <c r="AD195" i="3"/>
  <c r="AA65" i="3"/>
  <c r="AF65" i="3" s="1"/>
  <c r="AB65" i="3"/>
  <c r="AC65" i="3"/>
  <c r="AD65" i="3"/>
  <c r="AA317" i="3"/>
  <c r="AF317" i="3" s="1"/>
  <c r="AB317" i="3"/>
  <c r="AC317" i="3"/>
  <c r="AD317" i="3"/>
  <c r="AA151" i="3"/>
  <c r="AF151" i="3" s="1"/>
  <c r="AB151" i="3"/>
  <c r="AC151" i="3"/>
  <c r="AD151" i="3"/>
  <c r="AA197" i="3"/>
  <c r="AF197" i="3" s="1"/>
  <c r="AB197" i="3"/>
  <c r="AC197" i="3"/>
  <c r="AD197" i="3"/>
  <c r="AA84" i="3"/>
  <c r="AF84" i="3" s="1"/>
  <c r="AB84" i="3"/>
  <c r="AC84" i="3"/>
  <c r="AD84" i="3"/>
  <c r="AA122" i="3"/>
  <c r="AF122" i="3" s="1"/>
  <c r="AB122" i="3"/>
  <c r="AC122" i="3"/>
  <c r="AD122" i="3"/>
  <c r="AA193" i="3"/>
  <c r="AF193" i="3" s="1"/>
  <c r="AB193" i="3"/>
  <c r="AC193" i="3"/>
  <c r="AD193" i="3"/>
  <c r="AA291" i="3"/>
  <c r="AF291" i="3" s="1"/>
  <c r="AB291" i="3"/>
  <c r="AC291" i="3"/>
  <c r="AD291" i="3"/>
  <c r="AA265" i="3"/>
  <c r="AF265" i="3" s="1"/>
  <c r="AB265" i="3"/>
  <c r="AC265" i="3"/>
  <c r="AD265" i="3"/>
  <c r="AA281" i="3"/>
  <c r="AF281" i="3" s="1"/>
  <c r="AB281" i="3"/>
  <c r="AC281" i="3"/>
  <c r="AD281" i="3"/>
  <c r="AA214" i="3"/>
  <c r="AF214" i="3" s="1"/>
  <c r="AB214" i="3"/>
  <c r="AC214" i="3"/>
  <c r="AD214" i="3"/>
  <c r="AA252" i="3"/>
  <c r="AF252" i="3" s="1"/>
  <c r="AB252" i="3"/>
  <c r="AC252" i="3"/>
  <c r="AD252" i="3"/>
  <c r="AA345" i="3"/>
  <c r="AF345" i="3" s="1"/>
  <c r="AB345" i="3"/>
  <c r="AC345" i="3"/>
  <c r="AD345" i="3"/>
  <c r="AA32" i="3"/>
  <c r="AF32" i="3" s="1"/>
  <c r="AB32" i="3"/>
  <c r="AC32" i="3"/>
  <c r="AD32" i="3"/>
  <c r="AA271" i="3"/>
  <c r="AF271" i="3" s="1"/>
  <c r="AB271" i="3"/>
  <c r="AC271" i="3"/>
  <c r="AD271" i="3"/>
  <c r="AA41" i="3"/>
  <c r="AF41" i="3" s="1"/>
  <c r="AB41" i="3"/>
  <c r="AC41" i="3"/>
  <c r="AD41" i="3"/>
  <c r="AA131" i="3"/>
  <c r="AF131" i="3" s="1"/>
  <c r="AB131" i="3"/>
  <c r="AC131" i="3"/>
  <c r="AD131" i="3"/>
  <c r="AA88" i="3"/>
  <c r="AF88" i="3" s="1"/>
  <c r="AB88" i="3"/>
  <c r="AC88" i="3"/>
  <c r="AD88" i="3"/>
  <c r="AA144" i="3"/>
  <c r="AF144" i="3" s="1"/>
  <c r="AB144" i="3"/>
  <c r="AC144" i="3"/>
  <c r="AD144" i="3"/>
  <c r="AA150" i="3"/>
  <c r="AF150" i="3" s="1"/>
  <c r="AB150" i="3"/>
  <c r="AC150" i="3"/>
  <c r="AD150" i="3"/>
  <c r="AA202" i="3"/>
  <c r="AF202" i="3" s="1"/>
  <c r="AB202" i="3"/>
  <c r="AC202" i="3"/>
  <c r="AD202" i="3"/>
  <c r="AA43" i="3"/>
  <c r="AF43" i="3" s="1"/>
  <c r="AB43" i="3"/>
  <c r="AC43" i="3"/>
  <c r="AD43" i="3"/>
  <c r="AA6" i="3"/>
  <c r="AF6" i="3" s="1"/>
  <c r="AB6" i="3"/>
  <c r="AC6" i="3"/>
  <c r="AD6" i="3"/>
  <c r="AA66" i="3"/>
  <c r="AF66" i="3" s="1"/>
  <c r="AB66" i="3"/>
  <c r="AC66" i="3"/>
  <c r="AD66" i="3"/>
  <c r="AA170" i="3"/>
  <c r="AF170" i="3" s="1"/>
  <c r="AB170" i="3"/>
  <c r="AC170" i="3"/>
  <c r="AD170" i="3"/>
  <c r="AA183" i="3"/>
  <c r="AF183" i="3" s="1"/>
  <c r="AB183" i="3"/>
  <c r="AC183" i="3"/>
  <c r="AD183" i="3"/>
  <c r="AA109" i="3"/>
  <c r="AF109" i="3" s="1"/>
  <c r="AB109" i="3"/>
  <c r="AC109" i="3"/>
  <c r="AD109" i="3"/>
  <c r="AA354" i="3"/>
  <c r="AF354" i="3" s="1"/>
  <c r="AB354" i="3"/>
  <c r="AC354" i="3"/>
  <c r="AD354" i="3"/>
  <c r="AA355" i="3"/>
  <c r="AF355" i="3" s="1"/>
  <c r="AB355" i="3"/>
  <c r="AC355" i="3"/>
  <c r="AD355" i="3"/>
  <c r="AA53" i="3"/>
  <c r="AF53" i="3" s="1"/>
  <c r="AB53" i="3"/>
  <c r="AC53" i="3"/>
  <c r="AD53" i="3"/>
  <c r="AA315" i="3"/>
  <c r="AF315" i="3" s="1"/>
  <c r="AB315" i="3"/>
  <c r="AC315" i="3"/>
  <c r="AD315" i="3"/>
  <c r="AA118" i="3"/>
  <c r="AF118" i="3" s="1"/>
  <c r="AB118" i="3"/>
  <c r="AC118" i="3"/>
  <c r="AD118" i="3"/>
  <c r="AA223" i="3"/>
  <c r="AF223" i="3" s="1"/>
  <c r="AB223" i="3"/>
  <c r="AC223" i="3"/>
  <c r="AD223" i="3"/>
  <c r="AA71" i="3"/>
  <c r="AF71" i="3" s="1"/>
  <c r="AB71" i="3"/>
  <c r="AC71" i="3"/>
  <c r="AD71" i="3"/>
  <c r="AA23" i="3"/>
  <c r="AF23" i="3" s="1"/>
  <c r="AB23" i="3"/>
  <c r="AC23" i="3"/>
  <c r="AD23" i="3"/>
  <c r="AA218" i="3"/>
  <c r="AF218" i="3" s="1"/>
  <c r="AB218" i="3"/>
  <c r="AC218" i="3"/>
  <c r="AD218" i="3"/>
  <c r="AA310" i="3"/>
  <c r="AF310" i="3" s="1"/>
  <c r="AB310" i="3"/>
  <c r="AC310" i="3"/>
  <c r="AD310" i="3"/>
  <c r="AA254" i="3"/>
  <c r="AF254" i="3" s="1"/>
  <c r="AB254" i="3"/>
  <c r="AC254" i="3"/>
  <c r="AD254" i="3"/>
  <c r="AA243" i="3"/>
  <c r="AF243" i="3" s="1"/>
  <c r="AB243" i="3"/>
  <c r="AC243" i="3"/>
  <c r="AD243" i="3"/>
  <c r="AA167" i="3"/>
  <c r="AF167" i="3" s="1"/>
  <c r="AB167" i="3"/>
  <c r="AC167" i="3"/>
  <c r="AD167" i="3"/>
  <c r="AA13" i="3"/>
  <c r="AF13" i="3" s="1"/>
  <c r="AB13" i="3"/>
  <c r="AC13" i="3"/>
  <c r="AD13" i="3"/>
  <c r="AA227" i="3"/>
  <c r="AF227" i="3" s="1"/>
  <c r="AB227" i="3"/>
  <c r="AC227" i="3"/>
  <c r="AD227" i="3"/>
  <c r="AA246" i="3"/>
  <c r="AF246" i="3" s="1"/>
  <c r="AB246" i="3"/>
  <c r="AC246" i="3"/>
  <c r="AD246" i="3"/>
  <c r="AA264" i="3"/>
  <c r="AF264" i="3" s="1"/>
  <c r="AB264" i="3"/>
  <c r="AC264" i="3"/>
  <c r="AD264" i="3"/>
  <c r="AA85" i="3"/>
  <c r="AF85" i="3" s="1"/>
  <c r="AB85" i="3"/>
  <c r="AC85" i="3"/>
  <c r="AD85" i="3"/>
  <c r="AA163" i="3"/>
  <c r="AF163" i="3" s="1"/>
  <c r="AB163" i="3"/>
  <c r="AC163" i="3"/>
  <c r="AD163" i="3"/>
  <c r="AA312" i="3"/>
  <c r="AF312" i="3" s="1"/>
  <c r="AB312" i="3"/>
  <c r="AC312" i="3"/>
  <c r="AD312" i="3"/>
  <c r="AA341" i="3"/>
  <c r="AF341" i="3" s="1"/>
  <c r="AB341" i="3"/>
  <c r="AC341" i="3"/>
  <c r="AD341" i="3"/>
  <c r="AA26" i="3"/>
  <c r="AF26" i="3" s="1"/>
  <c r="AB26" i="3"/>
  <c r="AC26" i="3"/>
  <c r="AD26" i="3"/>
  <c r="AA99" i="3"/>
  <c r="AF99" i="3" s="1"/>
  <c r="AB99" i="3"/>
  <c r="AC99" i="3"/>
  <c r="AD99" i="3"/>
  <c r="AA20" i="3"/>
  <c r="AF20" i="3" s="1"/>
  <c r="AB20" i="3"/>
  <c r="AC20" i="3"/>
  <c r="AD20" i="3"/>
  <c r="AA266" i="3"/>
  <c r="AF266" i="3" s="1"/>
  <c r="AB266" i="3"/>
  <c r="AC266" i="3"/>
  <c r="AD266" i="3"/>
  <c r="AA45" i="3"/>
  <c r="AF45" i="3" s="1"/>
  <c r="AB45" i="3"/>
  <c r="AC45" i="3"/>
  <c r="AD45" i="3"/>
  <c r="AA180" i="3"/>
  <c r="AF180" i="3" s="1"/>
  <c r="AB180" i="3"/>
  <c r="AC180" i="3"/>
  <c r="AD180" i="3"/>
  <c r="AA208" i="3"/>
  <c r="AF208" i="3" s="1"/>
  <c r="AB208" i="3"/>
  <c r="AC208" i="3"/>
  <c r="AD208" i="3"/>
  <c r="AA44" i="3"/>
  <c r="AF44" i="3" s="1"/>
  <c r="AB44" i="3"/>
  <c r="AC44" i="3"/>
  <c r="AD44" i="3"/>
  <c r="AA57" i="3"/>
  <c r="AF57" i="3" s="1"/>
  <c r="AB57" i="3"/>
  <c r="AC57" i="3"/>
  <c r="AD57" i="3"/>
  <c r="AA282" i="3"/>
  <c r="AF282" i="3" s="1"/>
  <c r="AB282" i="3"/>
  <c r="AC282" i="3"/>
  <c r="AD282" i="3"/>
  <c r="AA175" i="3"/>
  <c r="AF175" i="3" s="1"/>
  <c r="AB175" i="3"/>
  <c r="AC175" i="3"/>
  <c r="AD175" i="3"/>
  <c r="AA89" i="3"/>
  <c r="AF89" i="3" s="1"/>
  <c r="AB89" i="3"/>
  <c r="AC89" i="3"/>
  <c r="AD89" i="3"/>
  <c r="AA42" i="3"/>
  <c r="AF42" i="3" s="1"/>
  <c r="AB42" i="3"/>
  <c r="AC42" i="3"/>
  <c r="AD42" i="3"/>
  <c r="AA184" i="3"/>
  <c r="AF184" i="3" s="1"/>
  <c r="AB184" i="3"/>
  <c r="AC184" i="3"/>
  <c r="AD184" i="3"/>
  <c r="AA128" i="3"/>
  <c r="AF128" i="3" s="1"/>
  <c r="AB128" i="3"/>
  <c r="AC128" i="3"/>
  <c r="AD128" i="3"/>
  <c r="AA231" i="3"/>
  <c r="AF231" i="3" s="1"/>
  <c r="AB231" i="3"/>
  <c r="AC231" i="3"/>
  <c r="AD231" i="3"/>
  <c r="AA113" i="3"/>
  <c r="AF113" i="3" s="1"/>
  <c r="AB113" i="3"/>
  <c r="AC113" i="3"/>
  <c r="AD113" i="3"/>
  <c r="AA333" i="3"/>
  <c r="AF333" i="3" s="1"/>
  <c r="AB333" i="3"/>
  <c r="AC333" i="3"/>
  <c r="AD333" i="3"/>
  <c r="AA154" i="3"/>
  <c r="AF154" i="3" s="1"/>
  <c r="AB154" i="3"/>
  <c r="AC154" i="3"/>
  <c r="AD154" i="3"/>
  <c r="AA304" i="3"/>
  <c r="AF304" i="3" s="1"/>
  <c r="AB304" i="3"/>
  <c r="AC304" i="3"/>
  <c r="AD304" i="3"/>
  <c r="AA361" i="3"/>
  <c r="AF361" i="3" s="1"/>
  <c r="AB361" i="3"/>
  <c r="AC361" i="3"/>
  <c r="AD361" i="3"/>
  <c r="AA141" i="3"/>
  <c r="AF141" i="3" s="1"/>
  <c r="AB141" i="3"/>
  <c r="AC141" i="3"/>
  <c r="AD141" i="3"/>
  <c r="AA342" i="3"/>
  <c r="AF342" i="3" s="1"/>
  <c r="AB342" i="3"/>
  <c r="AC342" i="3"/>
  <c r="AD342" i="3"/>
  <c r="AA220" i="3"/>
  <c r="AF220" i="3" s="1"/>
  <c r="AB220" i="3"/>
  <c r="AC220" i="3"/>
  <c r="AD220" i="3"/>
  <c r="AA164" i="3"/>
  <c r="AF164" i="3" s="1"/>
  <c r="AB164" i="3"/>
  <c r="AC164" i="3"/>
  <c r="AD164" i="3"/>
  <c r="AA255" i="3"/>
  <c r="AF255" i="3" s="1"/>
  <c r="AB255" i="3"/>
  <c r="AC255" i="3"/>
  <c r="AD255" i="3"/>
  <c r="AA221" i="3"/>
  <c r="AF221" i="3" s="1"/>
  <c r="AB221" i="3"/>
  <c r="AC221" i="3"/>
  <c r="AD221" i="3"/>
  <c r="AA87" i="3"/>
  <c r="AF87" i="3" s="1"/>
  <c r="AB87" i="3"/>
  <c r="AC87" i="3"/>
  <c r="AD87" i="3"/>
  <c r="AA100" i="3"/>
  <c r="AF100" i="3" s="1"/>
  <c r="AB100" i="3"/>
  <c r="AC100" i="3"/>
  <c r="AD100" i="3"/>
  <c r="AA140" i="3"/>
  <c r="AF140" i="3" s="1"/>
  <c r="AB140" i="3"/>
  <c r="AC140" i="3"/>
  <c r="AD140" i="3"/>
  <c r="AA228" i="3"/>
  <c r="AF228" i="3" s="1"/>
  <c r="AB228" i="3"/>
  <c r="AC228" i="3"/>
  <c r="AD228" i="3"/>
  <c r="AA130" i="3"/>
  <c r="AF130" i="3" s="1"/>
  <c r="AB130" i="3"/>
  <c r="AC130" i="3"/>
  <c r="AD130" i="3"/>
  <c r="AA116" i="3"/>
  <c r="AF116" i="3" s="1"/>
  <c r="AB116" i="3"/>
  <c r="AC116" i="3"/>
  <c r="AD116" i="3"/>
  <c r="AA172" i="3"/>
  <c r="AF172" i="3" s="1"/>
  <c r="AB172" i="3"/>
  <c r="AC172" i="3"/>
  <c r="AD172" i="3"/>
  <c r="AA322" i="3"/>
  <c r="AF322" i="3" s="1"/>
  <c r="AB322" i="3"/>
  <c r="AC322" i="3"/>
  <c r="AD322" i="3"/>
  <c r="AA40" i="3"/>
  <c r="AF40" i="3" s="1"/>
  <c r="AB40" i="3"/>
  <c r="AC40" i="3"/>
  <c r="AD40" i="3"/>
  <c r="AA249" i="3"/>
  <c r="AF249" i="3" s="1"/>
  <c r="AB249" i="3"/>
  <c r="AC249" i="3"/>
  <c r="AD249" i="3"/>
  <c r="AA93" i="3"/>
  <c r="AF93" i="3" s="1"/>
  <c r="AB93" i="3"/>
  <c r="AC93" i="3"/>
  <c r="AD93" i="3"/>
  <c r="AA256" i="3"/>
  <c r="AF256" i="3" s="1"/>
  <c r="AB256" i="3"/>
  <c r="AC256" i="3"/>
  <c r="AD256" i="3"/>
  <c r="AA350" i="3"/>
  <c r="AF350" i="3" s="1"/>
  <c r="AB350" i="3"/>
  <c r="AC350" i="3"/>
  <c r="AD350" i="3"/>
  <c r="AA64" i="3"/>
  <c r="AF64" i="3" s="1"/>
  <c r="AB64" i="3"/>
  <c r="AC64" i="3"/>
  <c r="AD64" i="3"/>
  <c r="AA106" i="3"/>
  <c r="AF106" i="3" s="1"/>
  <c r="AB106" i="3"/>
  <c r="AC106" i="3"/>
  <c r="AD106" i="3"/>
  <c r="AA135" i="3"/>
  <c r="AF135" i="3" s="1"/>
  <c r="AB135" i="3"/>
  <c r="AC135" i="3"/>
  <c r="AD135" i="3"/>
  <c r="B35" i="3"/>
  <c r="B320" i="3"/>
  <c r="B360" i="3"/>
  <c r="B175" i="3"/>
  <c r="B207" i="3"/>
  <c r="B243" i="3"/>
  <c r="B274" i="3"/>
  <c r="B75" i="3"/>
  <c r="B352" i="3"/>
  <c r="B73" i="3"/>
  <c r="B80" i="3"/>
  <c r="B25" i="3"/>
  <c r="B9" i="3"/>
  <c r="B219" i="3"/>
  <c r="B84" i="3"/>
  <c r="B290" i="3"/>
  <c r="B148" i="3"/>
  <c r="B6" i="3"/>
  <c r="B114" i="3"/>
  <c r="B3" i="3"/>
  <c r="B122" i="3"/>
  <c r="B115" i="3"/>
  <c r="B167" i="3"/>
  <c r="B278" i="3"/>
  <c r="B164" i="3"/>
  <c r="B121" i="3"/>
  <c r="B301" i="3"/>
  <c r="B364" i="3"/>
  <c r="B119" i="3"/>
  <c r="B255" i="3"/>
  <c r="B161" i="3"/>
  <c r="B224" i="3"/>
  <c r="B89" i="3"/>
  <c r="B58" i="3"/>
  <c r="B42" i="3"/>
  <c r="B288" i="3"/>
  <c r="B247" i="3"/>
  <c r="B104" i="3"/>
  <c r="B221" i="3"/>
  <c r="B13" i="3"/>
  <c r="B31" i="3"/>
  <c r="B28" i="3"/>
  <c r="B273" i="3"/>
  <c r="B39" i="3"/>
  <c r="B66" i="3"/>
  <c r="B227" i="3"/>
  <c r="B70" i="3"/>
  <c r="B184" i="3"/>
  <c r="B49" i="3"/>
  <c r="B246" i="3"/>
  <c r="B178" i="3"/>
  <c r="B193" i="3"/>
  <c r="B181" i="3"/>
  <c r="B191" i="3"/>
  <c r="B87" i="3"/>
  <c r="B100" i="3"/>
  <c r="B170" i="3"/>
  <c r="B289" i="3"/>
  <c r="B128" i="3"/>
  <c r="B231" i="3"/>
  <c r="B203" i="3"/>
  <c r="B199" i="3"/>
  <c r="B7" i="3"/>
  <c r="B96" i="3"/>
  <c r="B166" i="3"/>
  <c r="B183" i="3"/>
  <c r="B212" i="3"/>
  <c r="B329" i="3"/>
  <c r="B137" i="3"/>
  <c r="B346" i="3"/>
  <c r="B109" i="3"/>
  <c r="B79" i="3"/>
  <c r="B263" i="3"/>
  <c r="B56" i="3"/>
  <c r="B169" i="3"/>
  <c r="B34" i="3"/>
  <c r="B196" i="3"/>
  <c r="B339" i="3"/>
  <c r="B140" i="3"/>
  <c r="B48" i="3"/>
  <c r="B338" i="3"/>
  <c r="B313" i="3"/>
  <c r="B91" i="3"/>
  <c r="B340" i="3"/>
  <c r="B68" i="3"/>
  <c r="B47" i="3"/>
  <c r="B318" i="3"/>
  <c r="B291" i="3"/>
  <c r="B275" i="3"/>
  <c r="B94" i="3"/>
  <c r="B188" i="3"/>
  <c r="B265" i="3"/>
  <c r="B8" i="3"/>
  <c r="B281" i="3"/>
  <c r="B83" i="3"/>
  <c r="B205" i="3"/>
  <c r="B228" i="3"/>
  <c r="B113" i="3"/>
  <c r="B264" i="3"/>
  <c r="B105" i="3"/>
  <c r="B357" i="3"/>
  <c r="B130" i="3"/>
  <c r="B27" i="3"/>
  <c r="B111" i="3"/>
  <c r="B293" i="3"/>
  <c r="B279" i="3"/>
  <c r="B160" i="3"/>
  <c r="B302" i="3"/>
  <c r="B186" i="3"/>
  <c r="B133" i="3"/>
  <c r="B82" i="3"/>
  <c r="B245" i="3"/>
  <c r="B51" i="3"/>
  <c r="B336" i="3"/>
  <c r="B214" i="3"/>
  <c r="B85" i="3"/>
  <c r="B165" i="3"/>
  <c r="B307" i="3"/>
  <c r="B153" i="3"/>
  <c r="B213" i="3"/>
  <c r="B177" i="3"/>
  <c r="B163" i="3"/>
  <c r="B328" i="3"/>
  <c r="B103" i="3"/>
  <c r="B19" i="3"/>
  <c r="B354" i="3"/>
  <c r="B331" i="3"/>
  <c r="B12" i="3"/>
  <c r="B4" i="3"/>
  <c r="B17" i="3"/>
  <c r="B55" i="3"/>
  <c r="B312" i="3"/>
  <c r="B341" i="3"/>
  <c r="C35" i="3"/>
  <c r="C320" i="3"/>
  <c r="C360" i="3"/>
  <c r="C175" i="3"/>
  <c r="C207" i="3"/>
  <c r="C243" i="3"/>
  <c r="C274" i="3"/>
  <c r="C75" i="3"/>
  <c r="C352" i="3"/>
  <c r="C73" i="3"/>
  <c r="C80" i="3"/>
  <c r="C25" i="3"/>
  <c r="C9" i="3"/>
  <c r="C219" i="3"/>
  <c r="C84" i="3"/>
  <c r="C290" i="3"/>
  <c r="C148" i="3"/>
  <c r="C6" i="3"/>
  <c r="C114" i="3"/>
  <c r="C3" i="3"/>
  <c r="C122" i="3"/>
  <c r="C115" i="3"/>
  <c r="C167" i="3"/>
  <c r="C278" i="3"/>
  <c r="C164" i="3"/>
  <c r="C121" i="3"/>
  <c r="C301" i="3"/>
  <c r="C364" i="3"/>
  <c r="C119" i="3"/>
  <c r="C255" i="3"/>
  <c r="C161" i="3"/>
  <c r="C224" i="3"/>
  <c r="C89" i="3"/>
  <c r="C58" i="3"/>
  <c r="C42" i="3"/>
  <c r="C288" i="3"/>
  <c r="C247" i="3"/>
  <c r="C104" i="3"/>
  <c r="C221" i="3"/>
  <c r="C13" i="3"/>
  <c r="C31" i="3"/>
  <c r="C28" i="3"/>
  <c r="C273" i="3"/>
  <c r="C39" i="3"/>
  <c r="C66" i="3"/>
  <c r="C227" i="3"/>
  <c r="C70" i="3"/>
  <c r="C184" i="3"/>
  <c r="C49" i="3"/>
  <c r="C246" i="3"/>
  <c r="C178" i="3"/>
  <c r="C193" i="3"/>
  <c r="C181" i="3"/>
  <c r="C191" i="3"/>
  <c r="C87" i="3"/>
  <c r="C100" i="3"/>
  <c r="C170" i="3"/>
  <c r="C289" i="3"/>
  <c r="C128" i="3"/>
  <c r="C231" i="3"/>
  <c r="C203" i="3"/>
  <c r="C199" i="3"/>
  <c r="C7" i="3"/>
  <c r="C96" i="3"/>
  <c r="C166" i="3"/>
  <c r="C183" i="3"/>
  <c r="C212" i="3"/>
  <c r="C329" i="3"/>
  <c r="C137" i="3"/>
  <c r="C346" i="3"/>
  <c r="C109" i="3"/>
  <c r="C79" i="3"/>
  <c r="C263" i="3"/>
  <c r="C56" i="3"/>
  <c r="C169" i="3"/>
  <c r="C34" i="3"/>
  <c r="C196" i="3"/>
  <c r="C339" i="3"/>
  <c r="C140" i="3"/>
  <c r="C48" i="3"/>
  <c r="C338" i="3"/>
  <c r="C313" i="3"/>
  <c r="C91" i="3"/>
  <c r="C340" i="3"/>
  <c r="C68" i="3"/>
  <c r="C47" i="3"/>
  <c r="C318" i="3"/>
  <c r="C291" i="3"/>
  <c r="C275" i="3"/>
  <c r="C94" i="3"/>
  <c r="C188" i="3"/>
  <c r="C265" i="3"/>
  <c r="C8" i="3"/>
  <c r="C281" i="3"/>
  <c r="C83" i="3"/>
  <c r="C205" i="3"/>
  <c r="C228" i="3"/>
  <c r="C113" i="3"/>
  <c r="C264" i="3"/>
  <c r="C105" i="3"/>
  <c r="C357" i="3"/>
  <c r="C130" i="3"/>
  <c r="C27" i="3"/>
  <c r="C111" i="3"/>
  <c r="C293" i="3"/>
  <c r="C279" i="3"/>
  <c r="C160" i="3"/>
  <c r="C302" i="3"/>
  <c r="C186" i="3"/>
  <c r="C133" i="3"/>
  <c r="C82" i="3"/>
  <c r="C245" i="3"/>
  <c r="C51" i="3"/>
  <c r="C336" i="3"/>
  <c r="C214" i="3"/>
  <c r="C85" i="3"/>
  <c r="C165" i="3"/>
  <c r="C307" i="3"/>
  <c r="C153" i="3"/>
  <c r="C213" i="3"/>
  <c r="C177" i="3"/>
  <c r="C163" i="3"/>
  <c r="C328" i="3"/>
  <c r="C103" i="3"/>
  <c r="C19" i="3"/>
  <c r="C354" i="3"/>
  <c r="C331" i="3"/>
  <c r="C12" i="3"/>
  <c r="C4" i="3"/>
  <c r="C17" i="3"/>
  <c r="C55" i="3"/>
  <c r="C312" i="3"/>
  <c r="C341" i="3"/>
  <c r="D35" i="3"/>
  <c r="D320" i="3"/>
  <c r="D360" i="3"/>
  <c r="D175" i="3"/>
  <c r="D207" i="3"/>
  <c r="D243" i="3"/>
  <c r="D274" i="3"/>
  <c r="D75" i="3"/>
  <c r="D352" i="3"/>
  <c r="D73" i="3"/>
  <c r="D80" i="3"/>
  <c r="D25" i="3"/>
  <c r="D9" i="3"/>
  <c r="D219" i="3"/>
  <c r="D84" i="3"/>
  <c r="D290" i="3"/>
  <c r="D148" i="3"/>
  <c r="D6" i="3"/>
  <c r="D114" i="3"/>
  <c r="D3" i="3"/>
  <c r="D122" i="3"/>
  <c r="D115" i="3"/>
  <c r="D167" i="3"/>
  <c r="D278" i="3"/>
  <c r="D164" i="3"/>
  <c r="D121" i="3"/>
  <c r="D301" i="3"/>
  <c r="D364" i="3"/>
  <c r="D119" i="3"/>
  <c r="D255" i="3"/>
  <c r="D161" i="3"/>
  <c r="D224" i="3"/>
  <c r="D89" i="3"/>
  <c r="D58" i="3"/>
  <c r="D42" i="3"/>
  <c r="D288" i="3"/>
  <c r="D247" i="3"/>
  <c r="D104" i="3"/>
  <c r="D221" i="3"/>
  <c r="D13" i="3"/>
  <c r="D31" i="3"/>
  <c r="D28" i="3"/>
  <c r="D273" i="3"/>
  <c r="D39" i="3"/>
  <c r="D66" i="3"/>
  <c r="D227" i="3"/>
  <c r="D70" i="3"/>
  <c r="D184" i="3"/>
  <c r="D49" i="3"/>
  <c r="D246" i="3"/>
  <c r="D178" i="3"/>
  <c r="D193" i="3"/>
  <c r="D181" i="3"/>
  <c r="D191" i="3"/>
  <c r="D87" i="3"/>
  <c r="D100" i="3"/>
  <c r="D170" i="3"/>
  <c r="D289" i="3"/>
  <c r="D128" i="3"/>
  <c r="D231" i="3"/>
  <c r="D203" i="3"/>
  <c r="D199" i="3"/>
  <c r="D7" i="3"/>
  <c r="D96" i="3"/>
  <c r="D166" i="3"/>
  <c r="D183" i="3"/>
  <c r="D212" i="3"/>
  <c r="D329" i="3"/>
  <c r="D137" i="3"/>
  <c r="D346" i="3"/>
  <c r="D109" i="3"/>
  <c r="D79" i="3"/>
  <c r="D263" i="3"/>
  <c r="D56" i="3"/>
  <c r="D169" i="3"/>
  <c r="D34" i="3"/>
  <c r="D196" i="3"/>
  <c r="D339" i="3"/>
  <c r="D140" i="3"/>
  <c r="D48" i="3"/>
  <c r="D338" i="3"/>
  <c r="D313" i="3"/>
  <c r="D91" i="3"/>
  <c r="D340" i="3"/>
  <c r="D68" i="3"/>
  <c r="D47" i="3"/>
  <c r="D318" i="3"/>
  <c r="D291" i="3"/>
  <c r="D275" i="3"/>
  <c r="D94" i="3"/>
  <c r="D188" i="3"/>
  <c r="D265" i="3"/>
  <c r="D8" i="3"/>
  <c r="D281" i="3"/>
  <c r="D83" i="3"/>
  <c r="D205" i="3"/>
  <c r="D228" i="3"/>
  <c r="D113" i="3"/>
  <c r="D264" i="3"/>
  <c r="D105" i="3"/>
  <c r="D357" i="3"/>
  <c r="D130" i="3"/>
  <c r="D27" i="3"/>
  <c r="D111" i="3"/>
  <c r="D293" i="3"/>
  <c r="D279" i="3"/>
  <c r="D160" i="3"/>
  <c r="D302" i="3"/>
  <c r="D186" i="3"/>
  <c r="D133" i="3"/>
  <c r="D82" i="3"/>
  <c r="D245" i="3"/>
  <c r="D51" i="3"/>
  <c r="D336" i="3"/>
  <c r="D214" i="3"/>
  <c r="D85" i="3"/>
  <c r="D165" i="3"/>
  <c r="D307" i="3"/>
  <c r="D153" i="3"/>
  <c r="D213" i="3"/>
  <c r="D177" i="3"/>
  <c r="D163" i="3"/>
  <c r="D328" i="3"/>
  <c r="D103" i="3"/>
  <c r="D19" i="3"/>
  <c r="D354" i="3"/>
  <c r="D331" i="3"/>
  <c r="D12" i="3"/>
  <c r="D4" i="3"/>
  <c r="D17" i="3"/>
  <c r="D55" i="3"/>
  <c r="D312" i="3"/>
  <c r="D341" i="3"/>
  <c r="E35" i="3"/>
  <c r="E320" i="3"/>
  <c r="E360" i="3"/>
  <c r="E175" i="3"/>
  <c r="E207" i="3"/>
  <c r="E243" i="3"/>
  <c r="E274" i="3"/>
  <c r="E75" i="3"/>
  <c r="E352" i="3"/>
  <c r="E73" i="3"/>
  <c r="E80" i="3"/>
  <c r="E25" i="3"/>
  <c r="E9" i="3"/>
  <c r="E219" i="3"/>
  <c r="E84" i="3"/>
  <c r="E290" i="3"/>
  <c r="E148" i="3"/>
  <c r="E6" i="3"/>
  <c r="E114" i="3"/>
  <c r="E3" i="3"/>
  <c r="E122" i="3"/>
  <c r="E115" i="3"/>
  <c r="E167" i="3"/>
  <c r="E278" i="3"/>
  <c r="E164" i="3"/>
  <c r="E121" i="3"/>
  <c r="E301" i="3"/>
  <c r="E364" i="3"/>
  <c r="E119" i="3"/>
  <c r="E255" i="3"/>
  <c r="E161" i="3"/>
  <c r="E224" i="3"/>
  <c r="E89" i="3"/>
  <c r="E58" i="3"/>
  <c r="E42" i="3"/>
  <c r="E288" i="3"/>
  <c r="E247" i="3"/>
  <c r="E104" i="3"/>
  <c r="E221" i="3"/>
  <c r="E13" i="3"/>
  <c r="E31" i="3"/>
  <c r="E28" i="3"/>
  <c r="E273" i="3"/>
  <c r="E39" i="3"/>
  <c r="E66" i="3"/>
  <c r="E227" i="3"/>
  <c r="E70" i="3"/>
  <c r="E184" i="3"/>
  <c r="E49" i="3"/>
  <c r="E246" i="3"/>
  <c r="E178" i="3"/>
  <c r="E193" i="3"/>
  <c r="E181" i="3"/>
  <c r="E191" i="3"/>
  <c r="E87" i="3"/>
  <c r="E100" i="3"/>
  <c r="E170" i="3"/>
  <c r="E289" i="3"/>
  <c r="E128" i="3"/>
  <c r="E231" i="3"/>
  <c r="E203" i="3"/>
  <c r="E199" i="3"/>
  <c r="E7" i="3"/>
  <c r="E96" i="3"/>
  <c r="E166" i="3"/>
  <c r="E183" i="3"/>
  <c r="E212" i="3"/>
  <c r="E329" i="3"/>
  <c r="E137" i="3"/>
  <c r="E346" i="3"/>
  <c r="E109" i="3"/>
  <c r="E79" i="3"/>
  <c r="E263" i="3"/>
  <c r="E56" i="3"/>
  <c r="E169" i="3"/>
  <c r="E34" i="3"/>
  <c r="E196" i="3"/>
  <c r="E339" i="3"/>
  <c r="E140" i="3"/>
  <c r="E48" i="3"/>
  <c r="E338" i="3"/>
  <c r="E313" i="3"/>
  <c r="E91" i="3"/>
  <c r="E340" i="3"/>
  <c r="E68" i="3"/>
  <c r="E47" i="3"/>
  <c r="E318" i="3"/>
  <c r="E291" i="3"/>
  <c r="E275" i="3"/>
  <c r="E94" i="3"/>
  <c r="E188" i="3"/>
  <c r="E265" i="3"/>
  <c r="E8" i="3"/>
  <c r="E281" i="3"/>
  <c r="E83" i="3"/>
  <c r="E205" i="3"/>
  <c r="E228" i="3"/>
  <c r="E113" i="3"/>
  <c r="E264" i="3"/>
  <c r="E105" i="3"/>
  <c r="E357" i="3"/>
  <c r="E130" i="3"/>
  <c r="E27" i="3"/>
  <c r="E111" i="3"/>
  <c r="E293" i="3"/>
  <c r="E279" i="3"/>
  <c r="E160" i="3"/>
  <c r="E302" i="3"/>
  <c r="E186" i="3"/>
  <c r="E133" i="3"/>
  <c r="E82" i="3"/>
  <c r="E245" i="3"/>
  <c r="E51" i="3"/>
  <c r="E336" i="3"/>
  <c r="E214" i="3"/>
  <c r="E85" i="3"/>
  <c r="E165" i="3"/>
  <c r="E307" i="3"/>
  <c r="E153" i="3"/>
  <c r="E213" i="3"/>
  <c r="E177" i="3"/>
  <c r="E163" i="3"/>
  <c r="E328" i="3"/>
  <c r="E103" i="3"/>
  <c r="E19" i="3"/>
  <c r="E354" i="3"/>
  <c r="E331" i="3"/>
  <c r="E12" i="3"/>
  <c r="E4" i="3"/>
  <c r="E17" i="3"/>
  <c r="E55" i="3"/>
  <c r="E312" i="3"/>
  <c r="E341" i="3"/>
  <c r="F35" i="3"/>
  <c r="F320" i="3"/>
  <c r="F360" i="3"/>
  <c r="F175" i="3"/>
  <c r="F207" i="3"/>
  <c r="F243" i="3"/>
  <c r="F274" i="3"/>
  <c r="F75" i="3"/>
  <c r="F352" i="3"/>
  <c r="F73" i="3"/>
  <c r="F80" i="3"/>
  <c r="F25" i="3"/>
  <c r="F9" i="3"/>
  <c r="F219" i="3"/>
  <c r="F84" i="3"/>
  <c r="F290" i="3"/>
  <c r="F148" i="3"/>
  <c r="F6" i="3"/>
  <c r="F114" i="3"/>
  <c r="F3" i="3"/>
  <c r="F122" i="3"/>
  <c r="F115" i="3"/>
  <c r="F167" i="3"/>
  <c r="F278" i="3"/>
  <c r="F164" i="3"/>
  <c r="F121" i="3"/>
  <c r="F301" i="3"/>
  <c r="F364" i="3"/>
  <c r="F119" i="3"/>
  <c r="F255" i="3"/>
  <c r="F161" i="3"/>
  <c r="F224" i="3"/>
  <c r="F89" i="3"/>
  <c r="F58" i="3"/>
  <c r="F42" i="3"/>
  <c r="F288" i="3"/>
  <c r="F247" i="3"/>
  <c r="F104" i="3"/>
  <c r="F221" i="3"/>
  <c r="F13" i="3"/>
  <c r="F31" i="3"/>
  <c r="F28" i="3"/>
  <c r="F273" i="3"/>
  <c r="F39" i="3"/>
  <c r="F66" i="3"/>
  <c r="F227" i="3"/>
  <c r="F70" i="3"/>
  <c r="F184" i="3"/>
  <c r="F49" i="3"/>
  <c r="F246" i="3"/>
  <c r="F178" i="3"/>
  <c r="F193" i="3"/>
  <c r="F181" i="3"/>
  <c r="F191" i="3"/>
  <c r="F87" i="3"/>
  <c r="F100" i="3"/>
  <c r="F170" i="3"/>
  <c r="F289" i="3"/>
  <c r="F128" i="3"/>
  <c r="F231" i="3"/>
  <c r="F203" i="3"/>
  <c r="F199" i="3"/>
  <c r="F7" i="3"/>
  <c r="F96" i="3"/>
  <c r="F166" i="3"/>
  <c r="F183" i="3"/>
  <c r="F212" i="3"/>
  <c r="F329" i="3"/>
  <c r="F137" i="3"/>
  <c r="F346" i="3"/>
  <c r="F109" i="3"/>
  <c r="F79" i="3"/>
  <c r="F263" i="3"/>
  <c r="F56" i="3"/>
  <c r="F169" i="3"/>
  <c r="F34" i="3"/>
  <c r="F196" i="3"/>
  <c r="F339" i="3"/>
  <c r="F140" i="3"/>
  <c r="F48" i="3"/>
  <c r="F338" i="3"/>
  <c r="F313" i="3"/>
  <c r="F91" i="3"/>
  <c r="F340" i="3"/>
  <c r="F68" i="3"/>
  <c r="F47" i="3"/>
  <c r="F318" i="3"/>
  <c r="F291" i="3"/>
  <c r="F275" i="3"/>
  <c r="F94" i="3"/>
  <c r="F188" i="3"/>
  <c r="F265" i="3"/>
  <c r="F8" i="3"/>
  <c r="F281" i="3"/>
  <c r="F83" i="3"/>
  <c r="F205" i="3"/>
  <c r="F228" i="3"/>
  <c r="F113" i="3"/>
  <c r="F264" i="3"/>
  <c r="F105" i="3"/>
  <c r="F357" i="3"/>
  <c r="F130" i="3"/>
  <c r="F27" i="3"/>
  <c r="F111" i="3"/>
  <c r="F293" i="3"/>
  <c r="F279" i="3"/>
  <c r="F160" i="3"/>
  <c r="F302" i="3"/>
  <c r="F186" i="3"/>
  <c r="F133" i="3"/>
  <c r="F82" i="3"/>
  <c r="F245" i="3"/>
  <c r="F51" i="3"/>
  <c r="F336" i="3"/>
  <c r="F214" i="3"/>
  <c r="F85" i="3"/>
  <c r="F165" i="3"/>
  <c r="F307" i="3"/>
  <c r="F153" i="3"/>
  <c r="F213" i="3"/>
  <c r="F177" i="3"/>
  <c r="F163" i="3"/>
  <c r="F328" i="3"/>
  <c r="F103" i="3"/>
  <c r="F19" i="3"/>
  <c r="F354" i="3"/>
  <c r="F331" i="3"/>
  <c r="F12" i="3"/>
  <c r="F4" i="3"/>
  <c r="F17" i="3"/>
  <c r="F55" i="3"/>
  <c r="F312" i="3"/>
  <c r="F341" i="3"/>
  <c r="G35" i="3"/>
  <c r="G320" i="3"/>
  <c r="G360" i="3"/>
  <c r="G175" i="3"/>
  <c r="G207" i="3"/>
  <c r="G243" i="3"/>
  <c r="G274" i="3"/>
  <c r="G75" i="3"/>
  <c r="G352" i="3"/>
  <c r="G73" i="3"/>
  <c r="G80" i="3"/>
  <c r="G25" i="3"/>
  <c r="G9" i="3"/>
  <c r="G219" i="3"/>
  <c r="G84" i="3"/>
  <c r="G290" i="3"/>
  <c r="G148" i="3"/>
  <c r="G6" i="3"/>
  <c r="G114" i="3"/>
  <c r="G3" i="3"/>
  <c r="G122" i="3"/>
  <c r="G115" i="3"/>
  <c r="G167" i="3"/>
  <c r="G278" i="3"/>
  <c r="G164" i="3"/>
  <c r="G121" i="3"/>
  <c r="G301" i="3"/>
  <c r="G364" i="3"/>
  <c r="G119" i="3"/>
  <c r="G255" i="3"/>
  <c r="G161" i="3"/>
  <c r="G224" i="3"/>
  <c r="G89" i="3"/>
  <c r="G58" i="3"/>
  <c r="G42" i="3"/>
  <c r="G288" i="3"/>
  <c r="G247" i="3"/>
  <c r="G104" i="3"/>
  <c r="G221" i="3"/>
  <c r="G13" i="3"/>
  <c r="G31" i="3"/>
  <c r="G28" i="3"/>
  <c r="G273" i="3"/>
  <c r="G39" i="3"/>
  <c r="G66" i="3"/>
  <c r="G227" i="3"/>
  <c r="G70" i="3"/>
  <c r="G184" i="3"/>
  <c r="G49" i="3"/>
  <c r="G246" i="3"/>
  <c r="G178" i="3"/>
  <c r="G193" i="3"/>
  <c r="G181" i="3"/>
  <c r="G191" i="3"/>
  <c r="G87" i="3"/>
  <c r="G100" i="3"/>
  <c r="G170" i="3"/>
  <c r="G289" i="3"/>
  <c r="G128" i="3"/>
  <c r="G231" i="3"/>
  <c r="G203" i="3"/>
  <c r="G199" i="3"/>
  <c r="G7" i="3"/>
  <c r="G96" i="3"/>
  <c r="G166" i="3"/>
  <c r="G183" i="3"/>
  <c r="G212" i="3"/>
  <c r="G329" i="3"/>
  <c r="G137" i="3"/>
  <c r="G346" i="3"/>
  <c r="G109" i="3"/>
  <c r="G79" i="3"/>
  <c r="G263" i="3"/>
  <c r="G56" i="3"/>
  <c r="G169" i="3"/>
  <c r="G34" i="3"/>
  <c r="G196" i="3"/>
  <c r="G339" i="3"/>
  <c r="G140" i="3"/>
  <c r="G48" i="3"/>
  <c r="G338" i="3"/>
  <c r="G313" i="3"/>
  <c r="G91" i="3"/>
  <c r="G340" i="3"/>
  <c r="G68" i="3"/>
  <c r="G47" i="3"/>
  <c r="G318" i="3"/>
  <c r="G291" i="3"/>
  <c r="G275" i="3"/>
  <c r="G94" i="3"/>
  <c r="G188" i="3"/>
  <c r="G265" i="3"/>
  <c r="G8" i="3"/>
  <c r="G281" i="3"/>
  <c r="G83" i="3"/>
  <c r="G205" i="3"/>
  <c r="G228" i="3"/>
  <c r="G113" i="3"/>
  <c r="G264" i="3"/>
  <c r="G105" i="3"/>
  <c r="G357" i="3"/>
  <c r="G130" i="3"/>
  <c r="G27" i="3"/>
  <c r="G111" i="3"/>
  <c r="G293" i="3"/>
  <c r="G279" i="3"/>
  <c r="G160" i="3"/>
  <c r="G302" i="3"/>
  <c r="G186" i="3"/>
  <c r="G133" i="3"/>
  <c r="G82" i="3"/>
  <c r="G245" i="3"/>
  <c r="G51" i="3"/>
  <c r="G336" i="3"/>
  <c r="G214" i="3"/>
  <c r="G85" i="3"/>
  <c r="G165" i="3"/>
  <c r="G307" i="3"/>
  <c r="G153" i="3"/>
  <c r="G213" i="3"/>
  <c r="G177" i="3"/>
  <c r="G163" i="3"/>
  <c r="G328" i="3"/>
  <c r="G103" i="3"/>
  <c r="G19" i="3"/>
  <c r="G354" i="3"/>
  <c r="G331" i="3"/>
  <c r="G12" i="3"/>
  <c r="G4" i="3"/>
  <c r="G17" i="3"/>
  <c r="G55" i="3"/>
  <c r="G312" i="3"/>
  <c r="G341" i="3"/>
  <c r="H35" i="3"/>
  <c r="H320" i="3"/>
  <c r="H360" i="3"/>
  <c r="H175" i="3"/>
  <c r="H207" i="3"/>
  <c r="H243" i="3"/>
  <c r="H274" i="3"/>
  <c r="H75" i="3"/>
  <c r="H352" i="3"/>
  <c r="H73" i="3"/>
  <c r="H80" i="3"/>
  <c r="H25" i="3"/>
  <c r="H9" i="3"/>
  <c r="H219" i="3"/>
  <c r="H84" i="3"/>
  <c r="H290" i="3"/>
  <c r="H148" i="3"/>
  <c r="H6" i="3"/>
  <c r="H114" i="3"/>
  <c r="H3" i="3"/>
  <c r="H122" i="3"/>
  <c r="H115" i="3"/>
  <c r="H167" i="3"/>
  <c r="H278" i="3"/>
  <c r="H164" i="3"/>
  <c r="H121" i="3"/>
  <c r="H301" i="3"/>
  <c r="H364" i="3"/>
  <c r="H119" i="3"/>
  <c r="H255" i="3"/>
  <c r="H161" i="3"/>
  <c r="H224" i="3"/>
  <c r="H89" i="3"/>
  <c r="H58" i="3"/>
  <c r="H42" i="3"/>
  <c r="H288" i="3"/>
  <c r="H247" i="3"/>
  <c r="H104" i="3"/>
  <c r="H221" i="3"/>
  <c r="H13" i="3"/>
  <c r="H31" i="3"/>
  <c r="H28" i="3"/>
  <c r="H273" i="3"/>
  <c r="H39" i="3"/>
  <c r="H66" i="3"/>
  <c r="H227" i="3"/>
  <c r="H70" i="3"/>
  <c r="H184" i="3"/>
  <c r="H49" i="3"/>
  <c r="H246" i="3"/>
  <c r="H178" i="3"/>
  <c r="H193" i="3"/>
  <c r="H181" i="3"/>
  <c r="H191" i="3"/>
  <c r="H87" i="3"/>
  <c r="H100" i="3"/>
  <c r="H170" i="3"/>
  <c r="H289" i="3"/>
  <c r="H128" i="3"/>
  <c r="H231" i="3"/>
  <c r="H203" i="3"/>
  <c r="H199" i="3"/>
  <c r="H7" i="3"/>
  <c r="H96" i="3"/>
  <c r="H166" i="3"/>
  <c r="H183" i="3"/>
  <c r="H212" i="3"/>
  <c r="H329" i="3"/>
  <c r="H137" i="3"/>
  <c r="H346" i="3"/>
  <c r="H109" i="3"/>
  <c r="H79" i="3"/>
  <c r="H263" i="3"/>
  <c r="H56" i="3"/>
  <c r="H169" i="3"/>
  <c r="H34" i="3"/>
  <c r="H196" i="3"/>
  <c r="H339" i="3"/>
  <c r="H140" i="3"/>
  <c r="H48" i="3"/>
  <c r="H338" i="3"/>
  <c r="H313" i="3"/>
  <c r="H91" i="3"/>
  <c r="H340" i="3"/>
  <c r="H68" i="3"/>
  <c r="H47" i="3"/>
  <c r="H318" i="3"/>
  <c r="H291" i="3"/>
  <c r="H275" i="3"/>
  <c r="H94" i="3"/>
  <c r="H188" i="3"/>
  <c r="H265" i="3"/>
  <c r="H8" i="3"/>
  <c r="H281" i="3"/>
  <c r="H83" i="3"/>
  <c r="H205" i="3"/>
  <c r="H228" i="3"/>
  <c r="H113" i="3"/>
  <c r="H264" i="3"/>
  <c r="H105" i="3"/>
  <c r="H357" i="3"/>
  <c r="H130" i="3"/>
  <c r="H27" i="3"/>
  <c r="H111" i="3"/>
  <c r="H293" i="3"/>
  <c r="H279" i="3"/>
  <c r="H160" i="3"/>
  <c r="H302" i="3"/>
  <c r="H186" i="3"/>
  <c r="H133" i="3"/>
  <c r="H82" i="3"/>
  <c r="H245" i="3"/>
  <c r="H51" i="3"/>
  <c r="H336" i="3"/>
  <c r="H214" i="3"/>
  <c r="H85" i="3"/>
  <c r="H165" i="3"/>
  <c r="H307" i="3"/>
  <c r="H153" i="3"/>
  <c r="H213" i="3"/>
  <c r="H177" i="3"/>
  <c r="H163" i="3"/>
  <c r="H328" i="3"/>
  <c r="H103" i="3"/>
  <c r="H19" i="3"/>
  <c r="H354" i="3"/>
  <c r="H331" i="3"/>
  <c r="H12" i="3"/>
  <c r="H4" i="3"/>
  <c r="H17" i="3"/>
  <c r="H55" i="3"/>
  <c r="H312" i="3"/>
  <c r="H341" i="3"/>
  <c r="I35" i="3"/>
  <c r="I320" i="3"/>
  <c r="I360" i="3"/>
  <c r="I175" i="3"/>
  <c r="I207" i="3"/>
  <c r="I243" i="3"/>
  <c r="I274" i="3"/>
  <c r="I75" i="3"/>
  <c r="I352" i="3"/>
  <c r="I73" i="3"/>
  <c r="I80" i="3"/>
  <c r="I25" i="3"/>
  <c r="I9" i="3"/>
  <c r="I219" i="3"/>
  <c r="I84" i="3"/>
  <c r="I290" i="3"/>
  <c r="I148" i="3"/>
  <c r="I6" i="3"/>
  <c r="I114" i="3"/>
  <c r="I3" i="3"/>
  <c r="I122" i="3"/>
  <c r="I115" i="3"/>
  <c r="I167" i="3"/>
  <c r="I278" i="3"/>
  <c r="I164" i="3"/>
  <c r="I121" i="3"/>
  <c r="I301" i="3"/>
  <c r="I364" i="3"/>
  <c r="I119" i="3"/>
  <c r="I255" i="3"/>
  <c r="I161" i="3"/>
  <c r="I224" i="3"/>
  <c r="I89" i="3"/>
  <c r="I58" i="3"/>
  <c r="I42" i="3"/>
  <c r="I288" i="3"/>
  <c r="I247" i="3"/>
  <c r="I104" i="3"/>
  <c r="I221" i="3"/>
  <c r="I13" i="3"/>
  <c r="I31" i="3"/>
  <c r="I28" i="3"/>
  <c r="I273" i="3"/>
  <c r="I39" i="3"/>
  <c r="I66" i="3"/>
  <c r="I227" i="3"/>
  <c r="I70" i="3"/>
  <c r="I184" i="3"/>
  <c r="I49" i="3"/>
  <c r="I246" i="3"/>
  <c r="I178" i="3"/>
  <c r="I193" i="3"/>
  <c r="I181" i="3"/>
  <c r="I191" i="3"/>
  <c r="I87" i="3"/>
  <c r="I100" i="3"/>
  <c r="I170" i="3"/>
  <c r="I289" i="3"/>
  <c r="I128" i="3"/>
  <c r="I231" i="3"/>
  <c r="I203" i="3"/>
  <c r="I199" i="3"/>
  <c r="I7" i="3"/>
  <c r="I96" i="3"/>
  <c r="I166" i="3"/>
  <c r="I183" i="3"/>
  <c r="I212" i="3"/>
  <c r="I329" i="3"/>
  <c r="I137" i="3"/>
  <c r="I346" i="3"/>
  <c r="I109" i="3"/>
  <c r="I79" i="3"/>
  <c r="I263" i="3"/>
  <c r="I56" i="3"/>
  <c r="I169" i="3"/>
  <c r="I34" i="3"/>
  <c r="I196" i="3"/>
  <c r="I339" i="3"/>
  <c r="I140" i="3"/>
  <c r="I48" i="3"/>
  <c r="I338" i="3"/>
  <c r="I313" i="3"/>
  <c r="I91" i="3"/>
  <c r="I340" i="3"/>
  <c r="I68" i="3"/>
  <c r="I47" i="3"/>
  <c r="I318" i="3"/>
  <c r="I291" i="3"/>
  <c r="I275" i="3"/>
  <c r="I94" i="3"/>
  <c r="I188" i="3"/>
  <c r="I265" i="3"/>
  <c r="I8" i="3"/>
  <c r="I281" i="3"/>
  <c r="I83" i="3"/>
  <c r="I205" i="3"/>
  <c r="I228" i="3"/>
  <c r="I113" i="3"/>
  <c r="I264" i="3"/>
  <c r="I105" i="3"/>
  <c r="I357" i="3"/>
  <c r="I130" i="3"/>
  <c r="I27" i="3"/>
  <c r="I111" i="3"/>
  <c r="I293" i="3"/>
  <c r="I279" i="3"/>
  <c r="I160" i="3"/>
  <c r="I302" i="3"/>
  <c r="I186" i="3"/>
  <c r="I133" i="3"/>
  <c r="I82" i="3"/>
  <c r="I245" i="3"/>
  <c r="I51" i="3"/>
  <c r="I336" i="3"/>
  <c r="I214" i="3"/>
  <c r="I85" i="3"/>
  <c r="I165" i="3"/>
  <c r="I307" i="3"/>
  <c r="I153" i="3"/>
  <c r="I213" i="3"/>
  <c r="I177" i="3"/>
  <c r="I163" i="3"/>
  <c r="I328" i="3"/>
  <c r="I103" i="3"/>
  <c r="I19" i="3"/>
  <c r="I354" i="3"/>
  <c r="I331" i="3"/>
  <c r="I12" i="3"/>
  <c r="I4" i="3"/>
  <c r="I17" i="3"/>
  <c r="I55" i="3"/>
  <c r="I312" i="3"/>
  <c r="I341" i="3"/>
  <c r="J35" i="3"/>
  <c r="J320" i="3"/>
  <c r="J360" i="3"/>
  <c r="J175" i="3"/>
  <c r="J207" i="3"/>
  <c r="J243" i="3"/>
  <c r="J274" i="3"/>
  <c r="J75" i="3"/>
  <c r="J352" i="3"/>
  <c r="J73" i="3"/>
  <c r="J80" i="3"/>
  <c r="J25" i="3"/>
  <c r="J9" i="3"/>
  <c r="J219" i="3"/>
  <c r="J84" i="3"/>
  <c r="J290" i="3"/>
  <c r="J148" i="3"/>
  <c r="J6" i="3"/>
  <c r="J114" i="3"/>
  <c r="J3" i="3"/>
  <c r="J122" i="3"/>
  <c r="J115" i="3"/>
  <c r="J167" i="3"/>
  <c r="J278" i="3"/>
  <c r="J164" i="3"/>
  <c r="J121" i="3"/>
  <c r="J301" i="3"/>
  <c r="J364" i="3"/>
  <c r="J119" i="3"/>
  <c r="J255" i="3"/>
  <c r="J161" i="3"/>
  <c r="J224" i="3"/>
  <c r="J89" i="3"/>
  <c r="J58" i="3"/>
  <c r="J42" i="3"/>
  <c r="J288" i="3"/>
  <c r="J247" i="3"/>
  <c r="J104" i="3"/>
  <c r="J221" i="3"/>
  <c r="J13" i="3"/>
  <c r="J31" i="3"/>
  <c r="J28" i="3"/>
  <c r="J273" i="3"/>
  <c r="J39" i="3"/>
  <c r="J66" i="3"/>
  <c r="J227" i="3"/>
  <c r="J70" i="3"/>
  <c r="J184" i="3"/>
  <c r="J49" i="3"/>
  <c r="J246" i="3"/>
  <c r="J178" i="3"/>
  <c r="J193" i="3"/>
  <c r="J181" i="3"/>
  <c r="J191" i="3"/>
  <c r="J87" i="3"/>
  <c r="J100" i="3"/>
  <c r="J170" i="3"/>
  <c r="J289" i="3"/>
  <c r="J128" i="3"/>
  <c r="J231" i="3"/>
  <c r="J203" i="3"/>
  <c r="J199" i="3"/>
  <c r="J7" i="3"/>
  <c r="J96" i="3"/>
  <c r="J166" i="3"/>
  <c r="J183" i="3"/>
  <c r="J212" i="3"/>
  <c r="J329" i="3"/>
  <c r="J137" i="3"/>
  <c r="J346" i="3"/>
  <c r="J109" i="3"/>
  <c r="J79" i="3"/>
  <c r="J263" i="3"/>
  <c r="J56" i="3"/>
  <c r="J169" i="3"/>
  <c r="J34" i="3"/>
  <c r="J196" i="3"/>
  <c r="J339" i="3"/>
  <c r="J140" i="3"/>
  <c r="J48" i="3"/>
  <c r="J338" i="3"/>
  <c r="J313" i="3"/>
  <c r="J91" i="3"/>
  <c r="J340" i="3"/>
  <c r="J68" i="3"/>
  <c r="J47" i="3"/>
  <c r="J318" i="3"/>
  <c r="J291" i="3"/>
  <c r="J275" i="3"/>
  <c r="J94" i="3"/>
  <c r="J188" i="3"/>
  <c r="J265" i="3"/>
  <c r="J8" i="3"/>
  <c r="J281" i="3"/>
  <c r="J83" i="3"/>
  <c r="J205" i="3"/>
  <c r="J228" i="3"/>
  <c r="J113" i="3"/>
  <c r="J264" i="3"/>
  <c r="J105" i="3"/>
  <c r="J357" i="3"/>
  <c r="J130" i="3"/>
  <c r="J27" i="3"/>
  <c r="J111" i="3"/>
  <c r="J293" i="3"/>
  <c r="J279" i="3"/>
  <c r="J160" i="3"/>
  <c r="J302" i="3"/>
  <c r="J186" i="3"/>
  <c r="J133" i="3"/>
  <c r="J82" i="3"/>
  <c r="J245" i="3"/>
  <c r="J51" i="3"/>
  <c r="J336" i="3"/>
  <c r="J214" i="3"/>
  <c r="J85" i="3"/>
  <c r="J165" i="3"/>
  <c r="J307" i="3"/>
  <c r="J153" i="3"/>
  <c r="J213" i="3"/>
  <c r="J177" i="3"/>
  <c r="J163" i="3"/>
  <c r="J328" i="3"/>
  <c r="J103" i="3"/>
  <c r="J19" i="3"/>
  <c r="J354" i="3"/>
  <c r="J331" i="3"/>
  <c r="J12" i="3"/>
  <c r="J4" i="3"/>
  <c r="J17" i="3"/>
  <c r="J55" i="3"/>
  <c r="J312" i="3"/>
  <c r="J341" i="3"/>
  <c r="K35" i="3"/>
  <c r="Y35" i="3" s="1"/>
  <c r="K320" i="3"/>
  <c r="Y320" i="3" s="1"/>
  <c r="K360" i="3"/>
  <c r="Y360" i="3" s="1"/>
  <c r="K175" i="3"/>
  <c r="Y175" i="3" s="1"/>
  <c r="K207" i="3"/>
  <c r="Y207" i="3" s="1"/>
  <c r="K243" i="3"/>
  <c r="Y243" i="3" s="1"/>
  <c r="K274" i="3"/>
  <c r="Y274" i="3" s="1"/>
  <c r="K75" i="3"/>
  <c r="Y75" i="3" s="1"/>
  <c r="K352" i="3"/>
  <c r="Y352" i="3" s="1"/>
  <c r="K73" i="3"/>
  <c r="Y73" i="3" s="1"/>
  <c r="K80" i="3"/>
  <c r="Y80" i="3" s="1"/>
  <c r="K25" i="3"/>
  <c r="Y25" i="3" s="1"/>
  <c r="K9" i="3"/>
  <c r="Y9" i="3" s="1"/>
  <c r="K219" i="3"/>
  <c r="Y219" i="3" s="1"/>
  <c r="K84" i="3"/>
  <c r="Y84" i="3" s="1"/>
  <c r="K290" i="3"/>
  <c r="Y290" i="3" s="1"/>
  <c r="K148" i="3"/>
  <c r="Y148" i="3" s="1"/>
  <c r="K6" i="3"/>
  <c r="Y6" i="3" s="1"/>
  <c r="K114" i="3"/>
  <c r="Y114" i="3" s="1"/>
  <c r="K3" i="3"/>
  <c r="Y3" i="3" s="1"/>
  <c r="K122" i="3"/>
  <c r="Y122" i="3" s="1"/>
  <c r="K115" i="3"/>
  <c r="Y115" i="3" s="1"/>
  <c r="K167" i="3"/>
  <c r="Y167" i="3" s="1"/>
  <c r="K278" i="3"/>
  <c r="Y278" i="3" s="1"/>
  <c r="K164" i="3"/>
  <c r="Y164" i="3" s="1"/>
  <c r="K121" i="3"/>
  <c r="Y121" i="3" s="1"/>
  <c r="K301" i="3"/>
  <c r="Y301" i="3" s="1"/>
  <c r="K364" i="3"/>
  <c r="Y364" i="3" s="1"/>
  <c r="K119" i="3"/>
  <c r="Y119" i="3" s="1"/>
  <c r="K255" i="3"/>
  <c r="Y255" i="3" s="1"/>
  <c r="K161" i="3"/>
  <c r="Y161" i="3" s="1"/>
  <c r="K224" i="3"/>
  <c r="Y224" i="3" s="1"/>
  <c r="K89" i="3"/>
  <c r="Y89" i="3" s="1"/>
  <c r="K58" i="3"/>
  <c r="Y58" i="3" s="1"/>
  <c r="K42" i="3"/>
  <c r="Y42" i="3" s="1"/>
  <c r="K288" i="3"/>
  <c r="Y288" i="3" s="1"/>
  <c r="K247" i="3"/>
  <c r="Y247" i="3" s="1"/>
  <c r="K104" i="3"/>
  <c r="Y104" i="3" s="1"/>
  <c r="K221" i="3"/>
  <c r="Y221" i="3" s="1"/>
  <c r="K13" i="3"/>
  <c r="Y13" i="3" s="1"/>
  <c r="K31" i="3"/>
  <c r="Y31" i="3" s="1"/>
  <c r="K28" i="3"/>
  <c r="Y28" i="3" s="1"/>
  <c r="K273" i="3"/>
  <c r="Y273" i="3" s="1"/>
  <c r="K39" i="3"/>
  <c r="Y39" i="3" s="1"/>
  <c r="K66" i="3"/>
  <c r="Y66" i="3" s="1"/>
  <c r="K227" i="3"/>
  <c r="Y227" i="3" s="1"/>
  <c r="K70" i="3"/>
  <c r="Y70" i="3" s="1"/>
  <c r="K184" i="3"/>
  <c r="Y184" i="3" s="1"/>
  <c r="K49" i="3"/>
  <c r="Y49" i="3" s="1"/>
  <c r="K246" i="3"/>
  <c r="Y246" i="3" s="1"/>
  <c r="K178" i="3"/>
  <c r="Y178" i="3" s="1"/>
  <c r="K193" i="3"/>
  <c r="Y193" i="3" s="1"/>
  <c r="K181" i="3"/>
  <c r="Y181" i="3" s="1"/>
  <c r="K191" i="3"/>
  <c r="Y191" i="3" s="1"/>
  <c r="K87" i="3"/>
  <c r="Y87" i="3" s="1"/>
  <c r="K100" i="3"/>
  <c r="Y100" i="3" s="1"/>
  <c r="K170" i="3"/>
  <c r="Y170" i="3" s="1"/>
  <c r="K289" i="3"/>
  <c r="Y289" i="3" s="1"/>
  <c r="K128" i="3"/>
  <c r="Y128" i="3" s="1"/>
  <c r="K231" i="3"/>
  <c r="Y231" i="3" s="1"/>
  <c r="K203" i="3"/>
  <c r="Y203" i="3" s="1"/>
  <c r="K199" i="3"/>
  <c r="Y199" i="3" s="1"/>
  <c r="K7" i="3"/>
  <c r="Y7" i="3" s="1"/>
  <c r="K96" i="3"/>
  <c r="Y96" i="3" s="1"/>
  <c r="K166" i="3"/>
  <c r="Y166" i="3" s="1"/>
  <c r="K183" i="3"/>
  <c r="Y183" i="3" s="1"/>
  <c r="K212" i="3"/>
  <c r="Y212" i="3" s="1"/>
  <c r="K329" i="3"/>
  <c r="Y329" i="3" s="1"/>
  <c r="K137" i="3"/>
  <c r="Y137" i="3" s="1"/>
  <c r="K346" i="3"/>
  <c r="Y346" i="3" s="1"/>
  <c r="K109" i="3"/>
  <c r="Y109" i="3" s="1"/>
  <c r="K79" i="3"/>
  <c r="Y79" i="3" s="1"/>
  <c r="K263" i="3"/>
  <c r="Y263" i="3" s="1"/>
  <c r="K56" i="3"/>
  <c r="Y56" i="3" s="1"/>
  <c r="K169" i="3"/>
  <c r="Y169" i="3" s="1"/>
  <c r="K34" i="3"/>
  <c r="Y34" i="3" s="1"/>
  <c r="K196" i="3"/>
  <c r="Y196" i="3" s="1"/>
  <c r="K339" i="3"/>
  <c r="Y339" i="3" s="1"/>
  <c r="K140" i="3"/>
  <c r="Y140" i="3" s="1"/>
  <c r="K48" i="3"/>
  <c r="Y48" i="3" s="1"/>
  <c r="K338" i="3"/>
  <c r="Y338" i="3" s="1"/>
  <c r="K313" i="3"/>
  <c r="Y313" i="3" s="1"/>
  <c r="K91" i="3"/>
  <c r="Y91" i="3" s="1"/>
  <c r="K340" i="3"/>
  <c r="Y340" i="3" s="1"/>
  <c r="K68" i="3"/>
  <c r="Y68" i="3" s="1"/>
  <c r="K47" i="3"/>
  <c r="Y47" i="3" s="1"/>
  <c r="K318" i="3"/>
  <c r="Y318" i="3" s="1"/>
  <c r="K291" i="3"/>
  <c r="Y291" i="3" s="1"/>
  <c r="K275" i="3"/>
  <c r="Y275" i="3" s="1"/>
  <c r="K94" i="3"/>
  <c r="Y94" i="3" s="1"/>
  <c r="K188" i="3"/>
  <c r="Y188" i="3" s="1"/>
  <c r="K265" i="3"/>
  <c r="Y265" i="3" s="1"/>
  <c r="K8" i="3"/>
  <c r="Y8" i="3" s="1"/>
  <c r="K281" i="3"/>
  <c r="Y281" i="3" s="1"/>
  <c r="K83" i="3"/>
  <c r="Y83" i="3" s="1"/>
  <c r="K205" i="3"/>
  <c r="Y205" i="3" s="1"/>
  <c r="K228" i="3"/>
  <c r="Y228" i="3" s="1"/>
  <c r="K113" i="3"/>
  <c r="Y113" i="3" s="1"/>
  <c r="K264" i="3"/>
  <c r="Y264" i="3" s="1"/>
  <c r="K105" i="3"/>
  <c r="Y105" i="3" s="1"/>
  <c r="K357" i="3"/>
  <c r="Y357" i="3" s="1"/>
  <c r="K130" i="3"/>
  <c r="Y130" i="3" s="1"/>
  <c r="K27" i="3"/>
  <c r="Y27" i="3" s="1"/>
  <c r="K111" i="3"/>
  <c r="Y111" i="3" s="1"/>
  <c r="K293" i="3"/>
  <c r="Y293" i="3" s="1"/>
  <c r="K279" i="3"/>
  <c r="Y279" i="3" s="1"/>
  <c r="K160" i="3"/>
  <c r="Y160" i="3" s="1"/>
  <c r="K302" i="3"/>
  <c r="Y302" i="3" s="1"/>
  <c r="K186" i="3"/>
  <c r="Y186" i="3" s="1"/>
  <c r="K133" i="3"/>
  <c r="Y133" i="3" s="1"/>
  <c r="K82" i="3"/>
  <c r="Y82" i="3" s="1"/>
  <c r="K245" i="3"/>
  <c r="Y245" i="3" s="1"/>
  <c r="K51" i="3"/>
  <c r="Y51" i="3" s="1"/>
  <c r="K336" i="3"/>
  <c r="Y336" i="3" s="1"/>
  <c r="K214" i="3"/>
  <c r="Y214" i="3" s="1"/>
  <c r="K85" i="3"/>
  <c r="Y85" i="3" s="1"/>
  <c r="K165" i="3"/>
  <c r="Y165" i="3" s="1"/>
  <c r="K307" i="3"/>
  <c r="Y307" i="3" s="1"/>
  <c r="K153" i="3"/>
  <c r="Y153" i="3" s="1"/>
  <c r="K213" i="3"/>
  <c r="Y213" i="3" s="1"/>
  <c r="K177" i="3"/>
  <c r="Y177" i="3" s="1"/>
  <c r="K163" i="3"/>
  <c r="Y163" i="3" s="1"/>
  <c r="K328" i="3"/>
  <c r="Y328" i="3" s="1"/>
  <c r="K103" i="3"/>
  <c r="Y103" i="3" s="1"/>
  <c r="K19" i="3"/>
  <c r="Y19" i="3" s="1"/>
  <c r="K354" i="3"/>
  <c r="Y354" i="3" s="1"/>
  <c r="K331" i="3"/>
  <c r="Y331" i="3" s="1"/>
  <c r="K12" i="3"/>
  <c r="Y12" i="3" s="1"/>
  <c r="K4" i="3"/>
  <c r="Y4" i="3" s="1"/>
  <c r="K17" i="3"/>
  <c r="Y17" i="3" s="1"/>
  <c r="K55" i="3"/>
  <c r="Y55" i="3" s="1"/>
  <c r="K312" i="3"/>
  <c r="Y312" i="3" s="1"/>
  <c r="K341" i="3"/>
  <c r="Y341" i="3" s="1"/>
  <c r="L35" i="3"/>
  <c r="Z35" i="3" s="1"/>
  <c r="L320" i="3"/>
  <c r="Z320" i="3" s="1"/>
  <c r="L360" i="3"/>
  <c r="Z360" i="3" s="1"/>
  <c r="L175" i="3"/>
  <c r="Z175" i="3" s="1"/>
  <c r="L207" i="3"/>
  <c r="Z207" i="3" s="1"/>
  <c r="L243" i="3"/>
  <c r="Z243" i="3" s="1"/>
  <c r="L274" i="3"/>
  <c r="Z274" i="3" s="1"/>
  <c r="L75" i="3"/>
  <c r="Z75" i="3" s="1"/>
  <c r="L352" i="3"/>
  <c r="Z352" i="3" s="1"/>
  <c r="L73" i="3"/>
  <c r="Z73" i="3" s="1"/>
  <c r="L80" i="3"/>
  <c r="Z80" i="3" s="1"/>
  <c r="L25" i="3"/>
  <c r="Z25" i="3" s="1"/>
  <c r="L9" i="3"/>
  <c r="Z9" i="3" s="1"/>
  <c r="L219" i="3"/>
  <c r="Z219" i="3" s="1"/>
  <c r="L84" i="3"/>
  <c r="Z84" i="3" s="1"/>
  <c r="L290" i="3"/>
  <c r="Z290" i="3" s="1"/>
  <c r="L148" i="3"/>
  <c r="Z148" i="3" s="1"/>
  <c r="L6" i="3"/>
  <c r="Z6" i="3" s="1"/>
  <c r="L114" i="3"/>
  <c r="Z114" i="3" s="1"/>
  <c r="L3" i="3"/>
  <c r="Z3" i="3" s="1"/>
  <c r="L122" i="3"/>
  <c r="Z122" i="3" s="1"/>
  <c r="L115" i="3"/>
  <c r="Z115" i="3" s="1"/>
  <c r="L167" i="3"/>
  <c r="Z167" i="3" s="1"/>
  <c r="L278" i="3"/>
  <c r="Z278" i="3" s="1"/>
  <c r="L164" i="3"/>
  <c r="Z164" i="3" s="1"/>
  <c r="L121" i="3"/>
  <c r="Z121" i="3" s="1"/>
  <c r="L301" i="3"/>
  <c r="Z301" i="3" s="1"/>
  <c r="L364" i="3"/>
  <c r="Z364" i="3" s="1"/>
  <c r="L119" i="3"/>
  <c r="Z119" i="3" s="1"/>
  <c r="L255" i="3"/>
  <c r="Z255" i="3" s="1"/>
  <c r="L161" i="3"/>
  <c r="Z161" i="3" s="1"/>
  <c r="L224" i="3"/>
  <c r="Z224" i="3" s="1"/>
  <c r="L89" i="3"/>
  <c r="Z89" i="3" s="1"/>
  <c r="L58" i="3"/>
  <c r="Z58" i="3" s="1"/>
  <c r="L42" i="3"/>
  <c r="Z42" i="3" s="1"/>
  <c r="L288" i="3"/>
  <c r="Z288" i="3" s="1"/>
  <c r="L247" i="3"/>
  <c r="Z247" i="3" s="1"/>
  <c r="L104" i="3"/>
  <c r="Z104" i="3" s="1"/>
  <c r="L221" i="3"/>
  <c r="Z221" i="3" s="1"/>
  <c r="L13" i="3"/>
  <c r="Z13" i="3" s="1"/>
  <c r="L31" i="3"/>
  <c r="Z31" i="3" s="1"/>
  <c r="L28" i="3"/>
  <c r="Z28" i="3" s="1"/>
  <c r="L273" i="3"/>
  <c r="Z273" i="3" s="1"/>
  <c r="L39" i="3"/>
  <c r="Z39" i="3" s="1"/>
  <c r="L66" i="3"/>
  <c r="Z66" i="3" s="1"/>
  <c r="L227" i="3"/>
  <c r="Z227" i="3" s="1"/>
  <c r="L70" i="3"/>
  <c r="Z70" i="3" s="1"/>
  <c r="L184" i="3"/>
  <c r="Z184" i="3" s="1"/>
  <c r="L49" i="3"/>
  <c r="Z49" i="3" s="1"/>
  <c r="L246" i="3"/>
  <c r="Z246" i="3" s="1"/>
  <c r="L178" i="3"/>
  <c r="Z178" i="3" s="1"/>
  <c r="L193" i="3"/>
  <c r="Z193" i="3" s="1"/>
  <c r="L181" i="3"/>
  <c r="Z181" i="3" s="1"/>
  <c r="L191" i="3"/>
  <c r="Z191" i="3" s="1"/>
  <c r="L87" i="3"/>
  <c r="Z87" i="3" s="1"/>
  <c r="L100" i="3"/>
  <c r="Z100" i="3" s="1"/>
  <c r="L170" i="3"/>
  <c r="Z170" i="3" s="1"/>
  <c r="L289" i="3"/>
  <c r="Z289" i="3" s="1"/>
  <c r="L128" i="3"/>
  <c r="Z128" i="3" s="1"/>
  <c r="L231" i="3"/>
  <c r="Z231" i="3" s="1"/>
  <c r="L203" i="3"/>
  <c r="Z203" i="3" s="1"/>
  <c r="L199" i="3"/>
  <c r="Z199" i="3" s="1"/>
  <c r="L7" i="3"/>
  <c r="Z7" i="3" s="1"/>
  <c r="L96" i="3"/>
  <c r="Z96" i="3" s="1"/>
  <c r="L166" i="3"/>
  <c r="Z166" i="3" s="1"/>
  <c r="L183" i="3"/>
  <c r="Z183" i="3" s="1"/>
  <c r="L212" i="3"/>
  <c r="Z212" i="3" s="1"/>
  <c r="L329" i="3"/>
  <c r="Z329" i="3" s="1"/>
  <c r="L137" i="3"/>
  <c r="Z137" i="3" s="1"/>
  <c r="L346" i="3"/>
  <c r="Z346" i="3" s="1"/>
  <c r="L109" i="3"/>
  <c r="Z109" i="3" s="1"/>
  <c r="L79" i="3"/>
  <c r="Z79" i="3" s="1"/>
  <c r="L263" i="3"/>
  <c r="Z263" i="3" s="1"/>
  <c r="L56" i="3"/>
  <c r="Z56" i="3" s="1"/>
  <c r="L169" i="3"/>
  <c r="Z169" i="3" s="1"/>
  <c r="L34" i="3"/>
  <c r="Z34" i="3" s="1"/>
  <c r="L196" i="3"/>
  <c r="Z196" i="3" s="1"/>
  <c r="L339" i="3"/>
  <c r="Z339" i="3" s="1"/>
  <c r="L140" i="3"/>
  <c r="Z140" i="3" s="1"/>
  <c r="L48" i="3"/>
  <c r="Z48" i="3" s="1"/>
  <c r="L338" i="3"/>
  <c r="Z338" i="3" s="1"/>
  <c r="L313" i="3"/>
  <c r="Z313" i="3" s="1"/>
  <c r="L91" i="3"/>
  <c r="Z91" i="3" s="1"/>
  <c r="L340" i="3"/>
  <c r="Z340" i="3" s="1"/>
  <c r="L68" i="3"/>
  <c r="Z68" i="3" s="1"/>
  <c r="L47" i="3"/>
  <c r="Z47" i="3" s="1"/>
  <c r="L318" i="3"/>
  <c r="Z318" i="3" s="1"/>
  <c r="L291" i="3"/>
  <c r="Z291" i="3" s="1"/>
  <c r="L275" i="3"/>
  <c r="Z275" i="3" s="1"/>
  <c r="L94" i="3"/>
  <c r="Z94" i="3" s="1"/>
  <c r="L188" i="3"/>
  <c r="Z188" i="3" s="1"/>
  <c r="L265" i="3"/>
  <c r="Z265" i="3" s="1"/>
  <c r="L8" i="3"/>
  <c r="Z8" i="3" s="1"/>
  <c r="L281" i="3"/>
  <c r="Z281" i="3" s="1"/>
  <c r="L83" i="3"/>
  <c r="Z83" i="3" s="1"/>
  <c r="L205" i="3"/>
  <c r="Z205" i="3" s="1"/>
  <c r="L228" i="3"/>
  <c r="Z228" i="3" s="1"/>
  <c r="L113" i="3"/>
  <c r="Z113" i="3" s="1"/>
  <c r="L264" i="3"/>
  <c r="Z264" i="3" s="1"/>
  <c r="L105" i="3"/>
  <c r="Z105" i="3" s="1"/>
  <c r="L357" i="3"/>
  <c r="Z357" i="3" s="1"/>
  <c r="L130" i="3"/>
  <c r="Z130" i="3" s="1"/>
  <c r="L27" i="3"/>
  <c r="Z27" i="3" s="1"/>
  <c r="L111" i="3"/>
  <c r="Z111" i="3" s="1"/>
  <c r="L293" i="3"/>
  <c r="Z293" i="3" s="1"/>
  <c r="L279" i="3"/>
  <c r="Z279" i="3" s="1"/>
  <c r="L160" i="3"/>
  <c r="Z160" i="3" s="1"/>
  <c r="L302" i="3"/>
  <c r="Z302" i="3" s="1"/>
  <c r="L186" i="3"/>
  <c r="Z186" i="3" s="1"/>
  <c r="L133" i="3"/>
  <c r="Z133" i="3" s="1"/>
  <c r="L82" i="3"/>
  <c r="Z82" i="3" s="1"/>
  <c r="L245" i="3"/>
  <c r="Z245" i="3" s="1"/>
  <c r="L51" i="3"/>
  <c r="Z51" i="3" s="1"/>
  <c r="L336" i="3"/>
  <c r="Z336" i="3" s="1"/>
  <c r="L214" i="3"/>
  <c r="Z214" i="3" s="1"/>
  <c r="L85" i="3"/>
  <c r="Z85" i="3" s="1"/>
  <c r="L165" i="3"/>
  <c r="Z165" i="3" s="1"/>
  <c r="L307" i="3"/>
  <c r="Z307" i="3" s="1"/>
  <c r="L153" i="3"/>
  <c r="Z153" i="3" s="1"/>
  <c r="L213" i="3"/>
  <c r="Z213" i="3" s="1"/>
  <c r="L177" i="3"/>
  <c r="Z177" i="3" s="1"/>
  <c r="L163" i="3"/>
  <c r="Z163" i="3" s="1"/>
  <c r="L328" i="3"/>
  <c r="Z328" i="3" s="1"/>
  <c r="L103" i="3"/>
  <c r="Z103" i="3" s="1"/>
  <c r="L19" i="3"/>
  <c r="Z19" i="3" s="1"/>
  <c r="L354" i="3"/>
  <c r="Z354" i="3" s="1"/>
  <c r="L331" i="3"/>
  <c r="Z331" i="3" s="1"/>
  <c r="L12" i="3"/>
  <c r="Z12" i="3" s="1"/>
  <c r="L4" i="3"/>
  <c r="Z4" i="3" s="1"/>
  <c r="L17" i="3"/>
  <c r="Z17" i="3" s="1"/>
  <c r="L55" i="3"/>
  <c r="Z55" i="3" s="1"/>
  <c r="L312" i="3"/>
  <c r="Z312" i="3" s="1"/>
  <c r="L341" i="3"/>
  <c r="Z341" i="3" s="1"/>
  <c r="M35" i="3"/>
  <c r="M320" i="3"/>
  <c r="M360" i="3"/>
  <c r="M175" i="3"/>
  <c r="M207" i="3"/>
  <c r="M243" i="3"/>
  <c r="M274" i="3"/>
  <c r="M75" i="3"/>
  <c r="M352" i="3"/>
  <c r="M73" i="3"/>
  <c r="M80" i="3"/>
  <c r="M25" i="3"/>
  <c r="M9" i="3"/>
  <c r="M219" i="3"/>
  <c r="M84" i="3"/>
  <c r="M290" i="3"/>
  <c r="M148" i="3"/>
  <c r="M6" i="3"/>
  <c r="M114" i="3"/>
  <c r="M3" i="3"/>
  <c r="M122" i="3"/>
  <c r="M115" i="3"/>
  <c r="M167" i="3"/>
  <c r="M278" i="3"/>
  <c r="M164" i="3"/>
  <c r="M121" i="3"/>
  <c r="M301" i="3"/>
  <c r="M364" i="3"/>
  <c r="M119" i="3"/>
  <c r="M255" i="3"/>
  <c r="M161" i="3"/>
  <c r="M224" i="3"/>
  <c r="M89" i="3"/>
  <c r="M58" i="3"/>
  <c r="M42" i="3"/>
  <c r="M288" i="3"/>
  <c r="M247" i="3"/>
  <c r="M104" i="3"/>
  <c r="M221" i="3"/>
  <c r="M13" i="3"/>
  <c r="M31" i="3"/>
  <c r="M28" i="3"/>
  <c r="M273" i="3"/>
  <c r="M39" i="3"/>
  <c r="M66" i="3"/>
  <c r="M227" i="3"/>
  <c r="M70" i="3"/>
  <c r="M184" i="3"/>
  <c r="M49" i="3"/>
  <c r="M246" i="3"/>
  <c r="M178" i="3"/>
  <c r="M193" i="3"/>
  <c r="M181" i="3"/>
  <c r="M191" i="3"/>
  <c r="M87" i="3"/>
  <c r="M100" i="3"/>
  <c r="M170" i="3"/>
  <c r="M289" i="3"/>
  <c r="M128" i="3"/>
  <c r="M231" i="3"/>
  <c r="M203" i="3"/>
  <c r="M199" i="3"/>
  <c r="M7" i="3"/>
  <c r="M96" i="3"/>
  <c r="M166" i="3"/>
  <c r="M183" i="3"/>
  <c r="M212" i="3"/>
  <c r="M329" i="3"/>
  <c r="M137" i="3"/>
  <c r="M346" i="3"/>
  <c r="M109" i="3"/>
  <c r="M79" i="3"/>
  <c r="M263" i="3"/>
  <c r="M56" i="3"/>
  <c r="M169" i="3"/>
  <c r="M34" i="3"/>
  <c r="M196" i="3"/>
  <c r="M339" i="3"/>
  <c r="M140" i="3"/>
  <c r="M48" i="3"/>
  <c r="M338" i="3"/>
  <c r="M313" i="3"/>
  <c r="M91" i="3"/>
  <c r="M340" i="3"/>
  <c r="M68" i="3"/>
  <c r="M47" i="3"/>
  <c r="M318" i="3"/>
  <c r="M291" i="3"/>
  <c r="M275" i="3"/>
  <c r="M94" i="3"/>
  <c r="M188" i="3"/>
  <c r="M265" i="3"/>
  <c r="M8" i="3"/>
  <c r="M281" i="3"/>
  <c r="M83" i="3"/>
  <c r="M205" i="3"/>
  <c r="M228" i="3"/>
  <c r="M113" i="3"/>
  <c r="M264" i="3"/>
  <c r="M105" i="3"/>
  <c r="M357" i="3"/>
  <c r="M130" i="3"/>
  <c r="M27" i="3"/>
  <c r="M111" i="3"/>
  <c r="M293" i="3"/>
  <c r="M279" i="3"/>
  <c r="M160" i="3"/>
  <c r="M302" i="3"/>
  <c r="M186" i="3"/>
  <c r="M133" i="3"/>
  <c r="M82" i="3"/>
  <c r="M245" i="3"/>
  <c r="M51" i="3"/>
  <c r="M336" i="3"/>
  <c r="M214" i="3"/>
  <c r="M85" i="3"/>
  <c r="M165" i="3"/>
  <c r="M307" i="3"/>
  <c r="M153" i="3"/>
  <c r="M213" i="3"/>
  <c r="M177" i="3"/>
  <c r="M163" i="3"/>
  <c r="M328" i="3"/>
  <c r="M103" i="3"/>
  <c r="M19" i="3"/>
  <c r="M354" i="3"/>
  <c r="M331" i="3"/>
  <c r="M12" i="3"/>
  <c r="M4" i="3"/>
  <c r="M17" i="3"/>
  <c r="M55" i="3"/>
  <c r="M312" i="3"/>
  <c r="M341" i="3"/>
  <c r="N35" i="3"/>
  <c r="N320" i="3"/>
  <c r="N360" i="3"/>
  <c r="N175" i="3"/>
  <c r="N207" i="3"/>
  <c r="N243" i="3"/>
  <c r="N274" i="3"/>
  <c r="N75" i="3"/>
  <c r="N352" i="3"/>
  <c r="N73" i="3"/>
  <c r="N80" i="3"/>
  <c r="N25" i="3"/>
  <c r="N9" i="3"/>
  <c r="N219" i="3"/>
  <c r="N84" i="3"/>
  <c r="N290" i="3"/>
  <c r="N148" i="3"/>
  <c r="N6" i="3"/>
  <c r="N114" i="3"/>
  <c r="N3" i="3"/>
  <c r="N122" i="3"/>
  <c r="N115" i="3"/>
  <c r="N167" i="3"/>
  <c r="N278" i="3"/>
  <c r="N164" i="3"/>
  <c r="N121" i="3"/>
  <c r="N301" i="3"/>
  <c r="N364" i="3"/>
  <c r="N119" i="3"/>
  <c r="N255" i="3"/>
  <c r="N161" i="3"/>
  <c r="N224" i="3"/>
  <c r="N89" i="3"/>
  <c r="N58" i="3"/>
  <c r="N42" i="3"/>
  <c r="N288" i="3"/>
  <c r="N247" i="3"/>
  <c r="N104" i="3"/>
  <c r="N221" i="3"/>
  <c r="N13" i="3"/>
  <c r="N31" i="3"/>
  <c r="N28" i="3"/>
  <c r="N273" i="3"/>
  <c r="N39" i="3"/>
  <c r="N66" i="3"/>
  <c r="N227" i="3"/>
  <c r="N70" i="3"/>
  <c r="N184" i="3"/>
  <c r="N49" i="3"/>
  <c r="N246" i="3"/>
  <c r="N178" i="3"/>
  <c r="N193" i="3"/>
  <c r="N181" i="3"/>
  <c r="N191" i="3"/>
  <c r="N87" i="3"/>
  <c r="N100" i="3"/>
  <c r="N170" i="3"/>
  <c r="N289" i="3"/>
  <c r="N128" i="3"/>
  <c r="N231" i="3"/>
  <c r="N203" i="3"/>
  <c r="N199" i="3"/>
  <c r="N7" i="3"/>
  <c r="N96" i="3"/>
  <c r="N166" i="3"/>
  <c r="N183" i="3"/>
  <c r="N212" i="3"/>
  <c r="N329" i="3"/>
  <c r="N137" i="3"/>
  <c r="N346" i="3"/>
  <c r="N109" i="3"/>
  <c r="N79" i="3"/>
  <c r="N263" i="3"/>
  <c r="N56" i="3"/>
  <c r="N169" i="3"/>
  <c r="N34" i="3"/>
  <c r="N196" i="3"/>
  <c r="N339" i="3"/>
  <c r="N140" i="3"/>
  <c r="N48" i="3"/>
  <c r="N338" i="3"/>
  <c r="N313" i="3"/>
  <c r="N91" i="3"/>
  <c r="N340" i="3"/>
  <c r="N68" i="3"/>
  <c r="N47" i="3"/>
  <c r="N318" i="3"/>
  <c r="N291" i="3"/>
  <c r="N275" i="3"/>
  <c r="N94" i="3"/>
  <c r="N188" i="3"/>
  <c r="N265" i="3"/>
  <c r="N8" i="3"/>
  <c r="N281" i="3"/>
  <c r="N83" i="3"/>
  <c r="N205" i="3"/>
  <c r="N228" i="3"/>
  <c r="N113" i="3"/>
  <c r="N264" i="3"/>
  <c r="N105" i="3"/>
  <c r="N357" i="3"/>
  <c r="N130" i="3"/>
  <c r="N27" i="3"/>
  <c r="N111" i="3"/>
  <c r="N293" i="3"/>
  <c r="N279" i="3"/>
  <c r="N160" i="3"/>
  <c r="N302" i="3"/>
  <c r="N186" i="3"/>
  <c r="N133" i="3"/>
  <c r="N82" i="3"/>
  <c r="N245" i="3"/>
  <c r="N51" i="3"/>
  <c r="N336" i="3"/>
  <c r="N214" i="3"/>
  <c r="N85" i="3"/>
  <c r="N165" i="3"/>
  <c r="N307" i="3"/>
  <c r="N153" i="3"/>
  <c r="N213" i="3"/>
  <c r="N177" i="3"/>
  <c r="N163" i="3"/>
  <c r="N328" i="3"/>
  <c r="N103" i="3"/>
  <c r="N19" i="3"/>
  <c r="N354" i="3"/>
  <c r="N331" i="3"/>
  <c r="N12" i="3"/>
  <c r="N4" i="3"/>
  <c r="N17" i="3"/>
  <c r="N55" i="3"/>
  <c r="N312" i="3"/>
  <c r="N341" i="3"/>
  <c r="O35" i="3"/>
  <c r="O320" i="3"/>
  <c r="O360" i="3"/>
  <c r="O175" i="3"/>
  <c r="O207" i="3"/>
  <c r="O243" i="3"/>
  <c r="O274" i="3"/>
  <c r="O75" i="3"/>
  <c r="O352" i="3"/>
  <c r="O73" i="3"/>
  <c r="O80" i="3"/>
  <c r="O25" i="3"/>
  <c r="O9" i="3"/>
  <c r="O219" i="3"/>
  <c r="O84" i="3"/>
  <c r="O290" i="3"/>
  <c r="O148" i="3"/>
  <c r="O6" i="3"/>
  <c r="O114" i="3"/>
  <c r="O3" i="3"/>
  <c r="O122" i="3"/>
  <c r="O115" i="3"/>
  <c r="O167" i="3"/>
  <c r="O278" i="3"/>
  <c r="O164" i="3"/>
  <c r="O121" i="3"/>
  <c r="O301" i="3"/>
  <c r="O364" i="3"/>
  <c r="O119" i="3"/>
  <c r="O255" i="3"/>
  <c r="O161" i="3"/>
  <c r="O224" i="3"/>
  <c r="O89" i="3"/>
  <c r="O58" i="3"/>
  <c r="O42" i="3"/>
  <c r="O288" i="3"/>
  <c r="O247" i="3"/>
  <c r="O104" i="3"/>
  <c r="O221" i="3"/>
  <c r="O13" i="3"/>
  <c r="O31" i="3"/>
  <c r="O28" i="3"/>
  <c r="O273" i="3"/>
  <c r="O39" i="3"/>
  <c r="O66" i="3"/>
  <c r="O227" i="3"/>
  <c r="O70" i="3"/>
  <c r="O184" i="3"/>
  <c r="O49" i="3"/>
  <c r="O246" i="3"/>
  <c r="O178" i="3"/>
  <c r="O193" i="3"/>
  <c r="O181" i="3"/>
  <c r="O191" i="3"/>
  <c r="O87" i="3"/>
  <c r="O100" i="3"/>
  <c r="O170" i="3"/>
  <c r="O289" i="3"/>
  <c r="O128" i="3"/>
  <c r="O231" i="3"/>
  <c r="O203" i="3"/>
  <c r="O199" i="3"/>
  <c r="O7" i="3"/>
  <c r="O96" i="3"/>
  <c r="O166" i="3"/>
  <c r="O183" i="3"/>
  <c r="O212" i="3"/>
  <c r="O329" i="3"/>
  <c r="O137" i="3"/>
  <c r="O346" i="3"/>
  <c r="O109" i="3"/>
  <c r="O79" i="3"/>
  <c r="O263" i="3"/>
  <c r="O56" i="3"/>
  <c r="O169" i="3"/>
  <c r="O34" i="3"/>
  <c r="O196" i="3"/>
  <c r="O339" i="3"/>
  <c r="O140" i="3"/>
  <c r="O48" i="3"/>
  <c r="O338" i="3"/>
  <c r="O313" i="3"/>
  <c r="O91" i="3"/>
  <c r="O340" i="3"/>
  <c r="O68" i="3"/>
  <c r="O47" i="3"/>
  <c r="O318" i="3"/>
  <c r="O291" i="3"/>
  <c r="O275" i="3"/>
  <c r="O94" i="3"/>
  <c r="O188" i="3"/>
  <c r="O265" i="3"/>
  <c r="O8" i="3"/>
  <c r="O281" i="3"/>
  <c r="O83" i="3"/>
  <c r="O205" i="3"/>
  <c r="O228" i="3"/>
  <c r="O113" i="3"/>
  <c r="O264" i="3"/>
  <c r="O105" i="3"/>
  <c r="O357" i="3"/>
  <c r="O130" i="3"/>
  <c r="O27" i="3"/>
  <c r="O111" i="3"/>
  <c r="O293" i="3"/>
  <c r="O279" i="3"/>
  <c r="O160" i="3"/>
  <c r="O302" i="3"/>
  <c r="O186" i="3"/>
  <c r="O133" i="3"/>
  <c r="O82" i="3"/>
  <c r="O245" i="3"/>
  <c r="O51" i="3"/>
  <c r="O336" i="3"/>
  <c r="O214" i="3"/>
  <c r="O85" i="3"/>
  <c r="O165" i="3"/>
  <c r="O307" i="3"/>
  <c r="O153" i="3"/>
  <c r="O213" i="3"/>
  <c r="O177" i="3"/>
  <c r="O163" i="3"/>
  <c r="O328" i="3"/>
  <c r="O103" i="3"/>
  <c r="O19" i="3"/>
  <c r="O354" i="3"/>
  <c r="O331" i="3"/>
  <c r="O12" i="3"/>
  <c r="O4" i="3"/>
  <c r="O17" i="3"/>
  <c r="O55" i="3"/>
  <c r="O312" i="3"/>
  <c r="O341" i="3"/>
  <c r="P35" i="3"/>
  <c r="P320" i="3"/>
  <c r="P360" i="3"/>
  <c r="P175" i="3"/>
  <c r="P207" i="3"/>
  <c r="P243" i="3"/>
  <c r="P274" i="3"/>
  <c r="P75" i="3"/>
  <c r="P352" i="3"/>
  <c r="P73" i="3"/>
  <c r="P80" i="3"/>
  <c r="P25" i="3"/>
  <c r="P9" i="3"/>
  <c r="P219" i="3"/>
  <c r="P84" i="3"/>
  <c r="P290" i="3"/>
  <c r="P148" i="3"/>
  <c r="P6" i="3"/>
  <c r="P114" i="3"/>
  <c r="P3" i="3"/>
  <c r="P122" i="3"/>
  <c r="P115" i="3"/>
  <c r="P167" i="3"/>
  <c r="P278" i="3"/>
  <c r="P164" i="3"/>
  <c r="P121" i="3"/>
  <c r="P301" i="3"/>
  <c r="P364" i="3"/>
  <c r="P119" i="3"/>
  <c r="P255" i="3"/>
  <c r="P161" i="3"/>
  <c r="P224" i="3"/>
  <c r="P89" i="3"/>
  <c r="P58" i="3"/>
  <c r="P42" i="3"/>
  <c r="P288" i="3"/>
  <c r="P247" i="3"/>
  <c r="P104" i="3"/>
  <c r="P221" i="3"/>
  <c r="P13" i="3"/>
  <c r="P31" i="3"/>
  <c r="P28" i="3"/>
  <c r="P273" i="3"/>
  <c r="P39" i="3"/>
  <c r="P66" i="3"/>
  <c r="P227" i="3"/>
  <c r="P70" i="3"/>
  <c r="P184" i="3"/>
  <c r="P49" i="3"/>
  <c r="P246" i="3"/>
  <c r="P178" i="3"/>
  <c r="P193" i="3"/>
  <c r="P181" i="3"/>
  <c r="P191" i="3"/>
  <c r="P87" i="3"/>
  <c r="P100" i="3"/>
  <c r="P170" i="3"/>
  <c r="P289" i="3"/>
  <c r="P128" i="3"/>
  <c r="P231" i="3"/>
  <c r="P203" i="3"/>
  <c r="P199" i="3"/>
  <c r="P7" i="3"/>
  <c r="P96" i="3"/>
  <c r="P166" i="3"/>
  <c r="P183" i="3"/>
  <c r="P212" i="3"/>
  <c r="P329" i="3"/>
  <c r="P137" i="3"/>
  <c r="P346" i="3"/>
  <c r="P109" i="3"/>
  <c r="P79" i="3"/>
  <c r="P263" i="3"/>
  <c r="P56" i="3"/>
  <c r="P169" i="3"/>
  <c r="P34" i="3"/>
  <c r="P196" i="3"/>
  <c r="P339" i="3"/>
  <c r="P140" i="3"/>
  <c r="P48" i="3"/>
  <c r="P338" i="3"/>
  <c r="P313" i="3"/>
  <c r="P91" i="3"/>
  <c r="P340" i="3"/>
  <c r="P68" i="3"/>
  <c r="P47" i="3"/>
  <c r="P318" i="3"/>
  <c r="P291" i="3"/>
  <c r="P275" i="3"/>
  <c r="P94" i="3"/>
  <c r="P188" i="3"/>
  <c r="P265" i="3"/>
  <c r="P8" i="3"/>
  <c r="P281" i="3"/>
  <c r="P83" i="3"/>
  <c r="P205" i="3"/>
  <c r="P228" i="3"/>
  <c r="P113" i="3"/>
  <c r="P264" i="3"/>
  <c r="P105" i="3"/>
  <c r="P357" i="3"/>
  <c r="P130" i="3"/>
  <c r="P27" i="3"/>
  <c r="P111" i="3"/>
  <c r="P293" i="3"/>
  <c r="P279" i="3"/>
  <c r="P160" i="3"/>
  <c r="P302" i="3"/>
  <c r="P186" i="3"/>
  <c r="P133" i="3"/>
  <c r="P82" i="3"/>
  <c r="P245" i="3"/>
  <c r="P51" i="3"/>
  <c r="P336" i="3"/>
  <c r="P214" i="3"/>
  <c r="P85" i="3"/>
  <c r="P165" i="3"/>
  <c r="P307" i="3"/>
  <c r="P153" i="3"/>
  <c r="P213" i="3"/>
  <c r="P177" i="3"/>
  <c r="P163" i="3"/>
  <c r="P328" i="3"/>
  <c r="P103" i="3"/>
  <c r="P19" i="3"/>
  <c r="P354" i="3"/>
  <c r="P331" i="3"/>
  <c r="P12" i="3"/>
  <c r="P4" i="3"/>
  <c r="P17" i="3"/>
  <c r="P55" i="3"/>
  <c r="P312" i="3"/>
  <c r="P341" i="3"/>
  <c r="Q35" i="3"/>
  <c r="Q320" i="3"/>
  <c r="Q360" i="3"/>
  <c r="Q175" i="3"/>
  <c r="Q207" i="3"/>
  <c r="Q243" i="3"/>
  <c r="Q274" i="3"/>
  <c r="Q75" i="3"/>
  <c r="Q352" i="3"/>
  <c r="Q73" i="3"/>
  <c r="Q80" i="3"/>
  <c r="Q25" i="3"/>
  <c r="Q9" i="3"/>
  <c r="Q219" i="3"/>
  <c r="Q84" i="3"/>
  <c r="Q290" i="3"/>
  <c r="Q148" i="3"/>
  <c r="Q6" i="3"/>
  <c r="Q114" i="3"/>
  <c r="Q3" i="3"/>
  <c r="Q122" i="3"/>
  <c r="Q115" i="3"/>
  <c r="Q167" i="3"/>
  <c r="Q278" i="3"/>
  <c r="Q164" i="3"/>
  <c r="Q121" i="3"/>
  <c r="Q301" i="3"/>
  <c r="Q364" i="3"/>
  <c r="Q119" i="3"/>
  <c r="Q255" i="3"/>
  <c r="Q161" i="3"/>
  <c r="Q224" i="3"/>
  <c r="Q89" i="3"/>
  <c r="Q58" i="3"/>
  <c r="Q42" i="3"/>
  <c r="Q288" i="3"/>
  <c r="Q247" i="3"/>
  <c r="Q104" i="3"/>
  <c r="Q221" i="3"/>
  <c r="Q13" i="3"/>
  <c r="Q31" i="3"/>
  <c r="Q28" i="3"/>
  <c r="Q273" i="3"/>
  <c r="Q39" i="3"/>
  <c r="Q66" i="3"/>
  <c r="Q227" i="3"/>
  <c r="Q70" i="3"/>
  <c r="Q184" i="3"/>
  <c r="Q49" i="3"/>
  <c r="Q246" i="3"/>
  <c r="Q178" i="3"/>
  <c r="Q193" i="3"/>
  <c r="Q181" i="3"/>
  <c r="Q191" i="3"/>
  <c r="Q87" i="3"/>
  <c r="Q100" i="3"/>
  <c r="Q170" i="3"/>
  <c r="Q289" i="3"/>
  <c r="Q128" i="3"/>
  <c r="Q231" i="3"/>
  <c r="Q203" i="3"/>
  <c r="Q199" i="3"/>
  <c r="Q7" i="3"/>
  <c r="Q96" i="3"/>
  <c r="Q166" i="3"/>
  <c r="Q183" i="3"/>
  <c r="Q212" i="3"/>
  <c r="Q329" i="3"/>
  <c r="Q137" i="3"/>
  <c r="Q346" i="3"/>
  <c r="Q109" i="3"/>
  <c r="Q79" i="3"/>
  <c r="Q263" i="3"/>
  <c r="Q56" i="3"/>
  <c r="Q169" i="3"/>
  <c r="Q34" i="3"/>
  <c r="Q196" i="3"/>
  <c r="Q339" i="3"/>
  <c r="Q140" i="3"/>
  <c r="Q48" i="3"/>
  <c r="Q338" i="3"/>
  <c r="Q313" i="3"/>
  <c r="Q91" i="3"/>
  <c r="Q340" i="3"/>
  <c r="Q68" i="3"/>
  <c r="Q47" i="3"/>
  <c r="Q318" i="3"/>
  <c r="Q291" i="3"/>
  <c r="Q275" i="3"/>
  <c r="Q94" i="3"/>
  <c r="Q188" i="3"/>
  <c r="Q265" i="3"/>
  <c r="Q8" i="3"/>
  <c r="Q281" i="3"/>
  <c r="Q83" i="3"/>
  <c r="Q205" i="3"/>
  <c r="Q228" i="3"/>
  <c r="Q113" i="3"/>
  <c r="Q264" i="3"/>
  <c r="Q105" i="3"/>
  <c r="Q357" i="3"/>
  <c r="Q130" i="3"/>
  <c r="Q27" i="3"/>
  <c r="Q111" i="3"/>
  <c r="Q293" i="3"/>
  <c r="Q279" i="3"/>
  <c r="Q160" i="3"/>
  <c r="Q302" i="3"/>
  <c r="Q186" i="3"/>
  <c r="Q133" i="3"/>
  <c r="Q82" i="3"/>
  <c r="Q245" i="3"/>
  <c r="Q51" i="3"/>
  <c r="Q336" i="3"/>
  <c r="Q214" i="3"/>
  <c r="Q85" i="3"/>
  <c r="Q165" i="3"/>
  <c r="Q307" i="3"/>
  <c r="Q153" i="3"/>
  <c r="Q213" i="3"/>
  <c r="Q177" i="3"/>
  <c r="Q163" i="3"/>
  <c r="Q328" i="3"/>
  <c r="Q103" i="3"/>
  <c r="Q19" i="3"/>
  <c r="Q354" i="3"/>
  <c r="Q331" i="3"/>
  <c r="Q12" i="3"/>
  <c r="Q4" i="3"/>
  <c r="Q17" i="3"/>
  <c r="Q55" i="3"/>
  <c r="Q312" i="3"/>
  <c r="Q341" i="3"/>
  <c r="R35" i="3"/>
  <c r="R320" i="3"/>
  <c r="R360" i="3"/>
  <c r="R175" i="3"/>
  <c r="R207" i="3"/>
  <c r="R243" i="3"/>
  <c r="R274" i="3"/>
  <c r="R75" i="3"/>
  <c r="R352" i="3"/>
  <c r="R73" i="3"/>
  <c r="R80" i="3"/>
  <c r="R25" i="3"/>
  <c r="R9" i="3"/>
  <c r="R219" i="3"/>
  <c r="R84" i="3"/>
  <c r="R290" i="3"/>
  <c r="R148" i="3"/>
  <c r="R6" i="3"/>
  <c r="R114" i="3"/>
  <c r="R3" i="3"/>
  <c r="R122" i="3"/>
  <c r="R115" i="3"/>
  <c r="R167" i="3"/>
  <c r="R278" i="3"/>
  <c r="R164" i="3"/>
  <c r="R121" i="3"/>
  <c r="R301" i="3"/>
  <c r="R364" i="3"/>
  <c r="R119" i="3"/>
  <c r="R255" i="3"/>
  <c r="R161" i="3"/>
  <c r="R224" i="3"/>
  <c r="R89" i="3"/>
  <c r="R58" i="3"/>
  <c r="R42" i="3"/>
  <c r="R288" i="3"/>
  <c r="R247" i="3"/>
  <c r="R104" i="3"/>
  <c r="R221" i="3"/>
  <c r="R13" i="3"/>
  <c r="R31" i="3"/>
  <c r="R28" i="3"/>
  <c r="R273" i="3"/>
  <c r="R39" i="3"/>
  <c r="R66" i="3"/>
  <c r="R227" i="3"/>
  <c r="R70" i="3"/>
  <c r="R184" i="3"/>
  <c r="R49" i="3"/>
  <c r="R246" i="3"/>
  <c r="R178" i="3"/>
  <c r="R193" i="3"/>
  <c r="R181" i="3"/>
  <c r="R191" i="3"/>
  <c r="R87" i="3"/>
  <c r="R100" i="3"/>
  <c r="R170" i="3"/>
  <c r="R289" i="3"/>
  <c r="R128" i="3"/>
  <c r="R231" i="3"/>
  <c r="R203" i="3"/>
  <c r="R199" i="3"/>
  <c r="R7" i="3"/>
  <c r="R96" i="3"/>
  <c r="R166" i="3"/>
  <c r="R183" i="3"/>
  <c r="R212" i="3"/>
  <c r="R329" i="3"/>
  <c r="R137" i="3"/>
  <c r="R346" i="3"/>
  <c r="R109" i="3"/>
  <c r="R79" i="3"/>
  <c r="R263" i="3"/>
  <c r="R56" i="3"/>
  <c r="R169" i="3"/>
  <c r="R34" i="3"/>
  <c r="R196" i="3"/>
  <c r="R339" i="3"/>
  <c r="R140" i="3"/>
  <c r="R48" i="3"/>
  <c r="R338" i="3"/>
  <c r="R313" i="3"/>
  <c r="R91" i="3"/>
  <c r="R340" i="3"/>
  <c r="R68" i="3"/>
  <c r="R47" i="3"/>
  <c r="R318" i="3"/>
  <c r="R291" i="3"/>
  <c r="R275" i="3"/>
  <c r="R94" i="3"/>
  <c r="R188" i="3"/>
  <c r="R265" i="3"/>
  <c r="R8" i="3"/>
  <c r="R281" i="3"/>
  <c r="R83" i="3"/>
  <c r="R205" i="3"/>
  <c r="R228" i="3"/>
  <c r="R113" i="3"/>
  <c r="R264" i="3"/>
  <c r="R105" i="3"/>
  <c r="R357" i="3"/>
  <c r="R130" i="3"/>
  <c r="R27" i="3"/>
  <c r="R111" i="3"/>
  <c r="R293" i="3"/>
  <c r="R279" i="3"/>
  <c r="R160" i="3"/>
  <c r="R302" i="3"/>
  <c r="R186" i="3"/>
  <c r="R133" i="3"/>
  <c r="R82" i="3"/>
  <c r="R245" i="3"/>
  <c r="R51" i="3"/>
  <c r="R336" i="3"/>
  <c r="R214" i="3"/>
  <c r="R85" i="3"/>
  <c r="R165" i="3"/>
  <c r="R307" i="3"/>
  <c r="R153" i="3"/>
  <c r="R213" i="3"/>
  <c r="R177" i="3"/>
  <c r="R163" i="3"/>
  <c r="R328" i="3"/>
  <c r="R103" i="3"/>
  <c r="R19" i="3"/>
  <c r="R354" i="3"/>
  <c r="R331" i="3"/>
  <c r="R12" i="3"/>
  <c r="R4" i="3"/>
  <c r="R17" i="3"/>
  <c r="R55" i="3"/>
  <c r="R312" i="3"/>
  <c r="R341" i="3"/>
  <c r="S35" i="3"/>
  <c r="S320" i="3"/>
  <c r="S360" i="3"/>
  <c r="S175" i="3"/>
  <c r="S207" i="3"/>
  <c r="S243" i="3"/>
  <c r="S274" i="3"/>
  <c r="S75" i="3"/>
  <c r="S352" i="3"/>
  <c r="S73" i="3"/>
  <c r="S80" i="3"/>
  <c r="S25" i="3"/>
  <c r="S9" i="3"/>
  <c r="S219" i="3"/>
  <c r="S84" i="3"/>
  <c r="S290" i="3"/>
  <c r="S148" i="3"/>
  <c r="S6" i="3"/>
  <c r="S114" i="3"/>
  <c r="S3" i="3"/>
  <c r="S122" i="3"/>
  <c r="S115" i="3"/>
  <c r="S167" i="3"/>
  <c r="S278" i="3"/>
  <c r="S164" i="3"/>
  <c r="S121" i="3"/>
  <c r="S301" i="3"/>
  <c r="S364" i="3"/>
  <c r="S119" i="3"/>
  <c r="S255" i="3"/>
  <c r="S161" i="3"/>
  <c r="S224" i="3"/>
  <c r="S89" i="3"/>
  <c r="S58" i="3"/>
  <c r="S42" i="3"/>
  <c r="S288" i="3"/>
  <c r="S247" i="3"/>
  <c r="S104" i="3"/>
  <c r="S221" i="3"/>
  <c r="S13" i="3"/>
  <c r="S31" i="3"/>
  <c r="S28" i="3"/>
  <c r="S273" i="3"/>
  <c r="S39" i="3"/>
  <c r="S66" i="3"/>
  <c r="S227" i="3"/>
  <c r="S70" i="3"/>
  <c r="S184" i="3"/>
  <c r="S49" i="3"/>
  <c r="S246" i="3"/>
  <c r="S178" i="3"/>
  <c r="S193" i="3"/>
  <c r="S181" i="3"/>
  <c r="S191" i="3"/>
  <c r="S87" i="3"/>
  <c r="S100" i="3"/>
  <c r="S170" i="3"/>
  <c r="S289" i="3"/>
  <c r="S128" i="3"/>
  <c r="S231" i="3"/>
  <c r="S203" i="3"/>
  <c r="S199" i="3"/>
  <c r="S7" i="3"/>
  <c r="S96" i="3"/>
  <c r="S166" i="3"/>
  <c r="S183" i="3"/>
  <c r="S212" i="3"/>
  <c r="S329" i="3"/>
  <c r="S137" i="3"/>
  <c r="S346" i="3"/>
  <c r="S109" i="3"/>
  <c r="S79" i="3"/>
  <c r="S263" i="3"/>
  <c r="S56" i="3"/>
  <c r="S169" i="3"/>
  <c r="S34" i="3"/>
  <c r="S196" i="3"/>
  <c r="S339" i="3"/>
  <c r="S140" i="3"/>
  <c r="S48" i="3"/>
  <c r="S338" i="3"/>
  <c r="S313" i="3"/>
  <c r="S91" i="3"/>
  <c r="S340" i="3"/>
  <c r="S68" i="3"/>
  <c r="S47" i="3"/>
  <c r="S318" i="3"/>
  <c r="S291" i="3"/>
  <c r="S275" i="3"/>
  <c r="S94" i="3"/>
  <c r="S188" i="3"/>
  <c r="S265" i="3"/>
  <c r="S8" i="3"/>
  <c r="S281" i="3"/>
  <c r="S83" i="3"/>
  <c r="S205" i="3"/>
  <c r="S228" i="3"/>
  <c r="S113" i="3"/>
  <c r="S264" i="3"/>
  <c r="S105" i="3"/>
  <c r="S357" i="3"/>
  <c r="S130" i="3"/>
  <c r="S27" i="3"/>
  <c r="S111" i="3"/>
  <c r="S293" i="3"/>
  <c r="S279" i="3"/>
  <c r="S160" i="3"/>
  <c r="S302" i="3"/>
  <c r="S186" i="3"/>
  <c r="S133" i="3"/>
  <c r="S82" i="3"/>
  <c r="S245" i="3"/>
  <c r="S51" i="3"/>
  <c r="S336" i="3"/>
  <c r="S214" i="3"/>
  <c r="S85" i="3"/>
  <c r="S165" i="3"/>
  <c r="S307" i="3"/>
  <c r="S153" i="3"/>
  <c r="S213" i="3"/>
  <c r="S177" i="3"/>
  <c r="S163" i="3"/>
  <c r="S328" i="3"/>
  <c r="S103" i="3"/>
  <c r="S19" i="3"/>
  <c r="S354" i="3"/>
  <c r="S331" i="3"/>
  <c r="S12" i="3"/>
  <c r="S4" i="3"/>
  <c r="S17" i="3"/>
  <c r="S55" i="3"/>
  <c r="S312" i="3"/>
  <c r="S341" i="3"/>
  <c r="T35" i="3"/>
  <c r="T320" i="3"/>
  <c r="T360" i="3"/>
  <c r="T175" i="3"/>
  <c r="T207" i="3"/>
  <c r="T243" i="3"/>
  <c r="T274" i="3"/>
  <c r="T75" i="3"/>
  <c r="T352" i="3"/>
  <c r="T73" i="3"/>
  <c r="T80" i="3"/>
  <c r="T25" i="3"/>
  <c r="T9" i="3"/>
  <c r="T219" i="3"/>
  <c r="T84" i="3"/>
  <c r="T290" i="3"/>
  <c r="T148" i="3"/>
  <c r="T6" i="3"/>
  <c r="T114" i="3"/>
  <c r="T3" i="3"/>
  <c r="T122" i="3"/>
  <c r="T115" i="3"/>
  <c r="T167" i="3"/>
  <c r="T278" i="3"/>
  <c r="T164" i="3"/>
  <c r="T121" i="3"/>
  <c r="T301" i="3"/>
  <c r="T364" i="3"/>
  <c r="T119" i="3"/>
  <c r="T255" i="3"/>
  <c r="T161" i="3"/>
  <c r="T224" i="3"/>
  <c r="T89" i="3"/>
  <c r="T58" i="3"/>
  <c r="T42" i="3"/>
  <c r="T288" i="3"/>
  <c r="T247" i="3"/>
  <c r="T104" i="3"/>
  <c r="T221" i="3"/>
  <c r="T13" i="3"/>
  <c r="T31" i="3"/>
  <c r="T28" i="3"/>
  <c r="T273" i="3"/>
  <c r="T39" i="3"/>
  <c r="T66" i="3"/>
  <c r="T227" i="3"/>
  <c r="T70" i="3"/>
  <c r="T184" i="3"/>
  <c r="T49" i="3"/>
  <c r="T246" i="3"/>
  <c r="T178" i="3"/>
  <c r="T193" i="3"/>
  <c r="T181" i="3"/>
  <c r="T191" i="3"/>
  <c r="T87" i="3"/>
  <c r="T100" i="3"/>
  <c r="T170" i="3"/>
  <c r="T289" i="3"/>
  <c r="T128" i="3"/>
  <c r="T231" i="3"/>
  <c r="T203" i="3"/>
  <c r="T199" i="3"/>
  <c r="T7" i="3"/>
  <c r="T96" i="3"/>
  <c r="T166" i="3"/>
  <c r="T183" i="3"/>
  <c r="T212" i="3"/>
  <c r="T329" i="3"/>
  <c r="T137" i="3"/>
  <c r="T346" i="3"/>
  <c r="T109" i="3"/>
  <c r="T79" i="3"/>
  <c r="T263" i="3"/>
  <c r="T56" i="3"/>
  <c r="T169" i="3"/>
  <c r="T34" i="3"/>
  <c r="T196" i="3"/>
  <c r="T339" i="3"/>
  <c r="T140" i="3"/>
  <c r="T48" i="3"/>
  <c r="T338" i="3"/>
  <c r="T313" i="3"/>
  <c r="T91" i="3"/>
  <c r="T340" i="3"/>
  <c r="T68" i="3"/>
  <c r="T47" i="3"/>
  <c r="T318" i="3"/>
  <c r="T291" i="3"/>
  <c r="T275" i="3"/>
  <c r="T94" i="3"/>
  <c r="T188" i="3"/>
  <c r="T265" i="3"/>
  <c r="T8" i="3"/>
  <c r="T281" i="3"/>
  <c r="T83" i="3"/>
  <c r="T205" i="3"/>
  <c r="T228" i="3"/>
  <c r="T113" i="3"/>
  <c r="T264" i="3"/>
  <c r="T105" i="3"/>
  <c r="T357" i="3"/>
  <c r="T130" i="3"/>
  <c r="T27" i="3"/>
  <c r="T111" i="3"/>
  <c r="T293" i="3"/>
  <c r="T279" i="3"/>
  <c r="T160" i="3"/>
  <c r="T302" i="3"/>
  <c r="T186" i="3"/>
  <c r="T133" i="3"/>
  <c r="T82" i="3"/>
  <c r="T245" i="3"/>
  <c r="T51" i="3"/>
  <c r="T336" i="3"/>
  <c r="T214" i="3"/>
  <c r="T85" i="3"/>
  <c r="T165" i="3"/>
  <c r="T307" i="3"/>
  <c r="T153" i="3"/>
  <c r="T213" i="3"/>
  <c r="T177" i="3"/>
  <c r="T163" i="3"/>
  <c r="T328" i="3"/>
  <c r="T103" i="3"/>
  <c r="T19" i="3"/>
  <c r="T354" i="3"/>
  <c r="T331" i="3"/>
  <c r="T12" i="3"/>
  <c r="T4" i="3"/>
  <c r="T17" i="3"/>
  <c r="T55" i="3"/>
  <c r="T312" i="3"/>
  <c r="T341" i="3"/>
  <c r="U35" i="3"/>
  <c r="U320" i="3"/>
  <c r="U360" i="3"/>
  <c r="U175" i="3"/>
  <c r="U207" i="3"/>
  <c r="U243" i="3"/>
  <c r="U274" i="3"/>
  <c r="U75" i="3"/>
  <c r="U352" i="3"/>
  <c r="U73" i="3"/>
  <c r="U80" i="3"/>
  <c r="U25" i="3"/>
  <c r="U9" i="3"/>
  <c r="U219" i="3"/>
  <c r="U84" i="3"/>
  <c r="U290" i="3"/>
  <c r="U148" i="3"/>
  <c r="U6" i="3"/>
  <c r="U114" i="3"/>
  <c r="U3" i="3"/>
  <c r="U122" i="3"/>
  <c r="U115" i="3"/>
  <c r="U167" i="3"/>
  <c r="U278" i="3"/>
  <c r="U164" i="3"/>
  <c r="U121" i="3"/>
  <c r="U301" i="3"/>
  <c r="U364" i="3"/>
  <c r="U119" i="3"/>
  <c r="U255" i="3"/>
  <c r="U161" i="3"/>
  <c r="U224" i="3"/>
  <c r="U89" i="3"/>
  <c r="U58" i="3"/>
  <c r="U42" i="3"/>
  <c r="U288" i="3"/>
  <c r="U247" i="3"/>
  <c r="U104" i="3"/>
  <c r="U221" i="3"/>
  <c r="U13" i="3"/>
  <c r="U31" i="3"/>
  <c r="U28" i="3"/>
  <c r="U273" i="3"/>
  <c r="U39" i="3"/>
  <c r="U66" i="3"/>
  <c r="U227" i="3"/>
  <c r="U70" i="3"/>
  <c r="U184" i="3"/>
  <c r="U49" i="3"/>
  <c r="U246" i="3"/>
  <c r="U178" i="3"/>
  <c r="U193" i="3"/>
  <c r="U181" i="3"/>
  <c r="U191" i="3"/>
  <c r="U87" i="3"/>
  <c r="U100" i="3"/>
  <c r="U170" i="3"/>
  <c r="U289" i="3"/>
  <c r="U128" i="3"/>
  <c r="U231" i="3"/>
  <c r="U203" i="3"/>
  <c r="U199" i="3"/>
  <c r="U7" i="3"/>
  <c r="U96" i="3"/>
  <c r="U166" i="3"/>
  <c r="U183" i="3"/>
  <c r="U212" i="3"/>
  <c r="U329" i="3"/>
  <c r="U137" i="3"/>
  <c r="U346" i="3"/>
  <c r="U109" i="3"/>
  <c r="U79" i="3"/>
  <c r="U263" i="3"/>
  <c r="U56" i="3"/>
  <c r="U169" i="3"/>
  <c r="U34" i="3"/>
  <c r="U196" i="3"/>
  <c r="U339" i="3"/>
  <c r="U140" i="3"/>
  <c r="U48" i="3"/>
  <c r="U338" i="3"/>
  <c r="U313" i="3"/>
  <c r="U91" i="3"/>
  <c r="U340" i="3"/>
  <c r="U68" i="3"/>
  <c r="U47" i="3"/>
  <c r="U318" i="3"/>
  <c r="U291" i="3"/>
  <c r="U275" i="3"/>
  <c r="U94" i="3"/>
  <c r="U188" i="3"/>
  <c r="U265" i="3"/>
  <c r="U8" i="3"/>
  <c r="U281" i="3"/>
  <c r="U83" i="3"/>
  <c r="U205" i="3"/>
  <c r="U228" i="3"/>
  <c r="U113" i="3"/>
  <c r="U264" i="3"/>
  <c r="U105" i="3"/>
  <c r="U357" i="3"/>
  <c r="U130" i="3"/>
  <c r="U27" i="3"/>
  <c r="U111" i="3"/>
  <c r="U293" i="3"/>
  <c r="U279" i="3"/>
  <c r="U160" i="3"/>
  <c r="U302" i="3"/>
  <c r="U186" i="3"/>
  <c r="U133" i="3"/>
  <c r="U82" i="3"/>
  <c r="U245" i="3"/>
  <c r="U51" i="3"/>
  <c r="U336" i="3"/>
  <c r="U214" i="3"/>
  <c r="U85" i="3"/>
  <c r="U165" i="3"/>
  <c r="U307" i="3"/>
  <c r="U153" i="3"/>
  <c r="U213" i="3"/>
  <c r="U177" i="3"/>
  <c r="U163" i="3"/>
  <c r="U328" i="3"/>
  <c r="U103" i="3"/>
  <c r="U19" i="3"/>
  <c r="U354" i="3"/>
  <c r="U331" i="3"/>
  <c r="U12" i="3"/>
  <c r="U4" i="3"/>
  <c r="U17" i="3"/>
  <c r="U55" i="3"/>
  <c r="U312" i="3"/>
  <c r="U341" i="3"/>
  <c r="V35" i="3"/>
  <c r="V320" i="3"/>
  <c r="V360" i="3"/>
  <c r="V175" i="3"/>
  <c r="V207" i="3"/>
  <c r="V243" i="3"/>
  <c r="V274" i="3"/>
  <c r="V75" i="3"/>
  <c r="V352" i="3"/>
  <c r="V73" i="3"/>
  <c r="V80" i="3"/>
  <c r="V25" i="3"/>
  <c r="V9" i="3"/>
  <c r="V219" i="3"/>
  <c r="V84" i="3"/>
  <c r="V290" i="3"/>
  <c r="V148" i="3"/>
  <c r="V6" i="3"/>
  <c r="V114" i="3"/>
  <c r="V3" i="3"/>
  <c r="V122" i="3"/>
  <c r="V115" i="3"/>
  <c r="V167" i="3"/>
  <c r="V278" i="3"/>
  <c r="V164" i="3"/>
  <c r="V121" i="3"/>
  <c r="V301" i="3"/>
  <c r="V364" i="3"/>
  <c r="V119" i="3"/>
  <c r="V255" i="3"/>
  <c r="V161" i="3"/>
  <c r="V224" i="3"/>
  <c r="V89" i="3"/>
  <c r="V58" i="3"/>
  <c r="V42" i="3"/>
  <c r="V288" i="3"/>
  <c r="V247" i="3"/>
  <c r="V104" i="3"/>
  <c r="V221" i="3"/>
  <c r="V13" i="3"/>
  <c r="V31" i="3"/>
  <c r="V28" i="3"/>
  <c r="V273" i="3"/>
  <c r="V39" i="3"/>
  <c r="V66" i="3"/>
  <c r="V227" i="3"/>
  <c r="V70" i="3"/>
  <c r="V184" i="3"/>
  <c r="V49" i="3"/>
  <c r="V246" i="3"/>
  <c r="V178" i="3"/>
  <c r="V193" i="3"/>
  <c r="V181" i="3"/>
  <c r="V191" i="3"/>
  <c r="V87" i="3"/>
  <c r="V100" i="3"/>
  <c r="V170" i="3"/>
  <c r="V289" i="3"/>
  <c r="V128" i="3"/>
  <c r="V231" i="3"/>
  <c r="V203" i="3"/>
  <c r="V199" i="3"/>
  <c r="V7" i="3"/>
  <c r="V96" i="3"/>
  <c r="V166" i="3"/>
  <c r="V183" i="3"/>
  <c r="V212" i="3"/>
  <c r="V329" i="3"/>
  <c r="V137" i="3"/>
  <c r="V346" i="3"/>
  <c r="V109" i="3"/>
  <c r="V79" i="3"/>
  <c r="V263" i="3"/>
  <c r="V56" i="3"/>
  <c r="V169" i="3"/>
  <c r="V34" i="3"/>
  <c r="V196" i="3"/>
  <c r="V339" i="3"/>
  <c r="V140" i="3"/>
  <c r="V48" i="3"/>
  <c r="V338" i="3"/>
  <c r="V313" i="3"/>
  <c r="V91" i="3"/>
  <c r="V340" i="3"/>
  <c r="V68" i="3"/>
  <c r="V47" i="3"/>
  <c r="V318" i="3"/>
  <c r="V291" i="3"/>
  <c r="V275" i="3"/>
  <c r="V94" i="3"/>
  <c r="V188" i="3"/>
  <c r="V265" i="3"/>
  <c r="V8" i="3"/>
  <c r="V281" i="3"/>
  <c r="V83" i="3"/>
  <c r="V205" i="3"/>
  <c r="V228" i="3"/>
  <c r="V113" i="3"/>
  <c r="V264" i="3"/>
  <c r="V105" i="3"/>
  <c r="V357" i="3"/>
  <c r="V130" i="3"/>
  <c r="V27" i="3"/>
  <c r="V111" i="3"/>
  <c r="V293" i="3"/>
  <c r="V279" i="3"/>
  <c r="V160" i="3"/>
  <c r="V302" i="3"/>
  <c r="V186" i="3"/>
  <c r="V133" i="3"/>
  <c r="V82" i="3"/>
  <c r="V245" i="3"/>
  <c r="V51" i="3"/>
  <c r="V336" i="3"/>
  <c r="V214" i="3"/>
  <c r="V85" i="3"/>
  <c r="V165" i="3"/>
  <c r="V307" i="3"/>
  <c r="V153" i="3"/>
  <c r="V213" i="3"/>
  <c r="V177" i="3"/>
  <c r="V163" i="3"/>
  <c r="V328" i="3"/>
  <c r="V103" i="3"/>
  <c r="V19" i="3"/>
  <c r="V354" i="3"/>
  <c r="V331" i="3"/>
  <c r="V12" i="3"/>
  <c r="V4" i="3"/>
  <c r="V17" i="3"/>
  <c r="V55" i="3"/>
  <c r="V312" i="3"/>
  <c r="V341" i="3"/>
  <c r="B11" i="3"/>
  <c r="B20" i="3"/>
  <c r="B333" i="3"/>
  <c r="C11" i="3"/>
  <c r="C20" i="3"/>
  <c r="C333" i="3"/>
  <c r="D11" i="3"/>
  <c r="D20" i="3"/>
  <c r="D333" i="3"/>
  <c r="E11" i="3"/>
  <c r="E20" i="3"/>
  <c r="E333" i="3"/>
  <c r="F11" i="3"/>
  <c r="F20" i="3"/>
  <c r="F333" i="3"/>
  <c r="G11" i="3"/>
  <c r="G20" i="3"/>
  <c r="G333" i="3"/>
  <c r="H11" i="3"/>
  <c r="H20" i="3"/>
  <c r="H333" i="3"/>
  <c r="I11" i="3"/>
  <c r="I20" i="3"/>
  <c r="I333" i="3"/>
  <c r="J11" i="3"/>
  <c r="J20" i="3"/>
  <c r="J333" i="3"/>
  <c r="K11" i="3"/>
  <c r="Y11" i="3" s="1"/>
  <c r="K20" i="3"/>
  <c r="Y20" i="3" s="1"/>
  <c r="K333" i="3"/>
  <c r="Y333" i="3" s="1"/>
  <c r="L11" i="3"/>
  <c r="Z11" i="3" s="1"/>
  <c r="L20" i="3"/>
  <c r="Z20" i="3" s="1"/>
  <c r="L333" i="3"/>
  <c r="Z333" i="3" s="1"/>
  <c r="M11" i="3"/>
  <c r="M20" i="3"/>
  <c r="M333" i="3"/>
  <c r="N11" i="3"/>
  <c r="N20" i="3"/>
  <c r="N333" i="3"/>
  <c r="O11" i="3"/>
  <c r="O20" i="3"/>
  <c r="O333" i="3"/>
  <c r="P11" i="3"/>
  <c r="P20" i="3"/>
  <c r="P333" i="3"/>
  <c r="Q11" i="3"/>
  <c r="Q20" i="3"/>
  <c r="Q333" i="3"/>
  <c r="R11" i="3"/>
  <c r="R20" i="3"/>
  <c r="R333" i="3"/>
  <c r="S11" i="3"/>
  <c r="S20" i="3"/>
  <c r="S333" i="3"/>
  <c r="T11" i="3"/>
  <c r="T20" i="3"/>
  <c r="T333" i="3"/>
  <c r="U11" i="3"/>
  <c r="U20" i="3"/>
  <c r="U333" i="3"/>
  <c r="V11" i="3"/>
  <c r="V20" i="3"/>
  <c r="V333" i="3"/>
  <c r="AL61" i="18" l="1"/>
  <c r="AL90" i="18"/>
  <c r="AL69" i="18"/>
  <c r="AL98" i="18"/>
  <c r="AL67" i="18"/>
  <c r="AL96" i="18"/>
  <c r="AG98" i="3"/>
  <c r="AH98" i="3" s="1"/>
  <c r="AG241" i="3"/>
  <c r="AH241" i="3" s="1"/>
  <c r="AG309" i="3"/>
  <c r="AH309" i="3" s="1"/>
  <c r="AG146" i="3"/>
  <c r="AH146" i="3" s="1"/>
  <c r="AG325" i="3"/>
  <c r="AH325" i="3" s="1"/>
  <c r="AG311" i="3"/>
  <c r="AH311" i="3" s="1"/>
  <c r="AG235" i="3"/>
  <c r="AH235" i="3" s="1"/>
  <c r="AG215" i="3"/>
  <c r="AH215" i="3" s="1"/>
  <c r="AG250" i="3"/>
  <c r="AH250" i="3" s="1"/>
  <c r="AG261" i="3"/>
  <c r="AH261" i="3" s="1"/>
  <c r="AG295" i="3"/>
  <c r="AH295" i="3" s="1"/>
  <c r="AG232" i="3"/>
  <c r="AH232" i="3" s="1"/>
  <c r="AG206" i="3"/>
  <c r="AH206" i="3" s="1"/>
  <c r="AG292" i="3"/>
  <c r="AH292" i="3" s="1"/>
  <c r="AG147" i="3"/>
  <c r="AH147" i="3" s="1"/>
  <c r="AG326" i="3"/>
  <c r="AH326" i="3" s="1"/>
  <c r="AG14" i="3"/>
  <c r="AH14" i="3" s="1"/>
  <c r="AG267" i="3"/>
  <c r="AH267" i="3" s="1"/>
  <c r="AG299" i="3"/>
  <c r="AH299" i="3" s="1"/>
  <c r="AE289" i="3"/>
  <c r="AE273" i="3"/>
  <c r="AE290" i="3"/>
  <c r="AE352" i="3"/>
  <c r="AE181" i="3"/>
  <c r="AE166" i="3"/>
  <c r="AE161" i="3"/>
  <c r="AE28" i="3"/>
  <c r="AG276" i="3"/>
  <c r="AH276" i="3" s="1"/>
  <c r="AG174" i="3"/>
  <c r="AH174" i="3" s="1"/>
  <c r="AE213" i="3"/>
  <c r="AE160" i="3"/>
  <c r="AE281" i="3"/>
  <c r="AE4" i="3"/>
  <c r="AE328" i="3"/>
  <c r="AE140" i="3"/>
  <c r="AE12" i="3"/>
  <c r="AE170" i="3"/>
  <c r="AE27" i="3"/>
  <c r="AE275" i="3"/>
  <c r="AE49" i="3"/>
  <c r="AE31" i="3"/>
  <c r="AE247" i="3"/>
  <c r="AE119" i="3"/>
  <c r="AE115" i="3"/>
  <c r="AE75" i="3"/>
  <c r="AE320" i="3"/>
  <c r="AE94" i="3"/>
  <c r="AE34" i="3"/>
  <c r="AE84" i="3"/>
  <c r="AE331" i="3"/>
  <c r="AE83" i="3"/>
  <c r="AE137" i="3"/>
  <c r="AE199" i="3"/>
  <c r="AE184" i="3"/>
  <c r="AE288" i="3"/>
  <c r="AE9" i="3"/>
  <c r="AE333" i="3"/>
  <c r="AE318" i="3"/>
  <c r="AE191" i="3"/>
  <c r="AE19" i="3"/>
  <c r="AE114" i="3"/>
  <c r="AE336" i="3"/>
  <c r="AE153" i="3"/>
  <c r="AE68" i="3"/>
  <c r="AE354" i="3"/>
  <c r="AE301" i="3"/>
  <c r="AE307" i="3"/>
  <c r="AE293" i="3"/>
  <c r="AE196" i="3"/>
  <c r="AE193" i="3"/>
  <c r="AE224" i="3"/>
  <c r="AE148" i="3"/>
  <c r="AE13" i="3"/>
  <c r="AE89" i="3"/>
  <c r="AE121" i="3"/>
  <c r="AE80" i="3"/>
  <c r="AE82" i="3"/>
  <c r="AE104" i="3"/>
  <c r="AE133" i="3"/>
  <c r="AE338" i="3"/>
  <c r="AE130" i="3"/>
  <c r="AE221" i="3"/>
  <c r="AE312" i="3"/>
  <c r="AE55" i="3"/>
  <c r="AE279" i="3"/>
  <c r="AE100" i="3"/>
  <c r="AE364" i="3"/>
  <c r="AE231" i="3"/>
  <c r="AE175" i="3"/>
  <c r="AE164" i="3"/>
  <c r="AE109" i="3"/>
  <c r="AE255" i="3"/>
  <c r="AE20" i="3"/>
  <c r="AE167" i="3"/>
  <c r="AE207" i="3"/>
  <c r="AE246" i="3"/>
  <c r="AE313" i="3"/>
  <c r="AE341" i="3"/>
  <c r="AE87" i="3"/>
  <c r="AE128" i="3"/>
  <c r="AE122" i="3"/>
  <c r="AE113" i="3"/>
  <c r="AE243" i="3"/>
  <c r="AE25" i="3"/>
  <c r="AE274" i="3"/>
  <c r="AE3" i="3"/>
  <c r="AE228" i="3"/>
  <c r="AE42" i="3"/>
  <c r="AE227" i="3"/>
  <c r="AE6" i="3"/>
  <c r="AE85" i="3"/>
  <c r="AE214" i="3"/>
  <c r="AE111" i="3"/>
  <c r="AE96" i="3"/>
  <c r="AE58" i="3"/>
  <c r="AE245" i="3"/>
  <c r="AE51" i="3"/>
  <c r="AE340" i="3"/>
  <c r="AE203" i="3"/>
  <c r="AE163" i="3"/>
  <c r="AE66" i="3"/>
  <c r="AE291" i="3"/>
  <c r="AE169" i="3"/>
  <c r="AE56" i="3"/>
  <c r="AE186" i="3"/>
  <c r="AE183" i="3"/>
  <c r="AE212" i="3"/>
  <c r="AE265" i="3"/>
  <c r="AE48" i="3"/>
  <c r="AE360" i="3"/>
  <c r="AE70" i="3"/>
  <c r="AE264" i="3"/>
  <c r="AE73" i="3"/>
  <c r="AE205" i="3"/>
  <c r="AE35" i="3"/>
  <c r="AE357" i="3"/>
  <c r="AE47" i="3"/>
  <c r="AE105" i="3"/>
  <c r="AE177" i="3"/>
  <c r="AE7" i="3"/>
  <c r="AE278" i="3"/>
  <c r="AE263" i="3"/>
  <c r="AE91" i="3"/>
  <c r="AE103" i="3"/>
  <c r="AE329" i="3"/>
  <c r="AE11" i="3"/>
  <c r="AE79" i="3"/>
  <c r="AE178" i="3"/>
  <c r="AE346" i="3"/>
  <c r="AE8" i="3"/>
  <c r="AE302" i="3"/>
  <c r="AE17" i="3"/>
  <c r="AE219" i="3"/>
  <c r="AE339" i="3"/>
  <c r="AE188" i="3"/>
  <c r="AE39" i="3"/>
  <c r="AE165" i="3"/>
  <c r="Q536" i="8"/>
  <c r="Q534" i="8"/>
  <c r="AG338" i="3" l="1"/>
  <c r="AH338" i="3" s="1"/>
  <c r="AG247" i="3"/>
  <c r="AH247" i="3" s="1"/>
  <c r="AG103" i="3"/>
  <c r="AH103" i="3" s="1"/>
  <c r="AG47" i="3"/>
  <c r="AH47" i="3" s="1"/>
  <c r="AG221" i="3"/>
  <c r="AH221" i="3" s="1"/>
  <c r="AG293" i="3"/>
  <c r="AH293" i="3" s="1"/>
  <c r="AG199" i="3"/>
  <c r="AH199" i="3" s="1"/>
  <c r="AG170" i="3"/>
  <c r="AH170" i="3" s="1"/>
  <c r="AG213" i="3"/>
  <c r="AH213" i="3" s="1"/>
  <c r="AG265" i="3"/>
  <c r="AH265" i="3" s="1"/>
  <c r="AG89" i="3"/>
  <c r="AH89" i="3" s="1"/>
  <c r="AG307" i="3"/>
  <c r="AH307" i="3" s="1"/>
  <c r="AG137" i="3"/>
  <c r="AH137" i="3" s="1"/>
  <c r="AG115" i="3"/>
  <c r="AH115" i="3" s="1"/>
  <c r="AG273" i="3"/>
  <c r="AH273" i="3" s="1"/>
  <c r="AG318" i="3"/>
  <c r="AH318" i="3" s="1"/>
  <c r="AG17" i="3"/>
  <c r="AH17" i="3" s="1"/>
  <c r="AG274" i="3"/>
  <c r="AH274" i="3" s="1"/>
  <c r="AG121" i="3"/>
  <c r="AH121" i="3" s="1"/>
  <c r="AG19" i="3"/>
  <c r="AH19" i="3" s="1"/>
  <c r="AG75" i="3"/>
  <c r="AH75" i="3" s="1"/>
  <c r="AG290" i="3"/>
  <c r="AH290" i="3" s="1"/>
  <c r="AG8" i="3"/>
  <c r="AH8" i="3" s="1"/>
  <c r="AG263" i="3"/>
  <c r="AH263" i="3" s="1"/>
  <c r="AG212" i="3"/>
  <c r="AH212" i="3" s="1"/>
  <c r="AG231" i="3"/>
  <c r="AH231" i="3" s="1"/>
  <c r="AG130" i="3"/>
  <c r="AH130" i="3" s="1"/>
  <c r="AG301" i="3"/>
  <c r="AH301" i="3" s="1"/>
  <c r="AG191" i="3"/>
  <c r="AH191" i="3" s="1"/>
  <c r="AG83" i="3"/>
  <c r="AH83" i="3" s="1"/>
  <c r="AG119" i="3"/>
  <c r="AH119" i="3" s="1"/>
  <c r="AG12" i="3"/>
  <c r="AH12" i="3" s="1"/>
  <c r="AG289" i="3"/>
  <c r="AH289" i="3" s="1"/>
  <c r="AG354" i="3"/>
  <c r="AH354" i="3" s="1"/>
  <c r="AG28" i="3"/>
  <c r="AH28" i="3" s="1"/>
  <c r="AG227" i="3"/>
  <c r="AH227" i="3" s="1"/>
  <c r="AG20" i="3"/>
  <c r="AH20" i="3" s="1"/>
  <c r="AG100" i="3"/>
  <c r="AH100" i="3" s="1"/>
  <c r="AG133" i="3"/>
  <c r="AH133" i="3" s="1"/>
  <c r="AG148" i="3"/>
  <c r="AH148" i="3" s="1"/>
  <c r="AG68" i="3"/>
  <c r="AH68" i="3" s="1"/>
  <c r="AG333" i="3"/>
  <c r="AH333" i="3" s="1"/>
  <c r="AG84" i="3"/>
  <c r="AH84" i="3" s="1"/>
  <c r="AG31" i="3"/>
  <c r="AH31" i="3" s="1"/>
  <c r="AG328" i="3"/>
  <c r="AH328" i="3" s="1"/>
  <c r="AG161" i="3"/>
  <c r="AH161" i="3" s="1"/>
  <c r="AG13" i="3"/>
  <c r="AH13" i="3" s="1"/>
  <c r="AG188" i="3"/>
  <c r="AH188" i="3" s="1"/>
  <c r="AG255" i="3"/>
  <c r="AH255" i="3" s="1"/>
  <c r="AG279" i="3"/>
  <c r="AH279" i="3" s="1"/>
  <c r="AG104" i="3"/>
  <c r="AH104" i="3" s="1"/>
  <c r="AG224" i="3"/>
  <c r="AH224" i="3" s="1"/>
  <c r="AG153" i="3"/>
  <c r="AH153" i="3" s="1"/>
  <c r="AG9" i="3"/>
  <c r="AH9" i="3" s="1"/>
  <c r="AG34" i="3"/>
  <c r="AH34" i="3" s="1"/>
  <c r="AG49" i="3"/>
  <c r="AH49" i="3" s="1"/>
  <c r="AG4" i="3"/>
  <c r="AH4" i="3" s="1"/>
  <c r="AG166" i="3"/>
  <c r="AH166" i="3" s="1"/>
  <c r="AG364" i="3"/>
  <c r="AH364" i="3" s="1"/>
  <c r="AG331" i="3"/>
  <c r="AH331" i="3" s="1"/>
  <c r="AG11" i="3"/>
  <c r="AH11" i="3" s="1"/>
  <c r="AG109" i="3"/>
  <c r="AH109" i="3" s="1"/>
  <c r="AG82" i="3"/>
  <c r="AH82" i="3" s="1"/>
  <c r="AG193" i="3"/>
  <c r="AH193" i="3" s="1"/>
  <c r="AG336" i="3"/>
  <c r="AH336" i="3" s="1"/>
  <c r="AG288" i="3"/>
  <c r="AH288" i="3" s="1"/>
  <c r="AG94" i="3"/>
  <c r="AH94" i="3" s="1"/>
  <c r="AG275" i="3"/>
  <c r="AH275" i="3" s="1"/>
  <c r="AG281" i="3"/>
  <c r="AH281" i="3" s="1"/>
  <c r="AG181" i="3"/>
  <c r="AH181" i="3" s="1"/>
  <c r="AG140" i="3"/>
  <c r="AH140" i="3" s="1"/>
  <c r="AG341" i="3"/>
  <c r="AH341" i="3" s="1"/>
  <c r="AG312" i="3"/>
  <c r="AH312" i="3" s="1"/>
  <c r="AG80" i="3"/>
  <c r="AH80" i="3" s="1"/>
  <c r="AG196" i="3"/>
  <c r="AH196" i="3" s="1"/>
  <c r="AG114" i="3"/>
  <c r="AH114" i="3" s="1"/>
  <c r="AG184" i="3"/>
  <c r="AH184" i="3" s="1"/>
  <c r="AG320" i="3"/>
  <c r="AH320" i="3" s="1"/>
  <c r="AG27" i="3"/>
  <c r="AH27" i="3" s="1"/>
  <c r="AG160" i="3"/>
  <c r="AH160" i="3" s="1"/>
  <c r="AG352" i="3"/>
  <c r="AH352" i="3" s="1"/>
  <c r="AG175" i="3"/>
  <c r="AH175" i="3" s="1"/>
  <c r="AG55" i="3"/>
  <c r="AH55" i="3" s="1"/>
  <c r="AG163" i="3"/>
  <c r="AH163" i="3" s="1"/>
  <c r="AG214" i="3"/>
  <c r="AH214" i="3" s="1"/>
  <c r="AG203" i="3"/>
  <c r="AH203" i="3" s="1"/>
  <c r="AG42" i="3"/>
  <c r="AH42" i="3" s="1"/>
  <c r="AG122" i="3"/>
  <c r="AH122" i="3" s="1"/>
  <c r="AG167" i="3"/>
  <c r="AH167" i="3" s="1"/>
  <c r="AG91" i="3"/>
  <c r="AH91" i="3" s="1"/>
  <c r="AG183" i="3"/>
  <c r="AH183" i="3" s="1"/>
  <c r="AG169" i="3"/>
  <c r="AH169" i="3" s="1"/>
  <c r="AG340" i="3"/>
  <c r="AH340" i="3" s="1"/>
  <c r="AG228" i="3"/>
  <c r="AH228" i="3" s="1"/>
  <c r="AG25" i="3"/>
  <c r="AH25" i="3" s="1"/>
  <c r="AG313" i="3"/>
  <c r="AH313" i="3" s="1"/>
  <c r="AG246" i="3"/>
  <c r="AH246" i="3" s="1"/>
  <c r="AG105" i="3"/>
  <c r="AH105" i="3" s="1"/>
  <c r="AG357" i="3"/>
  <c r="AH357" i="3" s="1"/>
  <c r="AG51" i="3"/>
  <c r="AH51" i="3" s="1"/>
  <c r="AG111" i="3"/>
  <c r="AH111" i="3" s="1"/>
  <c r="AG85" i="3"/>
  <c r="AH85" i="3" s="1"/>
  <c r="AG3" i="3"/>
  <c r="AH3" i="3" s="1"/>
  <c r="AG243" i="3"/>
  <c r="AH243" i="3" s="1"/>
  <c r="AG339" i="3"/>
  <c r="AH339" i="3" s="1"/>
  <c r="AG302" i="3"/>
  <c r="AH302" i="3" s="1"/>
  <c r="AG346" i="3"/>
  <c r="AH346" i="3" s="1"/>
  <c r="AG278" i="3"/>
  <c r="AH278" i="3" s="1"/>
  <c r="AG264" i="3"/>
  <c r="AH264" i="3" s="1"/>
  <c r="AG245" i="3"/>
  <c r="AH245" i="3" s="1"/>
  <c r="AG113" i="3"/>
  <c r="AH113" i="3" s="1"/>
  <c r="AG219" i="3"/>
  <c r="AH219" i="3" s="1"/>
  <c r="AG329" i="3"/>
  <c r="AH329" i="3" s="1"/>
  <c r="AG7" i="3"/>
  <c r="AH7" i="3" s="1"/>
  <c r="AG205" i="3"/>
  <c r="AH205" i="3" s="1"/>
  <c r="AG70" i="3"/>
  <c r="AH70" i="3" s="1"/>
  <c r="AG291" i="3"/>
  <c r="AH291" i="3" s="1"/>
  <c r="AG58" i="3"/>
  <c r="AH58" i="3" s="1"/>
  <c r="AG6" i="3"/>
  <c r="AH6" i="3" s="1"/>
  <c r="AG128" i="3"/>
  <c r="AH128" i="3" s="1"/>
  <c r="AG207" i="3"/>
  <c r="AH207" i="3" s="1"/>
  <c r="AG164" i="3"/>
  <c r="AH164" i="3" s="1"/>
  <c r="AG178" i="3"/>
  <c r="AH178" i="3" s="1"/>
  <c r="AG177" i="3"/>
  <c r="AH177" i="3" s="1"/>
  <c r="AG35" i="3"/>
  <c r="AH35" i="3" s="1"/>
  <c r="AG360" i="3"/>
  <c r="AH360" i="3" s="1"/>
  <c r="AG186" i="3"/>
  <c r="AH186" i="3" s="1"/>
  <c r="AG79" i="3"/>
  <c r="AH79" i="3" s="1"/>
  <c r="AG73" i="3"/>
  <c r="AH73" i="3" s="1"/>
  <c r="AG48" i="3"/>
  <c r="AH48" i="3" s="1"/>
  <c r="AG56" i="3"/>
  <c r="AH56" i="3" s="1"/>
  <c r="AG66" i="3"/>
  <c r="AH66" i="3" s="1"/>
  <c r="AG96" i="3"/>
  <c r="AH96" i="3" s="1"/>
  <c r="AG87" i="3"/>
  <c r="AH87" i="3" s="1"/>
  <c r="AG39" i="3"/>
  <c r="AH39" i="3" s="1"/>
  <c r="AG165" i="3"/>
  <c r="AH165" i="3" s="1"/>
  <c r="Q538" i="8"/>
  <c r="B229" i="3" l="1"/>
  <c r="B93" i="3"/>
  <c r="B256" i="3"/>
  <c r="B106" i="3"/>
  <c r="B350" i="3"/>
  <c r="C229" i="3"/>
  <c r="C93" i="3"/>
  <c r="C256" i="3"/>
  <c r="C106" i="3"/>
  <c r="C350" i="3"/>
  <c r="D229" i="3"/>
  <c r="D93" i="3"/>
  <c r="D256" i="3"/>
  <c r="D106" i="3"/>
  <c r="D350" i="3"/>
  <c r="E229" i="3"/>
  <c r="E93" i="3"/>
  <c r="E256" i="3"/>
  <c r="E106" i="3"/>
  <c r="E350" i="3"/>
  <c r="F229" i="3"/>
  <c r="F93" i="3"/>
  <c r="F256" i="3"/>
  <c r="F106" i="3"/>
  <c r="F350" i="3"/>
  <c r="G229" i="3"/>
  <c r="G93" i="3"/>
  <c r="G256" i="3"/>
  <c r="G106" i="3"/>
  <c r="G350" i="3"/>
  <c r="H229" i="3"/>
  <c r="H93" i="3"/>
  <c r="H256" i="3"/>
  <c r="H106" i="3"/>
  <c r="H350" i="3"/>
  <c r="I229" i="3"/>
  <c r="I93" i="3"/>
  <c r="I256" i="3"/>
  <c r="I106" i="3"/>
  <c r="I350" i="3"/>
  <c r="J229" i="3"/>
  <c r="J93" i="3"/>
  <c r="J256" i="3"/>
  <c r="J106" i="3"/>
  <c r="J350" i="3"/>
  <c r="K229" i="3"/>
  <c r="Y229" i="3" s="1"/>
  <c r="K93" i="3"/>
  <c r="Y93" i="3" s="1"/>
  <c r="K256" i="3"/>
  <c r="Y256" i="3" s="1"/>
  <c r="K106" i="3"/>
  <c r="Y106" i="3" s="1"/>
  <c r="K350" i="3"/>
  <c r="Y350" i="3" s="1"/>
  <c r="L229" i="3"/>
  <c r="Z229" i="3" s="1"/>
  <c r="AE229" i="3" s="1"/>
  <c r="L93" i="3"/>
  <c r="Z93" i="3" s="1"/>
  <c r="AE93" i="3" s="1"/>
  <c r="L256" i="3"/>
  <c r="Z256" i="3" s="1"/>
  <c r="AE256" i="3" s="1"/>
  <c r="L106" i="3"/>
  <c r="Z106" i="3" s="1"/>
  <c r="AE106" i="3" s="1"/>
  <c r="L350" i="3"/>
  <c r="Z350" i="3" s="1"/>
  <c r="AE350" i="3" s="1"/>
  <c r="M229" i="3"/>
  <c r="M93" i="3"/>
  <c r="M256" i="3"/>
  <c r="M106" i="3"/>
  <c r="M350" i="3"/>
  <c r="N229" i="3"/>
  <c r="N93" i="3"/>
  <c r="N256" i="3"/>
  <c r="N106" i="3"/>
  <c r="N350" i="3"/>
  <c r="O229" i="3"/>
  <c r="O93" i="3"/>
  <c r="O256" i="3"/>
  <c r="O106" i="3"/>
  <c r="O350" i="3"/>
  <c r="P229" i="3"/>
  <c r="P93" i="3"/>
  <c r="P256" i="3"/>
  <c r="P106" i="3"/>
  <c r="P350" i="3"/>
  <c r="Q229" i="3"/>
  <c r="Q93" i="3"/>
  <c r="Q256" i="3"/>
  <c r="Q106" i="3"/>
  <c r="Q350" i="3"/>
  <c r="R229" i="3"/>
  <c r="R93" i="3"/>
  <c r="R256" i="3"/>
  <c r="R106" i="3"/>
  <c r="R350" i="3"/>
  <c r="S229" i="3"/>
  <c r="S93" i="3"/>
  <c r="S256" i="3"/>
  <c r="S106" i="3"/>
  <c r="S350" i="3"/>
  <c r="T229" i="3"/>
  <c r="T93" i="3"/>
  <c r="T256" i="3"/>
  <c r="T106" i="3"/>
  <c r="T350" i="3"/>
  <c r="U229" i="3"/>
  <c r="U93" i="3"/>
  <c r="U256" i="3"/>
  <c r="U106" i="3"/>
  <c r="U350" i="3"/>
  <c r="V229" i="3"/>
  <c r="V93" i="3"/>
  <c r="V256" i="3"/>
  <c r="V106" i="3"/>
  <c r="V350" i="3"/>
  <c r="AG350" i="3" l="1"/>
  <c r="AH350" i="3" s="1"/>
  <c r="AG106" i="3"/>
  <c r="AH106" i="3" s="1"/>
  <c r="AG256" i="3"/>
  <c r="AH256" i="3" s="1"/>
  <c r="AG93" i="3"/>
  <c r="AH93" i="3" s="1"/>
  <c r="AG229" i="3"/>
  <c r="AH229" i="3" s="1"/>
  <c r="B209" i="3"/>
  <c r="B236" i="3"/>
  <c r="B249" i="3"/>
  <c r="B317" i="3"/>
  <c r="B43" i="3"/>
  <c r="B64" i="3"/>
  <c r="B74" i="3"/>
  <c r="B5" i="3"/>
  <c r="B238" i="3"/>
  <c r="B322" i="3"/>
  <c r="B356" i="3"/>
  <c r="B220" i="3"/>
  <c r="C209" i="3"/>
  <c r="C236" i="3"/>
  <c r="C249" i="3"/>
  <c r="C317" i="3"/>
  <c r="C43" i="3"/>
  <c r="C64" i="3"/>
  <c r="C74" i="3"/>
  <c r="C5" i="3"/>
  <c r="C238" i="3"/>
  <c r="C322" i="3"/>
  <c r="C356" i="3"/>
  <c r="C220" i="3"/>
  <c r="D209" i="3"/>
  <c r="D236" i="3"/>
  <c r="D249" i="3"/>
  <c r="D317" i="3"/>
  <c r="D43" i="3"/>
  <c r="D64" i="3"/>
  <c r="D74" i="3"/>
  <c r="D5" i="3"/>
  <c r="D238" i="3"/>
  <c r="D322" i="3"/>
  <c r="D356" i="3"/>
  <c r="D220" i="3"/>
  <c r="E209" i="3"/>
  <c r="E236" i="3"/>
  <c r="E249" i="3"/>
  <c r="E317" i="3"/>
  <c r="E43" i="3"/>
  <c r="E64" i="3"/>
  <c r="E74" i="3"/>
  <c r="E5" i="3"/>
  <c r="E238" i="3"/>
  <c r="E322" i="3"/>
  <c r="E356" i="3"/>
  <c r="E220" i="3"/>
  <c r="F209" i="3"/>
  <c r="F236" i="3"/>
  <c r="F249" i="3"/>
  <c r="F317" i="3"/>
  <c r="F43" i="3"/>
  <c r="F64" i="3"/>
  <c r="F74" i="3"/>
  <c r="F5" i="3"/>
  <c r="F238" i="3"/>
  <c r="F322" i="3"/>
  <c r="F356" i="3"/>
  <c r="F220" i="3"/>
  <c r="G209" i="3"/>
  <c r="G236" i="3"/>
  <c r="G249" i="3"/>
  <c r="G317" i="3"/>
  <c r="G43" i="3"/>
  <c r="G64" i="3"/>
  <c r="G74" i="3"/>
  <c r="G5" i="3"/>
  <c r="G238" i="3"/>
  <c r="G322" i="3"/>
  <c r="G356" i="3"/>
  <c r="G220" i="3"/>
  <c r="H209" i="3"/>
  <c r="H236" i="3"/>
  <c r="H249" i="3"/>
  <c r="H317" i="3"/>
  <c r="H43" i="3"/>
  <c r="H64" i="3"/>
  <c r="H74" i="3"/>
  <c r="H5" i="3"/>
  <c r="H238" i="3"/>
  <c r="H322" i="3"/>
  <c r="H356" i="3"/>
  <c r="H220" i="3"/>
  <c r="I209" i="3"/>
  <c r="I236" i="3"/>
  <c r="I249" i="3"/>
  <c r="I317" i="3"/>
  <c r="I43" i="3"/>
  <c r="I64" i="3"/>
  <c r="I74" i="3"/>
  <c r="I5" i="3"/>
  <c r="I238" i="3"/>
  <c r="I322" i="3"/>
  <c r="I356" i="3"/>
  <c r="I220" i="3"/>
  <c r="J209" i="3"/>
  <c r="J236" i="3"/>
  <c r="J249" i="3"/>
  <c r="J317" i="3"/>
  <c r="J43" i="3"/>
  <c r="J64" i="3"/>
  <c r="J74" i="3"/>
  <c r="J5" i="3"/>
  <c r="J238" i="3"/>
  <c r="J322" i="3"/>
  <c r="J356" i="3"/>
  <c r="J220" i="3"/>
  <c r="K209" i="3"/>
  <c r="Y209" i="3" s="1"/>
  <c r="K236" i="3"/>
  <c r="Y236" i="3" s="1"/>
  <c r="K249" i="3"/>
  <c r="Y249" i="3" s="1"/>
  <c r="K317" i="3"/>
  <c r="Y317" i="3" s="1"/>
  <c r="K43" i="3"/>
  <c r="Y43" i="3" s="1"/>
  <c r="K64" i="3"/>
  <c r="Y64" i="3" s="1"/>
  <c r="K74" i="3"/>
  <c r="Y74" i="3" s="1"/>
  <c r="K5" i="3"/>
  <c r="Y5" i="3" s="1"/>
  <c r="K238" i="3"/>
  <c r="Y238" i="3" s="1"/>
  <c r="K322" i="3"/>
  <c r="Y322" i="3" s="1"/>
  <c r="K356" i="3"/>
  <c r="Y356" i="3" s="1"/>
  <c r="K220" i="3"/>
  <c r="Y220" i="3" s="1"/>
  <c r="L209" i="3"/>
  <c r="Z209" i="3" s="1"/>
  <c r="AE209" i="3" s="1"/>
  <c r="L236" i="3"/>
  <c r="Z236" i="3" s="1"/>
  <c r="AE236" i="3" s="1"/>
  <c r="L249" i="3"/>
  <c r="Z249" i="3" s="1"/>
  <c r="AE249" i="3" s="1"/>
  <c r="L317" i="3"/>
  <c r="Z317" i="3" s="1"/>
  <c r="AE317" i="3" s="1"/>
  <c r="L43" i="3"/>
  <c r="Z43" i="3" s="1"/>
  <c r="AE43" i="3" s="1"/>
  <c r="L64" i="3"/>
  <c r="Z64" i="3" s="1"/>
  <c r="AE64" i="3" s="1"/>
  <c r="L74" i="3"/>
  <c r="Z74" i="3" s="1"/>
  <c r="AE74" i="3" s="1"/>
  <c r="L5" i="3"/>
  <c r="Z5" i="3" s="1"/>
  <c r="AE5" i="3" s="1"/>
  <c r="L238" i="3"/>
  <c r="Z238" i="3" s="1"/>
  <c r="AE238" i="3" s="1"/>
  <c r="L322" i="3"/>
  <c r="Z322" i="3" s="1"/>
  <c r="AE322" i="3" s="1"/>
  <c r="L356" i="3"/>
  <c r="Z356" i="3" s="1"/>
  <c r="AE356" i="3" s="1"/>
  <c r="L220" i="3"/>
  <c r="Z220" i="3" s="1"/>
  <c r="AE220" i="3" s="1"/>
  <c r="M209" i="3"/>
  <c r="M236" i="3"/>
  <c r="M249" i="3"/>
  <c r="M317" i="3"/>
  <c r="M43" i="3"/>
  <c r="M64" i="3"/>
  <c r="M74" i="3"/>
  <c r="M5" i="3"/>
  <c r="M238" i="3"/>
  <c r="M322" i="3"/>
  <c r="M356" i="3"/>
  <c r="M220" i="3"/>
  <c r="N209" i="3"/>
  <c r="N236" i="3"/>
  <c r="N249" i="3"/>
  <c r="N317" i="3"/>
  <c r="N43" i="3"/>
  <c r="N64" i="3"/>
  <c r="N74" i="3"/>
  <c r="N5" i="3"/>
  <c r="N238" i="3"/>
  <c r="N322" i="3"/>
  <c r="N356" i="3"/>
  <c r="N220" i="3"/>
  <c r="O209" i="3"/>
  <c r="O236" i="3"/>
  <c r="O249" i="3"/>
  <c r="O317" i="3"/>
  <c r="O43" i="3"/>
  <c r="O64" i="3"/>
  <c r="O74" i="3"/>
  <c r="O5" i="3"/>
  <c r="O238" i="3"/>
  <c r="O322" i="3"/>
  <c r="O356" i="3"/>
  <c r="O220" i="3"/>
  <c r="P209" i="3"/>
  <c r="P236" i="3"/>
  <c r="P249" i="3"/>
  <c r="P317" i="3"/>
  <c r="P43" i="3"/>
  <c r="P64" i="3"/>
  <c r="P74" i="3"/>
  <c r="P5" i="3"/>
  <c r="P238" i="3"/>
  <c r="P322" i="3"/>
  <c r="P356" i="3"/>
  <c r="P220" i="3"/>
  <c r="Q209" i="3"/>
  <c r="Q236" i="3"/>
  <c r="Q249" i="3"/>
  <c r="Q317" i="3"/>
  <c r="Q43" i="3"/>
  <c r="Q64" i="3"/>
  <c r="Q74" i="3"/>
  <c r="Q5" i="3"/>
  <c r="Q238" i="3"/>
  <c r="Q322" i="3"/>
  <c r="Q356" i="3"/>
  <c r="Q220" i="3"/>
  <c r="R209" i="3"/>
  <c r="R236" i="3"/>
  <c r="R249" i="3"/>
  <c r="R317" i="3"/>
  <c r="R43" i="3"/>
  <c r="R64" i="3"/>
  <c r="R74" i="3"/>
  <c r="R5" i="3"/>
  <c r="R238" i="3"/>
  <c r="R322" i="3"/>
  <c r="R356" i="3"/>
  <c r="R220" i="3"/>
  <c r="S209" i="3"/>
  <c r="S236" i="3"/>
  <c r="S249" i="3"/>
  <c r="S317" i="3"/>
  <c r="S43" i="3"/>
  <c r="S64" i="3"/>
  <c r="S74" i="3"/>
  <c r="S5" i="3"/>
  <c r="S238" i="3"/>
  <c r="S322" i="3"/>
  <c r="S356" i="3"/>
  <c r="S220" i="3"/>
  <c r="T209" i="3"/>
  <c r="T236" i="3"/>
  <c r="T249" i="3"/>
  <c r="T317" i="3"/>
  <c r="T43" i="3"/>
  <c r="T64" i="3"/>
  <c r="T74" i="3"/>
  <c r="T5" i="3"/>
  <c r="T238" i="3"/>
  <c r="T322" i="3"/>
  <c r="T356" i="3"/>
  <c r="T220" i="3"/>
  <c r="U209" i="3"/>
  <c r="U236" i="3"/>
  <c r="U249" i="3"/>
  <c r="U317" i="3"/>
  <c r="U43" i="3"/>
  <c r="U64" i="3"/>
  <c r="U74" i="3"/>
  <c r="U5" i="3"/>
  <c r="U238" i="3"/>
  <c r="U322" i="3"/>
  <c r="U356" i="3"/>
  <c r="U220" i="3"/>
  <c r="V209" i="3"/>
  <c r="V236" i="3"/>
  <c r="V249" i="3"/>
  <c r="V317" i="3"/>
  <c r="V43" i="3"/>
  <c r="V64" i="3"/>
  <c r="V74" i="3"/>
  <c r="V5" i="3"/>
  <c r="V238" i="3"/>
  <c r="V322" i="3"/>
  <c r="V356" i="3"/>
  <c r="V220" i="3"/>
  <c r="AL100" i="18" l="1"/>
  <c r="AL71" i="18"/>
  <c r="AG356" i="3"/>
  <c r="AH356" i="3" s="1"/>
  <c r="AG317" i="3"/>
  <c r="AH317" i="3" s="1"/>
  <c r="AG322" i="3"/>
  <c r="AH322" i="3" s="1"/>
  <c r="AG249" i="3"/>
  <c r="AH249" i="3" s="1"/>
  <c r="AG238" i="3"/>
  <c r="AH238" i="3" s="1"/>
  <c r="AG236" i="3"/>
  <c r="AH236" i="3" s="1"/>
  <c r="AG5" i="3"/>
  <c r="AH5" i="3" s="1"/>
  <c r="AG209" i="3"/>
  <c r="AH209" i="3" s="1"/>
  <c r="AG74" i="3"/>
  <c r="AH74" i="3" s="1"/>
  <c r="AG64" i="3"/>
  <c r="AH64" i="3" s="1"/>
  <c r="AG220" i="3"/>
  <c r="AH220" i="3" s="1"/>
  <c r="AG43" i="3"/>
  <c r="AH43" i="3" s="1"/>
  <c r="N224" i="8"/>
  <c r="M224" i="8"/>
  <c r="L224" i="8"/>
  <c r="K224" i="8"/>
  <c r="J224" i="8"/>
  <c r="I224" i="8"/>
  <c r="H224" i="8"/>
  <c r="G224" i="8"/>
  <c r="F224" i="8"/>
  <c r="E224" i="8"/>
  <c r="D224" i="8"/>
  <c r="B224" i="8"/>
  <c r="N223" i="8"/>
  <c r="M223" i="8"/>
  <c r="L223" i="8"/>
  <c r="K223" i="8"/>
  <c r="J223" i="8"/>
  <c r="I223" i="8"/>
  <c r="H223" i="8"/>
  <c r="G223" i="8"/>
  <c r="F223" i="8"/>
  <c r="E223" i="8"/>
  <c r="D223" i="8"/>
  <c r="B223" i="8"/>
  <c r="N222" i="8"/>
  <c r="M222" i="8"/>
  <c r="L222" i="8"/>
  <c r="K222" i="8"/>
  <c r="J222" i="8"/>
  <c r="I222" i="8"/>
  <c r="H222" i="8"/>
  <c r="G222" i="8"/>
  <c r="F222" i="8"/>
  <c r="E222" i="8"/>
  <c r="D222" i="8"/>
  <c r="B222" i="8"/>
  <c r="N221" i="8"/>
  <c r="M221" i="8"/>
  <c r="L221" i="8"/>
  <c r="K221" i="8"/>
  <c r="J221" i="8"/>
  <c r="I221" i="8"/>
  <c r="H221" i="8"/>
  <c r="G221" i="8"/>
  <c r="F221" i="8"/>
  <c r="E221" i="8"/>
  <c r="D221" i="8"/>
  <c r="B221" i="8"/>
  <c r="N220" i="8"/>
  <c r="M220" i="8"/>
  <c r="L220" i="8"/>
  <c r="K220" i="8"/>
  <c r="J220" i="8"/>
  <c r="I220" i="8"/>
  <c r="H220" i="8"/>
  <c r="G220" i="8"/>
  <c r="F220" i="8"/>
  <c r="E220" i="8"/>
  <c r="D220" i="8"/>
  <c r="B220" i="8"/>
  <c r="N219" i="8"/>
  <c r="M219" i="8"/>
  <c r="L219" i="8"/>
  <c r="K219" i="8"/>
  <c r="J219" i="8"/>
  <c r="I219" i="8"/>
  <c r="H219" i="8"/>
  <c r="G219" i="8"/>
  <c r="F219" i="8"/>
  <c r="E219" i="8"/>
  <c r="D219" i="8"/>
  <c r="B219" i="8"/>
  <c r="N218" i="8"/>
  <c r="M218" i="8"/>
  <c r="L218" i="8"/>
  <c r="K218" i="8"/>
  <c r="J218" i="8"/>
  <c r="I218" i="8"/>
  <c r="H218" i="8"/>
  <c r="G218" i="8"/>
  <c r="F218" i="8"/>
  <c r="E218" i="8"/>
  <c r="D218" i="8"/>
  <c r="B218" i="8"/>
  <c r="N217" i="8"/>
  <c r="M217" i="8"/>
  <c r="L217" i="8"/>
  <c r="K217" i="8"/>
  <c r="J217" i="8"/>
  <c r="I217" i="8"/>
  <c r="H217" i="8"/>
  <c r="G217" i="8"/>
  <c r="F217" i="8"/>
  <c r="E217" i="8"/>
  <c r="D217" i="8"/>
  <c r="B217" i="8"/>
  <c r="N216" i="8"/>
  <c r="M216" i="8"/>
  <c r="L216" i="8"/>
  <c r="K216" i="8"/>
  <c r="J216" i="8"/>
  <c r="I216" i="8"/>
  <c r="H216" i="8"/>
  <c r="G216" i="8"/>
  <c r="F216" i="8"/>
  <c r="E216" i="8"/>
  <c r="D216" i="8"/>
  <c r="B216" i="8"/>
  <c r="N215" i="8"/>
  <c r="M215" i="8"/>
  <c r="L215" i="8"/>
  <c r="K215" i="8"/>
  <c r="J215" i="8"/>
  <c r="I215" i="8"/>
  <c r="H215" i="8"/>
  <c r="G215" i="8"/>
  <c r="F215" i="8"/>
  <c r="E215" i="8"/>
  <c r="D215" i="8"/>
  <c r="B215" i="8"/>
  <c r="N214" i="8"/>
  <c r="M214" i="8"/>
  <c r="L214" i="8"/>
  <c r="K214" i="8"/>
  <c r="J214" i="8"/>
  <c r="I214" i="8"/>
  <c r="H214" i="8"/>
  <c r="G214" i="8"/>
  <c r="F214" i="8"/>
  <c r="E214" i="8"/>
  <c r="D214" i="8"/>
  <c r="B214" i="8"/>
  <c r="N213" i="8"/>
  <c r="M213" i="8"/>
  <c r="L213" i="8"/>
  <c r="K213" i="8"/>
  <c r="J213" i="8"/>
  <c r="I213" i="8"/>
  <c r="H213" i="8"/>
  <c r="G213" i="8"/>
  <c r="F213" i="8"/>
  <c r="E213" i="8"/>
  <c r="D213" i="8"/>
  <c r="B213" i="8"/>
  <c r="N212" i="8"/>
  <c r="M212" i="8"/>
  <c r="L212" i="8"/>
  <c r="K212" i="8"/>
  <c r="J212" i="8"/>
  <c r="I212" i="8"/>
  <c r="H212" i="8"/>
  <c r="G212" i="8"/>
  <c r="F212" i="8"/>
  <c r="E212" i="8"/>
  <c r="D212" i="8"/>
  <c r="B212" i="8"/>
  <c r="N211" i="8"/>
  <c r="M211" i="8"/>
  <c r="L211" i="8"/>
  <c r="K211" i="8"/>
  <c r="J211" i="8"/>
  <c r="I211" i="8"/>
  <c r="H211" i="8"/>
  <c r="G211" i="8"/>
  <c r="F211" i="8"/>
  <c r="E211" i="8"/>
  <c r="D211" i="8"/>
  <c r="B211" i="8"/>
  <c r="N210" i="8"/>
  <c r="M210" i="8"/>
  <c r="L210" i="8"/>
  <c r="K210" i="8"/>
  <c r="J210" i="8"/>
  <c r="I210" i="8"/>
  <c r="H210" i="8"/>
  <c r="G210" i="8"/>
  <c r="F210" i="8"/>
  <c r="E210" i="8"/>
  <c r="D210" i="8"/>
  <c r="B210" i="8"/>
  <c r="N209" i="8"/>
  <c r="M209" i="8"/>
  <c r="L209" i="8"/>
  <c r="K209" i="8"/>
  <c r="J209" i="8"/>
  <c r="I209" i="8"/>
  <c r="H209" i="8"/>
  <c r="G209" i="8"/>
  <c r="F209" i="8"/>
  <c r="E209" i="8"/>
  <c r="D209" i="8"/>
  <c r="B209" i="8"/>
  <c r="N208" i="8"/>
  <c r="M208" i="8"/>
  <c r="L208" i="8"/>
  <c r="K208" i="8"/>
  <c r="J208" i="8"/>
  <c r="I208" i="8"/>
  <c r="H208" i="8"/>
  <c r="G208" i="8"/>
  <c r="F208" i="8"/>
  <c r="E208" i="8"/>
  <c r="D208" i="8"/>
  <c r="B208" i="8"/>
  <c r="N207" i="8"/>
  <c r="M207" i="8"/>
  <c r="L207" i="8"/>
  <c r="K207" i="8"/>
  <c r="J207" i="8"/>
  <c r="I207" i="8"/>
  <c r="H207" i="8"/>
  <c r="G207" i="8"/>
  <c r="F207" i="8"/>
  <c r="E207" i="8"/>
  <c r="D207" i="8"/>
  <c r="B207" i="8"/>
  <c r="N206" i="8"/>
  <c r="M206" i="8"/>
  <c r="L206" i="8"/>
  <c r="K206" i="8"/>
  <c r="J206" i="8"/>
  <c r="I206" i="8"/>
  <c r="H206" i="8"/>
  <c r="G206" i="8"/>
  <c r="F206" i="8"/>
  <c r="E206" i="8"/>
  <c r="D206" i="8"/>
  <c r="B206" i="8"/>
  <c r="N205" i="8"/>
  <c r="M205" i="8"/>
  <c r="L205" i="8"/>
  <c r="K205" i="8"/>
  <c r="J205" i="8"/>
  <c r="I205" i="8"/>
  <c r="H205" i="8"/>
  <c r="G205" i="8"/>
  <c r="F205" i="8"/>
  <c r="E205" i="8"/>
  <c r="D205" i="8"/>
  <c r="B205" i="8"/>
  <c r="N204" i="8"/>
  <c r="M204" i="8"/>
  <c r="L204" i="8"/>
  <c r="K204" i="8"/>
  <c r="J204" i="8"/>
  <c r="I204" i="8"/>
  <c r="H204" i="8"/>
  <c r="G204" i="8"/>
  <c r="F204" i="8"/>
  <c r="E204" i="8"/>
  <c r="D204" i="8"/>
  <c r="B204" i="8"/>
  <c r="N203" i="8"/>
  <c r="M203" i="8"/>
  <c r="L203" i="8"/>
  <c r="K203" i="8"/>
  <c r="J203" i="8"/>
  <c r="I203" i="8"/>
  <c r="H203" i="8"/>
  <c r="G203" i="8"/>
  <c r="F203" i="8"/>
  <c r="E203" i="8"/>
  <c r="D203" i="8"/>
  <c r="B203" i="8"/>
  <c r="N202" i="8"/>
  <c r="M202" i="8"/>
  <c r="L202" i="8"/>
  <c r="K202" i="8"/>
  <c r="J202" i="8"/>
  <c r="I202" i="8"/>
  <c r="H202" i="8"/>
  <c r="G202" i="8"/>
  <c r="F202" i="8"/>
  <c r="E202" i="8"/>
  <c r="D202" i="8"/>
  <c r="B202" i="8"/>
  <c r="N201" i="8"/>
  <c r="M201" i="8"/>
  <c r="L201" i="8"/>
  <c r="K201" i="8"/>
  <c r="J201" i="8"/>
  <c r="I201" i="8"/>
  <c r="H201" i="8"/>
  <c r="G201" i="8"/>
  <c r="F201" i="8"/>
  <c r="E201" i="8"/>
  <c r="D201" i="8"/>
  <c r="B201" i="8"/>
  <c r="N200" i="8"/>
  <c r="M200" i="8"/>
  <c r="L200" i="8"/>
  <c r="K200" i="8"/>
  <c r="J200" i="8"/>
  <c r="I200" i="8"/>
  <c r="H200" i="8"/>
  <c r="G200" i="8"/>
  <c r="F200" i="8"/>
  <c r="E200" i="8"/>
  <c r="D200" i="8"/>
  <c r="B200" i="8"/>
  <c r="N199" i="8"/>
  <c r="M199" i="8"/>
  <c r="L199" i="8"/>
  <c r="K199" i="8"/>
  <c r="J199" i="8"/>
  <c r="I199" i="8"/>
  <c r="H199" i="8"/>
  <c r="G199" i="8"/>
  <c r="F199" i="8"/>
  <c r="E199" i="8"/>
  <c r="D199" i="8"/>
  <c r="B199" i="8"/>
  <c r="N198" i="8"/>
  <c r="M198" i="8"/>
  <c r="L198" i="8"/>
  <c r="K198" i="8"/>
  <c r="J198" i="8"/>
  <c r="I198" i="8"/>
  <c r="H198" i="8"/>
  <c r="G198" i="8"/>
  <c r="F198" i="8"/>
  <c r="E198" i="8"/>
  <c r="D198" i="8"/>
  <c r="B198" i="8"/>
  <c r="N197" i="8"/>
  <c r="M197" i="8"/>
  <c r="L197" i="8"/>
  <c r="K197" i="8"/>
  <c r="J197" i="8"/>
  <c r="I197" i="8"/>
  <c r="H197" i="8"/>
  <c r="G197" i="8"/>
  <c r="F197" i="8"/>
  <c r="E197" i="8"/>
  <c r="D197" i="8"/>
  <c r="B197" i="8"/>
  <c r="N196" i="8"/>
  <c r="M196" i="8"/>
  <c r="L196" i="8"/>
  <c r="K196" i="8"/>
  <c r="J196" i="8"/>
  <c r="I196" i="8"/>
  <c r="H196" i="8"/>
  <c r="G196" i="8"/>
  <c r="F196" i="8"/>
  <c r="E196" i="8"/>
  <c r="D196" i="8"/>
  <c r="B196" i="8"/>
  <c r="N195" i="8"/>
  <c r="M195" i="8"/>
  <c r="L195" i="8"/>
  <c r="K195" i="8"/>
  <c r="J195" i="8"/>
  <c r="I195" i="8"/>
  <c r="H195" i="8"/>
  <c r="G195" i="8"/>
  <c r="F195" i="8"/>
  <c r="E195" i="8"/>
  <c r="D195" i="8"/>
  <c r="B195" i="8"/>
  <c r="N194" i="8"/>
  <c r="M194" i="8"/>
  <c r="L194" i="8"/>
  <c r="K194" i="8"/>
  <c r="J194" i="8"/>
  <c r="I194" i="8"/>
  <c r="H194" i="8"/>
  <c r="G194" i="8"/>
  <c r="F194" i="8"/>
  <c r="E194" i="8"/>
  <c r="D194" i="8"/>
  <c r="B194" i="8"/>
  <c r="N193" i="8"/>
  <c r="M193" i="8"/>
  <c r="L193" i="8"/>
  <c r="K193" i="8"/>
  <c r="J193" i="8"/>
  <c r="I193" i="8"/>
  <c r="H193" i="8"/>
  <c r="G193" i="8"/>
  <c r="F193" i="8"/>
  <c r="E193" i="8"/>
  <c r="D193" i="8"/>
  <c r="B193" i="8"/>
  <c r="N192" i="8"/>
  <c r="M192" i="8"/>
  <c r="L192" i="8"/>
  <c r="K192" i="8"/>
  <c r="J192" i="8"/>
  <c r="I192" i="8"/>
  <c r="H192" i="8"/>
  <c r="G192" i="8"/>
  <c r="F192" i="8"/>
  <c r="E192" i="8"/>
  <c r="D192" i="8"/>
  <c r="B192" i="8"/>
  <c r="N191" i="8"/>
  <c r="M191" i="8"/>
  <c r="L191" i="8"/>
  <c r="K191" i="8"/>
  <c r="J191" i="8"/>
  <c r="I191" i="8"/>
  <c r="H191" i="8"/>
  <c r="G191" i="8"/>
  <c r="F191" i="8"/>
  <c r="E191" i="8"/>
  <c r="D191" i="8"/>
  <c r="B191" i="8"/>
  <c r="N190" i="8"/>
  <c r="M190" i="8"/>
  <c r="L190" i="8"/>
  <c r="K190" i="8"/>
  <c r="J190" i="8"/>
  <c r="I190" i="8"/>
  <c r="H190" i="8"/>
  <c r="G190" i="8"/>
  <c r="F190" i="8"/>
  <c r="E190" i="8"/>
  <c r="D190" i="8"/>
  <c r="B190" i="8"/>
  <c r="N189" i="8"/>
  <c r="M189" i="8"/>
  <c r="L189" i="8"/>
  <c r="K189" i="8"/>
  <c r="J189" i="8"/>
  <c r="I189" i="8"/>
  <c r="H189" i="8"/>
  <c r="G189" i="8"/>
  <c r="F189" i="8"/>
  <c r="E189" i="8"/>
  <c r="D189" i="8"/>
  <c r="B189" i="8"/>
  <c r="N188" i="8"/>
  <c r="M188" i="8"/>
  <c r="L188" i="8"/>
  <c r="K188" i="8"/>
  <c r="J188" i="8"/>
  <c r="I188" i="8"/>
  <c r="H188" i="8"/>
  <c r="G188" i="8"/>
  <c r="F188" i="8"/>
  <c r="E188" i="8"/>
  <c r="D188" i="8"/>
  <c r="B188" i="8"/>
  <c r="N187" i="8"/>
  <c r="M187" i="8"/>
  <c r="L187" i="8"/>
  <c r="K187" i="8"/>
  <c r="J187" i="8"/>
  <c r="I187" i="8"/>
  <c r="H187" i="8"/>
  <c r="G187" i="8"/>
  <c r="F187" i="8"/>
  <c r="E187" i="8"/>
  <c r="D187" i="8"/>
  <c r="B187" i="8"/>
  <c r="N186" i="8"/>
  <c r="M186" i="8"/>
  <c r="L186" i="8"/>
  <c r="K186" i="8"/>
  <c r="J186" i="8"/>
  <c r="I186" i="8"/>
  <c r="H186" i="8"/>
  <c r="G186" i="8"/>
  <c r="F186" i="8"/>
  <c r="E186" i="8"/>
  <c r="D186" i="8"/>
  <c r="B186" i="8"/>
  <c r="N185" i="8"/>
  <c r="M185" i="8"/>
  <c r="L185" i="8"/>
  <c r="K185" i="8"/>
  <c r="J185" i="8"/>
  <c r="I185" i="8"/>
  <c r="H185" i="8"/>
  <c r="G185" i="8"/>
  <c r="F185" i="8"/>
  <c r="E185" i="8"/>
  <c r="D185" i="8"/>
  <c r="B185" i="8"/>
  <c r="N184" i="8"/>
  <c r="M184" i="8"/>
  <c r="L184" i="8"/>
  <c r="K184" i="8"/>
  <c r="J184" i="8"/>
  <c r="I184" i="8"/>
  <c r="H184" i="8"/>
  <c r="G184" i="8"/>
  <c r="F184" i="8"/>
  <c r="E184" i="8"/>
  <c r="D184" i="8"/>
  <c r="B184" i="8"/>
  <c r="N183" i="8"/>
  <c r="M183" i="8"/>
  <c r="L183" i="8"/>
  <c r="K183" i="8"/>
  <c r="J183" i="8"/>
  <c r="I183" i="8"/>
  <c r="H183" i="8"/>
  <c r="G183" i="8"/>
  <c r="F183" i="8"/>
  <c r="E183" i="8"/>
  <c r="D183" i="8"/>
  <c r="B183" i="8"/>
  <c r="N182" i="8"/>
  <c r="M182" i="8"/>
  <c r="Q182" i="8" s="1"/>
  <c r="L182" i="8"/>
  <c r="K182" i="8"/>
  <c r="J182" i="8"/>
  <c r="I182" i="8"/>
  <c r="H182" i="8"/>
  <c r="G182" i="8"/>
  <c r="F182" i="8"/>
  <c r="E182" i="8"/>
  <c r="D182" i="8"/>
  <c r="B182" i="8"/>
  <c r="N181" i="8"/>
  <c r="M181" i="8"/>
  <c r="L181" i="8"/>
  <c r="K181" i="8"/>
  <c r="J181" i="8"/>
  <c r="I181" i="8"/>
  <c r="H181" i="8"/>
  <c r="G181" i="8"/>
  <c r="F181" i="8"/>
  <c r="E181" i="8"/>
  <c r="D181" i="8"/>
  <c r="B181" i="8"/>
  <c r="P182" i="8" l="1"/>
  <c r="Q188" i="8"/>
  <c r="Q190" i="8"/>
  <c r="Q192" i="8"/>
  <c r="Q194" i="8"/>
  <c r="Q196" i="8"/>
  <c r="Q198" i="8"/>
  <c r="Q200" i="8"/>
  <c r="Q208" i="8"/>
  <c r="Q210" i="8"/>
  <c r="Q218" i="8"/>
  <c r="R186" i="8"/>
  <c r="R188" i="8"/>
  <c r="R185" i="8"/>
  <c r="R187" i="8"/>
  <c r="P184" i="8"/>
  <c r="P186" i="8"/>
  <c r="P192" i="8"/>
  <c r="P194" i="8"/>
  <c r="P190" i="8"/>
  <c r="Q184" i="8"/>
  <c r="Q202" i="8"/>
  <c r="R182" i="8"/>
  <c r="R184" i="8"/>
  <c r="R190" i="8"/>
  <c r="R192" i="8"/>
  <c r="R194" i="8"/>
  <c r="R196" i="8"/>
  <c r="R198" i="8"/>
  <c r="R200" i="8"/>
  <c r="R202" i="8"/>
  <c r="R204" i="8"/>
  <c r="R206" i="8"/>
  <c r="R208" i="8"/>
  <c r="R210" i="8"/>
  <c r="R212" i="8"/>
  <c r="R214" i="8"/>
  <c r="R216" i="8"/>
  <c r="R218" i="8"/>
  <c r="R220" i="8"/>
  <c r="R222" i="8"/>
  <c r="R224" i="8"/>
  <c r="Q186" i="8"/>
  <c r="Q212" i="8"/>
  <c r="Q214" i="8"/>
  <c r="Q216" i="8"/>
  <c r="Q220" i="8"/>
  <c r="Q222" i="8"/>
  <c r="Q224" i="8"/>
  <c r="Q204" i="8"/>
  <c r="Q206" i="8"/>
  <c r="P181" i="8"/>
  <c r="P183" i="8"/>
  <c r="P185" i="8"/>
  <c r="P187" i="8"/>
  <c r="P189" i="8"/>
  <c r="P191" i="8"/>
  <c r="P193" i="8"/>
  <c r="P195" i="8"/>
  <c r="P197" i="8"/>
  <c r="P199" i="8"/>
  <c r="P201" i="8"/>
  <c r="P203" i="8"/>
  <c r="P205" i="8"/>
  <c r="P207" i="8"/>
  <c r="P209" i="8"/>
  <c r="P211" i="8"/>
  <c r="P213" i="8"/>
  <c r="P215" i="8"/>
  <c r="P217" i="8"/>
  <c r="P219" i="8"/>
  <c r="P221" i="8"/>
  <c r="P223" i="8"/>
  <c r="Q189" i="8"/>
  <c r="Q191" i="8"/>
  <c r="Q199" i="8"/>
  <c r="Q209" i="8"/>
  <c r="Q211" i="8"/>
  <c r="Q215" i="8"/>
  <c r="Q219" i="8"/>
  <c r="Q221" i="8"/>
  <c r="Q223" i="8"/>
  <c r="Q183" i="8"/>
  <c r="Q185" i="8"/>
  <c r="Q195" i="8"/>
  <c r="Q203" i="8"/>
  <c r="Q205" i="8"/>
  <c r="Q213" i="8"/>
  <c r="R181" i="8"/>
  <c r="R183" i="8"/>
  <c r="R189" i="8"/>
  <c r="R191" i="8"/>
  <c r="R193" i="8"/>
  <c r="R195" i="8"/>
  <c r="R197" i="8"/>
  <c r="R199" i="8"/>
  <c r="R201" i="8"/>
  <c r="R203" i="8"/>
  <c r="R205" i="8"/>
  <c r="R207" i="8"/>
  <c r="R209" i="8"/>
  <c r="R211" i="8"/>
  <c r="R213" i="8"/>
  <c r="R215" i="8"/>
  <c r="R217" i="8"/>
  <c r="R219" i="8"/>
  <c r="R221" i="8"/>
  <c r="R223" i="8"/>
  <c r="P188" i="8"/>
  <c r="Q181" i="8"/>
  <c r="Q187" i="8"/>
  <c r="Q193" i="8"/>
  <c r="Q197" i="8"/>
  <c r="Q201" i="8"/>
  <c r="Q207" i="8"/>
  <c r="Q217" i="8"/>
  <c r="P196" i="8"/>
  <c r="P198" i="8"/>
  <c r="P200" i="8"/>
  <c r="P202" i="8"/>
  <c r="P204" i="8"/>
  <c r="P206" i="8"/>
  <c r="P208" i="8"/>
  <c r="P210" i="8"/>
  <c r="P212" i="8"/>
  <c r="P214" i="8"/>
  <c r="P216" i="8"/>
  <c r="P218" i="8"/>
  <c r="P220" i="8"/>
  <c r="P222" i="8"/>
  <c r="P224" i="8"/>
  <c r="B359" i="3"/>
  <c r="C359" i="3"/>
  <c r="D359" i="3"/>
  <c r="E359" i="3"/>
  <c r="F359" i="3"/>
  <c r="G359" i="3"/>
  <c r="H359" i="3"/>
  <c r="I359" i="3"/>
  <c r="J359" i="3"/>
  <c r="K359" i="3"/>
  <c r="Y359" i="3" s="1"/>
  <c r="L359" i="3"/>
  <c r="Z359" i="3" s="1"/>
  <c r="AE359" i="3" s="1"/>
  <c r="M359" i="3"/>
  <c r="N359" i="3"/>
  <c r="O359" i="3"/>
  <c r="P359" i="3"/>
  <c r="Q359" i="3"/>
  <c r="R359" i="3"/>
  <c r="S359" i="3"/>
  <c r="T359" i="3"/>
  <c r="U359" i="3"/>
  <c r="V359" i="3"/>
  <c r="AA72" i="3"/>
  <c r="AF72" i="3" s="1"/>
  <c r="AB72" i="3"/>
  <c r="AC72" i="3"/>
  <c r="AD72" i="3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T213" i="8" s="1"/>
  <c r="A214" i="8"/>
  <c r="A215" i="8"/>
  <c r="A216" i="8"/>
  <c r="A217" i="8"/>
  <c r="A218" i="8"/>
  <c r="A219" i="8"/>
  <c r="A220" i="8"/>
  <c r="A221" i="8"/>
  <c r="A222" i="8"/>
  <c r="A223" i="8"/>
  <c r="A224" i="8"/>
  <c r="A225" i="8"/>
  <c r="B225" i="8"/>
  <c r="D225" i="8"/>
  <c r="E225" i="8"/>
  <c r="F225" i="8"/>
  <c r="G225" i="8"/>
  <c r="H225" i="8"/>
  <c r="I225" i="8"/>
  <c r="J225" i="8"/>
  <c r="K225" i="8"/>
  <c r="L225" i="8"/>
  <c r="P225" i="8" s="1"/>
  <c r="M225" i="8"/>
  <c r="N225" i="8"/>
  <c r="A226" i="8"/>
  <c r="B226" i="8"/>
  <c r="D226" i="8"/>
  <c r="E226" i="8"/>
  <c r="F226" i="8"/>
  <c r="G226" i="8"/>
  <c r="H226" i="8"/>
  <c r="I226" i="8"/>
  <c r="J226" i="8"/>
  <c r="K226" i="8"/>
  <c r="L226" i="8"/>
  <c r="M226" i="8"/>
  <c r="N226" i="8"/>
  <c r="A227" i="8"/>
  <c r="B227" i="8"/>
  <c r="D227" i="8"/>
  <c r="E227" i="8"/>
  <c r="F227" i="8"/>
  <c r="G227" i="8"/>
  <c r="H227" i="8"/>
  <c r="I227" i="8"/>
  <c r="J227" i="8"/>
  <c r="K227" i="8"/>
  <c r="L227" i="8"/>
  <c r="M227" i="8"/>
  <c r="N227" i="8"/>
  <c r="A228" i="8"/>
  <c r="B228" i="8"/>
  <c r="D228" i="8"/>
  <c r="E228" i="8"/>
  <c r="F228" i="8"/>
  <c r="G228" i="8"/>
  <c r="H228" i="8"/>
  <c r="I228" i="8"/>
  <c r="J228" i="8"/>
  <c r="K228" i="8"/>
  <c r="L228" i="8"/>
  <c r="M228" i="8"/>
  <c r="Q228" i="8" s="1"/>
  <c r="N228" i="8"/>
  <c r="A5" i="8"/>
  <c r="A6" i="8"/>
  <c r="A7" i="8"/>
  <c r="A8" i="8"/>
  <c r="A9" i="8"/>
  <c r="A10" i="8"/>
  <c r="A11" i="8"/>
  <c r="A12" i="8"/>
  <c r="A13" i="8"/>
  <c r="A14" i="8"/>
  <c r="A15" i="8"/>
  <c r="A16" i="8"/>
  <c r="B15" i="3"/>
  <c r="C15" i="3"/>
  <c r="D15" i="3"/>
  <c r="E15" i="3"/>
  <c r="F15" i="3"/>
  <c r="G15" i="3"/>
  <c r="H15" i="3"/>
  <c r="I15" i="3"/>
  <c r="J15" i="3"/>
  <c r="K15" i="3"/>
  <c r="Y15" i="3" s="1"/>
  <c r="L15" i="3"/>
  <c r="Z15" i="3" s="1"/>
  <c r="AE15" i="3" s="1"/>
  <c r="M15" i="3"/>
  <c r="N15" i="3"/>
  <c r="O15" i="3"/>
  <c r="P15" i="3"/>
  <c r="Q15" i="3"/>
  <c r="R15" i="3"/>
  <c r="S15" i="3"/>
  <c r="T15" i="3"/>
  <c r="U15" i="3"/>
  <c r="V15" i="3"/>
  <c r="Q227" i="8" l="1"/>
  <c r="P227" i="8"/>
  <c r="R228" i="8"/>
  <c r="Q225" i="8"/>
  <c r="R225" i="8"/>
  <c r="P228" i="8"/>
  <c r="R226" i="8"/>
  <c r="Q226" i="8"/>
  <c r="P226" i="8"/>
  <c r="R227" i="8"/>
  <c r="T210" i="8"/>
  <c r="T212" i="8"/>
  <c r="T219" i="8"/>
  <c r="AG359" i="3"/>
  <c r="AH359" i="3" s="1"/>
  <c r="AG15" i="3"/>
  <c r="AH15" i="3" s="1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T243" i="8" s="1"/>
  <c r="A242" i="8"/>
  <c r="T242" i="8" s="1"/>
  <c r="A241" i="8"/>
  <c r="T241" i="8" s="1"/>
  <c r="A240" i="8"/>
  <c r="T240" i="8" s="1"/>
  <c r="A239" i="8"/>
  <c r="A238" i="8"/>
  <c r="A237" i="8"/>
  <c r="A236" i="8"/>
  <c r="A235" i="8"/>
  <c r="A234" i="8"/>
  <c r="A233" i="8"/>
  <c r="T216" i="8" s="1"/>
  <c r="A232" i="8"/>
  <c r="A231" i="8"/>
  <c r="A230" i="8"/>
  <c r="A229" i="8"/>
  <c r="A180" i="8"/>
  <c r="A179" i="8"/>
  <c r="T209" i="8" s="1"/>
  <c r="A178" i="8"/>
  <c r="T208" i="8" s="1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T214" i="8" s="1"/>
  <c r="A118" i="8"/>
  <c r="A117" i="8"/>
  <c r="T117" i="8" s="1"/>
  <c r="A116" i="8"/>
  <c r="A115" i="8"/>
  <c r="A114" i="8"/>
  <c r="A113" i="8"/>
  <c r="A112" i="8"/>
  <c r="A111" i="8"/>
  <c r="A110" i="8"/>
  <c r="A109" i="8"/>
  <c r="A108" i="8"/>
  <c r="A107" i="8"/>
  <c r="A106" i="8"/>
  <c r="T217" i="8" s="1"/>
  <c r="A105" i="8"/>
  <c r="A104" i="8"/>
  <c r="A103" i="8"/>
  <c r="A102" i="8"/>
  <c r="T215" i="8" s="1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T88" i="8" s="1"/>
  <c r="A87" i="8"/>
  <c r="A86" i="8"/>
  <c r="A85" i="8"/>
  <c r="T85" i="8" s="1"/>
  <c r="A84" i="8"/>
  <c r="A83" i="8"/>
  <c r="A82" i="8"/>
  <c r="T82" i="8" s="1"/>
  <c r="A81" i="8"/>
  <c r="A80" i="8"/>
  <c r="T80" i="8" s="1"/>
  <c r="A79" i="8"/>
  <c r="A78" i="8"/>
  <c r="A77" i="8"/>
  <c r="A76" i="8"/>
  <c r="A75" i="8"/>
  <c r="A74" i="8"/>
  <c r="A73" i="8"/>
  <c r="A72" i="8"/>
  <c r="T72" i="8" s="1"/>
  <c r="A71" i="8"/>
  <c r="T71" i="8" s="1"/>
  <c r="A70" i="8"/>
  <c r="A69" i="8"/>
  <c r="T69" i="8" s="1"/>
  <c r="A68" i="8"/>
  <c r="A67" i="8"/>
  <c r="T67" i="8" s="1"/>
  <c r="A66" i="8"/>
  <c r="T66" i="8" s="1"/>
  <c r="A65" i="8"/>
  <c r="T218" i="8" s="1"/>
  <c r="A64" i="8"/>
  <c r="T64" i="8" s="1"/>
  <c r="A63" i="8"/>
  <c r="T63" i="8" s="1"/>
  <c r="A62" i="8"/>
  <c r="A61" i="8"/>
  <c r="T61" i="8" s="1"/>
  <c r="A60" i="8"/>
  <c r="A59" i="8"/>
  <c r="T59" i="8" s="1"/>
  <c r="A58" i="8"/>
  <c r="A57" i="8"/>
  <c r="A56" i="8"/>
  <c r="A55" i="8"/>
  <c r="A54" i="8"/>
  <c r="A53" i="8"/>
  <c r="A52" i="8"/>
  <c r="A51" i="8"/>
  <c r="T5" i="8" s="1"/>
  <c r="A50" i="8"/>
  <c r="A49" i="8"/>
  <c r="A48" i="8"/>
  <c r="A47" i="8"/>
  <c r="A46" i="8"/>
  <c r="A45" i="8"/>
  <c r="A44" i="8"/>
  <c r="A43" i="8"/>
  <c r="A42" i="8"/>
  <c r="A41" i="8"/>
  <c r="A40" i="8"/>
  <c r="T40" i="8" s="1"/>
  <c r="A39" i="8"/>
  <c r="T39" i="8" s="1"/>
  <c r="A38" i="8"/>
  <c r="A37" i="8"/>
  <c r="A36" i="8"/>
  <c r="A35" i="8"/>
  <c r="T35" i="8" s="1"/>
  <c r="A34" i="8"/>
  <c r="A33" i="8"/>
  <c r="A32" i="8"/>
  <c r="T8" i="8" s="1"/>
  <c r="A31" i="8"/>
  <c r="A30" i="8"/>
  <c r="A29" i="8"/>
  <c r="A28" i="8"/>
  <c r="T220" i="8" s="1"/>
  <c r="A27" i="8"/>
  <c r="T11" i="8" s="1"/>
  <c r="A26" i="8"/>
  <c r="T26" i="8" s="1"/>
  <c r="A25" i="8"/>
  <c r="A24" i="8"/>
  <c r="A23" i="8"/>
  <c r="T23" i="8" s="1"/>
  <c r="A22" i="8"/>
  <c r="T22" i="8" s="1"/>
  <c r="A21" i="8"/>
  <c r="T21" i="8" s="1"/>
  <c r="A20" i="8"/>
  <c r="T20" i="8" s="1"/>
  <c r="A19" i="8"/>
  <c r="T19" i="8" s="1"/>
  <c r="A18" i="8"/>
  <c r="A17" i="8"/>
  <c r="A4" i="8"/>
  <c r="T4" i="8" s="1"/>
  <c r="A3" i="8"/>
  <c r="A2" i="8"/>
  <c r="X2" i="8" s="1"/>
  <c r="T84" i="8" l="1"/>
  <c r="T133" i="8"/>
  <c r="T149" i="8"/>
  <c r="T157" i="8"/>
  <c r="T205" i="8"/>
  <c r="T86" i="8"/>
  <c r="T211" i="8"/>
  <c r="T87" i="8"/>
  <c r="T151" i="8"/>
  <c r="T206" i="8"/>
  <c r="T239" i="8"/>
  <c r="T195" i="8"/>
  <c r="T41" i="8"/>
  <c r="T57" i="8"/>
  <c r="T73" i="8"/>
  <c r="T81" i="8"/>
  <c r="T207" i="8"/>
  <c r="T236" i="8"/>
  <c r="T37" i="8"/>
  <c r="T237" i="8"/>
  <c r="T62" i="8"/>
  <c r="T190" i="8"/>
  <c r="T194" i="8"/>
  <c r="T38" i="8"/>
  <c r="T70" i="8"/>
  <c r="T238" i="8"/>
  <c r="T3" i="8"/>
  <c r="T9" i="8"/>
  <c r="T65" i="8"/>
  <c r="T68" i="8"/>
  <c r="T135" i="8"/>
  <c r="T159" i="8"/>
  <c r="T136" i="8"/>
  <c r="T152" i="8"/>
  <c r="T160" i="8"/>
  <c r="T93" i="8"/>
  <c r="T25" i="8"/>
  <c r="T137" i="8"/>
  <c r="T153" i="8"/>
  <c r="T161" i="8"/>
  <c r="T10" i="8"/>
  <c r="T122" i="8"/>
  <c r="T154" i="8"/>
  <c r="T162" i="8"/>
  <c r="T141" i="8"/>
  <c r="T83" i="8"/>
  <c r="T123" i="8"/>
  <c r="T147" i="8"/>
  <c r="T155" i="8"/>
  <c r="T163" i="8"/>
  <c r="T36" i="8"/>
  <c r="T60" i="8"/>
  <c r="T148" i="8"/>
  <c r="T156" i="8"/>
  <c r="T191" i="8"/>
  <c r="T134" i="8"/>
  <c r="T150" i="8"/>
  <c r="T158" i="8"/>
  <c r="T192" i="8"/>
  <c r="T94" i="8"/>
  <c r="T118" i="8"/>
  <c r="T142" i="8"/>
  <c r="T119" i="8"/>
  <c r="T143" i="8"/>
  <c r="T24" i="8"/>
  <c r="T120" i="8"/>
  <c r="T144" i="8"/>
  <c r="T6" i="8"/>
  <c r="T89" i="8"/>
  <c r="T121" i="8"/>
  <c r="T145" i="8"/>
  <c r="T196" i="8"/>
  <c r="T58" i="8"/>
  <c r="T90" i="8"/>
  <c r="T138" i="8"/>
  <c r="T146" i="8"/>
  <c r="T91" i="8"/>
  <c r="T115" i="8"/>
  <c r="T139" i="8"/>
  <c r="T193" i="8"/>
  <c r="T197" i="8"/>
  <c r="T92" i="8"/>
  <c r="T116" i="8"/>
  <c r="T140" i="8"/>
  <c r="T7" i="8"/>
  <c r="W189" i="8"/>
  <c r="W164" i="8"/>
  <c r="W178" i="8"/>
  <c r="W202" i="8"/>
  <c r="V202" i="8"/>
  <c r="U202" i="8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3" i="5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229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2" i="8"/>
  <c r="B300" i="3"/>
  <c r="B297" i="3"/>
  <c r="B159" i="3"/>
  <c r="B198" i="3"/>
  <c r="B69" i="3"/>
  <c r="B40" i="3"/>
  <c r="B270" i="3"/>
  <c r="B23" i="3"/>
  <c r="B358" i="3"/>
  <c r="B144" i="3"/>
  <c r="B272" i="3"/>
  <c r="B30" i="3"/>
  <c r="B355" i="3"/>
  <c r="B323" i="3"/>
  <c r="B95" i="3"/>
  <c r="B65" i="3"/>
  <c r="B259" i="3"/>
  <c r="B233" i="3"/>
  <c r="B211" i="3"/>
  <c r="B57" i="3"/>
  <c r="C300" i="3"/>
  <c r="C297" i="3"/>
  <c r="C159" i="3"/>
  <c r="C198" i="3"/>
  <c r="C69" i="3"/>
  <c r="C40" i="3"/>
  <c r="C270" i="3"/>
  <c r="C23" i="3"/>
  <c r="C358" i="3"/>
  <c r="C144" i="3"/>
  <c r="C272" i="3"/>
  <c r="C30" i="3"/>
  <c r="C355" i="3"/>
  <c r="C323" i="3"/>
  <c r="C95" i="3"/>
  <c r="C65" i="3"/>
  <c r="C259" i="3"/>
  <c r="C233" i="3"/>
  <c r="C211" i="3"/>
  <c r="C57" i="3"/>
  <c r="D300" i="3"/>
  <c r="D297" i="3"/>
  <c r="D159" i="3"/>
  <c r="D198" i="3"/>
  <c r="D69" i="3"/>
  <c r="D40" i="3"/>
  <c r="D270" i="3"/>
  <c r="D23" i="3"/>
  <c r="D358" i="3"/>
  <c r="D144" i="3"/>
  <c r="D272" i="3"/>
  <c r="D30" i="3"/>
  <c r="D355" i="3"/>
  <c r="D323" i="3"/>
  <c r="D95" i="3"/>
  <c r="D65" i="3"/>
  <c r="D259" i="3"/>
  <c r="D233" i="3"/>
  <c r="D211" i="3"/>
  <c r="D57" i="3"/>
  <c r="E300" i="3"/>
  <c r="E297" i="3"/>
  <c r="E159" i="3"/>
  <c r="E198" i="3"/>
  <c r="E69" i="3"/>
  <c r="E40" i="3"/>
  <c r="E270" i="3"/>
  <c r="E23" i="3"/>
  <c r="E358" i="3"/>
  <c r="E144" i="3"/>
  <c r="E272" i="3"/>
  <c r="E30" i="3"/>
  <c r="E355" i="3"/>
  <c r="E323" i="3"/>
  <c r="E95" i="3"/>
  <c r="E65" i="3"/>
  <c r="E259" i="3"/>
  <c r="E233" i="3"/>
  <c r="E211" i="3"/>
  <c r="E57" i="3"/>
  <c r="F300" i="3"/>
  <c r="F297" i="3"/>
  <c r="F159" i="3"/>
  <c r="F198" i="3"/>
  <c r="F69" i="3"/>
  <c r="F40" i="3"/>
  <c r="F270" i="3"/>
  <c r="F23" i="3"/>
  <c r="F358" i="3"/>
  <c r="F144" i="3"/>
  <c r="F272" i="3"/>
  <c r="F30" i="3"/>
  <c r="F355" i="3"/>
  <c r="F323" i="3"/>
  <c r="F95" i="3"/>
  <c r="F65" i="3"/>
  <c r="F259" i="3"/>
  <c r="F233" i="3"/>
  <c r="F211" i="3"/>
  <c r="F57" i="3"/>
  <c r="G300" i="3"/>
  <c r="G297" i="3"/>
  <c r="G159" i="3"/>
  <c r="G198" i="3"/>
  <c r="G69" i="3"/>
  <c r="G40" i="3"/>
  <c r="G270" i="3"/>
  <c r="G23" i="3"/>
  <c r="G358" i="3"/>
  <c r="G144" i="3"/>
  <c r="G272" i="3"/>
  <c r="G30" i="3"/>
  <c r="G355" i="3"/>
  <c r="G323" i="3"/>
  <c r="G95" i="3"/>
  <c r="G65" i="3"/>
  <c r="G259" i="3"/>
  <c r="G233" i="3"/>
  <c r="G211" i="3"/>
  <c r="G57" i="3"/>
  <c r="H300" i="3"/>
  <c r="H297" i="3"/>
  <c r="H159" i="3"/>
  <c r="H198" i="3"/>
  <c r="H69" i="3"/>
  <c r="H40" i="3"/>
  <c r="H270" i="3"/>
  <c r="H23" i="3"/>
  <c r="H358" i="3"/>
  <c r="H144" i="3"/>
  <c r="H272" i="3"/>
  <c r="H30" i="3"/>
  <c r="H355" i="3"/>
  <c r="H323" i="3"/>
  <c r="H95" i="3"/>
  <c r="H65" i="3"/>
  <c r="H259" i="3"/>
  <c r="H233" i="3"/>
  <c r="H211" i="3"/>
  <c r="H57" i="3"/>
  <c r="I300" i="3"/>
  <c r="I297" i="3"/>
  <c r="I159" i="3"/>
  <c r="I198" i="3"/>
  <c r="I69" i="3"/>
  <c r="I40" i="3"/>
  <c r="I270" i="3"/>
  <c r="I23" i="3"/>
  <c r="I358" i="3"/>
  <c r="I144" i="3"/>
  <c r="I272" i="3"/>
  <c r="I30" i="3"/>
  <c r="I355" i="3"/>
  <c r="I323" i="3"/>
  <c r="I95" i="3"/>
  <c r="I65" i="3"/>
  <c r="I259" i="3"/>
  <c r="I233" i="3"/>
  <c r="I211" i="3"/>
  <c r="I57" i="3"/>
  <c r="J300" i="3"/>
  <c r="J297" i="3"/>
  <c r="J159" i="3"/>
  <c r="J198" i="3"/>
  <c r="J69" i="3"/>
  <c r="J40" i="3"/>
  <c r="J270" i="3"/>
  <c r="J23" i="3"/>
  <c r="J358" i="3"/>
  <c r="J144" i="3"/>
  <c r="J272" i="3"/>
  <c r="J30" i="3"/>
  <c r="J355" i="3"/>
  <c r="J323" i="3"/>
  <c r="J95" i="3"/>
  <c r="J65" i="3"/>
  <c r="J259" i="3"/>
  <c r="J233" i="3"/>
  <c r="J211" i="3"/>
  <c r="J57" i="3"/>
  <c r="K300" i="3"/>
  <c r="Y300" i="3" s="1"/>
  <c r="K297" i="3"/>
  <c r="Y297" i="3" s="1"/>
  <c r="K159" i="3"/>
  <c r="Y159" i="3" s="1"/>
  <c r="K198" i="3"/>
  <c r="Y198" i="3" s="1"/>
  <c r="K69" i="3"/>
  <c r="Y69" i="3" s="1"/>
  <c r="K40" i="3"/>
  <c r="Y40" i="3" s="1"/>
  <c r="K270" i="3"/>
  <c r="Y270" i="3" s="1"/>
  <c r="K23" i="3"/>
  <c r="Y23" i="3" s="1"/>
  <c r="K358" i="3"/>
  <c r="Y358" i="3" s="1"/>
  <c r="K144" i="3"/>
  <c r="Y144" i="3" s="1"/>
  <c r="K272" i="3"/>
  <c r="Y272" i="3" s="1"/>
  <c r="K30" i="3"/>
  <c r="Y30" i="3" s="1"/>
  <c r="K355" i="3"/>
  <c r="Y355" i="3" s="1"/>
  <c r="K323" i="3"/>
  <c r="Y323" i="3" s="1"/>
  <c r="K95" i="3"/>
  <c r="Y95" i="3" s="1"/>
  <c r="K65" i="3"/>
  <c r="Y65" i="3" s="1"/>
  <c r="K259" i="3"/>
  <c r="Y259" i="3" s="1"/>
  <c r="K233" i="3"/>
  <c r="Y233" i="3" s="1"/>
  <c r="K211" i="3"/>
  <c r="Y211" i="3" s="1"/>
  <c r="K57" i="3"/>
  <c r="Y57" i="3" s="1"/>
  <c r="L300" i="3"/>
  <c r="Z300" i="3" s="1"/>
  <c r="AE300" i="3" s="1"/>
  <c r="L297" i="3"/>
  <c r="Z297" i="3" s="1"/>
  <c r="AE297" i="3" s="1"/>
  <c r="L159" i="3"/>
  <c r="Z159" i="3" s="1"/>
  <c r="AE159" i="3" s="1"/>
  <c r="L198" i="3"/>
  <c r="Z198" i="3" s="1"/>
  <c r="AE198" i="3" s="1"/>
  <c r="L69" i="3"/>
  <c r="Z69" i="3" s="1"/>
  <c r="AE69" i="3" s="1"/>
  <c r="L40" i="3"/>
  <c r="Z40" i="3" s="1"/>
  <c r="AE40" i="3" s="1"/>
  <c r="L270" i="3"/>
  <c r="Z270" i="3" s="1"/>
  <c r="AE270" i="3" s="1"/>
  <c r="L23" i="3"/>
  <c r="Z23" i="3" s="1"/>
  <c r="AE23" i="3" s="1"/>
  <c r="L358" i="3"/>
  <c r="Z358" i="3" s="1"/>
  <c r="AE358" i="3" s="1"/>
  <c r="L144" i="3"/>
  <c r="Z144" i="3" s="1"/>
  <c r="AE144" i="3" s="1"/>
  <c r="L272" i="3"/>
  <c r="Z272" i="3" s="1"/>
  <c r="AE272" i="3" s="1"/>
  <c r="L30" i="3"/>
  <c r="Z30" i="3" s="1"/>
  <c r="AE30" i="3" s="1"/>
  <c r="L355" i="3"/>
  <c r="Z355" i="3" s="1"/>
  <c r="AE355" i="3" s="1"/>
  <c r="L323" i="3"/>
  <c r="Z323" i="3" s="1"/>
  <c r="AE323" i="3" s="1"/>
  <c r="L95" i="3"/>
  <c r="Z95" i="3" s="1"/>
  <c r="AE95" i="3" s="1"/>
  <c r="L65" i="3"/>
  <c r="Z65" i="3" s="1"/>
  <c r="AE65" i="3" s="1"/>
  <c r="L259" i="3"/>
  <c r="Z259" i="3" s="1"/>
  <c r="AE259" i="3" s="1"/>
  <c r="L233" i="3"/>
  <c r="Z233" i="3" s="1"/>
  <c r="AE233" i="3" s="1"/>
  <c r="L211" i="3"/>
  <c r="Z211" i="3" s="1"/>
  <c r="AE211" i="3" s="1"/>
  <c r="L57" i="3"/>
  <c r="Z57" i="3" s="1"/>
  <c r="AE57" i="3" s="1"/>
  <c r="M300" i="3"/>
  <c r="M297" i="3"/>
  <c r="M159" i="3"/>
  <c r="M198" i="3"/>
  <c r="M69" i="3"/>
  <c r="M40" i="3"/>
  <c r="M270" i="3"/>
  <c r="M23" i="3"/>
  <c r="M358" i="3"/>
  <c r="M144" i="3"/>
  <c r="M272" i="3"/>
  <c r="M30" i="3"/>
  <c r="M355" i="3"/>
  <c r="M323" i="3"/>
  <c r="M95" i="3"/>
  <c r="M65" i="3"/>
  <c r="M259" i="3"/>
  <c r="M233" i="3"/>
  <c r="M211" i="3"/>
  <c r="M57" i="3"/>
  <c r="N300" i="3"/>
  <c r="N297" i="3"/>
  <c r="N159" i="3"/>
  <c r="N198" i="3"/>
  <c r="N69" i="3"/>
  <c r="N40" i="3"/>
  <c r="N270" i="3"/>
  <c r="N23" i="3"/>
  <c r="N358" i="3"/>
  <c r="N144" i="3"/>
  <c r="N272" i="3"/>
  <c r="N30" i="3"/>
  <c r="N355" i="3"/>
  <c r="N323" i="3"/>
  <c r="N95" i="3"/>
  <c r="N65" i="3"/>
  <c r="N259" i="3"/>
  <c r="N233" i="3"/>
  <c r="N211" i="3"/>
  <c r="N57" i="3"/>
  <c r="O300" i="3"/>
  <c r="O297" i="3"/>
  <c r="O159" i="3"/>
  <c r="O198" i="3"/>
  <c r="O69" i="3"/>
  <c r="O40" i="3"/>
  <c r="O270" i="3"/>
  <c r="O23" i="3"/>
  <c r="O358" i="3"/>
  <c r="O144" i="3"/>
  <c r="O272" i="3"/>
  <c r="O30" i="3"/>
  <c r="O355" i="3"/>
  <c r="O323" i="3"/>
  <c r="O95" i="3"/>
  <c r="O65" i="3"/>
  <c r="O259" i="3"/>
  <c r="O233" i="3"/>
  <c r="O211" i="3"/>
  <c r="O57" i="3"/>
  <c r="P300" i="3"/>
  <c r="P297" i="3"/>
  <c r="P159" i="3"/>
  <c r="P198" i="3"/>
  <c r="P69" i="3"/>
  <c r="P40" i="3"/>
  <c r="P270" i="3"/>
  <c r="P23" i="3"/>
  <c r="P358" i="3"/>
  <c r="P144" i="3"/>
  <c r="P272" i="3"/>
  <c r="P30" i="3"/>
  <c r="P355" i="3"/>
  <c r="P323" i="3"/>
  <c r="P95" i="3"/>
  <c r="P65" i="3"/>
  <c r="P259" i="3"/>
  <c r="P233" i="3"/>
  <c r="P211" i="3"/>
  <c r="P57" i="3"/>
  <c r="Q300" i="3"/>
  <c r="Q297" i="3"/>
  <c r="Q159" i="3"/>
  <c r="Q198" i="3"/>
  <c r="Q69" i="3"/>
  <c r="Q40" i="3"/>
  <c r="Q270" i="3"/>
  <c r="Q23" i="3"/>
  <c r="Q358" i="3"/>
  <c r="Q144" i="3"/>
  <c r="Q272" i="3"/>
  <c r="Q30" i="3"/>
  <c r="Q355" i="3"/>
  <c r="Q323" i="3"/>
  <c r="Q95" i="3"/>
  <c r="Q65" i="3"/>
  <c r="Q259" i="3"/>
  <c r="Q233" i="3"/>
  <c r="Q211" i="3"/>
  <c r="Q57" i="3"/>
  <c r="R300" i="3"/>
  <c r="R297" i="3"/>
  <c r="R159" i="3"/>
  <c r="R198" i="3"/>
  <c r="R69" i="3"/>
  <c r="R40" i="3"/>
  <c r="R270" i="3"/>
  <c r="R23" i="3"/>
  <c r="R358" i="3"/>
  <c r="R144" i="3"/>
  <c r="R272" i="3"/>
  <c r="R30" i="3"/>
  <c r="R355" i="3"/>
  <c r="R323" i="3"/>
  <c r="R95" i="3"/>
  <c r="R65" i="3"/>
  <c r="R259" i="3"/>
  <c r="R233" i="3"/>
  <c r="R211" i="3"/>
  <c r="R57" i="3"/>
  <c r="S300" i="3"/>
  <c r="S297" i="3"/>
  <c r="S159" i="3"/>
  <c r="S198" i="3"/>
  <c r="S69" i="3"/>
  <c r="S40" i="3"/>
  <c r="S270" i="3"/>
  <c r="S23" i="3"/>
  <c r="S358" i="3"/>
  <c r="S144" i="3"/>
  <c r="S272" i="3"/>
  <c r="S30" i="3"/>
  <c r="S355" i="3"/>
  <c r="S323" i="3"/>
  <c r="S95" i="3"/>
  <c r="S65" i="3"/>
  <c r="S259" i="3"/>
  <c r="S233" i="3"/>
  <c r="S211" i="3"/>
  <c r="S57" i="3"/>
  <c r="T300" i="3"/>
  <c r="T297" i="3"/>
  <c r="T159" i="3"/>
  <c r="T198" i="3"/>
  <c r="T69" i="3"/>
  <c r="T40" i="3"/>
  <c r="T270" i="3"/>
  <c r="T23" i="3"/>
  <c r="T358" i="3"/>
  <c r="T144" i="3"/>
  <c r="T272" i="3"/>
  <c r="T30" i="3"/>
  <c r="T355" i="3"/>
  <c r="T323" i="3"/>
  <c r="T95" i="3"/>
  <c r="T65" i="3"/>
  <c r="T259" i="3"/>
  <c r="T233" i="3"/>
  <c r="T211" i="3"/>
  <c r="T57" i="3"/>
  <c r="U300" i="3"/>
  <c r="U297" i="3"/>
  <c r="U159" i="3"/>
  <c r="U198" i="3"/>
  <c r="U69" i="3"/>
  <c r="U40" i="3"/>
  <c r="U270" i="3"/>
  <c r="U23" i="3"/>
  <c r="U358" i="3"/>
  <c r="U144" i="3"/>
  <c r="U272" i="3"/>
  <c r="U30" i="3"/>
  <c r="U355" i="3"/>
  <c r="U323" i="3"/>
  <c r="U95" i="3"/>
  <c r="U65" i="3"/>
  <c r="U259" i="3"/>
  <c r="U233" i="3"/>
  <c r="U211" i="3"/>
  <c r="U57" i="3"/>
  <c r="V300" i="3"/>
  <c r="V297" i="3"/>
  <c r="V159" i="3"/>
  <c r="V198" i="3"/>
  <c r="V69" i="3"/>
  <c r="V40" i="3"/>
  <c r="V270" i="3"/>
  <c r="V23" i="3"/>
  <c r="V358" i="3"/>
  <c r="V144" i="3"/>
  <c r="V272" i="3"/>
  <c r="V30" i="3"/>
  <c r="V355" i="3"/>
  <c r="V323" i="3"/>
  <c r="V95" i="3"/>
  <c r="V65" i="3"/>
  <c r="V259" i="3"/>
  <c r="V233" i="3"/>
  <c r="V211" i="3"/>
  <c r="V57" i="3"/>
  <c r="AL99" i="18" l="1"/>
  <c r="AL70" i="18"/>
  <c r="AG95" i="3"/>
  <c r="AH95" i="3" s="1"/>
  <c r="AG270" i="3"/>
  <c r="AH270" i="3" s="1"/>
  <c r="AG323" i="3"/>
  <c r="AH323" i="3" s="1"/>
  <c r="AG40" i="3"/>
  <c r="AH40" i="3" s="1"/>
  <c r="AG300" i="3"/>
  <c r="AH300" i="3" s="1"/>
  <c r="AG355" i="3"/>
  <c r="AH355" i="3" s="1"/>
  <c r="AG69" i="3"/>
  <c r="AH69" i="3" s="1"/>
  <c r="AG65" i="3"/>
  <c r="AH65" i="3" s="1"/>
  <c r="AG57" i="3"/>
  <c r="AH57" i="3" s="1"/>
  <c r="AG30" i="3"/>
  <c r="AH30" i="3" s="1"/>
  <c r="AG23" i="3"/>
  <c r="AH23" i="3" s="1"/>
  <c r="AG211" i="3"/>
  <c r="AH211" i="3" s="1"/>
  <c r="AG272" i="3"/>
  <c r="AH272" i="3" s="1"/>
  <c r="AG233" i="3"/>
  <c r="AH233" i="3" s="1"/>
  <c r="AG144" i="3"/>
  <c r="AH144" i="3" s="1"/>
  <c r="AG198" i="3"/>
  <c r="AH198" i="3" s="1"/>
  <c r="AG297" i="3"/>
  <c r="AH297" i="3" s="1"/>
  <c r="AG259" i="3"/>
  <c r="AH259" i="3" s="1"/>
  <c r="AG358" i="3"/>
  <c r="AH358" i="3" s="1"/>
  <c r="AG159" i="3"/>
  <c r="AH159" i="3" s="1"/>
  <c r="N229" i="8"/>
  <c r="N241" i="8"/>
  <c r="N242" i="8"/>
  <c r="N243" i="8"/>
  <c r="N244" i="8"/>
  <c r="N245" i="8"/>
  <c r="N246" i="8"/>
  <c r="N247" i="8"/>
  <c r="N248" i="8"/>
  <c r="N249" i="8"/>
  <c r="N250" i="8"/>
  <c r="N251" i="8"/>
  <c r="N252" i="8"/>
  <c r="N253" i="8"/>
  <c r="N254" i="8"/>
  <c r="N255" i="8"/>
  <c r="N256" i="8"/>
  <c r="N257" i="8"/>
  <c r="N258" i="8"/>
  <c r="N259" i="8"/>
  <c r="N260" i="8"/>
  <c r="N261" i="8"/>
  <c r="N262" i="8"/>
  <c r="N263" i="8"/>
  <c r="N264" i="8"/>
  <c r="N265" i="8"/>
  <c r="N266" i="8"/>
  <c r="N267" i="8"/>
  <c r="N268" i="8"/>
  <c r="N269" i="8"/>
  <c r="N270" i="8"/>
  <c r="N271" i="8"/>
  <c r="N272" i="8"/>
  <c r="N273" i="8"/>
  <c r="N274" i="8"/>
  <c r="N275" i="8"/>
  <c r="N276" i="8"/>
  <c r="N277" i="8"/>
  <c r="N278" i="8"/>
  <c r="N279" i="8"/>
  <c r="N280" i="8"/>
  <c r="N281" i="8"/>
  <c r="N282" i="8"/>
  <c r="N283" i="8"/>
  <c r="N284" i="8"/>
  <c r="N285" i="8"/>
  <c r="N286" i="8"/>
  <c r="N287" i="8"/>
  <c r="N288" i="8"/>
  <c r="N289" i="8"/>
  <c r="N290" i="8"/>
  <c r="N291" i="8"/>
  <c r="N292" i="8"/>
  <c r="N293" i="8"/>
  <c r="N294" i="8"/>
  <c r="N295" i="8"/>
  <c r="N296" i="8"/>
  <c r="N297" i="8"/>
  <c r="N298" i="8"/>
  <c r="N299" i="8"/>
  <c r="N300" i="8"/>
  <c r="N301" i="8"/>
  <c r="N302" i="8"/>
  <c r="N303" i="8"/>
  <c r="N304" i="8"/>
  <c r="N305" i="8"/>
  <c r="N306" i="8"/>
  <c r="N307" i="8"/>
  <c r="N308" i="8"/>
  <c r="N309" i="8"/>
  <c r="N310" i="8"/>
  <c r="N311" i="8"/>
  <c r="N312" i="8"/>
  <c r="N313" i="8"/>
  <c r="N314" i="8"/>
  <c r="N315" i="8"/>
  <c r="N316" i="8"/>
  <c r="N317" i="8"/>
  <c r="N318" i="8"/>
  <c r="N319" i="8"/>
  <c r="N320" i="8"/>
  <c r="N321" i="8"/>
  <c r="N322" i="8"/>
  <c r="N323" i="8"/>
  <c r="N324" i="8"/>
  <c r="N325" i="8"/>
  <c r="N326" i="8"/>
  <c r="N327" i="8"/>
  <c r="N328" i="8"/>
  <c r="N329" i="8"/>
  <c r="N330" i="8"/>
  <c r="N331" i="8"/>
  <c r="N332" i="8"/>
  <c r="N333" i="8"/>
  <c r="N334" i="8"/>
  <c r="N335" i="8"/>
  <c r="N336" i="8"/>
  <c r="N337" i="8"/>
  <c r="N338" i="8"/>
  <c r="N339" i="8"/>
  <c r="N340" i="8"/>
  <c r="N341" i="8"/>
  <c r="N342" i="8"/>
  <c r="N343" i="8"/>
  <c r="N344" i="8"/>
  <c r="N345" i="8"/>
  <c r="N346" i="8"/>
  <c r="N347" i="8"/>
  <c r="N348" i="8"/>
  <c r="N349" i="8"/>
  <c r="N350" i="8"/>
  <c r="N351" i="8"/>
  <c r="N352" i="8"/>
  <c r="N353" i="8"/>
  <c r="N354" i="8"/>
  <c r="N355" i="8"/>
  <c r="N356" i="8"/>
  <c r="N357" i="8"/>
  <c r="N358" i="8"/>
  <c r="N359" i="8"/>
  <c r="N360" i="8"/>
  <c r="N361" i="8"/>
  <c r="N362" i="8"/>
  <c r="N363" i="8"/>
  <c r="N364" i="8"/>
  <c r="N365" i="8"/>
  <c r="N366" i="8"/>
  <c r="N367" i="8"/>
  <c r="N368" i="8"/>
  <c r="N369" i="8"/>
  <c r="N370" i="8"/>
  <c r="N371" i="8"/>
  <c r="N372" i="8"/>
  <c r="N373" i="8"/>
  <c r="N374" i="8"/>
  <c r="N375" i="8"/>
  <c r="N376" i="8"/>
  <c r="N377" i="8"/>
  <c r="N378" i="8"/>
  <c r="N379" i="8"/>
  <c r="N380" i="8"/>
  <c r="N381" i="8"/>
  <c r="N382" i="8"/>
  <c r="N383" i="8"/>
  <c r="N384" i="8"/>
  <c r="N385" i="8"/>
  <c r="N386" i="8"/>
  <c r="N387" i="8"/>
  <c r="N388" i="8"/>
  <c r="N389" i="8"/>
  <c r="N390" i="8"/>
  <c r="N391" i="8"/>
  <c r="N392" i="8"/>
  <c r="N393" i="8"/>
  <c r="N394" i="8"/>
  <c r="N395" i="8"/>
  <c r="N396" i="8"/>
  <c r="N397" i="8"/>
  <c r="N398" i="8"/>
  <c r="N399" i="8"/>
  <c r="N400" i="8"/>
  <c r="N401" i="8"/>
  <c r="N402" i="8"/>
  <c r="N403" i="8"/>
  <c r="N404" i="8"/>
  <c r="N405" i="8"/>
  <c r="N406" i="8"/>
  <c r="N407" i="8"/>
  <c r="N408" i="8"/>
  <c r="N409" i="8"/>
  <c r="N410" i="8"/>
  <c r="N411" i="8"/>
  <c r="N412" i="8"/>
  <c r="N413" i="8"/>
  <c r="N414" i="8"/>
  <c r="N415" i="8"/>
  <c r="N416" i="8"/>
  <c r="N417" i="8"/>
  <c r="N418" i="8"/>
  <c r="N419" i="8"/>
  <c r="N420" i="8"/>
  <c r="N421" i="8"/>
  <c r="N422" i="8"/>
  <c r="N423" i="8"/>
  <c r="N424" i="8"/>
  <c r="N425" i="8"/>
  <c r="N426" i="8"/>
  <c r="N427" i="8"/>
  <c r="N428" i="8"/>
  <c r="N429" i="8"/>
  <c r="N430" i="8"/>
  <c r="N431" i="8"/>
  <c r="N432" i="8"/>
  <c r="N433" i="8"/>
  <c r="N434" i="8"/>
  <c r="N435" i="8"/>
  <c r="N436" i="8"/>
  <c r="N437" i="8"/>
  <c r="N438" i="8"/>
  <c r="N439" i="8"/>
  <c r="N440" i="8"/>
  <c r="N441" i="8"/>
  <c r="N442" i="8"/>
  <c r="N443" i="8"/>
  <c r="N444" i="8"/>
  <c r="N445" i="8"/>
  <c r="N446" i="8"/>
  <c r="N447" i="8"/>
  <c r="N448" i="8"/>
  <c r="N449" i="8"/>
  <c r="N450" i="8"/>
  <c r="N451" i="8"/>
  <c r="N452" i="8"/>
  <c r="N453" i="8"/>
  <c r="N454" i="8"/>
  <c r="N455" i="8"/>
  <c r="N456" i="8"/>
  <c r="N457" i="8"/>
  <c r="N458" i="8"/>
  <c r="N459" i="8"/>
  <c r="N460" i="8"/>
  <c r="N461" i="8"/>
  <c r="N462" i="8"/>
  <c r="N463" i="8"/>
  <c r="N464" i="8"/>
  <c r="N465" i="8"/>
  <c r="N466" i="8"/>
  <c r="N467" i="8"/>
  <c r="N468" i="8"/>
  <c r="N469" i="8"/>
  <c r="N470" i="8"/>
  <c r="N471" i="8"/>
  <c r="N472" i="8"/>
  <c r="N473" i="8"/>
  <c r="N474" i="8"/>
  <c r="N475" i="8"/>
  <c r="N476" i="8"/>
  <c r="N477" i="8"/>
  <c r="N478" i="8"/>
  <c r="N479" i="8"/>
  <c r="N480" i="8"/>
  <c r="N481" i="8"/>
  <c r="N482" i="8"/>
  <c r="N483" i="8"/>
  <c r="N484" i="8"/>
  <c r="N485" i="8"/>
  <c r="N486" i="8"/>
  <c r="N487" i="8"/>
  <c r="R272" i="8" l="1"/>
  <c r="N180" i="8"/>
  <c r="N179" i="8"/>
  <c r="N178" i="8"/>
  <c r="N177" i="8"/>
  <c r="N176" i="8"/>
  <c r="N175" i="8"/>
  <c r="N174" i="8"/>
  <c r="N173" i="8"/>
  <c r="N172" i="8"/>
  <c r="N171" i="8"/>
  <c r="N170" i="8"/>
  <c r="N169" i="8"/>
  <c r="N168" i="8"/>
  <c r="N167" i="8"/>
  <c r="N166" i="8"/>
  <c r="N165" i="8"/>
  <c r="N164" i="8"/>
  <c r="N163" i="8"/>
  <c r="N162" i="8"/>
  <c r="N161" i="8"/>
  <c r="N160" i="8"/>
  <c r="N159" i="8"/>
  <c r="N158" i="8"/>
  <c r="N157" i="8"/>
  <c r="N156" i="8"/>
  <c r="N155" i="8"/>
  <c r="N154" i="8"/>
  <c r="N153" i="8"/>
  <c r="N152" i="8"/>
  <c r="N151" i="8"/>
  <c r="N150" i="8"/>
  <c r="N149" i="8"/>
  <c r="N148" i="8"/>
  <c r="N147" i="8"/>
  <c r="N146" i="8"/>
  <c r="N145" i="8"/>
  <c r="N144" i="8"/>
  <c r="N143" i="8"/>
  <c r="N142" i="8"/>
  <c r="N141" i="8"/>
  <c r="N140" i="8"/>
  <c r="N139" i="8"/>
  <c r="N138" i="8"/>
  <c r="N137" i="8"/>
  <c r="N136" i="8"/>
  <c r="N135" i="8"/>
  <c r="N134" i="8"/>
  <c r="N133" i="8"/>
  <c r="N132" i="8"/>
  <c r="N131" i="8"/>
  <c r="N130" i="8"/>
  <c r="N129" i="8"/>
  <c r="N128" i="8"/>
  <c r="N127" i="8"/>
  <c r="N126" i="8"/>
  <c r="N125" i="8"/>
  <c r="N124" i="8"/>
  <c r="N123" i="8"/>
  <c r="N122" i="8"/>
  <c r="N121" i="8"/>
  <c r="N120" i="8"/>
  <c r="N119" i="8"/>
  <c r="N118" i="8"/>
  <c r="N117" i="8"/>
  <c r="N116" i="8"/>
  <c r="N115" i="8"/>
  <c r="N114" i="8"/>
  <c r="N113" i="8"/>
  <c r="N112" i="8"/>
  <c r="N111" i="8"/>
  <c r="N110" i="8"/>
  <c r="N109" i="8"/>
  <c r="N108" i="8"/>
  <c r="N107" i="8"/>
  <c r="N106" i="8"/>
  <c r="N105" i="8"/>
  <c r="N104" i="8"/>
  <c r="N103" i="8"/>
  <c r="N102" i="8"/>
  <c r="N101" i="8"/>
  <c r="N100" i="8"/>
  <c r="N99" i="8"/>
  <c r="N98" i="8"/>
  <c r="N97" i="8"/>
  <c r="N96" i="8"/>
  <c r="N95" i="8"/>
  <c r="N94" i="8"/>
  <c r="N93" i="8"/>
  <c r="N92" i="8"/>
  <c r="N91" i="8"/>
  <c r="N90" i="8"/>
  <c r="N89" i="8"/>
  <c r="N88" i="8"/>
  <c r="N87" i="8"/>
  <c r="N86" i="8"/>
  <c r="N85" i="8"/>
  <c r="N84" i="8"/>
  <c r="N83" i="8"/>
  <c r="N82" i="8"/>
  <c r="N81" i="8"/>
  <c r="N80" i="8"/>
  <c r="N79" i="8"/>
  <c r="N78" i="8"/>
  <c r="N77" i="8"/>
  <c r="N76" i="8"/>
  <c r="N75" i="8"/>
  <c r="N74" i="8"/>
  <c r="N73" i="8"/>
  <c r="N72" i="8"/>
  <c r="N71" i="8"/>
  <c r="N70" i="8"/>
  <c r="N69" i="8"/>
  <c r="N68" i="8"/>
  <c r="N67" i="8"/>
  <c r="N66" i="8"/>
  <c r="N65" i="8"/>
  <c r="N64" i="8"/>
  <c r="N63" i="8"/>
  <c r="N62" i="8"/>
  <c r="N61" i="8"/>
  <c r="N60" i="8"/>
  <c r="N59" i="8"/>
  <c r="N58" i="8"/>
  <c r="N57" i="8"/>
  <c r="N56" i="8"/>
  <c r="N55" i="8"/>
  <c r="N54" i="8"/>
  <c r="N53" i="8"/>
  <c r="N52" i="8"/>
  <c r="N51" i="8"/>
  <c r="N50" i="8"/>
  <c r="N49" i="8"/>
  <c r="N48" i="8"/>
  <c r="N47" i="8"/>
  <c r="N46" i="8"/>
  <c r="N45" i="8"/>
  <c r="N44" i="8"/>
  <c r="N43" i="8"/>
  <c r="N42" i="8"/>
  <c r="N41" i="8"/>
  <c r="N40" i="8"/>
  <c r="N39" i="8"/>
  <c r="N38" i="8"/>
  <c r="N37" i="8"/>
  <c r="N36" i="8"/>
  <c r="N35" i="8"/>
  <c r="N34" i="8"/>
  <c r="N33" i="8"/>
  <c r="N32" i="8"/>
  <c r="N31" i="8"/>
  <c r="N30" i="8"/>
  <c r="N29" i="8"/>
  <c r="N28" i="8"/>
  <c r="N27" i="8"/>
  <c r="N26" i="8"/>
  <c r="N25" i="8"/>
  <c r="N24" i="8"/>
  <c r="N23" i="8"/>
  <c r="N22" i="8"/>
  <c r="N21" i="8"/>
  <c r="N20" i="8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O3" i="8"/>
  <c r="D3" i="8"/>
  <c r="E3" i="8"/>
  <c r="F3" i="8"/>
  <c r="G3" i="8"/>
  <c r="H3" i="8"/>
  <c r="J3" i="8"/>
  <c r="I3" i="8"/>
  <c r="K3" i="8"/>
  <c r="M3" i="8"/>
  <c r="L3" i="8"/>
  <c r="D4" i="8"/>
  <c r="E4" i="8"/>
  <c r="F4" i="8"/>
  <c r="G4" i="8"/>
  <c r="H4" i="8"/>
  <c r="J4" i="8"/>
  <c r="I4" i="8"/>
  <c r="K4" i="8"/>
  <c r="M4" i="8"/>
  <c r="Q4" i="8" s="1"/>
  <c r="L4" i="8"/>
  <c r="D5" i="8"/>
  <c r="E5" i="8"/>
  <c r="F5" i="8"/>
  <c r="G5" i="8"/>
  <c r="H5" i="8"/>
  <c r="J5" i="8"/>
  <c r="I5" i="8"/>
  <c r="K5" i="8"/>
  <c r="M5" i="8"/>
  <c r="L5" i="8"/>
  <c r="D6" i="8"/>
  <c r="E6" i="8"/>
  <c r="F6" i="8"/>
  <c r="G6" i="8"/>
  <c r="H6" i="8"/>
  <c r="J6" i="8"/>
  <c r="I6" i="8"/>
  <c r="K6" i="8"/>
  <c r="M6" i="8"/>
  <c r="L6" i="8"/>
  <c r="D7" i="8"/>
  <c r="E7" i="8"/>
  <c r="F7" i="8"/>
  <c r="G7" i="8"/>
  <c r="H7" i="8"/>
  <c r="J7" i="8"/>
  <c r="I7" i="8"/>
  <c r="K7" i="8"/>
  <c r="M7" i="8"/>
  <c r="L7" i="8"/>
  <c r="D8" i="8"/>
  <c r="E8" i="8"/>
  <c r="F8" i="8"/>
  <c r="G8" i="8"/>
  <c r="H8" i="8"/>
  <c r="J8" i="8"/>
  <c r="I8" i="8"/>
  <c r="K8" i="8"/>
  <c r="M8" i="8"/>
  <c r="Q8" i="8" s="1"/>
  <c r="L8" i="8"/>
  <c r="D9" i="8"/>
  <c r="E9" i="8"/>
  <c r="F9" i="8"/>
  <c r="G9" i="8"/>
  <c r="H9" i="8"/>
  <c r="J9" i="8"/>
  <c r="I9" i="8"/>
  <c r="K9" i="8"/>
  <c r="M9" i="8"/>
  <c r="L9" i="8"/>
  <c r="D10" i="8"/>
  <c r="E10" i="8"/>
  <c r="F10" i="8"/>
  <c r="G10" i="8"/>
  <c r="H10" i="8"/>
  <c r="J10" i="8"/>
  <c r="I10" i="8"/>
  <c r="K10" i="8"/>
  <c r="M10" i="8"/>
  <c r="L10" i="8"/>
  <c r="D11" i="8"/>
  <c r="E11" i="8"/>
  <c r="F11" i="8"/>
  <c r="G11" i="8"/>
  <c r="H11" i="8"/>
  <c r="J11" i="8"/>
  <c r="I11" i="8"/>
  <c r="K11" i="8"/>
  <c r="M11" i="8"/>
  <c r="L11" i="8"/>
  <c r="D12" i="8"/>
  <c r="E12" i="8"/>
  <c r="F12" i="8"/>
  <c r="G12" i="8"/>
  <c r="H12" i="8"/>
  <c r="J12" i="8"/>
  <c r="I12" i="8"/>
  <c r="K12" i="8"/>
  <c r="M12" i="8"/>
  <c r="Q12" i="8" s="1"/>
  <c r="L12" i="8"/>
  <c r="D13" i="8"/>
  <c r="E13" i="8"/>
  <c r="F13" i="8"/>
  <c r="G13" i="8"/>
  <c r="H13" i="8"/>
  <c r="J13" i="8"/>
  <c r="I13" i="8"/>
  <c r="K13" i="8"/>
  <c r="M13" i="8"/>
  <c r="L13" i="8"/>
  <c r="D14" i="8"/>
  <c r="E14" i="8"/>
  <c r="F14" i="8"/>
  <c r="G14" i="8"/>
  <c r="H14" i="8"/>
  <c r="J14" i="8"/>
  <c r="I14" i="8"/>
  <c r="K14" i="8"/>
  <c r="M14" i="8"/>
  <c r="L14" i="8"/>
  <c r="D15" i="8"/>
  <c r="E15" i="8"/>
  <c r="F15" i="8"/>
  <c r="G15" i="8"/>
  <c r="H15" i="8"/>
  <c r="J15" i="8"/>
  <c r="I15" i="8"/>
  <c r="K15" i="8"/>
  <c r="M15" i="8"/>
  <c r="L15" i="8"/>
  <c r="D16" i="8"/>
  <c r="E16" i="8"/>
  <c r="F16" i="8"/>
  <c r="G16" i="8"/>
  <c r="H16" i="8"/>
  <c r="J16" i="8"/>
  <c r="I16" i="8"/>
  <c r="K16" i="8"/>
  <c r="M16" i="8"/>
  <c r="Q16" i="8" s="1"/>
  <c r="L16" i="8"/>
  <c r="D17" i="8"/>
  <c r="E17" i="8"/>
  <c r="F17" i="8"/>
  <c r="G17" i="8"/>
  <c r="H17" i="8"/>
  <c r="J17" i="8"/>
  <c r="I17" i="8"/>
  <c r="K17" i="8"/>
  <c r="M17" i="8"/>
  <c r="L17" i="8"/>
  <c r="D18" i="8"/>
  <c r="E18" i="8"/>
  <c r="F18" i="8"/>
  <c r="G18" i="8"/>
  <c r="H18" i="8"/>
  <c r="J18" i="8"/>
  <c r="I18" i="8"/>
  <c r="K18" i="8"/>
  <c r="M18" i="8"/>
  <c r="L18" i="8"/>
  <c r="D19" i="8"/>
  <c r="E19" i="8"/>
  <c r="F19" i="8"/>
  <c r="G19" i="8"/>
  <c r="H19" i="8"/>
  <c r="J19" i="8"/>
  <c r="I19" i="8"/>
  <c r="K19" i="8"/>
  <c r="M19" i="8"/>
  <c r="L19" i="8"/>
  <c r="D20" i="8"/>
  <c r="E20" i="8"/>
  <c r="F20" i="8"/>
  <c r="G20" i="8"/>
  <c r="H20" i="8"/>
  <c r="J20" i="8"/>
  <c r="I20" i="8"/>
  <c r="K20" i="8"/>
  <c r="M20" i="8"/>
  <c r="Q20" i="8" s="1"/>
  <c r="L20" i="8"/>
  <c r="D21" i="8"/>
  <c r="E21" i="8"/>
  <c r="F21" i="8"/>
  <c r="G21" i="8"/>
  <c r="H21" i="8"/>
  <c r="J21" i="8"/>
  <c r="I21" i="8"/>
  <c r="K21" i="8"/>
  <c r="M21" i="8"/>
  <c r="L21" i="8"/>
  <c r="D22" i="8"/>
  <c r="E22" i="8"/>
  <c r="F22" i="8"/>
  <c r="G22" i="8"/>
  <c r="H22" i="8"/>
  <c r="J22" i="8"/>
  <c r="I22" i="8"/>
  <c r="K22" i="8"/>
  <c r="M22" i="8"/>
  <c r="L22" i="8"/>
  <c r="D23" i="8"/>
  <c r="E23" i="8"/>
  <c r="F23" i="8"/>
  <c r="G23" i="8"/>
  <c r="H23" i="8"/>
  <c r="J23" i="8"/>
  <c r="I23" i="8"/>
  <c r="K23" i="8"/>
  <c r="M23" i="8"/>
  <c r="L23" i="8"/>
  <c r="D24" i="8"/>
  <c r="E24" i="8"/>
  <c r="F24" i="8"/>
  <c r="G24" i="8"/>
  <c r="H24" i="8"/>
  <c r="J24" i="8"/>
  <c r="I24" i="8"/>
  <c r="K24" i="8"/>
  <c r="M24" i="8"/>
  <c r="Q24" i="8" s="1"/>
  <c r="L24" i="8"/>
  <c r="D25" i="8"/>
  <c r="E25" i="8"/>
  <c r="F25" i="8"/>
  <c r="G25" i="8"/>
  <c r="H25" i="8"/>
  <c r="J25" i="8"/>
  <c r="I25" i="8"/>
  <c r="K25" i="8"/>
  <c r="M25" i="8"/>
  <c r="L25" i="8"/>
  <c r="D26" i="8"/>
  <c r="E26" i="8"/>
  <c r="F26" i="8"/>
  <c r="G26" i="8"/>
  <c r="H26" i="8"/>
  <c r="J26" i="8"/>
  <c r="I26" i="8"/>
  <c r="K26" i="8"/>
  <c r="M26" i="8"/>
  <c r="L26" i="8"/>
  <c r="D27" i="8"/>
  <c r="E27" i="8"/>
  <c r="F27" i="8"/>
  <c r="G27" i="8"/>
  <c r="H27" i="8"/>
  <c r="J27" i="8"/>
  <c r="I27" i="8"/>
  <c r="K27" i="8"/>
  <c r="M27" i="8"/>
  <c r="L27" i="8"/>
  <c r="D28" i="8"/>
  <c r="E28" i="8"/>
  <c r="F28" i="8"/>
  <c r="G28" i="8"/>
  <c r="H28" i="8"/>
  <c r="J28" i="8"/>
  <c r="I28" i="8"/>
  <c r="K28" i="8"/>
  <c r="M28" i="8"/>
  <c r="L28" i="8"/>
  <c r="D29" i="8"/>
  <c r="E29" i="8"/>
  <c r="F29" i="8"/>
  <c r="G29" i="8"/>
  <c r="H29" i="8"/>
  <c r="J29" i="8"/>
  <c r="I29" i="8"/>
  <c r="K29" i="8"/>
  <c r="M29" i="8"/>
  <c r="L29" i="8"/>
  <c r="D30" i="8"/>
  <c r="E30" i="8"/>
  <c r="F30" i="8"/>
  <c r="G30" i="8"/>
  <c r="H30" i="8"/>
  <c r="J30" i="8"/>
  <c r="I30" i="8"/>
  <c r="K30" i="8"/>
  <c r="M30" i="8"/>
  <c r="L30" i="8"/>
  <c r="D31" i="8"/>
  <c r="E31" i="8"/>
  <c r="F31" i="8"/>
  <c r="G31" i="8"/>
  <c r="H31" i="8"/>
  <c r="J31" i="8"/>
  <c r="I31" i="8"/>
  <c r="K31" i="8"/>
  <c r="M31" i="8"/>
  <c r="L31" i="8"/>
  <c r="D32" i="8"/>
  <c r="E32" i="8"/>
  <c r="F32" i="8"/>
  <c r="G32" i="8"/>
  <c r="H32" i="8"/>
  <c r="J32" i="8"/>
  <c r="I32" i="8"/>
  <c r="K32" i="8"/>
  <c r="M32" i="8"/>
  <c r="L32" i="8"/>
  <c r="D33" i="8"/>
  <c r="E33" i="8"/>
  <c r="F33" i="8"/>
  <c r="G33" i="8"/>
  <c r="H33" i="8"/>
  <c r="J33" i="8"/>
  <c r="I33" i="8"/>
  <c r="K33" i="8"/>
  <c r="M33" i="8"/>
  <c r="L33" i="8"/>
  <c r="D34" i="8"/>
  <c r="E34" i="8"/>
  <c r="F34" i="8"/>
  <c r="G34" i="8"/>
  <c r="H34" i="8"/>
  <c r="J34" i="8"/>
  <c r="I34" i="8"/>
  <c r="K34" i="8"/>
  <c r="M34" i="8"/>
  <c r="L34" i="8"/>
  <c r="D35" i="8"/>
  <c r="E35" i="8"/>
  <c r="F35" i="8"/>
  <c r="G35" i="8"/>
  <c r="H35" i="8"/>
  <c r="J35" i="8"/>
  <c r="I35" i="8"/>
  <c r="K35" i="8"/>
  <c r="M35" i="8"/>
  <c r="L35" i="8"/>
  <c r="D36" i="8"/>
  <c r="E36" i="8"/>
  <c r="F36" i="8"/>
  <c r="G36" i="8"/>
  <c r="H36" i="8"/>
  <c r="J36" i="8"/>
  <c r="I36" i="8"/>
  <c r="K36" i="8"/>
  <c r="M36" i="8"/>
  <c r="L36" i="8"/>
  <c r="D37" i="8"/>
  <c r="E37" i="8"/>
  <c r="F37" i="8"/>
  <c r="G37" i="8"/>
  <c r="H37" i="8"/>
  <c r="J37" i="8"/>
  <c r="I37" i="8"/>
  <c r="K37" i="8"/>
  <c r="M37" i="8"/>
  <c r="Q37" i="8" s="1"/>
  <c r="L37" i="8"/>
  <c r="D38" i="8"/>
  <c r="E38" i="8"/>
  <c r="F38" i="8"/>
  <c r="G38" i="8"/>
  <c r="H38" i="8"/>
  <c r="J38" i="8"/>
  <c r="I38" i="8"/>
  <c r="K38" i="8"/>
  <c r="M38" i="8"/>
  <c r="L38" i="8"/>
  <c r="D39" i="8"/>
  <c r="E39" i="8"/>
  <c r="F39" i="8"/>
  <c r="G39" i="8"/>
  <c r="H39" i="8"/>
  <c r="J39" i="8"/>
  <c r="I39" i="8"/>
  <c r="K39" i="8"/>
  <c r="M39" i="8"/>
  <c r="L39" i="8"/>
  <c r="D40" i="8"/>
  <c r="E40" i="8"/>
  <c r="F40" i="8"/>
  <c r="G40" i="8"/>
  <c r="H40" i="8"/>
  <c r="J40" i="8"/>
  <c r="I40" i="8"/>
  <c r="K40" i="8"/>
  <c r="M40" i="8"/>
  <c r="L40" i="8"/>
  <c r="D41" i="8"/>
  <c r="E41" i="8"/>
  <c r="F41" i="8"/>
  <c r="G41" i="8"/>
  <c r="H41" i="8"/>
  <c r="J41" i="8"/>
  <c r="I41" i="8"/>
  <c r="K41" i="8"/>
  <c r="M41" i="8"/>
  <c r="Q41" i="8" s="1"/>
  <c r="L41" i="8"/>
  <c r="D42" i="8"/>
  <c r="E42" i="8"/>
  <c r="F42" i="8"/>
  <c r="G42" i="8"/>
  <c r="H42" i="8"/>
  <c r="J42" i="8"/>
  <c r="I42" i="8"/>
  <c r="K42" i="8"/>
  <c r="M42" i="8"/>
  <c r="L42" i="8"/>
  <c r="D43" i="8"/>
  <c r="E43" i="8"/>
  <c r="F43" i="8"/>
  <c r="G43" i="8"/>
  <c r="H43" i="8"/>
  <c r="J43" i="8"/>
  <c r="I43" i="8"/>
  <c r="K43" i="8"/>
  <c r="M43" i="8"/>
  <c r="L43" i="8"/>
  <c r="D44" i="8"/>
  <c r="E44" i="8"/>
  <c r="F44" i="8"/>
  <c r="G44" i="8"/>
  <c r="H44" i="8"/>
  <c r="J44" i="8"/>
  <c r="I44" i="8"/>
  <c r="K44" i="8"/>
  <c r="M44" i="8"/>
  <c r="L44" i="8"/>
  <c r="D45" i="8"/>
  <c r="E45" i="8"/>
  <c r="F45" i="8"/>
  <c r="G45" i="8"/>
  <c r="H45" i="8"/>
  <c r="J45" i="8"/>
  <c r="I45" i="8"/>
  <c r="K45" i="8"/>
  <c r="M45" i="8"/>
  <c r="Q45" i="8" s="1"/>
  <c r="L45" i="8"/>
  <c r="D46" i="8"/>
  <c r="E46" i="8"/>
  <c r="F46" i="8"/>
  <c r="G46" i="8"/>
  <c r="H46" i="8"/>
  <c r="J46" i="8"/>
  <c r="I46" i="8"/>
  <c r="K46" i="8"/>
  <c r="M46" i="8"/>
  <c r="L46" i="8"/>
  <c r="D47" i="8"/>
  <c r="E47" i="8"/>
  <c r="F47" i="8"/>
  <c r="G47" i="8"/>
  <c r="H47" i="8"/>
  <c r="J47" i="8"/>
  <c r="I47" i="8"/>
  <c r="K47" i="8"/>
  <c r="M47" i="8"/>
  <c r="L47" i="8"/>
  <c r="D48" i="8"/>
  <c r="E48" i="8"/>
  <c r="F48" i="8"/>
  <c r="G48" i="8"/>
  <c r="H48" i="8"/>
  <c r="J48" i="8"/>
  <c r="I48" i="8"/>
  <c r="K48" i="8"/>
  <c r="M48" i="8"/>
  <c r="L48" i="8"/>
  <c r="D49" i="8"/>
  <c r="E49" i="8"/>
  <c r="F49" i="8"/>
  <c r="G49" i="8"/>
  <c r="H49" i="8"/>
  <c r="J49" i="8"/>
  <c r="I49" i="8"/>
  <c r="K49" i="8"/>
  <c r="M49" i="8"/>
  <c r="Q49" i="8" s="1"/>
  <c r="L49" i="8"/>
  <c r="D50" i="8"/>
  <c r="E50" i="8"/>
  <c r="F50" i="8"/>
  <c r="G50" i="8"/>
  <c r="H50" i="8"/>
  <c r="J50" i="8"/>
  <c r="I50" i="8"/>
  <c r="K50" i="8"/>
  <c r="M50" i="8"/>
  <c r="L50" i="8"/>
  <c r="D51" i="8"/>
  <c r="E51" i="8"/>
  <c r="F51" i="8"/>
  <c r="G51" i="8"/>
  <c r="H51" i="8"/>
  <c r="J51" i="8"/>
  <c r="I51" i="8"/>
  <c r="K51" i="8"/>
  <c r="M51" i="8"/>
  <c r="L51" i="8"/>
  <c r="D52" i="8"/>
  <c r="E52" i="8"/>
  <c r="F52" i="8"/>
  <c r="G52" i="8"/>
  <c r="H52" i="8"/>
  <c r="J52" i="8"/>
  <c r="I52" i="8"/>
  <c r="K52" i="8"/>
  <c r="M52" i="8"/>
  <c r="L52" i="8"/>
  <c r="D53" i="8"/>
  <c r="E53" i="8"/>
  <c r="F53" i="8"/>
  <c r="G53" i="8"/>
  <c r="H53" i="8"/>
  <c r="J53" i="8"/>
  <c r="I53" i="8"/>
  <c r="K53" i="8"/>
  <c r="M53" i="8"/>
  <c r="Q53" i="8" s="1"/>
  <c r="L53" i="8"/>
  <c r="D54" i="8"/>
  <c r="E54" i="8"/>
  <c r="F54" i="8"/>
  <c r="G54" i="8"/>
  <c r="H54" i="8"/>
  <c r="J54" i="8"/>
  <c r="I54" i="8"/>
  <c r="K54" i="8"/>
  <c r="M54" i="8"/>
  <c r="L54" i="8"/>
  <c r="D55" i="8"/>
  <c r="E55" i="8"/>
  <c r="F55" i="8"/>
  <c r="G55" i="8"/>
  <c r="H55" i="8"/>
  <c r="J55" i="8"/>
  <c r="I55" i="8"/>
  <c r="K55" i="8"/>
  <c r="M55" i="8"/>
  <c r="L55" i="8"/>
  <c r="D56" i="8"/>
  <c r="E56" i="8"/>
  <c r="F56" i="8"/>
  <c r="G56" i="8"/>
  <c r="H56" i="8"/>
  <c r="J56" i="8"/>
  <c r="I56" i="8"/>
  <c r="K56" i="8"/>
  <c r="M56" i="8"/>
  <c r="L56" i="8"/>
  <c r="D57" i="8"/>
  <c r="E57" i="8"/>
  <c r="F57" i="8"/>
  <c r="G57" i="8"/>
  <c r="H57" i="8"/>
  <c r="J57" i="8"/>
  <c r="I57" i="8"/>
  <c r="K57" i="8"/>
  <c r="M57" i="8"/>
  <c r="Q57" i="8" s="1"/>
  <c r="L57" i="8"/>
  <c r="D58" i="8"/>
  <c r="E58" i="8"/>
  <c r="F58" i="8"/>
  <c r="G58" i="8"/>
  <c r="H58" i="8"/>
  <c r="J58" i="8"/>
  <c r="I58" i="8"/>
  <c r="K58" i="8"/>
  <c r="M58" i="8"/>
  <c r="L58" i="8"/>
  <c r="D59" i="8"/>
  <c r="E59" i="8"/>
  <c r="F59" i="8"/>
  <c r="G59" i="8"/>
  <c r="H59" i="8"/>
  <c r="J59" i="8"/>
  <c r="I59" i="8"/>
  <c r="K59" i="8"/>
  <c r="M59" i="8"/>
  <c r="L59" i="8"/>
  <c r="D60" i="8"/>
  <c r="E60" i="8"/>
  <c r="F60" i="8"/>
  <c r="G60" i="8"/>
  <c r="H60" i="8"/>
  <c r="J60" i="8"/>
  <c r="I60" i="8"/>
  <c r="K60" i="8"/>
  <c r="M60" i="8"/>
  <c r="L60" i="8"/>
  <c r="D61" i="8"/>
  <c r="E61" i="8"/>
  <c r="F61" i="8"/>
  <c r="G61" i="8"/>
  <c r="H61" i="8"/>
  <c r="J61" i="8"/>
  <c r="I61" i="8"/>
  <c r="K61" i="8"/>
  <c r="M61" i="8"/>
  <c r="Q61" i="8" s="1"/>
  <c r="L61" i="8"/>
  <c r="D62" i="8"/>
  <c r="E62" i="8"/>
  <c r="F62" i="8"/>
  <c r="G62" i="8"/>
  <c r="H62" i="8"/>
  <c r="J62" i="8"/>
  <c r="I62" i="8"/>
  <c r="K62" i="8"/>
  <c r="M62" i="8"/>
  <c r="L62" i="8"/>
  <c r="D63" i="8"/>
  <c r="E63" i="8"/>
  <c r="F63" i="8"/>
  <c r="G63" i="8"/>
  <c r="H63" i="8"/>
  <c r="J63" i="8"/>
  <c r="I63" i="8"/>
  <c r="K63" i="8"/>
  <c r="M63" i="8"/>
  <c r="L63" i="8"/>
  <c r="D64" i="8"/>
  <c r="E64" i="8"/>
  <c r="F64" i="8"/>
  <c r="G64" i="8"/>
  <c r="H64" i="8"/>
  <c r="J64" i="8"/>
  <c r="I64" i="8"/>
  <c r="K64" i="8"/>
  <c r="M64" i="8"/>
  <c r="L64" i="8"/>
  <c r="D65" i="8"/>
  <c r="E65" i="8"/>
  <c r="F65" i="8"/>
  <c r="G65" i="8"/>
  <c r="H65" i="8"/>
  <c r="J65" i="8"/>
  <c r="I65" i="8"/>
  <c r="K65" i="8"/>
  <c r="M65" i="8"/>
  <c r="Q65" i="8" s="1"/>
  <c r="L65" i="8"/>
  <c r="D66" i="8"/>
  <c r="E66" i="8"/>
  <c r="F66" i="8"/>
  <c r="G66" i="8"/>
  <c r="H66" i="8"/>
  <c r="J66" i="8"/>
  <c r="I66" i="8"/>
  <c r="K66" i="8"/>
  <c r="M66" i="8"/>
  <c r="L66" i="8"/>
  <c r="D67" i="8"/>
  <c r="E67" i="8"/>
  <c r="F67" i="8"/>
  <c r="G67" i="8"/>
  <c r="H67" i="8"/>
  <c r="J67" i="8"/>
  <c r="I67" i="8"/>
  <c r="K67" i="8"/>
  <c r="M67" i="8"/>
  <c r="L67" i="8"/>
  <c r="D68" i="8"/>
  <c r="E68" i="8"/>
  <c r="F68" i="8"/>
  <c r="G68" i="8"/>
  <c r="H68" i="8"/>
  <c r="J68" i="8"/>
  <c r="I68" i="8"/>
  <c r="K68" i="8"/>
  <c r="M68" i="8"/>
  <c r="L68" i="8"/>
  <c r="D69" i="8"/>
  <c r="E69" i="8"/>
  <c r="F69" i="8"/>
  <c r="G69" i="8"/>
  <c r="H69" i="8"/>
  <c r="J69" i="8"/>
  <c r="I69" i="8"/>
  <c r="K69" i="8"/>
  <c r="M69" i="8"/>
  <c r="Q69" i="8" s="1"/>
  <c r="L69" i="8"/>
  <c r="D70" i="8"/>
  <c r="E70" i="8"/>
  <c r="F70" i="8"/>
  <c r="G70" i="8"/>
  <c r="H70" i="8"/>
  <c r="J70" i="8"/>
  <c r="I70" i="8"/>
  <c r="K70" i="8"/>
  <c r="M70" i="8"/>
  <c r="L70" i="8"/>
  <c r="D71" i="8"/>
  <c r="E71" i="8"/>
  <c r="F71" i="8"/>
  <c r="G71" i="8"/>
  <c r="H71" i="8"/>
  <c r="J71" i="8"/>
  <c r="I71" i="8"/>
  <c r="K71" i="8"/>
  <c r="M71" i="8"/>
  <c r="L71" i="8"/>
  <c r="D72" i="8"/>
  <c r="E72" i="8"/>
  <c r="F72" i="8"/>
  <c r="G72" i="8"/>
  <c r="H72" i="8"/>
  <c r="J72" i="8"/>
  <c r="I72" i="8"/>
  <c r="K72" i="8"/>
  <c r="M72" i="8"/>
  <c r="L72" i="8"/>
  <c r="D73" i="8"/>
  <c r="E73" i="8"/>
  <c r="F73" i="8"/>
  <c r="G73" i="8"/>
  <c r="H73" i="8"/>
  <c r="J73" i="8"/>
  <c r="I73" i="8"/>
  <c r="K73" i="8"/>
  <c r="M73" i="8"/>
  <c r="Q73" i="8" s="1"/>
  <c r="L73" i="8"/>
  <c r="D74" i="8"/>
  <c r="E74" i="8"/>
  <c r="F74" i="8"/>
  <c r="G74" i="8"/>
  <c r="H74" i="8"/>
  <c r="J74" i="8"/>
  <c r="I74" i="8"/>
  <c r="K74" i="8"/>
  <c r="M74" i="8"/>
  <c r="L74" i="8"/>
  <c r="D75" i="8"/>
  <c r="E75" i="8"/>
  <c r="F75" i="8"/>
  <c r="G75" i="8"/>
  <c r="H75" i="8"/>
  <c r="J75" i="8"/>
  <c r="I75" i="8"/>
  <c r="K75" i="8"/>
  <c r="M75" i="8"/>
  <c r="L75" i="8"/>
  <c r="D76" i="8"/>
  <c r="E76" i="8"/>
  <c r="F76" i="8"/>
  <c r="G76" i="8"/>
  <c r="H76" i="8"/>
  <c r="J76" i="8"/>
  <c r="I76" i="8"/>
  <c r="K76" i="8"/>
  <c r="M76" i="8"/>
  <c r="L76" i="8"/>
  <c r="D77" i="8"/>
  <c r="E77" i="8"/>
  <c r="F77" i="8"/>
  <c r="G77" i="8"/>
  <c r="H77" i="8"/>
  <c r="J77" i="8"/>
  <c r="I77" i="8"/>
  <c r="K77" i="8"/>
  <c r="M77" i="8"/>
  <c r="Q77" i="8" s="1"/>
  <c r="L77" i="8"/>
  <c r="D78" i="8"/>
  <c r="E78" i="8"/>
  <c r="F78" i="8"/>
  <c r="G78" i="8"/>
  <c r="H78" i="8"/>
  <c r="J78" i="8"/>
  <c r="I78" i="8"/>
  <c r="K78" i="8"/>
  <c r="M78" i="8"/>
  <c r="L78" i="8"/>
  <c r="D79" i="8"/>
  <c r="E79" i="8"/>
  <c r="F79" i="8"/>
  <c r="G79" i="8"/>
  <c r="H79" i="8"/>
  <c r="J79" i="8"/>
  <c r="I79" i="8"/>
  <c r="K79" i="8"/>
  <c r="M79" i="8"/>
  <c r="L79" i="8"/>
  <c r="D80" i="8"/>
  <c r="E80" i="8"/>
  <c r="F80" i="8"/>
  <c r="G80" i="8"/>
  <c r="H80" i="8"/>
  <c r="J80" i="8"/>
  <c r="I80" i="8"/>
  <c r="K80" i="8"/>
  <c r="M80" i="8"/>
  <c r="L80" i="8"/>
  <c r="D81" i="8"/>
  <c r="E81" i="8"/>
  <c r="F81" i="8"/>
  <c r="G81" i="8"/>
  <c r="H81" i="8"/>
  <c r="J81" i="8"/>
  <c r="I81" i="8"/>
  <c r="K81" i="8"/>
  <c r="M81" i="8"/>
  <c r="Q81" i="8" s="1"/>
  <c r="L81" i="8"/>
  <c r="D82" i="8"/>
  <c r="E82" i="8"/>
  <c r="F82" i="8"/>
  <c r="G82" i="8"/>
  <c r="H82" i="8"/>
  <c r="J82" i="8"/>
  <c r="I82" i="8"/>
  <c r="K82" i="8"/>
  <c r="M82" i="8"/>
  <c r="L82" i="8"/>
  <c r="D83" i="8"/>
  <c r="E83" i="8"/>
  <c r="F83" i="8"/>
  <c r="G83" i="8"/>
  <c r="H83" i="8"/>
  <c r="J83" i="8"/>
  <c r="I83" i="8"/>
  <c r="K83" i="8"/>
  <c r="M83" i="8"/>
  <c r="L83" i="8"/>
  <c r="D84" i="8"/>
  <c r="E84" i="8"/>
  <c r="F84" i="8"/>
  <c r="G84" i="8"/>
  <c r="H84" i="8"/>
  <c r="J84" i="8"/>
  <c r="I84" i="8"/>
  <c r="K84" i="8"/>
  <c r="M84" i="8"/>
  <c r="L84" i="8"/>
  <c r="D85" i="8"/>
  <c r="E85" i="8"/>
  <c r="F85" i="8"/>
  <c r="G85" i="8"/>
  <c r="H85" i="8"/>
  <c r="J85" i="8"/>
  <c r="I85" i="8"/>
  <c r="K85" i="8"/>
  <c r="M85" i="8"/>
  <c r="Q85" i="8" s="1"/>
  <c r="L85" i="8"/>
  <c r="D86" i="8"/>
  <c r="E86" i="8"/>
  <c r="F86" i="8"/>
  <c r="G86" i="8"/>
  <c r="H86" i="8"/>
  <c r="J86" i="8"/>
  <c r="I86" i="8"/>
  <c r="K86" i="8"/>
  <c r="M86" i="8"/>
  <c r="L86" i="8"/>
  <c r="D87" i="8"/>
  <c r="E87" i="8"/>
  <c r="F87" i="8"/>
  <c r="G87" i="8"/>
  <c r="H87" i="8"/>
  <c r="J87" i="8"/>
  <c r="I87" i="8"/>
  <c r="K87" i="8"/>
  <c r="M87" i="8"/>
  <c r="L87" i="8"/>
  <c r="D88" i="8"/>
  <c r="E88" i="8"/>
  <c r="F88" i="8"/>
  <c r="G88" i="8"/>
  <c r="H88" i="8"/>
  <c r="J88" i="8"/>
  <c r="I88" i="8"/>
  <c r="K88" i="8"/>
  <c r="M88" i="8"/>
  <c r="L88" i="8"/>
  <c r="D89" i="8"/>
  <c r="E89" i="8"/>
  <c r="F89" i="8"/>
  <c r="G89" i="8"/>
  <c r="H89" i="8"/>
  <c r="J89" i="8"/>
  <c r="I89" i="8"/>
  <c r="K89" i="8"/>
  <c r="M89" i="8"/>
  <c r="Q89" i="8" s="1"/>
  <c r="L89" i="8"/>
  <c r="D90" i="8"/>
  <c r="E90" i="8"/>
  <c r="F90" i="8"/>
  <c r="G90" i="8"/>
  <c r="H90" i="8"/>
  <c r="J90" i="8"/>
  <c r="I90" i="8"/>
  <c r="K90" i="8"/>
  <c r="M90" i="8"/>
  <c r="L90" i="8"/>
  <c r="D91" i="8"/>
  <c r="E91" i="8"/>
  <c r="F91" i="8"/>
  <c r="G91" i="8"/>
  <c r="H91" i="8"/>
  <c r="J91" i="8"/>
  <c r="I91" i="8"/>
  <c r="K91" i="8"/>
  <c r="M91" i="8"/>
  <c r="L91" i="8"/>
  <c r="D92" i="8"/>
  <c r="E92" i="8"/>
  <c r="F92" i="8"/>
  <c r="G92" i="8"/>
  <c r="H92" i="8"/>
  <c r="J92" i="8"/>
  <c r="I92" i="8"/>
  <c r="K92" i="8"/>
  <c r="M92" i="8"/>
  <c r="L92" i="8"/>
  <c r="D93" i="8"/>
  <c r="E93" i="8"/>
  <c r="F93" i="8"/>
  <c r="G93" i="8"/>
  <c r="H93" i="8"/>
  <c r="J93" i="8"/>
  <c r="I93" i="8"/>
  <c r="K93" i="8"/>
  <c r="M93" i="8"/>
  <c r="Q93" i="8" s="1"/>
  <c r="L93" i="8"/>
  <c r="D94" i="8"/>
  <c r="E94" i="8"/>
  <c r="F94" i="8"/>
  <c r="G94" i="8"/>
  <c r="H94" i="8"/>
  <c r="J94" i="8"/>
  <c r="I94" i="8"/>
  <c r="K94" i="8"/>
  <c r="M94" i="8"/>
  <c r="L94" i="8"/>
  <c r="D95" i="8"/>
  <c r="E95" i="8"/>
  <c r="F95" i="8"/>
  <c r="G95" i="8"/>
  <c r="H95" i="8"/>
  <c r="J95" i="8"/>
  <c r="I95" i="8"/>
  <c r="K95" i="8"/>
  <c r="M95" i="8"/>
  <c r="L95" i="8"/>
  <c r="D96" i="8"/>
  <c r="E96" i="8"/>
  <c r="F96" i="8"/>
  <c r="G96" i="8"/>
  <c r="H96" i="8"/>
  <c r="J96" i="8"/>
  <c r="I96" i="8"/>
  <c r="K96" i="8"/>
  <c r="M96" i="8"/>
  <c r="L96" i="8"/>
  <c r="D97" i="8"/>
  <c r="E97" i="8"/>
  <c r="F97" i="8"/>
  <c r="G97" i="8"/>
  <c r="H97" i="8"/>
  <c r="J97" i="8"/>
  <c r="I97" i="8"/>
  <c r="K97" i="8"/>
  <c r="M97" i="8"/>
  <c r="Q97" i="8" s="1"/>
  <c r="L97" i="8"/>
  <c r="D98" i="8"/>
  <c r="E98" i="8"/>
  <c r="F98" i="8"/>
  <c r="G98" i="8"/>
  <c r="H98" i="8"/>
  <c r="J98" i="8"/>
  <c r="I98" i="8"/>
  <c r="K98" i="8"/>
  <c r="M98" i="8"/>
  <c r="L98" i="8"/>
  <c r="D99" i="8"/>
  <c r="E99" i="8"/>
  <c r="F99" i="8"/>
  <c r="G99" i="8"/>
  <c r="H99" i="8"/>
  <c r="J99" i="8"/>
  <c r="I99" i="8"/>
  <c r="K99" i="8"/>
  <c r="M99" i="8"/>
  <c r="L99" i="8"/>
  <c r="D100" i="8"/>
  <c r="E100" i="8"/>
  <c r="F100" i="8"/>
  <c r="G100" i="8"/>
  <c r="H100" i="8"/>
  <c r="J100" i="8"/>
  <c r="I100" i="8"/>
  <c r="K100" i="8"/>
  <c r="M100" i="8"/>
  <c r="L100" i="8"/>
  <c r="D101" i="8"/>
  <c r="E101" i="8"/>
  <c r="F101" i="8"/>
  <c r="G101" i="8"/>
  <c r="H101" i="8"/>
  <c r="J101" i="8"/>
  <c r="I101" i="8"/>
  <c r="K101" i="8"/>
  <c r="M101" i="8"/>
  <c r="Q101" i="8" s="1"/>
  <c r="L101" i="8"/>
  <c r="D102" i="8"/>
  <c r="E102" i="8"/>
  <c r="F102" i="8"/>
  <c r="W215" i="8" s="1"/>
  <c r="G102" i="8"/>
  <c r="H102" i="8"/>
  <c r="J102" i="8"/>
  <c r="I102" i="8"/>
  <c r="K102" i="8"/>
  <c r="M102" i="8"/>
  <c r="L102" i="8"/>
  <c r="D103" i="8"/>
  <c r="E103" i="8"/>
  <c r="F103" i="8"/>
  <c r="G103" i="8"/>
  <c r="H103" i="8"/>
  <c r="J103" i="8"/>
  <c r="I103" i="8"/>
  <c r="K103" i="8"/>
  <c r="M103" i="8"/>
  <c r="L103" i="8"/>
  <c r="D104" i="8"/>
  <c r="E104" i="8"/>
  <c r="F104" i="8"/>
  <c r="G104" i="8"/>
  <c r="H104" i="8"/>
  <c r="J104" i="8"/>
  <c r="I104" i="8"/>
  <c r="K104" i="8"/>
  <c r="M104" i="8"/>
  <c r="L104" i="8"/>
  <c r="D105" i="8"/>
  <c r="E105" i="8"/>
  <c r="F105" i="8"/>
  <c r="G105" i="8"/>
  <c r="H105" i="8"/>
  <c r="J105" i="8"/>
  <c r="I105" i="8"/>
  <c r="K105" i="8"/>
  <c r="M105" i="8"/>
  <c r="Q105" i="8" s="1"/>
  <c r="L105" i="8"/>
  <c r="D106" i="8"/>
  <c r="E106" i="8"/>
  <c r="F106" i="8"/>
  <c r="W217" i="8" s="1"/>
  <c r="G106" i="8"/>
  <c r="H106" i="8"/>
  <c r="J106" i="8"/>
  <c r="I106" i="8"/>
  <c r="K106" i="8"/>
  <c r="M106" i="8"/>
  <c r="L106" i="8"/>
  <c r="D107" i="8"/>
  <c r="E107" i="8"/>
  <c r="F107" i="8"/>
  <c r="G107" i="8"/>
  <c r="H107" i="8"/>
  <c r="J107" i="8"/>
  <c r="I107" i="8"/>
  <c r="K107" i="8"/>
  <c r="M107" i="8"/>
  <c r="L107" i="8"/>
  <c r="D108" i="8"/>
  <c r="E108" i="8"/>
  <c r="F108" i="8"/>
  <c r="G108" i="8"/>
  <c r="H108" i="8"/>
  <c r="J108" i="8"/>
  <c r="I108" i="8"/>
  <c r="K108" i="8"/>
  <c r="M108" i="8"/>
  <c r="L108" i="8"/>
  <c r="D109" i="8"/>
  <c r="E109" i="8"/>
  <c r="F109" i="8"/>
  <c r="G109" i="8"/>
  <c r="H109" i="8"/>
  <c r="J109" i="8"/>
  <c r="I109" i="8"/>
  <c r="K109" i="8"/>
  <c r="M109" i="8"/>
  <c r="Q109" i="8" s="1"/>
  <c r="L109" i="8"/>
  <c r="D110" i="8"/>
  <c r="E110" i="8"/>
  <c r="F110" i="8"/>
  <c r="G110" i="8"/>
  <c r="H110" i="8"/>
  <c r="J110" i="8"/>
  <c r="I110" i="8"/>
  <c r="K110" i="8"/>
  <c r="M110" i="8"/>
  <c r="L110" i="8"/>
  <c r="D111" i="8"/>
  <c r="E111" i="8"/>
  <c r="F111" i="8"/>
  <c r="G111" i="8"/>
  <c r="H111" i="8"/>
  <c r="J111" i="8"/>
  <c r="I111" i="8"/>
  <c r="K111" i="8"/>
  <c r="M111" i="8"/>
  <c r="L111" i="8"/>
  <c r="D112" i="8"/>
  <c r="E112" i="8"/>
  <c r="F112" i="8"/>
  <c r="G112" i="8"/>
  <c r="H112" i="8"/>
  <c r="J112" i="8"/>
  <c r="I112" i="8"/>
  <c r="K112" i="8"/>
  <c r="M112" i="8"/>
  <c r="L112" i="8"/>
  <c r="D113" i="8"/>
  <c r="E113" i="8"/>
  <c r="F113" i="8"/>
  <c r="G113" i="8"/>
  <c r="H113" i="8"/>
  <c r="J113" i="8"/>
  <c r="I113" i="8"/>
  <c r="K113" i="8"/>
  <c r="M113" i="8"/>
  <c r="Q113" i="8" s="1"/>
  <c r="L113" i="8"/>
  <c r="D114" i="8"/>
  <c r="E114" i="8"/>
  <c r="F114" i="8"/>
  <c r="G114" i="8"/>
  <c r="H114" i="8"/>
  <c r="J114" i="8"/>
  <c r="I114" i="8"/>
  <c r="K114" i="8"/>
  <c r="M114" i="8"/>
  <c r="L114" i="8"/>
  <c r="D115" i="8"/>
  <c r="E115" i="8"/>
  <c r="F115" i="8"/>
  <c r="G115" i="8"/>
  <c r="H115" i="8"/>
  <c r="J115" i="8"/>
  <c r="I115" i="8"/>
  <c r="K115" i="8"/>
  <c r="M115" i="8"/>
  <c r="L115" i="8"/>
  <c r="D116" i="8"/>
  <c r="E116" i="8"/>
  <c r="F116" i="8"/>
  <c r="G116" i="8"/>
  <c r="H116" i="8"/>
  <c r="J116" i="8"/>
  <c r="I116" i="8"/>
  <c r="K116" i="8"/>
  <c r="M116" i="8"/>
  <c r="L116" i="8"/>
  <c r="D117" i="8"/>
  <c r="E117" i="8"/>
  <c r="F117" i="8"/>
  <c r="G117" i="8"/>
  <c r="H117" i="8"/>
  <c r="J117" i="8"/>
  <c r="I117" i="8"/>
  <c r="K117" i="8"/>
  <c r="M117" i="8"/>
  <c r="Q117" i="8" s="1"/>
  <c r="L117" i="8"/>
  <c r="D118" i="8"/>
  <c r="E118" i="8"/>
  <c r="F118" i="8"/>
  <c r="G118" i="8"/>
  <c r="H118" i="8"/>
  <c r="J118" i="8"/>
  <c r="I118" i="8"/>
  <c r="K118" i="8"/>
  <c r="M118" i="8"/>
  <c r="L118" i="8"/>
  <c r="D119" i="8"/>
  <c r="E119" i="8"/>
  <c r="F119" i="8"/>
  <c r="W214" i="8" s="1"/>
  <c r="G119" i="8"/>
  <c r="H119" i="8"/>
  <c r="J119" i="8"/>
  <c r="I119" i="8"/>
  <c r="K119" i="8"/>
  <c r="M119" i="8"/>
  <c r="L119" i="8"/>
  <c r="D120" i="8"/>
  <c r="E120" i="8"/>
  <c r="F120" i="8"/>
  <c r="G120" i="8"/>
  <c r="H120" i="8"/>
  <c r="J120" i="8"/>
  <c r="I120" i="8"/>
  <c r="K120" i="8"/>
  <c r="M120" i="8"/>
  <c r="L120" i="8"/>
  <c r="D121" i="8"/>
  <c r="E121" i="8"/>
  <c r="F121" i="8"/>
  <c r="G121" i="8"/>
  <c r="H121" i="8"/>
  <c r="J121" i="8"/>
  <c r="I121" i="8"/>
  <c r="K121" i="8"/>
  <c r="M121" i="8"/>
  <c r="L121" i="8"/>
  <c r="D122" i="8"/>
  <c r="E122" i="8"/>
  <c r="F122" i="8"/>
  <c r="G122" i="8"/>
  <c r="H122" i="8"/>
  <c r="J122" i="8"/>
  <c r="I122" i="8"/>
  <c r="K122" i="8"/>
  <c r="M122" i="8"/>
  <c r="L122" i="8"/>
  <c r="D123" i="8"/>
  <c r="E123" i="8"/>
  <c r="F123" i="8"/>
  <c r="G123" i="8"/>
  <c r="H123" i="8"/>
  <c r="J123" i="8"/>
  <c r="I123" i="8"/>
  <c r="K123" i="8"/>
  <c r="M123" i="8"/>
  <c r="L123" i="8"/>
  <c r="D124" i="8"/>
  <c r="E124" i="8"/>
  <c r="F124" i="8"/>
  <c r="G124" i="8"/>
  <c r="H124" i="8"/>
  <c r="J124" i="8"/>
  <c r="I124" i="8"/>
  <c r="K124" i="8"/>
  <c r="M124" i="8"/>
  <c r="L124" i="8"/>
  <c r="D125" i="8"/>
  <c r="E125" i="8"/>
  <c r="F125" i="8"/>
  <c r="G125" i="8"/>
  <c r="H125" i="8"/>
  <c r="Y2" i="8" s="1"/>
  <c r="J125" i="8"/>
  <c r="I125" i="8"/>
  <c r="K125" i="8"/>
  <c r="M125" i="8"/>
  <c r="L125" i="8"/>
  <c r="D126" i="8"/>
  <c r="E126" i="8"/>
  <c r="F126" i="8"/>
  <c r="G126" i="8"/>
  <c r="H126" i="8"/>
  <c r="J126" i="8"/>
  <c r="I126" i="8"/>
  <c r="K126" i="8"/>
  <c r="M126" i="8"/>
  <c r="L126" i="8"/>
  <c r="D127" i="8"/>
  <c r="E127" i="8"/>
  <c r="F127" i="8"/>
  <c r="G127" i="8"/>
  <c r="H127" i="8"/>
  <c r="J127" i="8"/>
  <c r="I127" i="8"/>
  <c r="K127" i="8"/>
  <c r="M127" i="8"/>
  <c r="L127" i="8"/>
  <c r="D128" i="8"/>
  <c r="E128" i="8"/>
  <c r="F128" i="8"/>
  <c r="G128" i="8"/>
  <c r="H128" i="8"/>
  <c r="J128" i="8"/>
  <c r="I128" i="8"/>
  <c r="K128" i="8"/>
  <c r="M128" i="8"/>
  <c r="L128" i="8"/>
  <c r="D129" i="8"/>
  <c r="E129" i="8"/>
  <c r="F129" i="8"/>
  <c r="G129" i="8"/>
  <c r="H129" i="8"/>
  <c r="J129" i="8"/>
  <c r="I129" i="8"/>
  <c r="K129" i="8"/>
  <c r="M129" i="8"/>
  <c r="L129" i="8"/>
  <c r="D130" i="8"/>
  <c r="E130" i="8"/>
  <c r="F130" i="8"/>
  <c r="G130" i="8"/>
  <c r="H130" i="8"/>
  <c r="J130" i="8"/>
  <c r="I130" i="8"/>
  <c r="K130" i="8"/>
  <c r="M130" i="8"/>
  <c r="L130" i="8"/>
  <c r="D131" i="8"/>
  <c r="E131" i="8"/>
  <c r="F131" i="8"/>
  <c r="G131" i="8"/>
  <c r="H131" i="8"/>
  <c r="J131" i="8"/>
  <c r="I131" i="8"/>
  <c r="K131" i="8"/>
  <c r="M131" i="8"/>
  <c r="L131" i="8"/>
  <c r="D132" i="8"/>
  <c r="E132" i="8"/>
  <c r="F132" i="8"/>
  <c r="G132" i="8"/>
  <c r="H132" i="8"/>
  <c r="J132" i="8"/>
  <c r="I132" i="8"/>
  <c r="K132" i="8"/>
  <c r="M132" i="8"/>
  <c r="L132" i="8"/>
  <c r="D133" i="8"/>
  <c r="E133" i="8"/>
  <c r="F133" i="8"/>
  <c r="G133" i="8"/>
  <c r="H133" i="8"/>
  <c r="J133" i="8"/>
  <c r="I133" i="8"/>
  <c r="K133" i="8"/>
  <c r="M133" i="8"/>
  <c r="L133" i="8"/>
  <c r="D134" i="8"/>
  <c r="E134" i="8"/>
  <c r="F134" i="8"/>
  <c r="G134" i="8"/>
  <c r="H134" i="8"/>
  <c r="J134" i="8"/>
  <c r="I134" i="8"/>
  <c r="K134" i="8"/>
  <c r="M134" i="8"/>
  <c r="L134" i="8"/>
  <c r="D135" i="8"/>
  <c r="E135" i="8"/>
  <c r="F135" i="8"/>
  <c r="G135" i="8"/>
  <c r="H135" i="8"/>
  <c r="J135" i="8"/>
  <c r="I135" i="8"/>
  <c r="K135" i="8"/>
  <c r="M135" i="8"/>
  <c r="L135" i="8"/>
  <c r="D136" i="8"/>
  <c r="E136" i="8"/>
  <c r="F136" i="8"/>
  <c r="G136" i="8"/>
  <c r="H136" i="8"/>
  <c r="J136" i="8"/>
  <c r="I136" i="8"/>
  <c r="K136" i="8"/>
  <c r="M136" i="8"/>
  <c r="L136" i="8"/>
  <c r="D137" i="8"/>
  <c r="E137" i="8"/>
  <c r="F137" i="8"/>
  <c r="G137" i="8"/>
  <c r="H137" i="8"/>
  <c r="J137" i="8"/>
  <c r="I137" i="8"/>
  <c r="K137" i="8"/>
  <c r="M137" i="8"/>
  <c r="L137" i="8"/>
  <c r="D138" i="8"/>
  <c r="E138" i="8"/>
  <c r="F138" i="8"/>
  <c r="G138" i="8"/>
  <c r="H138" i="8"/>
  <c r="J138" i="8"/>
  <c r="I138" i="8"/>
  <c r="K138" i="8"/>
  <c r="M138" i="8"/>
  <c r="L138" i="8"/>
  <c r="D139" i="8"/>
  <c r="E139" i="8"/>
  <c r="F139" i="8"/>
  <c r="G139" i="8"/>
  <c r="H139" i="8"/>
  <c r="J139" i="8"/>
  <c r="I139" i="8"/>
  <c r="K139" i="8"/>
  <c r="M139" i="8"/>
  <c r="L139" i="8"/>
  <c r="D140" i="8"/>
  <c r="E140" i="8"/>
  <c r="F140" i="8"/>
  <c r="G140" i="8"/>
  <c r="H140" i="8"/>
  <c r="J140" i="8"/>
  <c r="I140" i="8"/>
  <c r="K140" i="8"/>
  <c r="M140" i="8"/>
  <c r="L140" i="8"/>
  <c r="D141" i="8"/>
  <c r="E141" i="8"/>
  <c r="F141" i="8"/>
  <c r="G141" i="8"/>
  <c r="H141" i="8"/>
  <c r="J141" i="8"/>
  <c r="I141" i="8"/>
  <c r="K141" i="8"/>
  <c r="M141" i="8"/>
  <c r="L141" i="8"/>
  <c r="D142" i="8"/>
  <c r="E142" i="8"/>
  <c r="F142" i="8"/>
  <c r="G142" i="8"/>
  <c r="H142" i="8"/>
  <c r="J142" i="8"/>
  <c r="I142" i="8"/>
  <c r="K142" i="8"/>
  <c r="M142" i="8"/>
  <c r="L142" i="8"/>
  <c r="D143" i="8"/>
  <c r="E143" i="8"/>
  <c r="F143" i="8"/>
  <c r="G143" i="8"/>
  <c r="H143" i="8"/>
  <c r="J143" i="8"/>
  <c r="I143" i="8"/>
  <c r="K143" i="8"/>
  <c r="M143" i="8"/>
  <c r="L143" i="8"/>
  <c r="D144" i="8"/>
  <c r="E144" i="8"/>
  <c r="F144" i="8"/>
  <c r="G144" i="8"/>
  <c r="H144" i="8"/>
  <c r="J144" i="8"/>
  <c r="I144" i="8"/>
  <c r="K144" i="8"/>
  <c r="M144" i="8"/>
  <c r="L144" i="8"/>
  <c r="D145" i="8"/>
  <c r="E145" i="8"/>
  <c r="F145" i="8"/>
  <c r="G145" i="8"/>
  <c r="H145" i="8"/>
  <c r="J145" i="8"/>
  <c r="I145" i="8"/>
  <c r="K145" i="8"/>
  <c r="M145" i="8"/>
  <c r="L145" i="8"/>
  <c r="D146" i="8"/>
  <c r="E146" i="8"/>
  <c r="F146" i="8"/>
  <c r="G146" i="8"/>
  <c r="H146" i="8"/>
  <c r="J146" i="8"/>
  <c r="I146" i="8"/>
  <c r="K146" i="8"/>
  <c r="M146" i="8"/>
  <c r="L146" i="8"/>
  <c r="D147" i="8"/>
  <c r="E147" i="8"/>
  <c r="F147" i="8"/>
  <c r="G147" i="8"/>
  <c r="H147" i="8"/>
  <c r="J147" i="8"/>
  <c r="I147" i="8"/>
  <c r="K147" i="8"/>
  <c r="M147" i="8"/>
  <c r="L147" i="8"/>
  <c r="D148" i="8"/>
  <c r="E148" i="8"/>
  <c r="F148" i="8"/>
  <c r="G148" i="8"/>
  <c r="H148" i="8"/>
  <c r="J148" i="8"/>
  <c r="I148" i="8"/>
  <c r="K148" i="8"/>
  <c r="M148" i="8"/>
  <c r="L148" i="8"/>
  <c r="D149" i="8"/>
  <c r="E149" i="8"/>
  <c r="F149" i="8"/>
  <c r="G149" i="8"/>
  <c r="H149" i="8"/>
  <c r="J149" i="8"/>
  <c r="I149" i="8"/>
  <c r="K149" i="8"/>
  <c r="M149" i="8"/>
  <c r="L149" i="8"/>
  <c r="D150" i="8"/>
  <c r="E150" i="8"/>
  <c r="F150" i="8"/>
  <c r="G150" i="8"/>
  <c r="H150" i="8"/>
  <c r="J150" i="8"/>
  <c r="I150" i="8"/>
  <c r="K150" i="8"/>
  <c r="M150" i="8"/>
  <c r="L150" i="8"/>
  <c r="D151" i="8"/>
  <c r="E151" i="8"/>
  <c r="F151" i="8"/>
  <c r="G151" i="8"/>
  <c r="H151" i="8"/>
  <c r="J151" i="8"/>
  <c r="I151" i="8"/>
  <c r="K151" i="8"/>
  <c r="M151" i="8"/>
  <c r="L151" i="8"/>
  <c r="D152" i="8"/>
  <c r="E152" i="8"/>
  <c r="F152" i="8"/>
  <c r="W239" i="8" s="1"/>
  <c r="G152" i="8"/>
  <c r="H152" i="8"/>
  <c r="J152" i="8"/>
  <c r="I152" i="8"/>
  <c r="K152" i="8"/>
  <c r="M152" i="8"/>
  <c r="L152" i="8"/>
  <c r="D153" i="8"/>
  <c r="E153" i="8"/>
  <c r="F153" i="8"/>
  <c r="G153" i="8"/>
  <c r="H153" i="8"/>
  <c r="J153" i="8"/>
  <c r="I153" i="8"/>
  <c r="K153" i="8"/>
  <c r="M153" i="8"/>
  <c r="L153" i="8"/>
  <c r="D154" i="8"/>
  <c r="E154" i="8"/>
  <c r="F154" i="8"/>
  <c r="G154" i="8"/>
  <c r="H154" i="8"/>
  <c r="J154" i="8"/>
  <c r="I154" i="8"/>
  <c r="K154" i="8"/>
  <c r="M154" i="8"/>
  <c r="L154" i="8"/>
  <c r="D155" i="8"/>
  <c r="E155" i="8"/>
  <c r="F155" i="8"/>
  <c r="G155" i="8"/>
  <c r="H155" i="8"/>
  <c r="J155" i="8"/>
  <c r="I155" i="8"/>
  <c r="K155" i="8"/>
  <c r="M155" i="8"/>
  <c r="L155" i="8"/>
  <c r="D156" i="8"/>
  <c r="E156" i="8"/>
  <c r="F156" i="8"/>
  <c r="G156" i="8"/>
  <c r="H156" i="8"/>
  <c r="J156" i="8"/>
  <c r="I156" i="8"/>
  <c r="K156" i="8"/>
  <c r="M156" i="8"/>
  <c r="L156" i="8"/>
  <c r="D157" i="8"/>
  <c r="E157" i="8"/>
  <c r="F157" i="8"/>
  <c r="G157" i="8"/>
  <c r="H157" i="8"/>
  <c r="J157" i="8"/>
  <c r="I157" i="8"/>
  <c r="K157" i="8"/>
  <c r="M157" i="8"/>
  <c r="L157" i="8"/>
  <c r="D158" i="8"/>
  <c r="E158" i="8"/>
  <c r="F158" i="8"/>
  <c r="G158" i="8"/>
  <c r="H158" i="8"/>
  <c r="J158" i="8"/>
  <c r="I158" i="8"/>
  <c r="K158" i="8"/>
  <c r="M158" i="8"/>
  <c r="L158" i="8"/>
  <c r="D159" i="8"/>
  <c r="E159" i="8"/>
  <c r="F159" i="8"/>
  <c r="G159" i="8"/>
  <c r="H159" i="8"/>
  <c r="J159" i="8"/>
  <c r="I159" i="8"/>
  <c r="K159" i="8"/>
  <c r="M159" i="8"/>
  <c r="L159" i="8"/>
  <c r="D160" i="8"/>
  <c r="E160" i="8"/>
  <c r="F160" i="8"/>
  <c r="G160" i="8"/>
  <c r="H160" i="8"/>
  <c r="J160" i="8"/>
  <c r="I160" i="8"/>
  <c r="K160" i="8"/>
  <c r="M160" i="8"/>
  <c r="L160" i="8"/>
  <c r="D161" i="8"/>
  <c r="E161" i="8"/>
  <c r="F161" i="8"/>
  <c r="G161" i="8"/>
  <c r="H161" i="8"/>
  <c r="J161" i="8"/>
  <c r="I161" i="8"/>
  <c r="K161" i="8"/>
  <c r="M161" i="8"/>
  <c r="L161" i="8"/>
  <c r="D162" i="8"/>
  <c r="E162" i="8"/>
  <c r="F162" i="8"/>
  <c r="G162" i="8"/>
  <c r="H162" i="8"/>
  <c r="J162" i="8"/>
  <c r="I162" i="8"/>
  <c r="K162" i="8"/>
  <c r="M162" i="8"/>
  <c r="L162" i="8"/>
  <c r="D163" i="8"/>
  <c r="E163" i="8"/>
  <c r="F163" i="8"/>
  <c r="G163" i="8"/>
  <c r="H163" i="8"/>
  <c r="J163" i="8"/>
  <c r="I163" i="8"/>
  <c r="K163" i="8"/>
  <c r="M163" i="8"/>
  <c r="L163" i="8"/>
  <c r="D164" i="8"/>
  <c r="E164" i="8"/>
  <c r="F164" i="8"/>
  <c r="G164" i="8"/>
  <c r="H164" i="8"/>
  <c r="J164" i="8"/>
  <c r="I164" i="8"/>
  <c r="K164" i="8"/>
  <c r="M164" i="8"/>
  <c r="L164" i="8"/>
  <c r="D165" i="8"/>
  <c r="E165" i="8"/>
  <c r="F165" i="8"/>
  <c r="G165" i="8"/>
  <c r="H165" i="8"/>
  <c r="J165" i="8"/>
  <c r="I165" i="8"/>
  <c r="K165" i="8"/>
  <c r="M165" i="8"/>
  <c r="L165" i="8"/>
  <c r="D166" i="8"/>
  <c r="E166" i="8"/>
  <c r="F166" i="8"/>
  <c r="G166" i="8"/>
  <c r="H166" i="8"/>
  <c r="J166" i="8"/>
  <c r="I166" i="8"/>
  <c r="K166" i="8"/>
  <c r="M166" i="8"/>
  <c r="L166" i="8"/>
  <c r="D167" i="8"/>
  <c r="E167" i="8"/>
  <c r="F167" i="8"/>
  <c r="G167" i="8"/>
  <c r="H167" i="8"/>
  <c r="J167" i="8"/>
  <c r="I167" i="8"/>
  <c r="K167" i="8"/>
  <c r="M167" i="8"/>
  <c r="L167" i="8"/>
  <c r="D168" i="8"/>
  <c r="E168" i="8"/>
  <c r="F168" i="8"/>
  <c r="G168" i="8"/>
  <c r="H168" i="8"/>
  <c r="J168" i="8"/>
  <c r="I168" i="8"/>
  <c r="K168" i="8"/>
  <c r="M168" i="8"/>
  <c r="L168" i="8"/>
  <c r="D169" i="8"/>
  <c r="E169" i="8"/>
  <c r="F169" i="8"/>
  <c r="G169" i="8"/>
  <c r="H169" i="8"/>
  <c r="J169" i="8"/>
  <c r="I169" i="8"/>
  <c r="K169" i="8"/>
  <c r="M169" i="8"/>
  <c r="L169" i="8"/>
  <c r="D170" i="8"/>
  <c r="E170" i="8"/>
  <c r="F170" i="8"/>
  <c r="G170" i="8"/>
  <c r="H170" i="8"/>
  <c r="J170" i="8"/>
  <c r="I170" i="8"/>
  <c r="K170" i="8"/>
  <c r="M170" i="8"/>
  <c r="L170" i="8"/>
  <c r="D171" i="8"/>
  <c r="E171" i="8"/>
  <c r="F171" i="8"/>
  <c r="G171" i="8"/>
  <c r="H171" i="8"/>
  <c r="J171" i="8"/>
  <c r="I171" i="8"/>
  <c r="K171" i="8"/>
  <c r="M171" i="8"/>
  <c r="L171" i="8"/>
  <c r="D172" i="8"/>
  <c r="E172" i="8"/>
  <c r="F172" i="8"/>
  <c r="G172" i="8"/>
  <c r="H172" i="8"/>
  <c r="J172" i="8"/>
  <c r="I172" i="8"/>
  <c r="K172" i="8"/>
  <c r="M172" i="8"/>
  <c r="L172" i="8"/>
  <c r="D173" i="8"/>
  <c r="E173" i="8"/>
  <c r="F173" i="8"/>
  <c r="G173" i="8"/>
  <c r="H173" i="8"/>
  <c r="J173" i="8"/>
  <c r="I173" i="8"/>
  <c r="K173" i="8"/>
  <c r="M173" i="8"/>
  <c r="L173" i="8"/>
  <c r="D174" i="8"/>
  <c r="E174" i="8"/>
  <c r="F174" i="8"/>
  <c r="G174" i="8"/>
  <c r="H174" i="8"/>
  <c r="J174" i="8"/>
  <c r="I174" i="8"/>
  <c r="K174" i="8"/>
  <c r="M174" i="8"/>
  <c r="L174" i="8"/>
  <c r="D175" i="8"/>
  <c r="E175" i="8"/>
  <c r="F175" i="8"/>
  <c r="G175" i="8"/>
  <c r="H175" i="8"/>
  <c r="J175" i="8"/>
  <c r="I175" i="8"/>
  <c r="K175" i="8"/>
  <c r="M175" i="8"/>
  <c r="L175" i="8"/>
  <c r="D176" i="8"/>
  <c r="E176" i="8"/>
  <c r="F176" i="8"/>
  <c r="G176" i="8"/>
  <c r="H176" i="8"/>
  <c r="J176" i="8"/>
  <c r="I176" i="8"/>
  <c r="K176" i="8"/>
  <c r="M176" i="8"/>
  <c r="L176" i="8"/>
  <c r="D177" i="8"/>
  <c r="E177" i="8"/>
  <c r="F177" i="8"/>
  <c r="G177" i="8"/>
  <c r="H177" i="8"/>
  <c r="J177" i="8"/>
  <c r="I177" i="8"/>
  <c r="K177" i="8"/>
  <c r="M177" i="8"/>
  <c r="L177" i="8"/>
  <c r="D178" i="8"/>
  <c r="E178" i="8"/>
  <c r="F178" i="8"/>
  <c r="G178" i="8"/>
  <c r="H178" i="8"/>
  <c r="J178" i="8"/>
  <c r="I178" i="8"/>
  <c r="K178" i="8"/>
  <c r="M178" i="8"/>
  <c r="L178" i="8"/>
  <c r="D179" i="8"/>
  <c r="E179" i="8"/>
  <c r="F179" i="8"/>
  <c r="G179" i="8"/>
  <c r="H179" i="8"/>
  <c r="J179" i="8"/>
  <c r="I179" i="8"/>
  <c r="K179" i="8"/>
  <c r="M179" i="8"/>
  <c r="L179" i="8"/>
  <c r="D180" i="8"/>
  <c r="E180" i="8"/>
  <c r="F180" i="8"/>
  <c r="G180" i="8"/>
  <c r="H180" i="8"/>
  <c r="J180" i="8"/>
  <c r="I180" i="8"/>
  <c r="K180" i="8"/>
  <c r="M180" i="8"/>
  <c r="L180" i="8"/>
  <c r="D229" i="8"/>
  <c r="E229" i="8"/>
  <c r="F229" i="8"/>
  <c r="G229" i="8"/>
  <c r="H229" i="8"/>
  <c r="J229" i="8"/>
  <c r="I229" i="8"/>
  <c r="K229" i="8"/>
  <c r="M229" i="8"/>
  <c r="L229" i="8"/>
  <c r="D241" i="8"/>
  <c r="E241" i="8"/>
  <c r="F241" i="8"/>
  <c r="G241" i="8"/>
  <c r="H241" i="8"/>
  <c r="J241" i="8"/>
  <c r="I241" i="8"/>
  <c r="K241" i="8"/>
  <c r="M241" i="8"/>
  <c r="L241" i="8"/>
  <c r="D242" i="8"/>
  <c r="E242" i="8"/>
  <c r="F242" i="8"/>
  <c r="R242" i="8" s="1"/>
  <c r="G242" i="8"/>
  <c r="H242" i="8"/>
  <c r="J242" i="8"/>
  <c r="I242" i="8"/>
  <c r="K242" i="8"/>
  <c r="M242" i="8"/>
  <c r="L242" i="8"/>
  <c r="D243" i="8"/>
  <c r="E243" i="8"/>
  <c r="F243" i="8"/>
  <c r="R243" i="8" s="1"/>
  <c r="G243" i="8"/>
  <c r="H243" i="8"/>
  <c r="J243" i="8"/>
  <c r="I243" i="8"/>
  <c r="K243" i="8"/>
  <c r="M243" i="8"/>
  <c r="L243" i="8"/>
  <c r="D244" i="8"/>
  <c r="E244" i="8"/>
  <c r="F244" i="8"/>
  <c r="G244" i="8"/>
  <c r="H244" i="8"/>
  <c r="J244" i="8"/>
  <c r="I244" i="8"/>
  <c r="K244" i="8"/>
  <c r="M244" i="8"/>
  <c r="L244" i="8"/>
  <c r="D245" i="8"/>
  <c r="E245" i="8"/>
  <c r="F245" i="8"/>
  <c r="R245" i="8" s="1"/>
  <c r="G245" i="8"/>
  <c r="H245" i="8"/>
  <c r="J245" i="8"/>
  <c r="I245" i="8"/>
  <c r="K245" i="8"/>
  <c r="M245" i="8"/>
  <c r="L245" i="8"/>
  <c r="D246" i="8"/>
  <c r="E246" i="8"/>
  <c r="F246" i="8"/>
  <c r="R246" i="8" s="1"/>
  <c r="G246" i="8"/>
  <c r="H246" i="8"/>
  <c r="J246" i="8"/>
  <c r="I246" i="8"/>
  <c r="K246" i="8"/>
  <c r="M246" i="8"/>
  <c r="L246" i="8"/>
  <c r="D247" i="8"/>
  <c r="E247" i="8"/>
  <c r="F247" i="8"/>
  <c r="R247" i="8" s="1"/>
  <c r="G247" i="8"/>
  <c r="H247" i="8"/>
  <c r="J247" i="8"/>
  <c r="I247" i="8"/>
  <c r="K247" i="8"/>
  <c r="M247" i="8"/>
  <c r="Q247" i="8" s="1"/>
  <c r="L247" i="8"/>
  <c r="D248" i="8"/>
  <c r="E248" i="8"/>
  <c r="F248" i="8"/>
  <c r="G248" i="8"/>
  <c r="H248" i="8"/>
  <c r="J248" i="8"/>
  <c r="I248" i="8"/>
  <c r="K248" i="8"/>
  <c r="M248" i="8"/>
  <c r="L248" i="8"/>
  <c r="D249" i="8"/>
  <c r="E249" i="8"/>
  <c r="F249" i="8"/>
  <c r="R249" i="8" s="1"/>
  <c r="G249" i="8"/>
  <c r="H249" i="8"/>
  <c r="J249" i="8"/>
  <c r="I249" i="8"/>
  <c r="K249" i="8"/>
  <c r="M249" i="8"/>
  <c r="L249" i="8"/>
  <c r="D250" i="8"/>
  <c r="E250" i="8"/>
  <c r="F250" i="8"/>
  <c r="R250" i="8" s="1"/>
  <c r="G250" i="8"/>
  <c r="H250" i="8"/>
  <c r="J250" i="8"/>
  <c r="I250" i="8"/>
  <c r="K250" i="8"/>
  <c r="M250" i="8"/>
  <c r="L250" i="8"/>
  <c r="D251" i="8"/>
  <c r="E251" i="8"/>
  <c r="F251" i="8"/>
  <c r="R251" i="8" s="1"/>
  <c r="G251" i="8"/>
  <c r="H251" i="8"/>
  <c r="J251" i="8"/>
  <c r="I251" i="8"/>
  <c r="K251" i="8"/>
  <c r="M251" i="8"/>
  <c r="Q251" i="8" s="1"/>
  <c r="L251" i="8"/>
  <c r="D252" i="8"/>
  <c r="E252" i="8"/>
  <c r="F252" i="8"/>
  <c r="R252" i="8" s="1"/>
  <c r="G252" i="8"/>
  <c r="H252" i="8"/>
  <c r="J252" i="8"/>
  <c r="I252" i="8"/>
  <c r="K252" i="8"/>
  <c r="M252" i="8"/>
  <c r="L252" i="8"/>
  <c r="D253" i="8"/>
  <c r="E253" i="8"/>
  <c r="F253" i="8"/>
  <c r="R253" i="8" s="1"/>
  <c r="G253" i="8"/>
  <c r="H253" i="8"/>
  <c r="J253" i="8"/>
  <c r="I253" i="8"/>
  <c r="K253" i="8"/>
  <c r="M253" i="8"/>
  <c r="L253" i="8"/>
  <c r="D254" i="8"/>
  <c r="E254" i="8"/>
  <c r="F254" i="8"/>
  <c r="R254" i="8" s="1"/>
  <c r="G254" i="8"/>
  <c r="H254" i="8"/>
  <c r="J254" i="8"/>
  <c r="I254" i="8"/>
  <c r="K254" i="8"/>
  <c r="M254" i="8"/>
  <c r="L254" i="8"/>
  <c r="D255" i="8"/>
  <c r="E255" i="8"/>
  <c r="F255" i="8"/>
  <c r="R255" i="8" s="1"/>
  <c r="G255" i="8"/>
  <c r="H255" i="8"/>
  <c r="J255" i="8"/>
  <c r="I255" i="8"/>
  <c r="K255" i="8"/>
  <c r="M255" i="8"/>
  <c r="Q255" i="8" s="1"/>
  <c r="L255" i="8"/>
  <c r="D256" i="8"/>
  <c r="E256" i="8"/>
  <c r="F256" i="8"/>
  <c r="R256" i="8" s="1"/>
  <c r="G256" i="8"/>
  <c r="H256" i="8"/>
  <c r="J256" i="8"/>
  <c r="I256" i="8"/>
  <c r="K256" i="8"/>
  <c r="M256" i="8"/>
  <c r="Q256" i="8" s="1"/>
  <c r="L256" i="8"/>
  <c r="D257" i="8"/>
  <c r="E257" i="8"/>
  <c r="F257" i="8"/>
  <c r="R257" i="8" s="1"/>
  <c r="G257" i="8"/>
  <c r="H257" i="8"/>
  <c r="J257" i="8"/>
  <c r="I257" i="8"/>
  <c r="K257" i="8"/>
  <c r="M257" i="8"/>
  <c r="L257" i="8"/>
  <c r="D258" i="8"/>
  <c r="E258" i="8"/>
  <c r="F258" i="8"/>
  <c r="R258" i="8" s="1"/>
  <c r="G258" i="8"/>
  <c r="H258" i="8"/>
  <c r="J258" i="8"/>
  <c r="I258" i="8"/>
  <c r="K258" i="8"/>
  <c r="M258" i="8"/>
  <c r="Q258" i="8" s="1"/>
  <c r="L258" i="8"/>
  <c r="D259" i="8"/>
  <c r="E259" i="8"/>
  <c r="F259" i="8"/>
  <c r="R259" i="8" s="1"/>
  <c r="G259" i="8"/>
  <c r="H259" i="8"/>
  <c r="J259" i="8"/>
  <c r="I259" i="8"/>
  <c r="K259" i="8"/>
  <c r="M259" i="8"/>
  <c r="Q259" i="8" s="1"/>
  <c r="L259" i="8"/>
  <c r="D260" i="8"/>
  <c r="E260" i="8"/>
  <c r="F260" i="8"/>
  <c r="R260" i="8" s="1"/>
  <c r="G260" i="8"/>
  <c r="H260" i="8"/>
  <c r="J260" i="8"/>
  <c r="I260" i="8"/>
  <c r="K260" i="8"/>
  <c r="M260" i="8"/>
  <c r="Q260" i="8" s="1"/>
  <c r="L260" i="8"/>
  <c r="D261" i="8"/>
  <c r="E261" i="8"/>
  <c r="F261" i="8"/>
  <c r="R261" i="8" s="1"/>
  <c r="G261" i="8"/>
  <c r="H261" i="8"/>
  <c r="J261" i="8"/>
  <c r="I261" i="8"/>
  <c r="K261" i="8"/>
  <c r="M261" i="8"/>
  <c r="L261" i="8"/>
  <c r="D262" i="8"/>
  <c r="E262" i="8"/>
  <c r="F262" i="8"/>
  <c r="R262" i="8" s="1"/>
  <c r="G262" i="8"/>
  <c r="H262" i="8"/>
  <c r="J262" i="8"/>
  <c r="I262" i="8"/>
  <c r="K262" i="8"/>
  <c r="M262" i="8"/>
  <c r="Q262" i="8" s="1"/>
  <c r="L262" i="8"/>
  <c r="D263" i="8"/>
  <c r="E263" i="8"/>
  <c r="F263" i="8"/>
  <c r="R263" i="8" s="1"/>
  <c r="G263" i="8"/>
  <c r="H263" i="8"/>
  <c r="J263" i="8"/>
  <c r="I263" i="8"/>
  <c r="K263" i="8"/>
  <c r="M263" i="8"/>
  <c r="Q263" i="8" s="1"/>
  <c r="L263" i="8"/>
  <c r="D264" i="8"/>
  <c r="E264" i="8"/>
  <c r="F264" i="8"/>
  <c r="R264" i="8" s="1"/>
  <c r="G264" i="8"/>
  <c r="H264" i="8"/>
  <c r="J264" i="8"/>
  <c r="I264" i="8"/>
  <c r="K264" i="8"/>
  <c r="M264" i="8"/>
  <c r="Q264" i="8" s="1"/>
  <c r="L264" i="8"/>
  <c r="D265" i="8"/>
  <c r="E265" i="8"/>
  <c r="F265" i="8"/>
  <c r="R265" i="8" s="1"/>
  <c r="G265" i="8"/>
  <c r="H265" i="8"/>
  <c r="J265" i="8"/>
  <c r="I265" i="8"/>
  <c r="K265" i="8"/>
  <c r="M265" i="8"/>
  <c r="L265" i="8"/>
  <c r="D266" i="8"/>
  <c r="E266" i="8"/>
  <c r="F266" i="8"/>
  <c r="R266" i="8" s="1"/>
  <c r="G266" i="8"/>
  <c r="H266" i="8"/>
  <c r="J266" i="8"/>
  <c r="I266" i="8"/>
  <c r="K266" i="8"/>
  <c r="M266" i="8"/>
  <c r="Q266" i="8" s="1"/>
  <c r="L266" i="8"/>
  <c r="D267" i="8"/>
  <c r="E267" i="8"/>
  <c r="F267" i="8"/>
  <c r="R267" i="8" s="1"/>
  <c r="G267" i="8"/>
  <c r="H267" i="8"/>
  <c r="J267" i="8"/>
  <c r="I267" i="8"/>
  <c r="K267" i="8"/>
  <c r="M267" i="8"/>
  <c r="Q267" i="8" s="1"/>
  <c r="L267" i="8"/>
  <c r="D268" i="8"/>
  <c r="E268" i="8"/>
  <c r="F268" i="8"/>
  <c r="R268" i="8" s="1"/>
  <c r="G268" i="8"/>
  <c r="H268" i="8"/>
  <c r="J268" i="8"/>
  <c r="I268" i="8"/>
  <c r="K268" i="8"/>
  <c r="M268" i="8"/>
  <c r="Q268" i="8" s="1"/>
  <c r="L268" i="8"/>
  <c r="D269" i="8"/>
  <c r="E269" i="8"/>
  <c r="F269" i="8"/>
  <c r="R269" i="8" s="1"/>
  <c r="G269" i="8"/>
  <c r="H269" i="8"/>
  <c r="J269" i="8"/>
  <c r="I269" i="8"/>
  <c r="K269" i="8"/>
  <c r="M269" i="8"/>
  <c r="L269" i="8"/>
  <c r="D270" i="8"/>
  <c r="E270" i="8"/>
  <c r="F270" i="8"/>
  <c r="R270" i="8" s="1"/>
  <c r="G270" i="8"/>
  <c r="H270" i="8"/>
  <c r="J270" i="8"/>
  <c r="I270" i="8"/>
  <c r="K270" i="8"/>
  <c r="M270" i="8"/>
  <c r="Q270" i="8" s="1"/>
  <c r="L270" i="8"/>
  <c r="D271" i="8"/>
  <c r="E271" i="8"/>
  <c r="F271" i="8"/>
  <c r="R271" i="8" s="1"/>
  <c r="G271" i="8"/>
  <c r="H271" i="8"/>
  <c r="J271" i="8"/>
  <c r="I271" i="8"/>
  <c r="K271" i="8"/>
  <c r="M271" i="8"/>
  <c r="Q271" i="8" s="1"/>
  <c r="L271" i="8"/>
  <c r="D272" i="8"/>
  <c r="E272" i="8"/>
  <c r="F272" i="8"/>
  <c r="G272" i="8"/>
  <c r="H272" i="8"/>
  <c r="J272" i="8"/>
  <c r="I272" i="8"/>
  <c r="K272" i="8"/>
  <c r="M272" i="8"/>
  <c r="Q272" i="8" s="1"/>
  <c r="L272" i="8"/>
  <c r="D273" i="8"/>
  <c r="E273" i="8"/>
  <c r="F273" i="8"/>
  <c r="R273" i="8" s="1"/>
  <c r="G273" i="8"/>
  <c r="H273" i="8"/>
  <c r="J273" i="8"/>
  <c r="I273" i="8"/>
  <c r="K273" i="8"/>
  <c r="M273" i="8"/>
  <c r="L273" i="8"/>
  <c r="D274" i="8"/>
  <c r="E274" i="8"/>
  <c r="F274" i="8"/>
  <c r="R274" i="8" s="1"/>
  <c r="G274" i="8"/>
  <c r="H274" i="8"/>
  <c r="J274" i="8"/>
  <c r="I274" i="8"/>
  <c r="K274" i="8"/>
  <c r="M274" i="8"/>
  <c r="Q274" i="8" s="1"/>
  <c r="L274" i="8"/>
  <c r="D275" i="8"/>
  <c r="E275" i="8"/>
  <c r="F275" i="8"/>
  <c r="R275" i="8" s="1"/>
  <c r="G275" i="8"/>
  <c r="H275" i="8"/>
  <c r="J275" i="8"/>
  <c r="I275" i="8"/>
  <c r="K275" i="8"/>
  <c r="M275" i="8"/>
  <c r="Q275" i="8" s="1"/>
  <c r="L275" i="8"/>
  <c r="D276" i="8"/>
  <c r="E276" i="8"/>
  <c r="F276" i="8"/>
  <c r="R276" i="8" s="1"/>
  <c r="G276" i="8"/>
  <c r="H276" i="8"/>
  <c r="J276" i="8"/>
  <c r="I276" i="8"/>
  <c r="K276" i="8"/>
  <c r="M276" i="8"/>
  <c r="Q276" i="8" s="1"/>
  <c r="L276" i="8"/>
  <c r="D277" i="8"/>
  <c r="E277" i="8"/>
  <c r="F277" i="8"/>
  <c r="R277" i="8" s="1"/>
  <c r="G277" i="8"/>
  <c r="H277" i="8"/>
  <c r="J277" i="8"/>
  <c r="I277" i="8"/>
  <c r="K277" i="8"/>
  <c r="M277" i="8"/>
  <c r="L277" i="8"/>
  <c r="D278" i="8"/>
  <c r="E278" i="8"/>
  <c r="F278" i="8"/>
  <c r="R278" i="8" s="1"/>
  <c r="G278" i="8"/>
  <c r="H278" i="8"/>
  <c r="J278" i="8"/>
  <c r="I278" i="8"/>
  <c r="K278" i="8"/>
  <c r="M278" i="8"/>
  <c r="Q278" i="8" s="1"/>
  <c r="L278" i="8"/>
  <c r="D279" i="8"/>
  <c r="E279" i="8"/>
  <c r="F279" i="8"/>
  <c r="R279" i="8" s="1"/>
  <c r="G279" i="8"/>
  <c r="H279" i="8"/>
  <c r="J279" i="8"/>
  <c r="I279" i="8"/>
  <c r="K279" i="8"/>
  <c r="M279" i="8"/>
  <c r="Q279" i="8" s="1"/>
  <c r="L279" i="8"/>
  <c r="D280" i="8"/>
  <c r="E280" i="8"/>
  <c r="F280" i="8"/>
  <c r="R280" i="8" s="1"/>
  <c r="G280" i="8"/>
  <c r="H280" i="8"/>
  <c r="J280" i="8"/>
  <c r="I280" i="8"/>
  <c r="K280" i="8"/>
  <c r="M280" i="8"/>
  <c r="Q280" i="8" s="1"/>
  <c r="L280" i="8"/>
  <c r="D281" i="8"/>
  <c r="E281" i="8"/>
  <c r="F281" i="8"/>
  <c r="R281" i="8" s="1"/>
  <c r="G281" i="8"/>
  <c r="H281" i="8"/>
  <c r="J281" i="8"/>
  <c r="I281" i="8"/>
  <c r="K281" i="8"/>
  <c r="M281" i="8"/>
  <c r="L281" i="8"/>
  <c r="D282" i="8"/>
  <c r="E282" i="8"/>
  <c r="F282" i="8"/>
  <c r="R282" i="8" s="1"/>
  <c r="G282" i="8"/>
  <c r="H282" i="8"/>
  <c r="J282" i="8"/>
  <c r="I282" i="8"/>
  <c r="K282" i="8"/>
  <c r="M282" i="8"/>
  <c r="Q282" i="8" s="1"/>
  <c r="L282" i="8"/>
  <c r="D283" i="8"/>
  <c r="E283" i="8"/>
  <c r="F283" i="8"/>
  <c r="R283" i="8" s="1"/>
  <c r="G283" i="8"/>
  <c r="H283" i="8"/>
  <c r="J283" i="8"/>
  <c r="I283" i="8"/>
  <c r="K283" i="8"/>
  <c r="M283" i="8"/>
  <c r="Q283" i="8" s="1"/>
  <c r="L283" i="8"/>
  <c r="D284" i="8"/>
  <c r="E284" i="8"/>
  <c r="F284" i="8"/>
  <c r="R284" i="8" s="1"/>
  <c r="G284" i="8"/>
  <c r="H284" i="8"/>
  <c r="J284" i="8"/>
  <c r="I284" i="8"/>
  <c r="K284" i="8"/>
  <c r="M284" i="8"/>
  <c r="Q284" i="8" s="1"/>
  <c r="L284" i="8"/>
  <c r="D285" i="8"/>
  <c r="E285" i="8"/>
  <c r="F285" i="8"/>
  <c r="R285" i="8" s="1"/>
  <c r="G285" i="8"/>
  <c r="H285" i="8"/>
  <c r="J285" i="8"/>
  <c r="I285" i="8"/>
  <c r="K285" i="8"/>
  <c r="M285" i="8"/>
  <c r="L285" i="8"/>
  <c r="D286" i="8"/>
  <c r="E286" i="8"/>
  <c r="F286" i="8"/>
  <c r="R286" i="8" s="1"/>
  <c r="G286" i="8"/>
  <c r="H286" i="8"/>
  <c r="J286" i="8"/>
  <c r="I286" i="8"/>
  <c r="K286" i="8"/>
  <c r="M286" i="8"/>
  <c r="Q286" i="8" s="1"/>
  <c r="L286" i="8"/>
  <c r="D287" i="8"/>
  <c r="E287" i="8"/>
  <c r="F287" i="8"/>
  <c r="R287" i="8" s="1"/>
  <c r="G287" i="8"/>
  <c r="H287" i="8"/>
  <c r="J287" i="8"/>
  <c r="I287" i="8"/>
  <c r="K287" i="8"/>
  <c r="M287" i="8"/>
  <c r="Q287" i="8" s="1"/>
  <c r="L287" i="8"/>
  <c r="D288" i="8"/>
  <c r="E288" i="8"/>
  <c r="F288" i="8"/>
  <c r="R288" i="8" s="1"/>
  <c r="G288" i="8"/>
  <c r="H288" i="8"/>
  <c r="J288" i="8"/>
  <c r="I288" i="8"/>
  <c r="K288" i="8"/>
  <c r="M288" i="8"/>
  <c r="Q288" i="8" s="1"/>
  <c r="L288" i="8"/>
  <c r="D289" i="8"/>
  <c r="E289" i="8"/>
  <c r="F289" i="8"/>
  <c r="R289" i="8" s="1"/>
  <c r="G289" i="8"/>
  <c r="H289" i="8"/>
  <c r="J289" i="8"/>
  <c r="I289" i="8"/>
  <c r="K289" i="8"/>
  <c r="M289" i="8"/>
  <c r="L289" i="8"/>
  <c r="D290" i="8"/>
  <c r="E290" i="8"/>
  <c r="F290" i="8"/>
  <c r="R290" i="8" s="1"/>
  <c r="G290" i="8"/>
  <c r="H290" i="8"/>
  <c r="J290" i="8"/>
  <c r="I290" i="8"/>
  <c r="K290" i="8"/>
  <c r="M290" i="8"/>
  <c r="Q290" i="8" s="1"/>
  <c r="L290" i="8"/>
  <c r="D291" i="8"/>
  <c r="E291" i="8"/>
  <c r="F291" i="8"/>
  <c r="R291" i="8" s="1"/>
  <c r="G291" i="8"/>
  <c r="H291" i="8"/>
  <c r="J291" i="8"/>
  <c r="I291" i="8"/>
  <c r="K291" i="8"/>
  <c r="M291" i="8"/>
  <c r="Q291" i="8" s="1"/>
  <c r="L291" i="8"/>
  <c r="D292" i="8"/>
  <c r="E292" i="8"/>
  <c r="F292" i="8"/>
  <c r="R292" i="8" s="1"/>
  <c r="G292" i="8"/>
  <c r="H292" i="8"/>
  <c r="J292" i="8"/>
  <c r="I292" i="8"/>
  <c r="K292" i="8"/>
  <c r="M292" i="8"/>
  <c r="Q292" i="8" s="1"/>
  <c r="L292" i="8"/>
  <c r="D293" i="8"/>
  <c r="E293" i="8"/>
  <c r="F293" i="8"/>
  <c r="R293" i="8" s="1"/>
  <c r="G293" i="8"/>
  <c r="H293" i="8"/>
  <c r="J293" i="8"/>
  <c r="I293" i="8"/>
  <c r="K293" i="8"/>
  <c r="M293" i="8"/>
  <c r="L293" i="8"/>
  <c r="D294" i="8"/>
  <c r="E294" i="8"/>
  <c r="F294" i="8"/>
  <c r="R294" i="8" s="1"/>
  <c r="G294" i="8"/>
  <c r="H294" i="8"/>
  <c r="J294" i="8"/>
  <c r="I294" i="8"/>
  <c r="K294" i="8"/>
  <c r="M294" i="8"/>
  <c r="Q294" i="8" s="1"/>
  <c r="L294" i="8"/>
  <c r="D295" i="8"/>
  <c r="E295" i="8"/>
  <c r="F295" i="8"/>
  <c r="R295" i="8" s="1"/>
  <c r="G295" i="8"/>
  <c r="H295" i="8"/>
  <c r="J295" i="8"/>
  <c r="I295" i="8"/>
  <c r="K295" i="8"/>
  <c r="M295" i="8"/>
  <c r="Q295" i="8" s="1"/>
  <c r="L295" i="8"/>
  <c r="D296" i="8"/>
  <c r="E296" i="8"/>
  <c r="F296" i="8"/>
  <c r="R296" i="8" s="1"/>
  <c r="G296" i="8"/>
  <c r="H296" i="8"/>
  <c r="J296" i="8"/>
  <c r="I296" i="8"/>
  <c r="K296" i="8"/>
  <c r="M296" i="8"/>
  <c r="Q296" i="8" s="1"/>
  <c r="L296" i="8"/>
  <c r="D297" i="8"/>
  <c r="E297" i="8"/>
  <c r="F297" i="8"/>
  <c r="R297" i="8" s="1"/>
  <c r="G297" i="8"/>
  <c r="H297" i="8"/>
  <c r="J297" i="8"/>
  <c r="I297" i="8"/>
  <c r="K297" i="8"/>
  <c r="M297" i="8"/>
  <c r="L297" i="8"/>
  <c r="D298" i="8"/>
  <c r="E298" i="8"/>
  <c r="F298" i="8"/>
  <c r="R298" i="8" s="1"/>
  <c r="G298" i="8"/>
  <c r="H298" i="8"/>
  <c r="J298" i="8"/>
  <c r="I298" i="8"/>
  <c r="K298" i="8"/>
  <c r="M298" i="8"/>
  <c r="Q298" i="8" s="1"/>
  <c r="L298" i="8"/>
  <c r="D299" i="8"/>
  <c r="E299" i="8"/>
  <c r="F299" i="8"/>
  <c r="R299" i="8" s="1"/>
  <c r="G299" i="8"/>
  <c r="H299" i="8"/>
  <c r="J299" i="8"/>
  <c r="I299" i="8"/>
  <c r="K299" i="8"/>
  <c r="M299" i="8"/>
  <c r="Q299" i="8" s="1"/>
  <c r="L299" i="8"/>
  <c r="D300" i="8"/>
  <c r="E300" i="8"/>
  <c r="F300" i="8"/>
  <c r="R300" i="8" s="1"/>
  <c r="G300" i="8"/>
  <c r="H300" i="8"/>
  <c r="J300" i="8"/>
  <c r="I300" i="8"/>
  <c r="K300" i="8"/>
  <c r="M300" i="8"/>
  <c r="Q300" i="8" s="1"/>
  <c r="L300" i="8"/>
  <c r="D301" i="8"/>
  <c r="E301" i="8"/>
  <c r="F301" i="8"/>
  <c r="G301" i="8"/>
  <c r="H301" i="8"/>
  <c r="J301" i="8"/>
  <c r="I301" i="8"/>
  <c r="K301" i="8"/>
  <c r="M301" i="8"/>
  <c r="L301" i="8"/>
  <c r="D302" i="8"/>
  <c r="E302" i="8"/>
  <c r="F302" i="8"/>
  <c r="G302" i="8"/>
  <c r="H302" i="8"/>
  <c r="J302" i="8"/>
  <c r="I302" i="8"/>
  <c r="K302" i="8"/>
  <c r="M302" i="8"/>
  <c r="L302" i="8"/>
  <c r="D303" i="8"/>
  <c r="E303" i="8"/>
  <c r="F303" i="8"/>
  <c r="G303" i="8"/>
  <c r="H303" i="8"/>
  <c r="J303" i="8"/>
  <c r="I303" i="8"/>
  <c r="K303" i="8"/>
  <c r="M303" i="8"/>
  <c r="L303" i="8"/>
  <c r="D304" i="8"/>
  <c r="E304" i="8"/>
  <c r="F304" i="8"/>
  <c r="G304" i="8"/>
  <c r="H304" i="8"/>
  <c r="J304" i="8"/>
  <c r="I304" i="8"/>
  <c r="K304" i="8"/>
  <c r="M304" i="8"/>
  <c r="L304" i="8"/>
  <c r="D305" i="8"/>
  <c r="E305" i="8"/>
  <c r="F305" i="8"/>
  <c r="G305" i="8"/>
  <c r="H305" i="8"/>
  <c r="J305" i="8"/>
  <c r="I305" i="8"/>
  <c r="K305" i="8"/>
  <c r="M305" i="8"/>
  <c r="L305" i="8"/>
  <c r="D306" i="8"/>
  <c r="E306" i="8"/>
  <c r="F306" i="8"/>
  <c r="G306" i="8"/>
  <c r="H306" i="8"/>
  <c r="J306" i="8"/>
  <c r="I306" i="8"/>
  <c r="K306" i="8"/>
  <c r="M306" i="8"/>
  <c r="L306" i="8"/>
  <c r="D307" i="8"/>
  <c r="E307" i="8"/>
  <c r="F307" i="8"/>
  <c r="G307" i="8"/>
  <c r="H307" i="8"/>
  <c r="J307" i="8"/>
  <c r="I307" i="8"/>
  <c r="K307" i="8"/>
  <c r="M307" i="8"/>
  <c r="L307" i="8"/>
  <c r="D308" i="8"/>
  <c r="E308" i="8"/>
  <c r="F308" i="8"/>
  <c r="G308" i="8"/>
  <c r="H308" i="8"/>
  <c r="J308" i="8"/>
  <c r="I308" i="8"/>
  <c r="K308" i="8"/>
  <c r="M308" i="8"/>
  <c r="L308" i="8"/>
  <c r="D309" i="8"/>
  <c r="E309" i="8"/>
  <c r="F309" i="8"/>
  <c r="G309" i="8"/>
  <c r="H309" i="8"/>
  <c r="J309" i="8"/>
  <c r="I309" i="8"/>
  <c r="K309" i="8"/>
  <c r="M309" i="8"/>
  <c r="L309" i="8"/>
  <c r="D310" i="8"/>
  <c r="E310" i="8"/>
  <c r="F310" i="8"/>
  <c r="G310" i="8"/>
  <c r="H310" i="8"/>
  <c r="J310" i="8"/>
  <c r="I310" i="8"/>
  <c r="K310" i="8"/>
  <c r="M310" i="8"/>
  <c r="L310" i="8"/>
  <c r="D311" i="8"/>
  <c r="E311" i="8"/>
  <c r="F311" i="8"/>
  <c r="G311" i="8"/>
  <c r="H311" i="8"/>
  <c r="J311" i="8"/>
  <c r="I311" i="8"/>
  <c r="K311" i="8"/>
  <c r="M311" i="8"/>
  <c r="L311" i="8"/>
  <c r="D312" i="8"/>
  <c r="E312" i="8"/>
  <c r="F312" i="8"/>
  <c r="G312" i="8"/>
  <c r="H312" i="8"/>
  <c r="J312" i="8"/>
  <c r="I312" i="8"/>
  <c r="K312" i="8"/>
  <c r="M312" i="8"/>
  <c r="L312" i="8"/>
  <c r="D313" i="8"/>
  <c r="E313" i="8"/>
  <c r="F313" i="8"/>
  <c r="G313" i="8"/>
  <c r="H313" i="8"/>
  <c r="J313" i="8"/>
  <c r="I313" i="8"/>
  <c r="K313" i="8"/>
  <c r="M313" i="8"/>
  <c r="L313" i="8"/>
  <c r="D314" i="8"/>
  <c r="E314" i="8"/>
  <c r="F314" i="8"/>
  <c r="G314" i="8"/>
  <c r="H314" i="8"/>
  <c r="J314" i="8"/>
  <c r="I314" i="8"/>
  <c r="K314" i="8"/>
  <c r="M314" i="8"/>
  <c r="L314" i="8"/>
  <c r="D315" i="8"/>
  <c r="E315" i="8"/>
  <c r="F315" i="8"/>
  <c r="G315" i="8"/>
  <c r="H315" i="8"/>
  <c r="J315" i="8"/>
  <c r="I315" i="8"/>
  <c r="K315" i="8"/>
  <c r="M315" i="8"/>
  <c r="L315" i="8"/>
  <c r="D316" i="8"/>
  <c r="E316" i="8"/>
  <c r="F316" i="8"/>
  <c r="G316" i="8"/>
  <c r="H316" i="8"/>
  <c r="J316" i="8"/>
  <c r="I316" i="8"/>
  <c r="K316" i="8"/>
  <c r="M316" i="8"/>
  <c r="L316" i="8"/>
  <c r="D317" i="8"/>
  <c r="E317" i="8"/>
  <c r="F317" i="8"/>
  <c r="G317" i="8"/>
  <c r="H317" i="8"/>
  <c r="J317" i="8"/>
  <c r="I317" i="8"/>
  <c r="K317" i="8"/>
  <c r="M317" i="8"/>
  <c r="L317" i="8"/>
  <c r="D318" i="8"/>
  <c r="E318" i="8"/>
  <c r="F318" i="8"/>
  <c r="G318" i="8"/>
  <c r="H318" i="8"/>
  <c r="J318" i="8"/>
  <c r="I318" i="8"/>
  <c r="K318" i="8"/>
  <c r="M318" i="8"/>
  <c r="L318" i="8"/>
  <c r="D319" i="8"/>
  <c r="E319" i="8"/>
  <c r="F319" i="8"/>
  <c r="G319" i="8"/>
  <c r="H319" i="8"/>
  <c r="J319" i="8"/>
  <c r="I319" i="8"/>
  <c r="K319" i="8"/>
  <c r="M319" i="8"/>
  <c r="L319" i="8"/>
  <c r="D320" i="8"/>
  <c r="E320" i="8"/>
  <c r="F320" i="8"/>
  <c r="G320" i="8"/>
  <c r="H320" i="8"/>
  <c r="J320" i="8"/>
  <c r="I320" i="8"/>
  <c r="K320" i="8"/>
  <c r="M320" i="8"/>
  <c r="L320" i="8"/>
  <c r="D321" i="8"/>
  <c r="E321" i="8"/>
  <c r="F321" i="8"/>
  <c r="G321" i="8"/>
  <c r="H321" i="8"/>
  <c r="J321" i="8"/>
  <c r="I321" i="8"/>
  <c r="K321" i="8"/>
  <c r="M321" i="8"/>
  <c r="L321" i="8"/>
  <c r="D322" i="8"/>
  <c r="E322" i="8"/>
  <c r="F322" i="8"/>
  <c r="G322" i="8"/>
  <c r="H322" i="8"/>
  <c r="J322" i="8"/>
  <c r="I322" i="8"/>
  <c r="K322" i="8"/>
  <c r="M322" i="8"/>
  <c r="L322" i="8"/>
  <c r="D323" i="8"/>
  <c r="E323" i="8"/>
  <c r="F323" i="8"/>
  <c r="G323" i="8"/>
  <c r="H323" i="8"/>
  <c r="J323" i="8"/>
  <c r="I323" i="8"/>
  <c r="K323" i="8"/>
  <c r="M323" i="8"/>
  <c r="L323" i="8"/>
  <c r="D324" i="8"/>
  <c r="E324" i="8"/>
  <c r="F324" i="8"/>
  <c r="G324" i="8"/>
  <c r="H324" i="8"/>
  <c r="J324" i="8"/>
  <c r="I324" i="8"/>
  <c r="K324" i="8"/>
  <c r="M324" i="8"/>
  <c r="L324" i="8"/>
  <c r="D325" i="8"/>
  <c r="E325" i="8"/>
  <c r="F325" i="8"/>
  <c r="G325" i="8"/>
  <c r="H325" i="8"/>
  <c r="J325" i="8"/>
  <c r="I325" i="8"/>
  <c r="K325" i="8"/>
  <c r="M325" i="8"/>
  <c r="L325" i="8"/>
  <c r="D326" i="8"/>
  <c r="E326" i="8"/>
  <c r="F326" i="8"/>
  <c r="G326" i="8"/>
  <c r="H326" i="8"/>
  <c r="J326" i="8"/>
  <c r="I326" i="8"/>
  <c r="K326" i="8"/>
  <c r="M326" i="8"/>
  <c r="L326" i="8"/>
  <c r="D327" i="8"/>
  <c r="E327" i="8"/>
  <c r="F327" i="8"/>
  <c r="G327" i="8"/>
  <c r="H327" i="8"/>
  <c r="J327" i="8"/>
  <c r="I327" i="8"/>
  <c r="K327" i="8"/>
  <c r="M327" i="8"/>
  <c r="L327" i="8"/>
  <c r="D328" i="8"/>
  <c r="E328" i="8"/>
  <c r="F328" i="8"/>
  <c r="G328" i="8"/>
  <c r="H328" i="8"/>
  <c r="J328" i="8"/>
  <c r="I328" i="8"/>
  <c r="K328" i="8"/>
  <c r="M328" i="8"/>
  <c r="L328" i="8"/>
  <c r="D329" i="8"/>
  <c r="E329" i="8"/>
  <c r="F329" i="8"/>
  <c r="G329" i="8"/>
  <c r="H329" i="8"/>
  <c r="J329" i="8"/>
  <c r="I329" i="8"/>
  <c r="K329" i="8"/>
  <c r="M329" i="8"/>
  <c r="L329" i="8"/>
  <c r="D330" i="8"/>
  <c r="E330" i="8"/>
  <c r="F330" i="8"/>
  <c r="G330" i="8"/>
  <c r="H330" i="8"/>
  <c r="J330" i="8"/>
  <c r="I330" i="8"/>
  <c r="K330" i="8"/>
  <c r="M330" i="8"/>
  <c r="L330" i="8"/>
  <c r="D331" i="8"/>
  <c r="E331" i="8"/>
  <c r="F331" i="8"/>
  <c r="G331" i="8"/>
  <c r="H331" i="8"/>
  <c r="J331" i="8"/>
  <c r="I331" i="8"/>
  <c r="K331" i="8"/>
  <c r="M331" i="8"/>
  <c r="L331" i="8"/>
  <c r="D332" i="8"/>
  <c r="E332" i="8"/>
  <c r="F332" i="8"/>
  <c r="G332" i="8"/>
  <c r="H332" i="8"/>
  <c r="J332" i="8"/>
  <c r="I332" i="8"/>
  <c r="K332" i="8"/>
  <c r="M332" i="8"/>
  <c r="L332" i="8"/>
  <c r="D333" i="8"/>
  <c r="E333" i="8"/>
  <c r="F333" i="8"/>
  <c r="G333" i="8"/>
  <c r="H333" i="8"/>
  <c r="J333" i="8"/>
  <c r="I333" i="8"/>
  <c r="K333" i="8"/>
  <c r="M333" i="8"/>
  <c r="L333" i="8"/>
  <c r="D334" i="8"/>
  <c r="E334" i="8"/>
  <c r="F334" i="8"/>
  <c r="G334" i="8"/>
  <c r="H334" i="8"/>
  <c r="J334" i="8"/>
  <c r="I334" i="8"/>
  <c r="K334" i="8"/>
  <c r="M334" i="8"/>
  <c r="L334" i="8"/>
  <c r="D335" i="8"/>
  <c r="E335" i="8"/>
  <c r="F335" i="8"/>
  <c r="G335" i="8"/>
  <c r="H335" i="8"/>
  <c r="J335" i="8"/>
  <c r="I335" i="8"/>
  <c r="K335" i="8"/>
  <c r="M335" i="8"/>
  <c r="L335" i="8"/>
  <c r="D336" i="8"/>
  <c r="E336" i="8"/>
  <c r="F336" i="8"/>
  <c r="G336" i="8"/>
  <c r="H336" i="8"/>
  <c r="J336" i="8"/>
  <c r="I336" i="8"/>
  <c r="K336" i="8"/>
  <c r="M336" i="8"/>
  <c r="L336" i="8"/>
  <c r="D337" i="8"/>
  <c r="E337" i="8"/>
  <c r="F337" i="8"/>
  <c r="G337" i="8"/>
  <c r="H337" i="8"/>
  <c r="J337" i="8"/>
  <c r="I337" i="8"/>
  <c r="K337" i="8"/>
  <c r="M337" i="8"/>
  <c r="L337" i="8"/>
  <c r="D338" i="8"/>
  <c r="E338" i="8"/>
  <c r="F338" i="8"/>
  <c r="G338" i="8"/>
  <c r="H338" i="8"/>
  <c r="J338" i="8"/>
  <c r="I338" i="8"/>
  <c r="K338" i="8"/>
  <c r="M338" i="8"/>
  <c r="L338" i="8"/>
  <c r="D339" i="8"/>
  <c r="E339" i="8"/>
  <c r="F339" i="8"/>
  <c r="G339" i="8"/>
  <c r="H339" i="8"/>
  <c r="J339" i="8"/>
  <c r="I339" i="8"/>
  <c r="K339" i="8"/>
  <c r="M339" i="8"/>
  <c r="L339" i="8"/>
  <c r="D340" i="8"/>
  <c r="E340" i="8"/>
  <c r="F340" i="8"/>
  <c r="G340" i="8"/>
  <c r="H340" i="8"/>
  <c r="J340" i="8"/>
  <c r="I340" i="8"/>
  <c r="K340" i="8"/>
  <c r="M340" i="8"/>
  <c r="L340" i="8"/>
  <c r="D341" i="8"/>
  <c r="E341" i="8"/>
  <c r="F341" i="8"/>
  <c r="G341" i="8"/>
  <c r="H341" i="8"/>
  <c r="J341" i="8"/>
  <c r="I341" i="8"/>
  <c r="K341" i="8"/>
  <c r="M341" i="8"/>
  <c r="L341" i="8"/>
  <c r="D342" i="8"/>
  <c r="E342" i="8"/>
  <c r="F342" i="8"/>
  <c r="G342" i="8"/>
  <c r="H342" i="8"/>
  <c r="J342" i="8"/>
  <c r="I342" i="8"/>
  <c r="K342" i="8"/>
  <c r="M342" i="8"/>
  <c r="L342" i="8"/>
  <c r="D343" i="8"/>
  <c r="E343" i="8"/>
  <c r="F343" i="8"/>
  <c r="G343" i="8"/>
  <c r="H343" i="8"/>
  <c r="J343" i="8"/>
  <c r="I343" i="8"/>
  <c r="K343" i="8"/>
  <c r="M343" i="8"/>
  <c r="L343" i="8"/>
  <c r="D344" i="8"/>
  <c r="E344" i="8"/>
  <c r="F344" i="8"/>
  <c r="G344" i="8"/>
  <c r="H344" i="8"/>
  <c r="J344" i="8"/>
  <c r="I344" i="8"/>
  <c r="K344" i="8"/>
  <c r="M344" i="8"/>
  <c r="L344" i="8"/>
  <c r="D345" i="8"/>
  <c r="E345" i="8"/>
  <c r="F345" i="8"/>
  <c r="G345" i="8"/>
  <c r="H345" i="8"/>
  <c r="J345" i="8"/>
  <c r="I345" i="8"/>
  <c r="K345" i="8"/>
  <c r="M345" i="8"/>
  <c r="L345" i="8"/>
  <c r="D346" i="8"/>
  <c r="E346" i="8"/>
  <c r="F346" i="8"/>
  <c r="G346" i="8"/>
  <c r="H346" i="8"/>
  <c r="J346" i="8"/>
  <c r="I346" i="8"/>
  <c r="K346" i="8"/>
  <c r="M346" i="8"/>
  <c r="L346" i="8"/>
  <c r="D347" i="8"/>
  <c r="E347" i="8"/>
  <c r="F347" i="8"/>
  <c r="G347" i="8"/>
  <c r="H347" i="8"/>
  <c r="J347" i="8"/>
  <c r="I347" i="8"/>
  <c r="K347" i="8"/>
  <c r="M347" i="8"/>
  <c r="L347" i="8"/>
  <c r="D348" i="8"/>
  <c r="E348" i="8"/>
  <c r="F348" i="8"/>
  <c r="G348" i="8"/>
  <c r="H348" i="8"/>
  <c r="J348" i="8"/>
  <c r="I348" i="8"/>
  <c r="K348" i="8"/>
  <c r="M348" i="8"/>
  <c r="L348" i="8"/>
  <c r="D349" i="8"/>
  <c r="E349" i="8"/>
  <c r="F349" i="8"/>
  <c r="G349" i="8"/>
  <c r="H349" i="8"/>
  <c r="J349" i="8"/>
  <c r="I349" i="8"/>
  <c r="K349" i="8"/>
  <c r="M349" i="8"/>
  <c r="L349" i="8"/>
  <c r="D350" i="8"/>
  <c r="E350" i="8"/>
  <c r="F350" i="8"/>
  <c r="G350" i="8"/>
  <c r="H350" i="8"/>
  <c r="J350" i="8"/>
  <c r="I350" i="8"/>
  <c r="K350" i="8"/>
  <c r="M350" i="8"/>
  <c r="L350" i="8"/>
  <c r="D351" i="8"/>
  <c r="E351" i="8"/>
  <c r="F351" i="8"/>
  <c r="G351" i="8"/>
  <c r="H351" i="8"/>
  <c r="J351" i="8"/>
  <c r="I351" i="8"/>
  <c r="K351" i="8"/>
  <c r="M351" i="8"/>
  <c r="L351" i="8"/>
  <c r="D352" i="8"/>
  <c r="E352" i="8"/>
  <c r="F352" i="8"/>
  <c r="G352" i="8"/>
  <c r="H352" i="8"/>
  <c r="J352" i="8"/>
  <c r="I352" i="8"/>
  <c r="K352" i="8"/>
  <c r="M352" i="8"/>
  <c r="L352" i="8"/>
  <c r="D353" i="8"/>
  <c r="E353" i="8"/>
  <c r="F353" i="8"/>
  <c r="G353" i="8"/>
  <c r="H353" i="8"/>
  <c r="J353" i="8"/>
  <c r="I353" i="8"/>
  <c r="K353" i="8"/>
  <c r="M353" i="8"/>
  <c r="L353" i="8"/>
  <c r="D354" i="8"/>
  <c r="E354" i="8"/>
  <c r="F354" i="8"/>
  <c r="G354" i="8"/>
  <c r="H354" i="8"/>
  <c r="J354" i="8"/>
  <c r="I354" i="8"/>
  <c r="K354" i="8"/>
  <c r="M354" i="8"/>
  <c r="L354" i="8"/>
  <c r="D355" i="8"/>
  <c r="E355" i="8"/>
  <c r="F355" i="8"/>
  <c r="G355" i="8"/>
  <c r="H355" i="8"/>
  <c r="J355" i="8"/>
  <c r="I355" i="8"/>
  <c r="K355" i="8"/>
  <c r="M355" i="8"/>
  <c r="L355" i="8"/>
  <c r="D356" i="8"/>
  <c r="E356" i="8"/>
  <c r="F356" i="8"/>
  <c r="G356" i="8"/>
  <c r="H356" i="8"/>
  <c r="J356" i="8"/>
  <c r="I356" i="8"/>
  <c r="K356" i="8"/>
  <c r="M356" i="8"/>
  <c r="L356" i="8"/>
  <c r="D357" i="8"/>
  <c r="E357" i="8"/>
  <c r="F357" i="8"/>
  <c r="G357" i="8"/>
  <c r="H357" i="8"/>
  <c r="J357" i="8"/>
  <c r="I357" i="8"/>
  <c r="K357" i="8"/>
  <c r="M357" i="8"/>
  <c r="L357" i="8"/>
  <c r="D358" i="8"/>
  <c r="E358" i="8"/>
  <c r="F358" i="8"/>
  <c r="G358" i="8"/>
  <c r="H358" i="8"/>
  <c r="J358" i="8"/>
  <c r="I358" i="8"/>
  <c r="K358" i="8"/>
  <c r="M358" i="8"/>
  <c r="L358" i="8"/>
  <c r="D359" i="8"/>
  <c r="E359" i="8"/>
  <c r="F359" i="8"/>
  <c r="G359" i="8"/>
  <c r="H359" i="8"/>
  <c r="J359" i="8"/>
  <c r="I359" i="8"/>
  <c r="K359" i="8"/>
  <c r="M359" i="8"/>
  <c r="L359" i="8"/>
  <c r="D360" i="8"/>
  <c r="E360" i="8"/>
  <c r="F360" i="8"/>
  <c r="G360" i="8"/>
  <c r="H360" i="8"/>
  <c r="J360" i="8"/>
  <c r="I360" i="8"/>
  <c r="K360" i="8"/>
  <c r="M360" i="8"/>
  <c r="L360" i="8"/>
  <c r="D361" i="8"/>
  <c r="E361" i="8"/>
  <c r="F361" i="8"/>
  <c r="G361" i="8"/>
  <c r="H361" i="8"/>
  <c r="J361" i="8"/>
  <c r="I361" i="8"/>
  <c r="K361" i="8"/>
  <c r="M361" i="8"/>
  <c r="L361" i="8"/>
  <c r="D362" i="8"/>
  <c r="E362" i="8"/>
  <c r="F362" i="8"/>
  <c r="G362" i="8"/>
  <c r="H362" i="8"/>
  <c r="J362" i="8"/>
  <c r="I362" i="8"/>
  <c r="K362" i="8"/>
  <c r="M362" i="8"/>
  <c r="L362" i="8"/>
  <c r="D363" i="8"/>
  <c r="E363" i="8"/>
  <c r="F363" i="8"/>
  <c r="G363" i="8"/>
  <c r="H363" i="8"/>
  <c r="J363" i="8"/>
  <c r="I363" i="8"/>
  <c r="K363" i="8"/>
  <c r="M363" i="8"/>
  <c r="L363" i="8"/>
  <c r="D364" i="8"/>
  <c r="E364" i="8"/>
  <c r="F364" i="8"/>
  <c r="G364" i="8"/>
  <c r="H364" i="8"/>
  <c r="J364" i="8"/>
  <c r="I364" i="8"/>
  <c r="K364" i="8"/>
  <c r="M364" i="8"/>
  <c r="L364" i="8"/>
  <c r="D365" i="8"/>
  <c r="E365" i="8"/>
  <c r="F365" i="8"/>
  <c r="G365" i="8"/>
  <c r="H365" i="8"/>
  <c r="J365" i="8"/>
  <c r="I365" i="8"/>
  <c r="K365" i="8"/>
  <c r="M365" i="8"/>
  <c r="L365" i="8"/>
  <c r="D366" i="8"/>
  <c r="E366" i="8"/>
  <c r="F366" i="8"/>
  <c r="G366" i="8"/>
  <c r="H366" i="8"/>
  <c r="J366" i="8"/>
  <c r="I366" i="8"/>
  <c r="K366" i="8"/>
  <c r="M366" i="8"/>
  <c r="L366" i="8"/>
  <c r="D367" i="8"/>
  <c r="E367" i="8"/>
  <c r="F367" i="8"/>
  <c r="G367" i="8"/>
  <c r="H367" i="8"/>
  <c r="J367" i="8"/>
  <c r="I367" i="8"/>
  <c r="K367" i="8"/>
  <c r="M367" i="8"/>
  <c r="L367" i="8"/>
  <c r="D368" i="8"/>
  <c r="E368" i="8"/>
  <c r="F368" i="8"/>
  <c r="G368" i="8"/>
  <c r="H368" i="8"/>
  <c r="J368" i="8"/>
  <c r="I368" i="8"/>
  <c r="K368" i="8"/>
  <c r="M368" i="8"/>
  <c r="L368" i="8"/>
  <c r="D369" i="8"/>
  <c r="E369" i="8"/>
  <c r="F369" i="8"/>
  <c r="G369" i="8"/>
  <c r="H369" i="8"/>
  <c r="J369" i="8"/>
  <c r="I369" i="8"/>
  <c r="K369" i="8"/>
  <c r="M369" i="8"/>
  <c r="L369" i="8"/>
  <c r="D370" i="8"/>
  <c r="E370" i="8"/>
  <c r="F370" i="8"/>
  <c r="G370" i="8"/>
  <c r="H370" i="8"/>
  <c r="J370" i="8"/>
  <c r="I370" i="8"/>
  <c r="K370" i="8"/>
  <c r="M370" i="8"/>
  <c r="L370" i="8"/>
  <c r="D371" i="8"/>
  <c r="E371" i="8"/>
  <c r="F371" i="8"/>
  <c r="G371" i="8"/>
  <c r="H371" i="8"/>
  <c r="J371" i="8"/>
  <c r="I371" i="8"/>
  <c r="K371" i="8"/>
  <c r="M371" i="8"/>
  <c r="L371" i="8"/>
  <c r="D372" i="8"/>
  <c r="E372" i="8"/>
  <c r="F372" i="8"/>
  <c r="G372" i="8"/>
  <c r="H372" i="8"/>
  <c r="J372" i="8"/>
  <c r="I372" i="8"/>
  <c r="K372" i="8"/>
  <c r="M372" i="8"/>
  <c r="L372" i="8"/>
  <c r="D373" i="8"/>
  <c r="E373" i="8"/>
  <c r="F373" i="8"/>
  <c r="G373" i="8"/>
  <c r="H373" i="8"/>
  <c r="J373" i="8"/>
  <c r="I373" i="8"/>
  <c r="K373" i="8"/>
  <c r="M373" i="8"/>
  <c r="L373" i="8"/>
  <c r="D374" i="8"/>
  <c r="E374" i="8"/>
  <c r="F374" i="8"/>
  <c r="G374" i="8"/>
  <c r="H374" i="8"/>
  <c r="J374" i="8"/>
  <c r="I374" i="8"/>
  <c r="K374" i="8"/>
  <c r="M374" i="8"/>
  <c r="L374" i="8"/>
  <c r="D375" i="8"/>
  <c r="E375" i="8"/>
  <c r="F375" i="8"/>
  <c r="G375" i="8"/>
  <c r="H375" i="8"/>
  <c r="J375" i="8"/>
  <c r="I375" i="8"/>
  <c r="K375" i="8"/>
  <c r="M375" i="8"/>
  <c r="L375" i="8"/>
  <c r="D376" i="8"/>
  <c r="E376" i="8"/>
  <c r="F376" i="8"/>
  <c r="G376" i="8"/>
  <c r="H376" i="8"/>
  <c r="J376" i="8"/>
  <c r="I376" i="8"/>
  <c r="K376" i="8"/>
  <c r="M376" i="8"/>
  <c r="L376" i="8"/>
  <c r="D377" i="8"/>
  <c r="E377" i="8"/>
  <c r="F377" i="8"/>
  <c r="G377" i="8"/>
  <c r="H377" i="8"/>
  <c r="J377" i="8"/>
  <c r="I377" i="8"/>
  <c r="K377" i="8"/>
  <c r="M377" i="8"/>
  <c r="L377" i="8"/>
  <c r="D378" i="8"/>
  <c r="E378" i="8"/>
  <c r="F378" i="8"/>
  <c r="G378" i="8"/>
  <c r="H378" i="8"/>
  <c r="J378" i="8"/>
  <c r="I378" i="8"/>
  <c r="K378" i="8"/>
  <c r="M378" i="8"/>
  <c r="L378" i="8"/>
  <c r="D379" i="8"/>
  <c r="E379" i="8"/>
  <c r="F379" i="8"/>
  <c r="G379" i="8"/>
  <c r="H379" i="8"/>
  <c r="J379" i="8"/>
  <c r="I379" i="8"/>
  <c r="K379" i="8"/>
  <c r="M379" i="8"/>
  <c r="L379" i="8"/>
  <c r="D380" i="8"/>
  <c r="E380" i="8"/>
  <c r="F380" i="8"/>
  <c r="G380" i="8"/>
  <c r="H380" i="8"/>
  <c r="J380" i="8"/>
  <c r="I380" i="8"/>
  <c r="K380" i="8"/>
  <c r="M380" i="8"/>
  <c r="L380" i="8"/>
  <c r="D381" i="8"/>
  <c r="E381" i="8"/>
  <c r="F381" i="8"/>
  <c r="G381" i="8"/>
  <c r="H381" i="8"/>
  <c r="J381" i="8"/>
  <c r="I381" i="8"/>
  <c r="K381" i="8"/>
  <c r="M381" i="8"/>
  <c r="L381" i="8"/>
  <c r="D382" i="8"/>
  <c r="E382" i="8"/>
  <c r="F382" i="8"/>
  <c r="G382" i="8"/>
  <c r="H382" i="8"/>
  <c r="J382" i="8"/>
  <c r="I382" i="8"/>
  <c r="K382" i="8"/>
  <c r="M382" i="8"/>
  <c r="L382" i="8"/>
  <c r="D383" i="8"/>
  <c r="E383" i="8"/>
  <c r="F383" i="8"/>
  <c r="G383" i="8"/>
  <c r="H383" i="8"/>
  <c r="J383" i="8"/>
  <c r="I383" i="8"/>
  <c r="K383" i="8"/>
  <c r="M383" i="8"/>
  <c r="L383" i="8"/>
  <c r="D384" i="8"/>
  <c r="E384" i="8"/>
  <c r="F384" i="8"/>
  <c r="G384" i="8"/>
  <c r="H384" i="8"/>
  <c r="J384" i="8"/>
  <c r="I384" i="8"/>
  <c r="K384" i="8"/>
  <c r="M384" i="8"/>
  <c r="L384" i="8"/>
  <c r="D385" i="8"/>
  <c r="E385" i="8"/>
  <c r="F385" i="8"/>
  <c r="G385" i="8"/>
  <c r="H385" i="8"/>
  <c r="J385" i="8"/>
  <c r="I385" i="8"/>
  <c r="K385" i="8"/>
  <c r="M385" i="8"/>
  <c r="L385" i="8"/>
  <c r="D386" i="8"/>
  <c r="E386" i="8"/>
  <c r="F386" i="8"/>
  <c r="G386" i="8"/>
  <c r="H386" i="8"/>
  <c r="J386" i="8"/>
  <c r="I386" i="8"/>
  <c r="K386" i="8"/>
  <c r="M386" i="8"/>
  <c r="L386" i="8"/>
  <c r="D387" i="8"/>
  <c r="E387" i="8"/>
  <c r="F387" i="8"/>
  <c r="G387" i="8"/>
  <c r="H387" i="8"/>
  <c r="J387" i="8"/>
  <c r="I387" i="8"/>
  <c r="K387" i="8"/>
  <c r="M387" i="8"/>
  <c r="L387" i="8"/>
  <c r="D388" i="8"/>
  <c r="E388" i="8"/>
  <c r="F388" i="8"/>
  <c r="G388" i="8"/>
  <c r="H388" i="8"/>
  <c r="J388" i="8"/>
  <c r="I388" i="8"/>
  <c r="K388" i="8"/>
  <c r="M388" i="8"/>
  <c r="L388" i="8"/>
  <c r="D389" i="8"/>
  <c r="E389" i="8"/>
  <c r="F389" i="8"/>
  <c r="G389" i="8"/>
  <c r="H389" i="8"/>
  <c r="J389" i="8"/>
  <c r="I389" i="8"/>
  <c r="K389" i="8"/>
  <c r="M389" i="8"/>
  <c r="L389" i="8"/>
  <c r="D390" i="8"/>
  <c r="E390" i="8"/>
  <c r="F390" i="8"/>
  <c r="G390" i="8"/>
  <c r="H390" i="8"/>
  <c r="J390" i="8"/>
  <c r="I390" i="8"/>
  <c r="K390" i="8"/>
  <c r="M390" i="8"/>
  <c r="L390" i="8"/>
  <c r="D391" i="8"/>
  <c r="E391" i="8"/>
  <c r="F391" i="8"/>
  <c r="G391" i="8"/>
  <c r="H391" i="8"/>
  <c r="J391" i="8"/>
  <c r="I391" i="8"/>
  <c r="K391" i="8"/>
  <c r="M391" i="8"/>
  <c r="L391" i="8"/>
  <c r="D392" i="8"/>
  <c r="E392" i="8"/>
  <c r="F392" i="8"/>
  <c r="G392" i="8"/>
  <c r="H392" i="8"/>
  <c r="J392" i="8"/>
  <c r="I392" i="8"/>
  <c r="K392" i="8"/>
  <c r="M392" i="8"/>
  <c r="L392" i="8"/>
  <c r="D393" i="8"/>
  <c r="E393" i="8"/>
  <c r="F393" i="8"/>
  <c r="G393" i="8"/>
  <c r="H393" i="8"/>
  <c r="J393" i="8"/>
  <c r="I393" i="8"/>
  <c r="K393" i="8"/>
  <c r="M393" i="8"/>
  <c r="L393" i="8"/>
  <c r="D394" i="8"/>
  <c r="E394" i="8"/>
  <c r="F394" i="8"/>
  <c r="G394" i="8"/>
  <c r="H394" i="8"/>
  <c r="J394" i="8"/>
  <c r="I394" i="8"/>
  <c r="K394" i="8"/>
  <c r="M394" i="8"/>
  <c r="L394" i="8"/>
  <c r="D395" i="8"/>
  <c r="E395" i="8"/>
  <c r="F395" i="8"/>
  <c r="G395" i="8"/>
  <c r="H395" i="8"/>
  <c r="J395" i="8"/>
  <c r="I395" i="8"/>
  <c r="K395" i="8"/>
  <c r="M395" i="8"/>
  <c r="L395" i="8"/>
  <c r="D396" i="8"/>
  <c r="E396" i="8"/>
  <c r="F396" i="8"/>
  <c r="G396" i="8"/>
  <c r="H396" i="8"/>
  <c r="J396" i="8"/>
  <c r="I396" i="8"/>
  <c r="K396" i="8"/>
  <c r="M396" i="8"/>
  <c r="L396" i="8"/>
  <c r="D397" i="8"/>
  <c r="E397" i="8"/>
  <c r="F397" i="8"/>
  <c r="G397" i="8"/>
  <c r="H397" i="8"/>
  <c r="J397" i="8"/>
  <c r="I397" i="8"/>
  <c r="K397" i="8"/>
  <c r="M397" i="8"/>
  <c r="L397" i="8"/>
  <c r="D398" i="8"/>
  <c r="E398" i="8"/>
  <c r="F398" i="8"/>
  <c r="G398" i="8"/>
  <c r="H398" i="8"/>
  <c r="J398" i="8"/>
  <c r="I398" i="8"/>
  <c r="K398" i="8"/>
  <c r="M398" i="8"/>
  <c r="L398" i="8"/>
  <c r="D399" i="8"/>
  <c r="E399" i="8"/>
  <c r="F399" i="8"/>
  <c r="G399" i="8"/>
  <c r="H399" i="8"/>
  <c r="J399" i="8"/>
  <c r="I399" i="8"/>
  <c r="K399" i="8"/>
  <c r="M399" i="8"/>
  <c r="L399" i="8"/>
  <c r="D400" i="8"/>
  <c r="E400" i="8"/>
  <c r="F400" i="8"/>
  <c r="G400" i="8"/>
  <c r="H400" i="8"/>
  <c r="J400" i="8"/>
  <c r="I400" i="8"/>
  <c r="K400" i="8"/>
  <c r="M400" i="8"/>
  <c r="L400" i="8"/>
  <c r="D401" i="8"/>
  <c r="E401" i="8"/>
  <c r="F401" i="8"/>
  <c r="G401" i="8"/>
  <c r="H401" i="8"/>
  <c r="J401" i="8"/>
  <c r="I401" i="8"/>
  <c r="K401" i="8"/>
  <c r="M401" i="8"/>
  <c r="L401" i="8"/>
  <c r="D402" i="8"/>
  <c r="E402" i="8"/>
  <c r="F402" i="8"/>
  <c r="G402" i="8"/>
  <c r="H402" i="8"/>
  <c r="J402" i="8"/>
  <c r="I402" i="8"/>
  <c r="K402" i="8"/>
  <c r="M402" i="8"/>
  <c r="L402" i="8"/>
  <c r="D403" i="8"/>
  <c r="E403" i="8"/>
  <c r="F403" i="8"/>
  <c r="G403" i="8"/>
  <c r="H403" i="8"/>
  <c r="J403" i="8"/>
  <c r="I403" i="8"/>
  <c r="K403" i="8"/>
  <c r="M403" i="8"/>
  <c r="L403" i="8"/>
  <c r="D404" i="8"/>
  <c r="E404" i="8"/>
  <c r="F404" i="8"/>
  <c r="G404" i="8"/>
  <c r="H404" i="8"/>
  <c r="J404" i="8"/>
  <c r="I404" i="8"/>
  <c r="K404" i="8"/>
  <c r="M404" i="8"/>
  <c r="L404" i="8"/>
  <c r="D405" i="8"/>
  <c r="E405" i="8"/>
  <c r="F405" i="8"/>
  <c r="G405" i="8"/>
  <c r="H405" i="8"/>
  <c r="J405" i="8"/>
  <c r="I405" i="8"/>
  <c r="K405" i="8"/>
  <c r="M405" i="8"/>
  <c r="L405" i="8"/>
  <c r="D406" i="8"/>
  <c r="E406" i="8"/>
  <c r="F406" i="8"/>
  <c r="G406" i="8"/>
  <c r="H406" i="8"/>
  <c r="J406" i="8"/>
  <c r="I406" i="8"/>
  <c r="K406" i="8"/>
  <c r="M406" i="8"/>
  <c r="L406" i="8"/>
  <c r="D407" i="8"/>
  <c r="E407" i="8"/>
  <c r="F407" i="8"/>
  <c r="G407" i="8"/>
  <c r="H407" i="8"/>
  <c r="J407" i="8"/>
  <c r="I407" i="8"/>
  <c r="K407" i="8"/>
  <c r="M407" i="8"/>
  <c r="L407" i="8"/>
  <c r="D408" i="8"/>
  <c r="E408" i="8"/>
  <c r="F408" i="8"/>
  <c r="G408" i="8"/>
  <c r="H408" i="8"/>
  <c r="J408" i="8"/>
  <c r="I408" i="8"/>
  <c r="K408" i="8"/>
  <c r="M408" i="8"/>
  <c r="L408" i="8"/>
  <c r="D409" i="8"/>
  <c r="E409" i="8"/>
  <c r="F409" i="8"/>
  <c r="G409" i="8"/>
  <c r="H409" i="8"/>
  <c r="J409" i="8"/>
  <c r="I409" i="8"/>
  <c r="K409" i="8"/>
  <c r="M409" i="8"/>
  <c r="L409" i="8"/>
  <c r="D410" i="8"/>
  <c r="E410" i="8"/>
  <c r="F410" i="8"/>
  <c r="G410" i="8"/>
  <c r="H410" i="8"/>
  <c r="J410" i="8"/>
  <c r="I410" i="8"/>
  <c r="K410" i="8"/>
  <c r="M410" i="8"/>
  <c r="L410" i="8"/>
  <c r="D411" i="8"/>
  <c r="E411" i="8"/>
  <c r="F411" i="8"/>
  <c r="G411" i="8"/>
  <c r="H411" i="8"/>
  <c r="J411" i="8"/>
  <c r="I411" i="8"/>
  <c r="K411" i="8"/>
  <c r="M411" i="8"/>
  <c r="L411" i="8"/>
  <c r="D412" i="8"/>
  <c r="E412" i="8"/>
  <c r="F412" i="8"/>
  <c r="G412" i="8"/>
  <c r="H412" i="8"/>
  <c r="J412" i="8"/>
  <c r="I412" i="8"/>
  <c r="K412" i="8"/>
  <c r="M412" i="8"/>
  <c r="L412" i="8"/>
  <c r="D413" i="8"/>
  <c r="E413" i="8"/>
  <c r="F413" i="8"/>
  <c r="G413" i="8"/>
  <c r="H413" i="8"/>
  <c r="J413" i="8"/>
  <c r="I413" i="8"/>
  <c r="K413" i="8"/>
  <c r="M413" i="8"/>
  <c r="L413" i="8"/>
  <c r="D414" i="8"/>
  <c r="E414" i="8"/>
  <c r="F414" i="8"/>
  <c r="G414" i="8"/>
  <c r="H414" i="8"/>
  <c r="J414" i="8"/>
  <c r="I414" i="8"/>
  <c r="K414" i="8"/>
  <c r="M414" i="8"/>
  <c r="L414" i="8"/>
  <c r="D415" i="8"/>
  <c r="E415" i="8"/>
  <c r="F415" i="8"/>
  <c r="G415" i="8"/>
  <c r="H415" i="8"/>
  <c r="J415" i="8"/>
  <c r="I415" i="8"/>
  <c r="K415" i="8"/>
  <c r="M415" i="8"/>
  <c r="L415" i="8"/>
  <c r="D416" i="8"/>
  <c r="E416" i="8"/>
  <c r="F416" i="8"/>
  <c r="G416" i="8"/>
  <c r="H416" i="8"/>
  <c r="J416" i="8"/>
  <c r="I416" i="8"/>
  <c r="K416" i="8"/>
  <c r="M416" i="8"/>
  <c r="L416" i="8"/>
  <c r="D417" i="8"/>
  <c r="E417" i="8"/>
  <c r="F417" i="8"/>
  <c r="G417" i="8"/>
  <c r="H417" i="8"/>
  <c r="J417" i="8"/>
  <c r="I417" i="8"/>
  <c r="K417" i="8"/>
  <c r="M417" i="8"/>
  <c r="L417" i="8"/>
  <c r="D418" i="8"/>
  <c r="E418" i="8"/>
  <c r="F418" i="8"/>
  <c r="G418" i="8"/>
  <c r="H418" i="8"/>
  <c r="J418" i="8"/>
  <c r="I418" i="8"/>
  <c r="K418" i="8"/>
  <c r="M418" i="8"/>
  <c r="L418" i="8"/>
  <c r="D419" i="8"/>
  <c r="E419" i="8"/>
  <c r="F419" i="8"/>
  <c r="G419" i="8"/>
  <c r="H419" i="8"/>
  <c r="J419" i="8"/>
  <c r="I419" i="8"/>
  <c r="K419" i="8"/>
  <c r="M419" i="8"/>
  <c r="L419" i="8"/>
  <c r="D420" i="8"/>
  <c r="E420" i="8"/>
  <c r="F420" i="8"/>
  <c r="G420" i="8"/>
  <c r="H420" i="8"/>
  <c r="J420" i="8"/>
  <c r="I420" i="8"/>
  <c r="K420" i="8"/>
  <c r="M420" i="8"/>
  <c r="L420" i="8"/>
  <c r="D421" i="8"/>
  <c r="E421" i="8"/>
  <c r="F421" i="8"/>
  <c r="G421" i="8"/>
  <c r="H421" i="8"/>
  <c r="J421" i="8"/>
  <c r="I421" i="8"/>
  <c r="K421" i="8"/>
  <c r="M421" i="8"/>
  <c r="L421" i="8"/>
  <c r="D422" i="8"/>
  <c r="E422" i="8"/>
  <c r="F422" i="8"/>
  <c r="G422" i="8"/>
  <c r="H422" i="8"/>
  <c r="J422" i="8"/>
  <c r="I422" i="8"/>
  <c r="K422" i="8"/>
  <c r="M422" i="8"/>
  <c r="L422" i="8"/>
  <c r="D423" i="8"/>
  <c r="E423" i="8"/>
  <c r="F423" i="8"/>
  <c r="G423" i="8"/>
  <c r="H423" i="8"/>
  <c r="J423" i="8"/>
  <c r="I423" i="8"/>
  <c r="K423" i="8"/>
  <c r="M423" i="8"/>
  <c r="L423" i="8"/>
  <c r="D424" i="8"/>
  <c r="E424" i="8"/>
  <c r="F424" i="8"/>
  <c r="G424" i="8"/>
  <c r="H424" i="8"/>
  <c r="J424" i="8"/>
  <c r="I424" i="8"/>
  <c r="K424" i="8"/>
  <c r="M424" i="8"/>
  <c r="L424" i="8"/>
  <c r="D425" i="8"/>
  <c r="E425" i="8"/>
  <c r="F425" i="8"/>
  <c r="G425" i="8"/>
  <c r="H425" i="8"/>
  <c r="J425" i="8"/>
  <c r="I425" i="8"/>
  <c r="K425" i="8"/>
  <c r="M425" i="8"/>
  <c r="L425" i="8"/>
  <c r="D426" i="8"/>
  <c r="E426" i="8"/>
  <c r="F426" i="8"/>
  <c r="G426" i="8"/>
  <c r="H426" i="8"/>
  <c r="J426" i="8"/>
  <c r="I426" i="8"/>
  <c r="K426" i="8"/>
  <c r="M426" i="8"/>
  <c r="L426" i="8"/>
  <c r="D427" i="8"/>
  <c r="E427" i="8"/>
  <c r="F427" i="8"/>
  <c r="G427" i="8"/>
  <c r="H427" i="8"/>
  <c r="J427" i="8"/>
  <c r="I427" i="8"/>
  <c r="K427" i="8"/>
  <c r="M427" i="8"/>
  <c r="L427" i="8"/>
  <c r="D428" i="8"/>
  <c r="E428" i="8"/>
  <c r="F428" i="8"/>
  <c r="G428" i="8"/>
  <c r="H428" i="8"/>
  <c r="J428" i="8"/>
  <c r="I428" i="8"/>
  <c r="K428" i="8"/>
  <c r="M428" i="8"/>
  <c r="L428" i="8"/>
  <c r="D429" i="8"/>
  <c r="E429" i="8"/>
  <c r="F429" i="8"/>
  <c r="G429" i="8"/>
  <c r="H429" i="8"/>
  <c r="J429" i="8"/>
  <c r="I429" i="8"/>
  <c r="K429" i="8"/>
  <c r="M429" i="8"/>
  <c r="L429" i="8"/>
  <c r="D430" i="8"/>
  <c r="E430" i="8"/>
  <c r="F430" i="8"/>
  <c r="G430" i="8"/>
  <c r="H430" i="8"/>
  <c r="J430" i="8"/>
  <c r="I430" i="8"/>
  <c r="K430" i="8"/>
  <c r="M430" i="8"/>
  <c r="L430" i="8"/>
  <c r="D431" i="8"/>
  <c r="E431" i="8"/>
  <c r="F431" i="8"/>
  <c r="G431" i="8"/>
  <c r="H431" i="8"/>
  <c r="J431" i="8"/>
  <c r="I431" i="8"/>
  <c r="K431" i="8"/>
  <c r="M431" i="8"/>
  <c r="L431" i="8"/>
  <c r="D432" i="8"/>
  <c r="E432" i="8"/>
  <c r="F432" i="8"/>
  <c r="G432" i="8"/>
  <c r="H432" i="8"/>
  <c r="J432" i="8"/>
  <c r="I432" i="8"/>
  <c r="K432" i="8"/>
  <c r="M432" i="8"/>
  <c r="L432" i="8"/>
  <c r="D433" i="8"/>
  <c r="E433" i="8"/>
  <c r="F433" i="8"/>
  <c r="G433" i="8"/>
  <c r="H433" i="8"/>
  <c r="J433" i="8"/>
  <c r="I433" i="8"/>
  <c r="K433" i="8"/>
  <c r="M433" i="8"/>
  <c r="L433" i="8"/>
  <c r="D434" i="8"/>
  <c r="E434" i="8"/>
  <c r="F434" i="8"/>
  <c r="G434" i="8"/>
  <c r="H434" i="8"/>
  <c r="J434" i="8"/>
  <c r="I434" i="8"/>
  <c r="K434" i="8"/>
  <c r="M434" i="8"/>
  <c r="L434" i="8"/>
  <c r="D435" i="8"/>
  <c r="E435" i="8"/>
  <c r="F435" i="8"/>
  <c r="G435" i="8"/>
  <c r="H435" i="8"/>
  <c r="J435" i="8"/>
  <c r="I435" i="8"/>
  <c r="K435" i="8"/>
  <c r="M435" i="8"/>
  <c r="L435" i="8"/>
  <c r="D436" i="8"/>
  <c r="E436" i="8"/>
  <c r="F436" i="8"/>
  <c r="G436" i="8"/>
  <c r="H436" i="8"/>
  <c r="J436" i="8"/>
  <c r="I436" i="8"/>
  <c r="K436" i="8"/>
  <c r="M436" i="8"/>
  <c r="L436" i="8"/>
  <c r="D437" i="8"/>
  <c r="E437" i="8"/>
  <c r="F437" i="8"/>
  <c r="G437" i="8"/>
  <c r="H437" i="8"/>
  <c r="J437" i="8"/>
  <c r="I437" i="8"/>
  <c r="K437" i="8"/>
  <c r="M437" i="8"/>
  <c r="L437" i="8"/>
  <c r="D438" i="8"/>
  <c r="E438" i="8"/>
  <c r="F438" i="8"/>
  <c r="G438" i="8"/>
  <c r="H438" i="8"/>
  <c r="J438" i="8"/>
  <c r="I438" i="8"/>
  <c r="K438" i="8"/>
  <c r="M438" i="8"/>
  <c r="L438" i="8"/>
  <c r="D439" i="8"/>
  <c r="E439" i="8"/>
  <c r="F439" i="8"/>
  <c r="G439" i="8"/>
  <c r="H439" i="8"/>
  <c r="J439" i="8"/>
  <c r="I439" i="8"/>
  <c r="K439" i="8"/>
  <c r="M439" i="8"/>
  <c r="L439" i="8"/>
  <c r="D440" i="8"/>
  <c r="E440" i="8"/>
  <c r="F440" i="8"/>
  <c r="G440" i="8"/>
  <c r="H440" i="8"/>
  <c r="J440" i="8"/>
  <c r="I440" i="8"/>
  <c r="K440" i="8"/>
  <c r="M440" i="8"/>
  <c r="L440" i="8"/>
  <c r="D441" i="8"/>
  <c r="E441" i="8"/>
  <c r="F441" i="8"/>
  <c r="G441" i="8"/>
  <c r="H441" i="8"/>
  <c r="J441" i="8"/>
  <c r="I441" i="8"/>
  <c r="K441" i="8"/>
  <c r="M441" i="8"/>
  <c r="L441" i="8"/>
  <c r="D442" i="8"/>
  <c r="E442" i="8"/>
  <c r="F442" i="8"/>
  <c r="G442" i="8"/>
  <c r="H442" i="8"/>
  <c r="J442" i="8"/>
  <c r="I442" i="8"/>
  <c r="K442" i="8"/>
  <c r="M442" i="8"/>
  <c r="L442" i="8"/>
  <c r="D443" i="8"/>
  <c r="E443" i="8"/>
  <c r="F443" i="8"/>
  <c r="G443" i="8"/>
  <c r="H443" i="8"/>
  <c r="J443" i="8"/>
  <c r="I443" i="8"/>
  <c r="K443" i="8"/>
  <c r="M443" i="8"/>
  <c r="L443" i="8"/>
  <c r="D444" i="8"/>
  <c r="E444" i="8"/>
  <c r="F444" i="8"/>
  <c r="G444" i="8"/>
  <c r="H444" i="8"/>
  <c r="J444" i="8"/>
  <c r="I444" i="8"/>
  <c r="K444" i="8"/>
  <c r="M444" i="8"/>
  <c r="L444" i="8"/>
  <c r="D445" i="8"/>
  <c r="E445" i="8"/>
  <c r="F445" i="8"/>
  <c r="G445" i="8"/>
  <c r="H445" i="8"/>
  <c r="J445" i="8"/>
  <c r="I445" i="8"/>
  <c r="K445" i="8"/>
  <c r="M445" i="8"/>
  <c r="L445" i="8"/>
  <c r="D446" i="8"/>
  <c r="E446" i="8"/>
  <c r="F446" i="8"/>
  <c r="G446" i="8"/>
  <c r="H446" i="8"/>
  <c r="J446" i="8"/>
  <c r="I446" i="8"/>
  <c r="K446" i="8"/>
  <c r="M446" i="8"/>
  <c r="L446" i="8"/>
  <c r="D447" i="8"/>
  <c r="E447" i="8"/>
  <c r="F447" i="8"/>
  <c r="G447" i="8"/>
  <c r="H447" i="8"/>
  <c r="J447" i="8"/>
  <c r="I447" i="8"/>
  <c r="K447" i="8"/>
  <c r="M447" i="8"/>
  <c r="L447" i="8"/>
  <c r="D448" i="8"/>
  <c r="E448" i="8"/>
  <c r="F448" i="8"/>
  <c r="G448" i="8"/>
  <c r="H448" i="8"/>
  <c r="J448" i="8"/>
  <c r="I448" i="8"/>
  <c r="K448" i="8"/>
  <c r="M448" i="8"/>
  <c r="L448" i="8"/>
  <c r="D449" i="8"/>
  <c r="E449" i="8"/>
  <c r="F449" i="8"/>
  <c r="G449" i="8"/>
  <c r="H449" i="8"/>
  <c r="J449" i="8"/>
  <c r="I449" i="8"/>
  <c r="K449" i="8"/>
  <c r="M449" i="8"/>
  <c r="L449" i="8"/>
  <c r="D450" i="8"/>
  <c r="E450" i="8"/>
  <c r="F450" i="8"/>
  <c r="G450" i="8"/>
  <c r="H450" i="8"/>
  <c r="J450" i="8"/>
  <c r="I450" i="8"/>
  <c r="K450" i="8"/>
  <c r="M450" i="8"/>
  <c r="L450" i="8"/>
  <c r="D451" i="8"/>
  <c r="E451" i="8"/>
  <c r="F451" i="8"/>
  <c r="G451" i="8"/>
  <c r="H451" i="8"/>
  <c r="J451" i="8"/>
  <c r="I451" i="8"/>
  <c r="K451" i="8"/>
  <c r="M451" i="8"/>
  <c r="L451" i="8"/>
  <c r="D452" i="8"/>
  <c r="E452" i="8"/>
  <c r="F452" i="8"/>
  <c r="G452" i="8"/>
  <c r="H452" i="8"/>
  <c r="J452" i="8"/>
  <c r="I452" i="8"/>
  <c r="K452" i="8"/>
  <c r="M452" i="8"/>
  <c r="L452" i="8"/>
  <c r="D453" i="8"/>
  <c r="E453" i="8"/>
  <c r="F453" i="8"/>
  <c r="G453" i="8"/>
  <c r="H453" i="8"/>
  <c r="J453" i="8"/>
  <c r="I453" i="8"/>
  <c r="K453" i="8"/>
  <c r="M453" i="8"/>
  <c r="L453" i="8"/>
  <c r="D454" i="8"/>
  <c r="E454" i="8"/>
  <c r="F454" i="8"/>
  <c r="G454" i="8"/>
  <c r="H454" i="8"/>
  <c r="J454" i="8"/>
  <c r="I454" i="8"/>
  <c r="K454" i="8"/>
  <c r="M454" i="8"/>
  <c r="L454" i="8"/>
  <c r="D455" i="8"/>
  <c r="E455" i="8"/>
  <c r="F455" i="8"/>
  <c r="G455" i="8"/>
  <c r="H455" i="8"/>
  <c r="J455" i="8"/>
  <c r="I455" i="8"/>
  <c r="K455" i="8"/>
  <c r="M455" i="8"/>
  <c r="L455" i="8"/>
  <c r="D456" i="8"/>
  <c r="E456" i="8"/>
  <c r="F456" i="8"/>
  <c r="G456" i="8"/>
  <c r="H456" i="8"/>
  <c r="J456" i="8"/>
  <c r="I456" i="8"/>
  <c r="K456" i="8"/>
  <c r="M456" i="8"/>
  <c r="L456" i="8"/>
  <c r="D457" i="8"/>
  <c r="E457" i="8"/>
  <c r="F457" i="8"/>
  <c r="G457" i="8"/>
  <c r="H457" i="8"/>
  <c r="J457" i="8"/>
  <c r="I457" i="8"/>
  <c r="K457" i="8"/>
  <c r="M457" i="8"/>
  <c r="L457" i="8"/>
  <c r="D458" i="8"/>
  <c r="E458" i="8"/>
  <c r="F458" i="8"/>
  <c r="G458" i="8"/>
  <c r="H458" i="8"/>
  <c r="J458" i="8"/>
  <c r="I458" i="8"/>
  <c r="K458" i="8"/>
  <c r="M458" i="8"/>
  <c r="L458" i="8"/>
  <c r="D459" i="8"/>
  <c r="E459" i="8"/>
  <c r="F459" i="8"/>
  <c r="G459" i="8"/>
  <c r="H459" i="8"/>
  <c r="J459" i="8"/>
  <c r="I459" i="8"/>
  <c r="K459" i="8"/>
  <c r="M459" i="8"/>
  <c r="L459" i="8"/>
  <c r="D460" i="8"/>
  <c r="E460" i="8"/>
  <c r="F460" i="8"/>
  <c r="G460" i="8"/>
  <c r="H460" i="8"/>
  <c r="J460" i="8"/>
  <c r="I460" i="8"/>
  <c r="K460" i="8"/>
  <c r="M460" i="8"/>
  <c r="L460" i="8"/>
  <c r="D461" i="8"/>
  <c r="E461" i="8"/>
  <c r="F461" i="8"/>
  <c r="G461" i="8"/>
  <c r="H461" i="8"/>
  <c r="J461" i="8"/>
  <c r="I461" i="8"/>
  <c r="K461" i="8"/>
  <c r="M461" i="8"/>
  <c r="L461" i="8"/>
  <c r="D462" i="8"/>
  <c r="E462" i="8"/>
  <c r="F462" i="8"/>
  <c r="G462" i="8"/>
  <c r="H462" i="8"/>
  <c r="J462" i="8"/>
  <c r="I462" i="8"/>
  <c r="K462" i="8"/>
  <c r="M462" i="8"/>
  <c r="L462" i="8"/>
  <c r="D463" i="8"/>
  <c r="E463" i="8"/>
  <c r="F463" i="8"/>
  <c r="G463" i="8"/>
  <c r="H463" i="8"/>
  <c r="J463" i="8"/>
  <c r="I463" i="8"/>
  <c r="K463" i="8"/>
  <c r="M463" i="8"/>
  <c r="L463" i="8"/>
  <c r="D464" i="8"/>
  <c r="E464" i="8"/>
  <c r="F464" i="8"/>
  <c r="G464" i="8"/>
  <c r="H464" i="8"/>
  <c r="J464" i="8"/>
  <c r="I464" i="8"/>
  <c r="K464" i="8"/>
  <c r="M464" i="8"/>
  <c r="L464" i="8"/>
  <c r="D465" i="8"/>
  <c r="E465" i="8"/>
  <c r="F465" i="8"/>
  <c r="G465" i="8"/>
  <c r="H465" i="8"/>
  <c r="J465" i="8"/>
  <c r="I465" i="8"/>
  <c r="K465" i="8"/>
  <c r="M465" i="8"/>
  <c r="L465" i="8"/>
  <c r="D466" i="8"/>
  <c r="E466" i="8"/>
  <c r="F466" i="8"/>
  <c r="G466" i="8"/>
  <c r="H466" i="8"/>
  <c r="J466" i="8"/>
  <c r="I466" i="8"/>
  <c r="K466" i="8"/>
  <c r="M466" i="8"/>
  <c r="L466" i="8"/>
  <c r="D467" i="8"/>
  <c r="E467" i="8"/>
  <c r="F467" i="8"/>
  <c r="G467" i="8"/>
  <c r="H467" i="8"/>
  <c r="J467" i="8"/>
  <c r="I467" i="8"/>
  <c r="K467" i="8"/>
  <c r="M467" i="8"/>
  <c r="L467" i="8"/>
  <c r="D468" i="8"/>
  <c r="E468" i="8"/>
  <c r="F468" i="8"/>
  <c r="G468" i="8"/>
  <c r="H468" i="8"/>
  <c r="J468" i="8"/>
  <c r="I468" i="8"/>
  <c r="K468" i="8"/>
  <c r="M468" i="8"/>
  <c r="L468" i="8"/>
  <c r="D469" i="8"/>
  <c r="E469" i="8"/>
  <c r="F469" i="8"/>
  <c r="G469" i="8"/>
  <c r="H469" i="8"/>
  <c r="J469" i="8"/>
  <c r="I469" i="8"/>
  <c r="K469" i="8"/>
  <c r="M469" i="8"/>
  <c r="L469" i="8"/>
  <c r="D470" i="8"/>
  <c r="E470" i="8"/>
  <c r="F470" i="8"/>
  <c r="G470" i="8"/>
  <c r="H470" i="8"/>
  <c r="J470" i="8"/>
  <c r="I470" i="8"/>
  <c r="K470" i="8"/>
  <c r="M470" i="8"/>
  <c r="L470" i="8"/>
  <c r="D471" i="8"/>
  <c r="E471" i="8"/>
  <c r="F471" i="8"/>
  <c r="G471" i="8"/>
  <c r="H471" i="8"/>
  <c r="J471" i="8"/>
  <c r="I471" i="8"/>
  <c r="K471" i="8"/>
  <c r="M471" i="8"/>
  <c r="L471" i="8"/>
  <c r="D472" i="8"/>
  <c r="E472" i="8"/>
  <c r="F472" i="8"/>
  <c r="G472" i="8"/>
  <c r="H472" i="8"/>
  <c r="J472" i="8"/>
  <c r="I472" i="8"/>
  <c r="K472" i="8"/>
  <c r="M472" i="8"/>
  <c r="L472" i="8"/>
  <c r="D473" i="8"/>
  <c r="E473" i="8"/>
  <c r="F473" i="8"/>
  <c r="G473" i="8"/>
  <c r="H473" i="8"/>
  <c r="J473" i="8"/>
  <c r="I473" i="8"/>
  <c r="K473" i="8"/>
  <c r="M473" i="8"/>
  <c r="L473" i="8"/>
  <c r="D474" i="8"/>
  <c r="E474" i="8"/>
  <c r="F474" i="8"/>
  <c r="G474" i="8"/>
  <c r="H474" i="8"/>
  <c r="J474" i="8"/>
  <c r="I474" i="8"/>
  <c r="K474" i="8"/>
  <c r="M474" i="8"/>
  <c r="L474" i="8"/>
  <c r="D475" i="8"/>
  <c r="E475" i="8"/>
  <c r="F475" i="8"/>
  <c r="G475" i="8"/>
  <c r="H475" i="8"/>
  <c r="J475" i="8"/>
  <c r="I475" i="8"/>
  <c r="K475" i="8"/>
  <c r="M475" i="8"/>
  <c r="L475" i="8"/>
  <c r="D476" i="8"/>
  <c r="E476" i="8"/>
  <c r="F476" i="8"/>
  <c r="G476" i="8"/>
  <c r="H476" i="8"/>
  <c r="J476" i="8"/>
  <c r="I476" i="8"/>
  <c r="K476" i="8"/>
  <c r="M476" i="8"/>
  <c r="L476" i="8"/>
  <c r="D477" i="8"/>
  <c r="E477" i="8"/>
  <c r="F477" i="8"/>
  <c r="G477" i="8"/>
  <c r="H477" i="8"/>
  <c r="J477" i="8"/>
  <c r="I477" i="8"/>
  <c r="K477" i="8"/>
  <c r="M477" i="8"/>
  <c r="L477" i="8"/>
  <c r="D478" i="8"/>
  <c r="E478" i="8"/>
  <c r="F478" i="8"/>
  <c r="G478" i="8"/>
  <c r="H478" i="8"/>
  <c r="J478" i="8"/>
  <c r="I478" i="8"/>
  <c r="K478" i="8"/>
  <c r="M478" i="8"/>
  <c r="L478" i="8"/>
  <c r="D479" i="8"/>
  <c r="E479" i="8"/>
  <c r="F479" i="8"/>
  <c r="G479" i="8"/>
  <c r="H479" i="8"/>
  <c r="J479" i="8"/>
  <c r="I479" i="8"/>
  <c r="K479" i="8"/>
  <c r="M479" i="8"/>
  <c r="L479" i="8"/>
  <c r="D480" i="8"/>
  <c r="E480" i="8"/>
  <c r="F480" i="8"/>
  <c r="G480" i="8"/>
  <c r="H480" i="8"/>
  <c r="J480" i="8"/>
  <c r="I480" i="8"/>
  <c r="K480" i="8"/>
  <c r="M480" i="8"/>
  <c r="L480" i="8"/>
  <c r="D481" i="8"/>
  <c r="E481" i="8"/>
  <c r="F481" i="8"/>
  <c r="G481" i="8"/>
  <c r="H481" i="8"/>
  <c r="J481" i="8"/>
  <c r="I481" i="8"/>
  <c r="K481" i="8"/>
  <c r="M481" i="8"/>
  <c r="L481" i="8"/>
  <c r="D482" i="8"/>
  <c r="E482" i="8"/>
  <c r="F482" i="8"/>
  <c r="G482" i="8"/>
  <c r="H482" i="8"/>
  <c r="J482" i="8"/>
  <c r="I482" i="8"/>
  <c r="K482" i="8"/>
  <c r="M482" i="8"/>
  <c r="L482" i="8"/>
  <c r="D483" i="8"/>
  <c r="E483" i="8"/>
  <c r="F483" i="8"/>
  <c r="G483" i="8"/>
  <c r="H483" i="8"/>
  <c r="J483" i="8"/>
  <c r="I483" i="8"/>
  <c r="K483" i="8"/>
  <c r="M483" i="8"/>
  <c r="L483" i="8"/>
  <c r="D484" i="8"/>
  <c r="E484" i="8"/>
  <c r="F484" i="8"/>
  <c r="G484" i="8"/>
  <c r="H484" i="8"/>
  <c r="J484" i="8"/>
  <c r="I484" i="8"/>
  <c r="K484" i="8"/>
  <c r="M484" i="8"/>
  <c r="L484" i="8"/>
  <c r="D485" i="8"/>
  <c r="E485" i="8"/>
  <c r="F485" i="8"/>
  <c r="G485" i="8"/>
  <c r="H485" i="8"/>
  <c r="J485" i="8"/>
  <c r="I485" i="8"/>
  <c r="K485" i="8"/>
  <c r="M485" i="8"/>
  <c r="L485" i="8"/>
  <c r="D486" i="8"/>
  <c r="E486" i="8"/>
  <c r="F486" i="8"/>
  <c r="G486" i="8"/>
  <c r="H486" i="8"/>
  <c r="J486" i="8"/>
  <c r="I486" i="8"/>
  <c r="K486" i="8"/>
  <c r="M486" i="8"/>
  <c r="L486" i="8"/>
  <c r="D487" i="8"/>
  <c r="E487" i="8"/>
  <c r="F487" i="8"/>
  <c r="G487" i="8"/>
  <c r="H487" i="8"/>
  <c r="J487" i="8"/>
  <c r="I487" i="8"/>
  <c r="K487" i="8"/>
  <c r="M487" i="8"/>
  <c r="L487" i="8"/>
  <c r="C2" i="8"/>
  <c r="D2" i="8"/>
  <c r="E2" i="8"/>
  <c r="F2" i="8"/>
  <c r="G2" i="8"/>
  <c r="H2" i="8"/>
  <c r="J2" i="8"/>
  <c r="I2" i="8"/>
  <c r="K2" i="8"/>
  <c r="M2" i="8"/>
  <c r="L2" i="8"/>
  <c r="P118" i="8" l="1"/>
  <c r="P114" i="8"/>
  <c r="P110" i="8"/>
  <c r="P106" i="8"/>
  <c r="P102" i="8"/>
  <c r="P98" i="8"/>
  <c r="P94" i="8"/>
  <c r="P90" i="8"/>
  <c r="P86" i="8"/>
  <c r="P82" i="8"/>
  <c r="P78" i="8"/>
  <c r="P74" i="8"/>
  <c r="P70" i="8"/>
  <c r="P66" i="8"/>
  <c r="P62" i="8"/>
  <c r="P58" i="8"/>
  <c r="P54" i="8"/>
  <c r="P50" i="8"/>
  <c r="P46" i="8"/>
  <c r="P42" i="8"/>
  <c r="P38" i="8"/>
  <c r="P34" i="8"/>
  <c r="P30" i="8"/>
  <c r="P26" i="8"/>
  <c r="P22" i="8"/>
  <c r="P18" i="8"/>
  <c r="P14" i="8"/>
  <c r="P10" i="8"/>
  <c r="P6" i="8"/>
  <c r="Q254" i="8"/>
  <c r="Q246" i="8"/>
  <c r="Q171" i="8"/>
  <c r="Q167" i="8"/>
  <c r="Q163" i="8"/>
  <c r="Q155" i="8"/>
  <c r="Q119" i="8"/>
  <c r="Q111" i="8"/>
  <c r="Q107" i="8"/>
  <c r="Q103" i="8"/>
  <c r="R248" i="8"/>
  <c r="R244" i="8"/>
  <c r="R229" i="8"/>
  <c r="Q250" i="8"/>
  <c r="Q242" i="8"/>
  <c r="Q179" i="8"/>
  <c r="Q175" i="8"/>
  <c r="Q159" i="8"/>
  <c r="Q151" i="8"/>
  <c r="Q147" i="8"/>
  <c r="Q143" i="8"/>
  <c r="Q139" i="8"/>
  <c r="Q135" i="8"/>
  <c r="Q131" i="8"/>
  <c r="Q127" i="8"/>
  <c r="Q123" i="8"/>
  <c r="Q115" i="8"/>
  <c r="Q149" i="8"/>
  <c r="Q145" i="8"/>
  <c r="Q141" i="8"/>
  <c r="Q137" i="8"/>
  <c r="Q133" i="8"/>
  <c r="Q129" i="8"/>
  <c r="Q125" i="8"/>
  <c r="Q121" i="8"/>
  <c r="Q33" i="8"/>
  <c r="Q29" i="8"/>
  <c r="Q25" i="8"/>
  <c r="Q21" i="8"/>
  <c r="Q17" i="8"/>
  <c r="Q13" i="8"/>
  <c r="Q9" i="8"/>
  <c r="Q5" i="8"/>
  <c r="Q244" i="8"/>
  <c r="Q229" i="8"/>
  <c r="Q177" i="8"/>
  <c r="Q173" i="8"/>
  <c r="Q169" i="8"/>
  <c r="Q165" i="8"/>
  <c r="Q161" i="8"/>
  <c r="Q157" i="8"/>
  <c r="Q153" i="8"/>
  <c r="P116" i="8"/>
  <c r="P112" i="8"/>
  <c r="P108" i="8"/>
  <c r="P104" i="8"/>
  <c r="P100" i="8"/>
  <c r="P96" i="8"/>
  <c r="P92" i="8"/>
  <c r="P88" i="8"/>
  <c r="P84" i="8"/>
  <c r="P80" i="8"/>
  <c r="P76" i="8"/>
  <c r="P72" i="8"/>
  <c r="P68" i="8"/>
  <c r="P64" i="8"/>
  <c r="P60" i="8"/>
  <c r="P56" i="8"/>
  <c r="P52" i="8"/>
  <c r="P48" i="8"/>
  <c r="P44" i="8"/>
  <c r="P40" i="8"/>
  <c r="P36" i="8"/>
  <c r="P32" i="8"/>
  <c r="P28" i="8"/>
  <c r="P24" i="8"/>
  <c r="P20" i="8"/>
  <c r="P16" i="8"/>
  <c r="P12" i="8"/>
  <c r="P8" i="8"/>
  <c r="R4" i="8"/>
  <c r="R12" i="8"/>
  <c r="R20" i="8"/>
  <c r="R28" i="8"/>
  <c r="R36" i="8"/>
  <c r="R44" i="8"/>
  <c r="R52" i="8"/>
  <c r="R60" i="8"/>
  <c r="R68" i="8"/>
  <c r="R76" i="8"/>
  <c r="R84" i="8"/>
  <c r="R92" i="8"/>
  <c r="R100" i="8"/>
  <c r="R108" i="8"/>
  <c r="R116" i="8"/>
  <c r="R124" i="8"/>
  <c r="R132" i="8"/>
  <c r="R140" i="8"/>
  <c r="R148" i="8"/>
  <c r="R156" i="8"/>
  <c r="R164" i="8"/>
  <c r="R172" i="8"/>
  <c r="R180" i="8"/>
  <c r="Q252" i="8"/>
  <c r="Q248" i="8"/>
  <c r="P299" i="8"/>
  <c r="P295" i="8"/>
  <c r="P291" i="8"/>
  <c r="P287" i="8"/>
  <c r="P283" i="8"/>
  <c r="P279" i="8"/>
  <c r="P275" i="8"/>
  <c r="P271" i="8"/>
  <c r="P267" i="8"/>
  <c r="P298" i="8"/>
  <c r="P294" i="8"/>
  <c r="P290" i="8"/>
  <c r="P286" i="8"/>
  <c r="P282" i="8"/>
  <c r="P278" i="8"/>
  <c r="P274" i="8"/>
  <c r="W211" i="8"/>
  <c r="R241" i="8"/>
  <c r="P297" i="8"/>
  <c r="P293" i="8"/>
  <c r="P289" i="8"/>
  <c r="P285" i="8"/>
  <c r="P281" i="8"/>
  <c r="P277" i="8"/>
  <c r="P273" i="8"/>
  <c r="P269" i="8"/>
  <c r="P265" i="8"/>
  <c r="P261" i="8"/>
  <c r="P257" i="8"/>
  <c r="P253" i="8"/>
  <c r="Q297" i="8"/>
  <c r="Q293" i="8"/>
  <c r="Q289" i="8"/>
  <c r="P300" i="8"/>
  <c r="P296" i="8"/>
  <c r="P292" i="8"/>
  <c r="P288" i="8"/>
  <c r="P284" i="8"/>
  <c r="P280" i="8"/>
  <c r="Q285" i="8"/>
  <c r="Q281" i="8"/>
  <c r="Q277" i="8"/>
  <c r="Q273" i="8"/>
  <c r="Q269" i="8"/>
  <c r="Q265" i="8"/>
  <c r="Q261" i="8"/>
  <c r="Q257" i="8"/>
  <c r="Q253" i="8"/>
  <c r="Q249" i="8"/>
  <c r="Q245" i="8"/>
  <c r="Q241" i="8"/>
  <c r="Q178" i="8"/>
  <c r="Q174" i="8"/>
  <c r="Q170" i="8"/>
  <c r="Q166" i="8"/>
  <c r="Q162" i="8"/>
  <c r="Q158" i="8"/>
  <c r="Q154" i="8"/>
  <c r="Q150" i="8"/>
  <c r="Q146" i="8"/>
  <c r="Q142" i="8"/>
  <c r="Q138" i="8"/>
  <c r="Q134" i="8"/>
  <c r="Q130" i="8"/>
  <c r="Q126" i="8"/>
  <c r="Q122" i="8"/>
  <c r="Q118" i="8"/>
  <c r="Q114" i="8"/>
  <c r="Q110" i="8"/>
  <c r="Q106" i="8"/>
  <c r="Q102" i="8"/>
  <c r="Q98" i="8"/>
  <c r="Q94" i="8"/>
  <c r="Q90" i="8"/>
  <c r="Q86" i="8"/>
  <c r="Q82" i="8"/>
  <c r="Q78" i="8"/>
  <c r="Q74" i="8"/>
  <c r="Q70" i="8"/>
  <c r="Q66" i="8"/>
  <c r="Q62" i="8"/>
  <c r="Q58" i="8"/>
  <c r="Q54" i="8"/>
  <c r="Q50" i="8"/>
  <c r="Q46" i="8"/>
  <c r="Q42" i="8"/>
  <c r="Q38" i="8"/>
  <c r="Q34" i="8"/>
  <c r="Q30" i="8"/>
  <c r="Q26" i="8"/>
  <c r="Q22" i="8"/>
  <c r="Q18" i="8"/>
  <c r="Q14" i="8"/>
  <c r="Q10" i="8"/>
  <c r="Q6" i="8"/>
  <c r="R10" i="8"/>
  <c r="R18" i="8"/>
  <c r="R26" i="8"/>
  <c r="R34" i="8"/>
  <c r="R42" i="8"/>
  <c r="R50" i="8"/>
  <c r="R58" i="8"/>
  <c r="R66" i="8"/>
  <c r="R74" i="8"/>
  <c r="R82" i="8"/>
  <c r="R90" i="8"/>
  <c r="R98" i="8"/>
  <c r="R106" i="8"/>
  <c r="R114" i="8"/>
  <c r="R122" i="8"/>
  <c r="R130" i="8"/>
  <c r="R138" i="8"/>
  <c r="R146" i="8"/>
  <c r="R154" i="8"/>
  <c r="R162" i="8"/>
  <c r="R170" i="8"/>
  <c r="R178" i="8"/>
  <c r="P276" i="8"/>
  <c r="P272" i="8"/>
  <c r="P268" i="8"/>
  <c r="P264" i="8"/>
  <c r="P260" i="8"/>
  <c r="P256" i="8"/>
  <c r="P252" i="8"/>
  <c r="P248" i="8"/>
  <c r="P244" i="8"/>
  <c r="P229" i="8"/>
  <c r="P177" i="8"/>
  <c r="P173" i="8"/>
  <c r="P169" i="8"/>
  <c r="P165" i="8"/>
  <c r="P161" i="8"/>
  <c r="P157" i="8"/>
  <c r="P153" i="8"/>
  <c r="P149" i="8"/>
  <c r="P145" i="8"/>
  <c r="P141" i="8"/>
  <c r="P137" i="8"/>
  <c r="P133" i="8"/>
  <c r="P129" i="8"/>
  <c r="P125" i="8"/>
  <c r="P121" i="8"/>
  <c r="P117" i="8"/>
  <c r="P113" i="8"/>
  <c r="P109" i="8"/>
  <c r="P105" i="8"/>
  <c r="P101" i="8"/>
  <c r="P97" i="8"/>
  <c r="P93" i="8"/>
  <c r="P89" i="8"/>
  <c r="P85" i="8"/>
  <c r="P81" i="8"/>
  <c r="P77" i="8"/>
  <c r="P73" i="8"/>
  <c r="P69" i="8"/>
  <c r="P65" i="8"/>
  <c r="P61" i="8"/>
  <c r="P57" i="8"/>
  <c r="P53" i="8"/>
  <c r="P49" i="8"/>
  <c r="P45" i="8"/>
  <c r="P41" i="8"/>
  <c r="P37" i="8"/>
  <c r="P33" i="8"/>
  <c r="P29" i="8"/>
  <c r="P25" i="8"/>
  <c r="P21" i="8"/>
  <c r="P17" i="8"/>
  <c r="P13" i="8"/>
  <c r="P9" i="8"/>
  <c r="P5" i="8"/>
  <c r="R3" i="8"/>
  <c r="R11" i="8"/>
  <c r="R19" i="8"/>
  <c r="R27" i="8"/>
  <c r="R35" i="8"/>
  <c r="R43" i="8"/>
  <c r="R51" i="8"/>
  <c r="R59" i="8"/>
  <c r="R67" i="8"/>
  <c r="R75" i="8"/>
  <c r="R83" i="8"/>
  <c r="R91" i="8"/>
  <c r="R99" i="8"/>
  <c r="R107" i="8"/>
  <c r="R115" i="8"/>
  <c r="R123" i="8"/>
  <c r="R131" i="8"/>
  <c r="R139" i="8"/>
  <c r="R147" i="8"/>
  <c r="R155" i="8"/>
  <c r="R163" i="8"/>
  <c r="R171" i="8"/>
  <c r="R179" i="8"/>
  <c r="P263" i="8"/>
  <c r="P259" i="8"/>
  <c r="P255" i="8"/>
  <c r="P251" i="8"/>
  <c r="P247" i="8"/>
  <c r="P243" i="8"/>
  <c r="P180" i="8"/>
  <c r="P176" i="8"/>
  <c r="P172" i="8"/>
  <c r="P168" i="8"/>
  <c r="P164" i="8"/>
  <c r="P160" i="8"/>
  <c r="P156" i="8"/>
  <c r="P152" i="8"/>
  <c r="P148" i="8"/>
  <c r="P144" i="8"/>
  <c r="P140" i="8"/>
  <c r="P136" i="8"/>
  <c r="P132" i="8"/>
  <c r="P128" i="8"/>
  <c r="P124" i="8"/>
  <c r="P120" i="8"/>
  <c r="P4" i="8"/>
  <c r="R5" i="8"/>
  <c r="R13" i="8"/>
  <c r="R21" i="8"/>
  <c r="R29" i="8"/>
  <c r="R37" i="8"/>
  <c r="R45" i="8"/>
  <c r="R53" i="8"/>
  <c r="R61" i="8"/>
  <c r="R69" i="8"/>
  <c r="R77" i="8"/>
  <c r="R85" i="8"/>
  <c r="R93" i="8"/>
  <c r="R101" i="8"/>
  <c r="R109" i="8"/>
  <c r="R117" i="8"/>
  <c r="R125" i="8"/>
  <c r="R133" i="8"/>
  <c r="R141" i="8"/>
  <c r="R149" i="8"/>
  <c r="R157" i="8"/>
  <c r="R165" i="8"/>
  <c r="R173" i="8"/>
  <c r="Q243" i="8"/>
  <c r="Q180" i="8"/>
  <c r="Q176" i="8"/>
  <c r="Q172" i="8"/>
  <c r="Q168" i="8"/>
  <c r="Q164" i="8"/>
  <c r="Q160" i="8"/>
  <c r="Q156" i="8"/>
  <c r="Q152" i="8"/>
  <c r="Q148" i="8"/>
  <c r="Q144" i="8"/>
  <c r="Q140" i="8"/>
  <c r="Q136" i="8"/>
  <c r="Q132" i="8"/>
  <c r="Q128" i="8"/>
  <c r="Q124" i="8"/>
  <c r="Q120" i="8"/>
  <c r="Q116" i="8"/>
  <c r="Q112" i="8"/>
  <c r="Q108" i="8"/>
  <c r="Q104" i="8"/>
  <c r="Q100" i="8"/>
  <c r="Q96" i="8"/>
  <c r="Q92" i="8"/>
  <c r="Q88" i="8"/>
  <c r="Q84" i="8"/>
  <c r="Q80" i="8"/>
  <c r="Q76" i="8"/>
  <c r="Q72" i="8"/>
  <c r="Q68" i="8"/>
  <c r="Q64" i="8"/>
  <c r="Q60" i="8"/>
  <c r="Q56" i="8"/>
  <c r="Q52" i="8"/>
  <c r="Q48" i="8"/>
  <c r="Q44" i="8"/>
  <c r="Q40" i="8"/>
  <c r="Q36" i="8"/>
  <c r="Q32" i="8"/>
  <c r="Q28" i="8"/>
  <c r="R6" i="8"/>
  <c r="R14" i="8"/>
  <c r="R22" i="8"/>
  <c r="R30" i="8"/>
  <c r="R38" i="8"/>
  <c r="R46" i="8"/>
  <c r="R54" i="8"/>
  <c r="R62" i="8"/>
  <c r="R70" i="8"/>
  <c r="R78" i="8"/>
  <c r="R86" i="8"/>
  <c r="R94" i="8"/>
  <c r="R102" i="8"/>
  <c r="R110" i="8"/>
  <c r="R118" i="8"/>
  <c r="R126" i="8"/>
  <c r="R134" i="8"/>
  <c r="R142" i="8"/>
  <c r="R150" i="8"/>
  <c r="R158" i="8"/>
  <c r="R166" i="8"/>
  <c r="R174" i="8"/>
  <c r="P270" i="8"/>
  <c r="P266" i="8"/>
  <c r="P262" i="8"/>
  <c r="P258" i="8"/>
  <c r="P254" i="8"/>
  <c r="P250" i="8"/>
  <c r="P246" i="8"/>
  <c r="P242" i="8"/>
  <c r="P179" i="8"/>
  <c r="P175" i="8"/>
  <c r="P171" i="8"/>
  <c r="P167" i="8"/>
  <c r="P163" i="8"/>
  <c r="P159" i="8"/>
  <c r="P155" i="8"/>
  <c r="P151" i="8"/>
  <c r="P147" i="8"/>
  <c r="P143" i="8"/>
  <c r="P139" i="8"/>
  <c r="P135" i="8"/>
  <c r="P131" i="8"/>
  <c r="P127" i="8"/>
  <c r="P123" i="8"/>
  <c r="P119" i="8"/>
  <c r="P115" i="8"/>
  <c r="P111" i="8"/>
  <c r="P107" i="8"/>
  <c r="P103" i="8"/>
  <c r="P99" i="8"/>
  <c r="P95" i="8"/>
  <c r="P91" i="8"/>
  <c r="P87" i="8"/>
  <c r="P83" i="8"/>
  <c r="P79" i="8"/>
  <c r="P75" i="8"/>
  <c r="P71" i="8"/>
  <c r="P67" i="8"/>
  <c r="P63" i="8"/>
  <c r="P59" i="8"/>
  <c r="P55" i="8"/>
  <c r="P51" i="8"/>
  <c r="P47" i="8"/>
  <c r="P43" i="8"/>
  <c r="P39" i="8"/>
  <c r="P35" i="8"/>
  <c r="P31" i="8"/>
  <c r="P27" i="8"/>
  <c r="P23" i="8"/>
  <c r="P19" i="8"/>
  <c r="P15" i="8"/>
  <c r="P11" i="8"/>
  <c r="P7" i="8"/>
  <c r="P3" i="8"/>
  <c r="R7" i="8"/>
  <c r="R15" i="8"/>
  <c r="R23" i="8"/>
  <c r="R31" i="8"/>
  <c r="R39" i="8"/>
  <c r="R47" i="8"/>
  <c r="R55" i="8"/>
  <c r="R63" i="8"/>
  <c r="R71" i="8"/>
  <c r="R79" i="8"/>
  <c r="R87" i="8"/>
  <c r="R95" i="8"/>
  <c r="R103" i="8"/>
  <c r="R111" i="8"/>
  <c r="R119" i="8"/>
  <c r="R127" i="8"/>
  <c r="R135" i="8"/>
  <c r="R143" i="8"/>
  <c r="R151" i="8"/>
  <c r="R159" i="8"/>
  <c r="R167" i="8"/>
  <c r="R175" i="8"/>
  <c r="Q99" i="8"/>
  <c r="Q95" i="8"/>
  <c r="Q91" i="8"/>
  <c r="Q87" i="8"/>
  <c r="Q83" i="8"/>
  <c r="Q79" i="8"/>
  <c r="Q75" i="8"/>
  <c r="Q71" i="8"/>
  <c r="Q67" i="8"/>
  <c r="Q63" i="8"/>
  <c r="Q59" i="8"/>
  <c r="Q55" i="8"/>
  <c r="Q51" i="8"/>
  <c r="Q47" i="8"/>
  <c r="Q43" i="8"/>
  <c r="Q39" i="8"/>
  <c r="Q35" i="8"/>
  <c r="Q31" i="8"/>
  <c r="Q27" i="8"/>
  <c r="Q23" i="8"/>
  <c r="Q19" i="8"/>
  <c r="Q15" i="8"/>
  <c r="Q11" i="8"/>
  <c r="Q7" i="8"/>
  <c r="Q3" i="8"/>
  <c r="R8" i="8"/>
  <c r="R16" i="8"/>
  <c r="R24" i="8"/>
  <c r="R32" i="8"/>
  <c r="R40" i="8"/>
  <c r="R48" i="8"/>
  <c r="R56" i="8"/>
  <c r="R64" i="8"/>
  <c r="R72" i="8"/>
  <c r="R80" i="8"/>
  <c r="R88" i="8"/>
  <c r="R96" i="8"/>
  <c r="R104" i="8"/>
  <c r="R112" i="8"/>
  <c r="R120" i="8"/>
  <c r="R128" i="8"/>
  <c r="R136" i="8"/>
  <c r="R144" i="8"/>
  <c r="R152" i="8"/>
  <c r="R160" i="8"/>
  <c r="R168" i="8"/>
  <c r="R176" i="8"/>
  <c r="P249" i="8"/>
  <c r="P245" i="8"/>
  <c r="P241" i="8"/>
  <c r="P178" i="8"/>
  <c r="P174" i="8"/>
  <c r="P170" i="8"/>
  <c r="P166" i="8"/>
  <c r="P162" i="8"/>
  <c r="P158" i="8"/>
  <c r="P154" i="8"/>
  <c r="P150" i="8"/>
  <c r="P146" i="8"/>
  <c r="P142" i="8"/>
  <c r="P138" i="8"/>
  <c r="P134" i="8"/>
  <c r="P130" i="8"/>
  <c r="P126" i="8"/>
  <c r="P122" i="8"/>
  <c r="R9" i="8"/>
  <c r="R17" i="8"/>
  <c r="R25" i="8"/>
  <c r="R33" i="8"/>
  <c r="R41" i="8"/>
  <c r="R49" i="8"/>
  <c r="R57" i="8"/>
  <c r="R65" i="8"/>
  <c r="R73" i="8"/>
  <c r="R81" i="8"/>
  <c r="R89" i="8"/>
  <c r="R97" i="8"/>
  <c r="R105" i="8"/>
  <c r="R113" i="8"/>
  <c r="R121" i="8"/>
  <c r="R129" i="8"/>
  <c r="R137" i="8"/>
  <c r="R145" i="8"/>
  <c r="R153" i="8"/>
  <c r="R161" i="8"/>
  <c r="R169" i="8"/>
  <c r="R177" i="8"/>
  <c r="W171" i="8"/>
  <c r="V171" i="8"/>
  <c r="U171" i="8"/>
  <c r="W75" i="8"/>
  <c r="Z2" i="8"/>
  <c r="U75" i="8"/>
  <c r="W210" i="8"/>
  <c r="W213" i="8"/>
  <c r="W216" i="8"/>
  <c r="W191" i="8"/>
  <c r="W205" i="8"/>
  <c r="W219" i="8"/>
  <c r="W212" i="8"/>
  <c r="W243" i="8"/>
  <c r="V75" i="8"/>
  <c r="W238" i="8"/>
  <c r="V191" i="8"/>
  <c r="V238" i="8"/>
  <c r="U238" i="8"/>
  <c r="W190" i="8"/>
  <c r="U191" i="8"/>
  <c r="U190" i="8"/>
  <c r="W46" i="8"/>
  <c r="W209" i="8"/>
  <c r="W232" i="8"/>
  <c r="V230" i="8"/>
  <c r="V224" i="8"/>
  <c r="V221" i="8"/>
  <c r="W235" i="8"/>
  <c r="W231" i="8"/>
  <c r="W223" i="8"/>
  <c r="V197" i="8"/>
  <c r="W196" i="8"/>
  <c r="W194" i="8"/>
  <c r="W193" i="8"/>
  <c r="W195" i="8"/>
  <c r="W200" i="8"/>
  <c r="W33" i="8"/>
  <c r="W180" i="8"/>
  <c r="V243" i="8"/>
  <c r="W81" i="8"/>
  <c r="U243" i="8"/>
  <c r="W242" i="8"/>
  <c r="W151" i="8"/>
  <c r="V242" i="8"/>
  <c r="W241" i="8"/>
  <c r="W142" i="8"/>
  <c r="U242" i="8"/>
  <c r="V241" i="8"/>
  <c r="U241" i="8"/>
  <c r="U234" i="8"/>
  <c r="U208" i="8"/>
  <c r="W207" i="8"/>
  <c r="U204" i="8"/>
  <c r="U220" i="8"/>
  <c r="W222" i="8"/>
  <c r="U218" i="8"/>
  <c r="W198" i="8"/>
  <c r="V190" i="8"/>
  <c r="W230" i="8"/>
  <c r="W206" i="8"/>
  <c r="W224" i="8"/>
  <c r="U222" i="8"/>
  <c r="W221" i="8"/>
  <c r="W197" i="8"/>
  <c r="U230" i="8"/>
  <c r="U224" i="8"/>
  <c r="U221" i="8"/>
  <c r="U197" i="8"/>
  <c r="V235" i="8"/>
  <c r="V209" i="8"/>
  <c r="V223" i="8"/>
  <c r="V219" i="8"/>
  <c r="U235" i="8"/>
  <c r="W234" i="8"/>
  <c r="W227" i="8"/>
  <c r="U209" i="8"/>
  <c r="W208" i="8"/>
  <c r="W204" i="8"/>
  <c r="U223" i="8"/>
  <c r="W220" i="8"/>
  <c r="U219" i="8"/>
  <c r="W218" i="8"/>
  <c r="W199" i="8"/>
  <c r="V234" i="8"/>
  <c r="V208" i="8"/>
  <c r="V204" i="8"/>
  <c r="V220" i="8"/>
  <c r="V218" i="8"/>
  <c r="W203" i="8"/>
  <c r="W201" i="8"/>
  <c r="W225" i="8"/>
  <c r="W192" i="8"/>
  <c r="V222" i="8"/>
  <c r="U225" i="8"/>
  <c r="V225" i="8"/>
  <c r="V237" i="8"/>
  <c r="V226" i="8"/>
  <c r="U226" i="8"/>
  <c r="W62" i="8"/>
  <c r="W240" i="8"/>
  <c r="W237" i="8"/>
  <c r="U237" i="8"/>
  <c r="W228" i="8"/>
  <c r="W226" i="8"/>
  <c r="W139" i="8"/>
  <c r="W181" i="8"/>
  <c r="W131" i="8"/>
  <c r="V206" i="8"/>
  <c r="V196" i="8"/>
  <c r="W87" i="8"/>
  <c r="W25" i="8"/>
  <c r="W16" i="8"/>
  <c r="W183" i="8"/>
  <c r="W175" i="8"/>
  <c r="W157" i="8"/>
  <c r="W148" i="8"/>
  <c r="W123" i="8"/>
  <c r="W115" i="8"/>
  <c r="W107" i="8"/>
  <c r="W44" i="8"/>
  <c r="W169" i="8"/>
  <c r="V129" i="8"/>
  <c r="W117" i="8"/>
  <c r="W133" i="8"/>
  <c r="W53" i="8"/>
  <c r="W233" i="8"/>
  <c r="V201" i="8"/>
  <c r="W5" i="8"/>
  <c r="U211" i="8"/>
  <c r="U193" i="8"/>
  <c r="W141" i="8"/>
  <c r="W101" i="8"/>
  <c r="V233" i="8"/>
  <c r="W187" i="8"/>
  <c r="W172" i="8"/>
  <c r="W55" i="8"/>
  <c r="W150" i="8"/>
  <c r="W125" i="8"/>
  <c r="W35" i="8"/>
  <c r="U229" i="8"/>
  <c r="U233" i="8"/>
  <c r="V215" i="8"/>
  <c r="U210" i="8"/>
  <c r="V205" i="8"/>
  <c r="U199" i="8"/>
  <c r="V195" i="8"/>
  <c r="W104" i="8"/>
  <c r="U62" i="8"/>
  <c r="W109" i="8"/>
  <c r="W94" i="8"/>
  <c r="W78" i="8"/>
  <c r="W69" i="8"/>
  <c r="W60" i="8"/>
  <c r="W188" i="8"/>
  <c r="V212" i="8"/>
  <c r="W177" i="8"/>
  <c r="V151" i="8"/>
  <c r="W42" i="8"/>
  <c r="W9" i="8"/>
  <c r="W47" i="8"/>
  <c r="W32" i="8"/>
  <c r="W165" i="8"/>
  <c r="W93" i="8"/>
  <c r="W85" i="8"/>
  <c r="W74" i="8"/>
  <c r="W67" i="8"/>
  <c r="W51" i="8"/>
  <c r="W30" i="8"/>
  <c r="W23" i="8"/>
  <c r="W14" i="8"/>
  <c r="W8" i="8"/>
  <c r="W129" i="8"/>
  <c r="W229" i="8"/>
  <c r="U129" i="8"/>
  <c r="W160" i="8"/>
  <c r="V236" i="8"/>
  <c r="V229" i="8"/>
  <c r="W167" i="8"/>
  <c r="W161" i="8"/>
  <c r="W154" i="8"/>
  <c r="W153" i="8"/>
  <c r="W144" i="8"/>
  <c r="W135" i="8"/>
  <c r="W126" i="8"/>
  <c r="W120" i="8"/>
  <c r="W111" i="8"/>
  <c r="W103" i="8"/>
  <c r="W97" i="8"/>
  <c r="W89" i="8"/>
  <c r="W80" i="8"/>
  <c r="W71" i="8"/>
  <c r="W63" i="8"/>
  <c r="W45" i="8"/>
  <c r="W36" i="8"/>
  <c r="W27" i="8"/>
  <c r="W18" i="8"/>
  <c r="W10" i="8"/>
  <c r="W21" i="8"/>
  <c r="W7" i="8"/>
  <c r="W186" i="8"/>
  <c r="W179" i="8"/>
  <c r="W170" i="8"/>
  <c r="W162" i="8"/>
  <c r="W145" i="8"/>
  <c r="W136" i="8"/>
  <c r="W127" i="8"/>
  <c r="W119" i="8"/>
  <c r="W112" i="8"/>
  <c r="W106" i="8"/>
  <c r="W98" i="8"/>
  <c r="W90" i="8"/>
  <c r="W82" i="8"/>
  <c r="W72" i="8"/>
  <c r="W64" i="8"/>
  <c r="W56" i="8"/>
  <c r="W49" i="8"/>
  <c r="W38" i="8"/>
  <c r="W28" i="8"/>
  <c r="W19" i="8"/>
  <c r="W11" i="8"/>
  <c r="W236" i="8"/>
  <c r="W182" i="8"/>
  <c r="W174" i="8"/>
  <c r="W163" i="8"/>
  <c r="W156" i="8"/>
  <c r="W147" i="8"/>
  <c r="W138" i="8"/>
  <c r="W130" i="8"/>
  <c r="W122" i="8"/>
  <c r="W114" i="8"/>
  <c r="W105" i="8"/>
  <c r="W100" i="8"/>
  <c r="W92" i="8"/>
  <c r="W84" i="8"/>
  <c r="W76" i="8"/>
  <c r="W66" i="8"/>
  <c r="W58" i="8"/>
  <c r="W50" i="8"/>
  <c r="W40" i="8"/>
  <c r="W31" i="8"/>
  <c r="W22" i="8"/>
  <c r="W13" i="8"/>
  <c r="W6" i="8"/>
  <c r="U228" i="8"/>
  <c r="U236" i="8"/>
  <c r="W184" i="8"/>
  <c r="W176" i="8"/>
  <c r="W166" i="8"/>
  <c r="W158" i="8"/>
  <c r="W149" i="8"/>
  <c r="W140" i="8"/>
  <c r="W132" i="8"/>
  <c r="U128" i="8"/>
  <c r="W124" i="8"/>
  <c r="W116" i="8"/>
  <c r="W108" i="8"/>
  <c r="W102" i="8"/>
  <c r="W95" i="8"/>
  <c r="W86" i="8"/>
  <c r="W77" i="8"/>
  <c r="W68" i="8"/>
  <c r="W59" i="8"/>
  <c r="W52" i="8"/>
  <c r="W41" i="8"/>
  <c r="W34" i="8"/>
  <c r="W24" i="8"/>
  <c r="W15" i="8"/>
  <c r="W155" i="8"/>
  <c r="W146" i="8"/>
  <c r="W137" i="8"/>
  <c r="W128" i="8"/>
  <c r="W121" i="8"/>
  <c r="W113" i="8"/>
  <c r="W99" i="8"/>
  <c r="W91" i="8"/>
  <c r="W83" i="8"/>
  <c r="W73" i="8"/>
  <c r="W65" i="8"/>
  <c r="W57" i="8"/>
  <c r="W48" i="8"/>
  <c r="W39" i="8"/>
  <c r="W29" i="8"/>
  <c r="W20" i="8"/>
  <c r="W12" i="8"/>
  <c r="W4" i="8"/>
  <c r="W173" i="8"/>
  <c r="W185" i="8"/>
  <c r="W168" i="8"/>
  <c r="W159" i="8"/>
  <c r="W152" i="8"/>
  <c r="W143" i="8"/>
  <c r="W134" i="8"/>
  <c r="W118" i="8"/>
  <c r="W110" i="8"/>
  <c r="W96" i="8"/>
  <c r="W88" i="8"/>
  <c r="W79" i="8"/>
  <c r="W70" i="8"/>
  <c r="W61" i="8"/>
  <c r="W54" i="8"/>
  <c r="W43" i="8"/>
  <c r="W37" i="8"/>
  <c r="W26" i="8"/>
  <c r="W17" i="8"/>
  <c r="V214" i="8"/>
  <c r="V185" i="8"/>
  <c r="U185" i="8"/>
  <c r="U189" i="8"/>
  <c r="V187" i="8"/>
  <c r="V143" i="8"/>
  <c r="V240" i="8"/>
  <c r="V228" i="8"/>
  <c r="V44" i="8"/>
  <c r="V184" i="8"/>
  <c r="V200" i="8"/>
  <c r="U186" i="8"/>
  <c r="V182" i="8"/>
  <c r="V216" i="8"/>
  <c r="U206" i="8"/>
  <c r="U214" i="8"/>
  <c r="V210" i="8"/>
  <c r="U201" i="8"/>
  <c r="V199" i="8"/>
  <c r="V189" i="8"/>
  <c r="U184" i="8"/>
  <c r="U216" i="8"/>
  <c r="U215" i="8"/>
  <c r="U205" i="8"/>
  <c r="U195" i="8"/>
  <c r="V192" i="8"/>
  <c r="U187" i="8"/>
  <c r="V217" i="8"/>
  <c r="U212" i="8"/>
  <c r="V207" i="8"/>
  <c r="U200" i="8"/>
  <c r="V198" i="8"/>
  <c r="U192" i="8"/>
  <c r="V188" i="8"/>
  <c r="U7" i="8"/>
  <c r="V160" i="8"/>
  <c r="V186" i="8"/>
  <c r="U183" i="8"/>
  <c r="U217" i="8"/>
  <c r="V180" i="8"/>
  <c r="V213" i="8"/>
  <c r="U207" i="8"/>
  <c r="V203" i="8"/>
  <c r="U198" i="8"/>
  <c r="V194" i="8"/>
  <c r="U188" i="8"/>
  <c r="U196" i="8"/>
  <c r="U213" i="8"/>
  <c r="V211" i="8"/>
  <c r="U203" i="8"/>
  <c r="U194" i="8"/>
  <c r="V193" i="8"/>
  <c r="V176" i="8"/>
  <c r="U170" i="8"/>
  <c r="V168" i="8"/>
  <c r="U162" i="8"/>
  <c r="U154" i="8"/>
  <c r="U138" i="8"/>
  <c r="V135" i="8"/>
  <c r="U130" i="8"/>
  <c r="U121" i="8"/>
  <c r="U113" i="8"/>
  <c r="U105" i="8"/>
  <c r="U63" i="8"/>
  <c r="U38" i="8"/>
  <c r="U30" i="8"/>
  <c r="U227" i="8"/>
  <c r="U137" i="8"/>
  <c r="V239" i="8"/>
  <c r="V126" i="8"/>
  <c r="U96" i="8"/>
  <c r="U88" i="8"/>
  <c r="U80" i="8"/>
  <c r="U71" i="8"/>
  <c r="U22" i="8"/>
  <c r="U14" i="8"/>
  <c r="U240" i="8"/>
  <c r="V231" i="8"/>
  <c r="V227" i="8"/>
  <c r="U239" i="8"/>
  <c r="V102" i="8"/>
  <c r="U146" i="8"/>
  <c r="U177" i="8"/>
  <c r="U159" i="8"/>
  <c r="U152" i="8"/>
  <c r="U144" i="8"/>
  <c r="U102" i="8"/>
  <c r="V110" i="8"/>
  <c r="V93" i="8"/>
  <c r="V77" i="8"/>
  <c r="V68" i="8"/>
  <c r="V60" i="8"/>
  <c r="U55" i="8"/>
  <c r="V52" i="8"/>
  <c r="U47" i="8"/>
  <c r="V43" i="8"/>
  <c r="V35" i="8"/>
  <c r="V27" i="8"/>
  <c r="V19" i="8"/>
  <c r="V11" i="8"/>
  <c r="U6" i="8"/>
  <c r="V120" i="8"/>
  <c r="V101" i="8"/>
  <c r="V85" i="8"/>
  <c r="U167" i="8"/>
  <c r="U118" i="8"/>
  <c r="U54" i="8"/>
  <c r="U46" i="8"/>
  <c r="U44" i="8"/>
  <c r="U36" i="8"/>
  <c r="U29" i="8"/>
  <c r="U21" i="8"/>
  <c r="U13" i="8"/>
  <c r="U5" i="8"/>
  <c r="U232" i="8"/>
  <c r="U231" i="8"/>
  <c r="U161" i="8"/>
  <c r="U153" i="8"/>
  <c r="U145" i="8"/>
  <c r="U112" i="8"/>
  <c r="U104" i="8"/>
  <c r="U95" i="8"/>
  <c r="U87" i="8"/>
  <c r="U79" i="8"/>
  <c r="U69" i="8"/>
  <c r="U179" i="8"/>
  <c r="U172" i="8"/>
  <c r="U163" i="8"/>
  <c r="U155" i="8"/>
  <c r="U147" i="8"/>
  <c r="U139" i="8"/>
  <c r="U131" i="8"/>
  <c r="U122" i="8"/>
  <c r="U114" i="8"/>
  <c r="U106" i="8"/>
  <c r="U97" i="8"/>
  <c r="U89" i="8"/>
  <c r="U81" i="8"/>
  <c r="U72" i="8"/>
  <c r="U64" i="8"/>
  <c r="U57" i="8"/>
  <c r="U48" i="8"/>
  <c r="U39" i="8"/>
  <c r="U31" i="8"/>
  <c r="U23" i="8"/>
  <c r="U15" i="8"/>
  <c r="U169" i="8"/>
  <c r="V165" i="8"/>
  <c r="V141" i="8"/>
  <c r="U136" i="8"/>
  <c r="V133" i="8"/>
  <c r="U127" i="8"/>
  <c r="V124" i="8"/>
  <c r="U119" i="8"/>
  <c r="V116" i="8"/>
  <c r="U111" i="8"/>
  <c r="V108" i="8"/>
  <c r="U103" i="8"/>
  <c r="V99" i="8"/>
  <c r="U94" i="8"/>
  <c r="V91" i="8"/>
  <c r="U86" i="8"/>
  <c r="V83" i="8"/>
  <c r="U78" i="8"/>
  <c r="V74" i="8"/>
  <c r="U70" i="8"/>
  <c r="V66" i="8"/>
  <c r="U61" i="8"/>
  <c r="V58" i="8"/>
  <c r="U53" i="8"/>
  <c r="V50" i="8"/>
  <c r="U45" i="8"/>
  <c r="V41" i="8"/>
  <c r="U37" i="8"/>
  <c r="V33" i="8"/>
  <c r="U28" i="8"/>
  <c r="V25" i="8"/>
  <c r="U20" i="8"/>
  <c r="V17" i="8"/>
  <c r="V9" i="8"/>
  <c r="U4" i="8"/>
  <c r="V174" i="8"/>
  <c r="V157" i="8"/>
  <c r="V149" i="8"/>
  <c r="U12" i="8"/>
  <c r="U182" i="8"/>
  <c r="V178" i="8"/>
  <c r="U176" i="8"/>
  <c r="V173" i="8"/>
  <c r="U168" i="8"/>
  <c r="V164" i="8"/>
  <c r="U160" i="8"/>
  <c r="V156" i="8"/>
  <c r="U151" i="8"/>
  <c r="V148" i="8"/>
  <c r="U143" i="8"/>
  <c r="V140" i="8"/>
  <c r="U135" i="8"/>
  <c r="V132" i="8"/>
  <c r="U126" i="8"/>
  <c r="V123" i="8"/>
  <c r="U120" i="8"/>
  <c r="V115" i="8"/>
  <c r="U110" i="8"/>
  <c r="V107" i="8"/>
  <c r="U101" i="8"/>
  <c r="V98" i="8"/>
  <c r="U93" i="8"/>
  <c r="V90" i="8"/>
  <c r="U85" i="8"/>
  <c r="V82" i="8"/>
  <c r="U77" i="8"/>
  <c r="V73" i="8"/>
  <c r="U68" i="8"/>
  <c r="V65" i="8"/>
  <c r="U60" i="8"/>
  <c r="V56" i="8"/>
  <c r="U52" i="8"/>
  <c r="V49" i="8"/>
  <c r="U43" i="8"/>
  <c r="V40" i="8"/>
  <c r="U35" i="8"/>
  <c r="V32" i="8"/>
  <c r="U27" i="8"/>
  <c r="V24" i="8"/>
  <c r="U19" i="8"/>
  <c r="V16" i="8"/>
  <c r="U11" i="8"/>
  <c r="V8" i="8"/>
  <c r="V232" i="8"/>
  <c r="U178" i="8"/>
  <c r="U173" i="8"/>
  <c r="V167" i="8"/>
  <c r="U164" i="8"/>
  <c r="V161" i="8"/>
  <c r="U156" i="8"/>
  <c r="V153" i="8"/>
  <c r="U148" i="8"/>
  <c r="V145" i="8"/>
  <c r="U140" i="8"/>
  <c r="V137" i="8"/>
  <c r="U132" i="8"/>
  <c r="V128" i="8"/>
  <c r="U123" i="8"/>
  <c r="V118" i="8"/>
  <c r="U115" i="8"/>
  <c r="V112" i="8"/>
  <c r="U107" i="8"/>
  <c r="V104" i="8"/>
  <c r="U98" i="8"/>
  <c r="V95" i="8"/>
  <c r="U90" i="8"/>
  <c r="V87" i="8"/>
  <c r="U82" i="8"/>
  <c r="V79" i="8"/>
  <c r="U73" i="8"/>
  <c r="V69" i="8"/>
  <c r="U65" i="8"/>
  <c r="V62" i="8"/>
  <c r="U56" i="8"/>
  <c r="V54" i="8"/>
  <c r="U49" i="8"/>
  <c r="V46" i="8"/>
  <c r="U40" i="8"/>
  <c r="V36" i="8"/>
  <c r="U32" i="8"/>
  <c r="V29" i="8"/>
  <c r="U24" i="8"/>
  <c r="V21" i="8"/>
  <c r="U16" i="8"/>
  <c r="V13" i="8"/>
  <c r="U8" i="8"/>
  <c r="V5" i="8"/>
  <c r="V181" i="8"/>
  <c r="V166" i="8"/>
  <c r="V134" i="8"/>
  <c r="V109" i="8"/>
  <c r="V100" i="8"/>
  <c r="V92" i="8"/>
  <c r="V84" i="8"/>
  <c r="V76" i="8"/>
  <c r="V67" i="8"/>
  <c r="V59" i="8"/>
  <c r="V51" i="8"/>
  <c r="V42" i="8"/>
  <c r="V34" i="8"/>
  <c r="V26" i="8"/>
  <c r="V18" i="8"/>
  <c r="V10" i="8"/>
  <c r="V175" i="8"/>
  <c r="V158" i="8"/>
  <c r="V150" i="8"/>
  <c r="V142" i="8"/>
  <c r="V125" i="8"/>
  <c r="V117" i="8"/>
  <c r="U181" i="8"/>
  <c r="V179" i="8"/>
  <c r="U175" i="8"/>
  <c r="V172" i="8"/>
  <c r="U166" i="8"/>
  <c r="V163" i="8"/>
  <c r="U158" i="8"/>
  <c r="V155" i="8"/>
  <c r="U150" i="8"/>
  <c r="V147" i="8"/>
  <c r="U142" i="8"/>
  <c r="V139" i="8"/>
  <c r="U134" i="8"/>
  <c r="V131" i="8"/>
  <c r="U125" i="8"/>
  <c r="V122" i="8"/>
  <c r="U117" i="8"/>
  <c r="V114" i="8"/>
  <c r="U109" i="8"/>
  <c r="V106" i="8"/>
  <c r="U100" i="8"/>
  <c r="V97" i="8"/>
  <c r="U92" i="8"/>
  <c r="V89" i="8"/>
  <c r="U84" i="8"/>
  <c r="V81" i="8"/>
  <c r="U76" i="8"/>
  <c r="V72" i="8"/>
  <c r="U67" i="8"/>
  <c r="V64" i="8"/>
  <c r="U59" i="8"/>
  <c r="V57" i="8"/>
  <c r="U51" i="8"/>
  <c r="V48" i="8"/>
  <c r="U42" i="8"/>
  <c r="V39" i="8"/>
  <c r="U34" i="8"/>
  <c r="V31" i="8"/>
  <c r="U26" i="8"/>
  <c r="V23" i="8"/>
  <c r="U18" i="8"/>
  <c r="V15" i="8"/>
  <c r="U10" i="8"/>
  <c r="V7" i="8"/>
  <c r="V183" i="8"/>
  <c r="V177" i="8"/>
  <c r="V169" i="8"/>
  <c r="V159" i="8"/>
  <c r="V152" i="8"/>
  <c r="V144" i="8"/>
  <c r="V136" i="8"/>
  <c r="V127" i="8"/>
  <c r="V119" i="8"/>
  <c r="V111" i="8"/>
  <c r="V103" i="8"/>
  <c r="V94" i="8"/>
  <c r="V86" i="8"/>
  <c r="V78" i="8"/>
  <c r="V70" i="8"/>
  <c r="V61" i="8"/>
  <c r="V53" i="8"/>
  <c r="V45" i="8"/>
  <c r="V37" i="8"/>
  <c r="V28" i="8"/>
  <c r="V20" i="8"/>
  <c r="V12" i="8"/>
  <c r="V4" i="8"/>
  <c r="U180" i="8"/>
  <c r="U174" i="8"/>
  <c r="V170" i="8"/>
  <c r="U165" i="8"/>
  <c r="V162" i="8"/>
  <c r="U157" i="8"/>
  <c r="V154" i="8"/>
  <c r="U149" i="8"/>
  <c r="V146" i="8"/>
  <c r="U141" i="8"/>
  <c r="V138" i="8"/>
  <c r="U133" i="8"/>
  <c r="V130" i="8"/>
  <c r="U124" i="8"/>
  <c r="V121" i="8"/>
  <c r="U116" i="8"/>
  <c r="V113" i="8"/>
  <c r="U108" i="8"/>
  <c r="V105" i="8"/>
  <c r="U99" i="8"/>
  <c r="V96" i="8"/>
  <c r="U91" i="8"/>
  <c r="V88" i="8"/>
  <c r="U83" i="8"/>
  <c r="V80" i="8"/>
  <c r="U74" i="8"/>
  <c r="V71" i="8"/>
  <c r="U66" i="8"/>
  <c r="V63" i="8"/>
  <c r="U58" i="8"/>
  <c r="V55" i="8"/>
  <c r="U50" i="8"/>
  <c r="V47" i="8"/>
  <c r="U41" i="8"/>
  <c r="V38" i="8"/>
  <c r="U33" i="8"/>
  <c r="V30" i="8"/>
  <c r="U25" i="8"/>
  <c r="V22" i="8"/>
  <c r="U17" i="8"/>
  <c r="V14" i="8"/>
  <c r="U9" i="8"/>
  <c r="V6" i="8"/>
  <c r="B257" i="3"/>
  <c r="B59" i="3"/>
  <c r="B342" i="3"/>
  <c r="B254" i="3"/>
  <c r="B283" i="3"/>
  <c r="B142" i="3"/>
  <c r="B18" i="3"/>
  <c r="B151" i="3"/>
  <c r="B268" i="3"/>
  <c r="B306" i="3"/>
  <c r="B63" i="3"/>
  <c r="B149" i="3"/>
  <c r="B88" i="3"/>
  <c r="B78" i="3"/>
  <c r="B71" i="3"/>
  <c r="B135" i="3"/>
  <c r="B197" i="3"/>
  <c r="B303" i="3"/>
  <c r="B337" i="3"/>
  <c r="B176" i="3"/>
  <c r="B266" i="3"/>
  <c r="B230" i="3"/>
  <c r="B97" i="3"/>
  <c r="B22" i="3"/>
  <c r="B310" i="3"/>
  <c r="B222" i="3"/>
  <c r="B131" i="3"/>
  <c r="B280" i="3"/>
  <c r="B10" i="3"/>
  <c r="B77" i="3"/>
  <c r="B101" i="3"/>
  <c r="B200" i="3"/>
  <c r="B156" i="3"/>
  <c r="B362" i="3"/>
  <c r="B16" i="3"/>
  <c r="B41" i="3"/>
  <c r="B285" i="3"/>
  <c r="B277" i="3"/>
  <c r="B260" i="3"/>
  <c r="B218" i="3"/>
  <c r="B81" i="3"/>
  <c r="B195" i="3"/>
  <c r="B76" i="3"/>
  <c r="B126" i="3"/>
  <c r="B237" i="3"/>
  <c r="B271" i="3"/>
  <c r="B194" i="3"/>
  <c r="B44" i="3"/>
  <c r="B361" i="3"/>
  <c r="B314" i="3"/>
  <c r="B72" i="3"/>
  <c r="B262" i="3"/>
  <c r="B223" i="3"/>
  <c r="B99" i="3"/>
  <c r="B139" i="3"/>
  <c r="B189" i="3"/>
  <c r="B129" i="3"/>
  <c r="B102" i="3"/>
  <c r="B53" i="3"/>
  <c r="B26" i="3"/>
  <c r="B172" i="3"/>
  <c r="B239" i="3"/>
  <c r="B321" i="3"/>
  <c r="B330" i="3"/>
  <c r="B225" i="3"/>
  <c r="B37" i="3"/>
  <c r="B127" i="3"/>
  <c r="B117" i="3"/>
  <c r="B253" i="3"/>
  <c r="B173" i="3"/>
  <c r="B208" i="3"/>
  <c r="B252" i="3"/>
  <c r="B138" i="3"/>
  <c r="B92" i="3"/>
  <c r="B154" i="3"/>
  <c r="B118" i="3"/>
  <c r="B286" i="3"/>
  <c r="B152" i="3"/>
  <c r="B162" i="3"/>
  <c r="B124" i="3"/>
  <c r="B315" i="3"/>
  <c r="B180" i="3"/>
  <c r="B110" i="3"/>
  <c r="B116" i="3"/>
  <c r="B334" i="3"/>
  <c r="B282" i="3"/>
  <c r="B251" i="3"/>
  <c r="B90" i="3"/>
  <c r="B344" i="3"/>
  <c r="B36" i="3"/>
  <c r="B327" i="3"/>
  <c r="B50" i="3"/>
  <c r="B305" i="3"/>
  <c r="B335" i="3"/>
  <c r="B242" i="3"/>
  <c r="B120" i="3"/>
  <c r="B284" i="3"/>
  <c r="B134" i="3"/>
  <c r="B24" i="3"/>
  <c r="B187" i="3"/>
  <c r="B190" i="3"/>
  <c r="B150" i="3"/>
  <c r="B32" i="3"/>
  <c r="B258" i="3"/>
  <c r="C257" i="3"/>
  <c r="C59" i="3"/>
  <c r="C342" i="3"/>
  <c r="C254" i="3"/>
  <c r="C283" i="3"/>
  <c r="C142" i="3"/>
  <c r="C18" i="3"/>
  <c r="C151" i="3"/>
  <c r="C268" i="3"/>
  <c r="C306" i="3"/>
  <c r="C63" i="3"/>
  <c r="C149" i="3"/>
  <c r="C88" i="3"/>
  <c r="C78" i="3"/>
  <c r="C71" i="3"/>
  <c r="C135" i="3"/>
  <c r="C197" i="3"/>
  <c r="C303" i="3"/>
  <c r="C337" i="3"/>
  <c r="C176" i="3"/>
  <c r="C266" i="3"/>
  <c r="C230" i="3"/>
  <c r="C97" i="3"/>
  <c r="C22" i="3"/>
  <c r="C310" i="3"/>
  <c r="C222" i="3"/>
  <c r="C131" i="3"/>
  <c r="C280" i="3"/>
  <c r="C10" i="3"/>
  <c r="C77" i="3"/>
  <c r="C101" i="3"/>
  <c r="C200" i="3"/>
  <c r="C156" i="3"/>
  <c r="C362" i="3"/>
  <c r="C16" i="3"/>
  <c r="C41" i="3"/>
  <c r="C285" i="3"/>
  <c r="C277" i="3"/>
  <c r="C260" i="3"/>
  <c r="C218" i="3"/>
  <c r="C81" i="3"/>
  <c r="C195" i="3"/>
  <c r="C76" i="3"/>
  <c r="C126" i="3"/>
  <c r="C237" i="3"/>
  <c r="C271" i="3"/>
  <c r="C194" i="3"/>
  <c r="C44" i="3"/>
  <c r="C361" i="3"/>
  <c r="C314" i="3"/>
  <c r="C72" i="3"/>
  <c r="C262" i="3"/>
  <c r="C223" i="3"/>
  <c r="C99" i="3"/>
  <c r="C139" i="3"/>
  <c r="C189" i="3"/>
  <c r="C129" i="3"/>
  <c r="C102" i="3"/>
  <c r="C53" i="3"/>
  <c r="C26" i="3"/>
  <c r="C172" i="3"/>
  <c r="C239" i="3"/>
  <c r="C321" i="3"/>
  <c r="C330" i="3"/>
  <c r="C225" i="3"/>
  <c r="C37" i="3"/>
  <c r="C127" i="3"/>
  <c r="C117" i="3"/>
  <c r="C253" i="3"/>
  <c r="C173" i="3"/>
  <c r="C208" i="3"/>
  <c r="C252" i="3"/>
  <c r="C138" i="3"/>
  <c r="C92" i="3"/>
  <c r="C154" i="3"/>
  <c r="C118" i="3"/>
  <c r="C286" i="3"/>
  <c r="C152" i="3"/>
  <c r="C162" i="3"/>
  <c r="C124" i="3"/>
  <c r="C315" i="3"/>
  <c r="C180" i="3"/>
  <c r="C110" i="3"/>
  <c r="C116" i="3"/>
  <c r="C334" i="3"/>
  <c r="C282" i="3"/>
  <c r="C251" i="3"/>
  <c r="C90" i="3"/>
  <c r="C344" i="3"/>
  <c r="C36" i="3"/>
  <c r="C327" i="3"/>
  <c r="C50" i="3"/>
  <c r="C305" i="3"/>
  <c r="C335" i="3"/>
  <c r="C242" i="3"/>
  <c r="C120" i="3"/>
  <c r="C284" i="3"/>
  <c r="C134" i="3"/>
  <c r="C24" i="3"/>
  <c r="C187" i="3"/>
  <c r="C190" i="3"/>
  <c r="C150" i="3"/>
  <c r="C32" i="3"/>
  <c r="C258" i="3"/>
  <c r="D257" i="3"/>
  <c r="D59" i="3"/>
  <c r="D342" i="3"/>
  <c r="D254" i="3"/>
  <c r="D283" i="3"/>
  <c r="D142" i="3"/>
  <c r="D18" i="3"/>
  <c r="D151" i="3"/>
  <c r="D268" i="3"/>
  <c r="D306" i="3"/>
  <c r="D63" i="3"/>
  <c r="D149" i="3"/>
  <c r="D88" i="3"/>
  <c r="D78" i="3"/>
  <c r="D71" i="3"/>
  <c r="D135" i="3"/>
  <c r="D197" i="3"/>
  <c r="D303" i="3"/>
  <c r="D337" i="3"/>
  <c r="D176" i="3"/>
  <c r="D266" i="3"/>
  <c r="D230" i="3"/>
  <c r="D97" i="3"/>
  <c r="D22" i="3"/>
  <c r="D310" i="3"/>
  <c r="D222" i="3"/>
  <c r="D131" i="3"/>
  <c r="D280" i="3"/>
  <c r="D10" i="3"/>
  <c r="D77" i="3"/>
  <c r="D101" i="3"/>
  <c r="D200" i="3"/>
  <c r="D156" i="3"/>
  <c r="D362" i="3"/>
  <c r="D16" i="3"/>
  <c r="D41" i="3"/>
  <c r="D285" i="3"/>
  <c r="D277" i="3"/>
  <c r="D260" i="3"/>
  <c r="D218" i="3"/>
  <c r="D81" i="3"/>
  <c r="D195" i="3"/>
  <c r="D76" i="3"/>
  <c r="D126" i="3"/>
  <c r="D237" i="3"/>
  <c r="D271" i="3"/>
  <c r="D194" i="3"/>
  <c r="D44" i="3"/>
  <c r="D361" i="3"/>
  <c r="D314" i="3"/>
  <c r="D72" i="3"/>
  <c r="D262" i="3"/>
  <c r="D223" i="3"/>
  <c r="D99" i="3"/>
  <c r="D139" i="3"/>
  <c r="D189" i="3"/>
  <c r="D129" i="3"/>
  <c r="D102" i="3"/>
  <c r="D53" i="3"/>
  <c r="D26" i="3"/>
  <c r="D172" i="3"/>
  <c r="D239" i="3"/>
  <c r="D321" i="3"/>
  <c r="D330" i="3"/>
  <c r="D225" i="3"/>
  <c r="D37" i="3"/>
  <c r="D127" i="3"/>
  <c r="D117" i="3"/>
  <c r="D253" i="3"/>
  <c r="D173" i="3"/>
  <c r="D208" i="3"/>
  <c r="D252" i="3"/>
  <c r="D138" i="3"/>
  <c r="D92" i="3"/>
  <c r="D154" i="3"/>
  <c r="D118" i="3"/>
  <c r="D286" i="3"/>
  <c r="D152" i="3"/>
  <c r="D162" i="3"/>
  <c r="D124" i="3"/>
  <c r="D315" i="3"/>
  <c r="D180" i="3"/>
  <c r="D110" i="3"/>
  <c r="D116" i="3"/>
  <c r="D334" i="3"/>
  <c r="D282" i="3"/>
  <c r="D251" i="3"/>
  <c r="D90" i="3"/>
  <c r="D344" i="3"/>
  <c r="D36" i="3"/>
  <c r="D327" i="3"/>
  <c r="D50" i="3"/>
  <c r="D305" i="3"/>
  <c r="D335" i="3"/>
  <c r="D242" i="3"/>
  <c r="D120" i="3"/>
  <c r="D284" i="3"/>
  <c r="D134" i="3"/>
  <c r="D24" i="3"/>
  <c r="D187" i="3"/>
  <c r="D190" i="3"/>
  <c r="D150" i="3"/>
  <c r="D32" i="3"/>
  <c r="D258" i="3"/>
  <c r="E257" i="3"/>
  <c r="E59" i="3"/>
  <c r="E342" i="3"/>
  <c r="E254" i="3"/>
  <c r="E283" i="3"/>
  <c r="E142" i="3"/>
  <c r="E18" i="3"/>
  <c r="E151" i="3"/>
  <c r="E268" i="3"/>
  <c r="E306" i="3"/>
  <c r="E63" i="3"/>
  <c r="E149" i="3"/>
  <c r="E88" i="3"/>
  <c r="E78" i="3"/>
  <c r="E71" i="3"/>
  <c r="E135" i="3"/>
  <c r="E197" i="3"/>
  <c r="E303" i="3"/>
  <c r="E337" i="3"/>
  <c r="E176" i="3"/>
  <c r="E266" i="3"/>
  <c r="E230" i="3"/>
  <c r="E97" i="3"/>
  <c r="E22" i="3"/>
  <c r="E310" i="3"/>
  <c r="E222" i="3"/>
  <c r="E131" i="3"/>
  <c r="E280" i="3"/>
  <c r="E10" i="3"/>
  <c r="E77" i="3"/>
  <c r="E101" i="3"/>
  <c r="E200" i="3"/>
  <c r="E156" i="3"/>
  <c r="E362" i="3"/>
  <c r="E16" i="3"/>
  <c r="E41" i="3"/>
  <c r="E285" i="3"/>
  <c r="E277" i="3"/>
  <c r="E260" i="3"/>
  <c r="E218" i="3"/>
  <c r="E81" i="3"/>
  <c r="E195" i="3"/>
  <c r="E76" i="3"/>
  <c r="E126" i="3"/>
  <c r="E237" i="3"/>
  <c r="E271" i="3"/>
  <c r="E194" i="3"/>
  <c r="E44" i="3"/>
  <c r="E361" i="3"/>
  <c r="E314" i="3"/>
  <c r="E72" i="3"/>
  <c r="E262" i="3"/>
  <c r="E223" i="3"/>
  <c r="E99" i="3"/>
  <c r="E139" i="3"/>
  <c r="E189" i="3"/>
  <c r="E129" i="3"/>
  <c r="E102" i="3"/>
  <c r="E53" i="3"/>
  <c r="E26" i="3"/>
  <c r="E172" i="3"/>
  <c r="E239" i="3"/>
  <c r="E321" i="3"/>
  <c r="E330" i="3"/>
  <c r="E225" i="3"/>
  <c r="E37" i="3"/>
  <c r="E127" i="3"/>
  <c r="E117" i="3"/>
  <c r="E253" i="3"/>
  <c r="E173" i="3"/>
  <c r="E208" i="3"/>
  <c r="E252" i="3"/>
  <c r="E138" i="3"/>
  <c r="E92" i="3"/>
  <c r="E154" i="3"/>
  <c r="E118" i="3"/>
  <c r="E286" i="3"/>
  <c r="E152" i="3"/>
  <c r="E162" i="3"/>
  <c r="E124" i="3"/>
  <c r="E315" i="3"/>
  <c r="E180" i="3"/>
  <c r="E110" i="3"/>
  <c r="E116" i="3"/>
  <c r="E334" i="3"/>
  <c r="E282" i="3"/>
  <c r="E251" i="3"/>
  <c r="E90" i="3"/>
  <c r="E344" i="3"/>
  <c r="E36" i="3"/>
  <c r="E327" i="3"/>
  <c r="E50" i="3"/>
  <c r="E305" i="3"/>
  <c r="E335" i="3"/>
  <c r="E242" i="3"/>
  <c r="E120" i="3"/>
  <c r="E284" i="3"/>
  <c r="E134" i="3"/>
  <c r="E24" i="3"/>
  <c r="E187" i="3"/>
  <c r="E190" i="3"/>
  <c r="E150" i="3"/>
  <c r="E32" i="3"/>
  <c r="E258" i="3"/>
  <c r="F257" i="3"/>
  <c r="F59" i="3"/>
  <c r="F342" i="3"/>
  <c r="F254" i="3"/>
  <c r="F283" i="3"/>
  <c r="F142" i="3"/>
  <c r="F18" i="3"/>
  <c r="F151" i="3"/>
  <c r="F268" i="3"/>
  <c r="F306" i="3"/>
  <c r="F63" i="3"/>
  <c r="F149" i="3"/>
  <c r="F88" i="3"/>
  <c r="F78" i="3"/>
  <c r="F71" i="3"/>
  <c r="F135" i="3"/>
  <c r="F197" i="3"/>
  <c r="F303" i="3"/>
  <c r="F337" i="3"/>
  <c r="F176" i="3"/>
  <c r="F266" i="3"/>
  <c r="F230" i="3"/>
  <c r="F97" i="3"/>
  <c r="F22" i="3"/>
  <c r="F310" i="3"/>
  <c r="F222" i="3"/>
  <c r="F131" i="3"/>
  <c r="F280" i="3"/>
  <c r="F10" i="3"/>
  <c r="F77" i="3"/>
  <c r="F101" i="3"/>
  <c r="F200" i="3"/>
  <c r="F156" i="3"/>
  <c r="F362" i="3"/>
  <c r="F16" i="3"/>
  <c r="F41" i="3"/>
  <c r="F285" i="3"/>
  <c r="F277" i="3"/>
  <c r="F260" i="3"/>
  <c r="F218" i="3"/>
  <c r="F81" i="3"/>
  <c r="F195" i="3"/>
  <c r="F76" i="3"/>
  <c r="F126" i="3"/>
  <c r="F237" i="3"/>
  <c r="F271" i="3"/>
  <c r="F194" i="3"/>
  <c r="F44" i="3"/>
  <c r="F361" i="3"/>
  <c r="F314" i="3"/>
  <c r="F72" i="3"/>
  <c r="F262" i="3"/>
  <c r="F223" i="3"/>
  <c r="F99" i="3"/>
  <c r="F139" i="3"/>
  <c r="F189" i="3"/>
  <c r="F129" i="3"/>
  <c r="F102" i="3"/>
  <c r="F53" i="3"/>
  <c r="F26" i="3"/>
  <c r="F172" i="3"/>
  <c r="F239" i="3"/>
  <c r="F321" i="3"/>
  <c r="F330" i="3"/>
  <c r="F225" i="3"/>
  <c r="F37" i="3"/>
  <c r="F127" i="3"/>
  <c r="F117" i="3"/>
  <c r="F253" i="3"/>
  <c r="F173" i="3"/>
  <c r="F208" i="3"/>
  <c r="F252" i="3"/>
  <c r="F138" i="3"/>
  <c r="F92" i="3"/>
  <c r="F154" i="3"/>
  <c r="F118" i="3"/>
  <c r="F286" i="3"/>
  <c r="F152" i="3"/>
  <c r="F162" i="3"/>
  <c r="F124" i="3"/>
  <c r="F315" i="3"/>
  <c r="F180" i="3"/>
  <c r="F110" i="3"/>
  <c r="F116" i="3"/>
  <c r="F334" i="3"/>
  <c r="F282" i="3"/>
  <c r="F251" i="3"/>
  <c r="F90" i="3"/>
  <c r="F344" i="3"/>
  <c r="F36" i="3"/>
  <c r="F327" i="3"/>
  <c r="F50" i="3"/>
  <c r="F305" i="3"/>
  <c r="F335" i="3"/>
  <c r="F242" i="3"/>
  <c r="F120" i="3"/>
  <c r="F284" i="3"/>
  <c r="F134" i="3"/>
  <c r="F24" i="3"/>
  <c r="F187" i="3"/>
  <c r="F190" i="3"/>
  <c r="F150" i="3"/>
  <c r="F32" i="3"/>
  <c r="F258" i="3"/>
  <c r="G257" i="3"/>
  <c r="G59" i="3"/>
  <c r="G342" i="3"/>
  <c r="G254" i="3"/>
  <c r="G283" i="3"/>
  <c r="G142" i="3"/>
  <c r="G18" i="3"/>
  <c r="G151" i="3"/>
  <c r="G268" i="3"/>
  <c r="G306" i="3"/>
  <c r="G63" i="3"/>
  <c r="G149" i="3"/>
  <c r="G88" i="3"/>
  <c r="G78" i="3"/>
  <c r="G71" i="3"/>
  <c r="G135" i="3"/>
  <c r="G197" i="3"/>
  <c r="G303" i="3"/>
  <c r="G337" i="3"/>
  <c r="G176" i="3"/>
  <c r="G266" i="3"/>
  <c r="G230" i="3"/>
  <c r="G97" i="3"/>
  <c r="G22" i="3"/>
  <c r="G310" i="3"/>
  <c r="G222" i="3"/>
  <c r="G131" i="3"/>
  <c r="G280" i="3"/>
  <c r="G10" i="3"/>
  <c r="G77" i="3"/>
  <c r="G101" i="3"/>
  <c r="G200" i="3"/>
  <c r="G156" i="3"/>
  <c r="G362" i="3"/>
  <c r="G16" i="3"/>
  <c r="G41" i="3"/>
  <c r="G285" i="3"/>
  <c r="G277" i="3"/>
  <c r="G260" i="3"/>
  <c r="G218" i="3"/>
  <c r="G81" i="3"/>
  <c r="G195" i="3"/>
  <c r="G76" i="3"/>
  <c r="G126" i="3"/>
  <c r="G237" i="3"/>
  <c r="G271" i="3"/>
  <c r="G194" i="3"/>
  <c r="G44" i="3"/>
  <c r="G361" i="3"/>
  <c r="G314" i="3"/>
  <c r="G72" i="3"/>
  <c r="G262" i="3"/>
  <c r="G223" i="3"/>
  <c r="G99" i="3"/>
  <c r="G139" i="3"/>
  <c r="G189" i="3"/>
  <c r="G129" i="3"/>
  <c r="G102" i="3"/>
  <c r="G53" i="3"/>
  <c r="G26" i="3"/>
  <c r="G172" i="3"/>
  <c r="G239" i="3"/>
  <c r="G321" i="3"/>
  <c r="G330" i="3"/>
  <c r="G225" i="3"/>
  <c r="G37" i="3"/>
  <c r="G127" i="3"/>
  <c r="G117" i="3"/>
  <c r="G253" i="3"/>
  <c r="G173" i="3"/>
  <c r="G208" i="3"/>
  <c r="G252" i="3"/>
  <c r="G138" i="3"/>
  <c r="G92" i="3"/>
  <c r="G154" i="3"/>
  <c r="G118" i="3"/>
  <c r="G286" i="3"/>
  <c r="G152" i="3"/>
  <c r="G162" i="3"/>
  <c r="G124" i="3"/>
  <c r="G315" i="3"/>
  <c r="G180" i="3"/>
  <c r="G110" i="3"/>
  <c r="G116" i="3"/>
  <c r="G334" i="3"/>
  <c r="G282" i="3"/>
  <c r="G251" i="3"/>
  <c r="G90" i="3"/>
  <c r="G344" i="3"/>
  <c r="G36" i="3"/>
  <c r="G327" i="3"/>
  <c r="G50" i="3"/>
  <c r="G305" i="3"/>
  <c r="G335" i="3"/>
  <c r="G242" i="3"/>
  <c r="G120" i="3"/>
  <c r="G284" i="3"/>
  <c r="G134" i="3"/>
  <c r="G24" i="3"/>
  <c r="G187" i="3"/>
  <c r="G190" i="3"/>
  <c r="G150" i="3"/>
  <c r="G32" i="3"/>
  <c r="G258" i="3"/>
  <c r="H257" i="3"/>
  <c r="H59" i="3"/>
  <c r="H342" i="3"/>
  <c r="H254" i="3"/>
  <c r="H283" i="3"/>
  <c r="H142" i="3"/>
  <c r="H18" i="3"/>
  <c r="H151" i="3"/>
  <c r="H268" i="3"/>
  <c r="H306" i="3"/>
  <c r="H63" i="3"/>
  <c r="H149" i="3"/>
  <c r="H88" i="3"/>
  <c r="H78" i="3"/>
  <c r="H71" i="3"/>
  <c r="H135" i="3"/>
  <c r="H197" i="3"/>
  <c r="H303" i="3"/>
  <c r="H337" i="3"/>
  <c r="H176" i="3"/>
  <c r="H266" i="3"/>
  <c r="H230" i="3"/>
  <c r="H97" i="3"/>
  <c r="H22" i="3"/>
  <c r="H310" i="3"/>
  <c r="H222" i="3"/>
  <c r="H131" i="3"/>
  <c r="H280" i="3"/>
  <c r="H10" i="3"/>
  <c r="H77" i="3"/>
  <c r="H101" i="3"/>
  <c r="H200" i="3"/>
  <c r="H156" i="3"/>
  <c r="H362" i="3"/>
  <c r="H16" i="3"/>
  <c r="H41" i="3"/>
  <c r="H285" i="3"/>
  <c r="H277" i="3"/>
  <c r="H260" i="3"/>
  <c r="H218" i="3"/>
  <c r="H81" i="3"/>
  <c r="H195" i="3"/>
  <c r="H76" i="3"/>
  <c r="H126" i="3"/>
  <c r="H237" i="3"/>
  <c r="H271" i="3"/>
  <c r="H194" i="3"/>
  <c r="H44" i="3"/>
  <c r="H361" i="3"/>
  <c r="H314" i="3"/>
  <c r="H72" i="3"/>
  <c r="H262" i="3"/>
  <c r="H223" i="3"/>
  <c r="H99" i="3"/>
  <c r="H139" i="3"/>
  <c r="H189" i="3"/>
  <c r="H129" i="3"/>
  <c r="H102" i="3"/>
  <c r="H53" i="3"/>
  <c r="H26" i="3"/>
  <c r="H172" i="3"/>
  <c r="H239" i="3"/>
  <c r="H321" i="3"/>
  <c r="H330" i="3"/>
  <c r="H225" i="3"/>
  <c r="H37" i="3"/>
  <c r="H127" i="3"/>
  <c r="H117" i="3"/>
  <c r="H253" i="3"/>
  <c r="H173" i="3"/>
  <c r="H208" i="3"/>
  <c r="H252" i="3"/>
  <c r="H138" i="3"/>
  <c r="H92" i="3"/>
  <c r="H154" i="3"/>
  <c r="H118" i="3"/>
  <c r="H286" i="3"/>
  <c r="H152" i="3"/>
  <c r="H162" i="3"/>
  <c r="H124" i="3"/>
  <c r="H315" i="3"/>
  <c r="H180" i="3"/>
  <c r="H110" i="3"/>
  <c r="H116" i="3"/>
  <c r="H334" i="3"/>
  <c r="H282" i="3"/>
  <c r="H251" i="3"/>
  <c r="H90" i="3"/>
  <c r="H344" i="3"/>
  <c r="H36" i="3"/>
  <c r="H327" i="3"/>
  <c r="H50" i="3"/>
  <c r="H305" i="3"/>
  <c r="H335" i="3"/>
  <c r="H242" i="3"/>
  <c r="H120" i="3"/>
  <c r="H284" i="3"/>
  <c r="H134" i="3"/>
  <c r="H24" i="3"/>
  <c r="H187" i="3"/>
  <c r="H190" i="3"/>
  <c r="H150" i="3"/>
  <c r="H32" i="3"/>
  <c r="H258" i="3"/>
  <c r="I257" i="3"/>
  <c r="I59" i="3"/>
  <c r="I342" i="3"/>
  <c r="I254" i="3"/>
  <c r="I283" i="3"/>
  <c r="I142" i="3"/>
  <c r="I18" i="3"/>
  <c r="I151" i="3"/>
  <c r="I268" i="3"/>
  <c r="I306" i="3"/>
  <c r="I63" i="3"/>
  <c r="I149" i="3"/>
  <c r="I88" i="3"/>
  <c r="I78" i="3"/>
  <c r="I71" i="3"/>
  <c r="I135" i="3"/>
  <c r="I197" i="3"/>
  <c r="I303" i="3"/>
  <c r="I337" i="3"/>
  <c r="I176" i="3"/>
  <c r="I266" i="3"/>
  <c r="I230" i="3"/>
  <c r="I97" i="3"/>
  <c r="I22" i="3"/>
  <c r="I310" i="3"/>
  <c r="I222" i="3"/>
  <c r="I131" i="3"/>
  <c r="I280" i="3"/>
  <c r="I10" i="3"/>
  <c r="I77" i="3"/>
  <c r="I101" i="3"/>
  <c r="I200" i="3"/>
  <c r="I156" i="3"/>
  <c r="I362" i="3"/>
  <c r="I16" i="3"/>
  <c r="I41" i="3"/>
  <c r="I285" i="3"/>
  <c r="I277" i="3"/>
  <c r="I260" i="3"/>
  <c r="I218" i="3"/>
  <c r="I81" i="3"/>
  <c r="I195" i="3"/>
  <c r="I76" i="3"/>
  <c r="I126" i="3"/>
  <c r="I237" i="3"/>
  <c r="I271" i="3"/>
  <c r="I194" i="3"/>
  <c r="I44" i="3"/>
  <c r="I361" i="3"/>
  <c r="I314" i="3"/>
  <c r="I72" i="3"/>
  <c r="I262" i="3"/>
  <c r="I223" i="3"/>
  <c r="I99" i="3"/>
  <c r="I139" i="3"/>
  <c r="I189" i="3"/>
  <c r="I129" i="3"/>
  <c r="I102" i="3"/>
  <c r="I53" i="3"/>
  <c r="I26" i="3"/>
  <c r="I172" i="3"/>
  <c r="I239" i="3"/>
  <c r="I321" i="3"/>
  <c r="I330" i="3"/>
  <c r="I225" i="3"/>
  <c r="I37" i="3"/>
  <c r="I127" i="3"/>
  <c r="I117" i="3"/>
  <c r="I253" i="3"/>
  <c r="I173" i="3"/>
  <c r="I208" i="3"/>
  <c r="I252" i="3"/>
  <c r="I138" i="3"/>
  <c r="I92" i="3"/>
  <c r="I154" i="3"/>
  <c r="I118" i="3"/>
  <c r="I286" i="3"/>
  <c r="I152" i="3"/>
  <c r="I162" i="3"/>
  <c r="I124" i="3"/>
  <c r="I315" i="3"/>
  <c r="I180" i="3"/>
  <c r="I110" i="3"/>
  <c r="I116" i="3"/>
  <c r="I334" i="3"/>
  <c r="I282" i="3"/>
  <c r="I251" i="3"/>
  <c r="I90" i="3"/>
  <c r="I344" i="3"/>
  <c r="I36" i="3"/>
  <c r="I327" i="3"/>
  <c r="I50" i="3"/>
  <c r="I305" i="3"/>
  <c r="I335" i="3"/>
  <c r="I242" i="3"/>
  <c r="I120" i="3"/>
  <c r="I284" i="3"/>
  <c r="I134" i="3"/>
  <c r="I24" i="3"/>
  <c r="I187" i="3"/>
  <c r="I190" i="3"/>
  <c r="I150" i="3"/>
  <c r="I32" i="3"/>
  <c r="I258" i="3"/>
  <c r="J257" i="3"/>
  <c r="J59" i="3"/>
  <c r="J342" i="3"/>
  <c r="J254" i="3"/>
  <c r="J283" i="3"/>
  <c r="J142" i="3"/>
  <c r="J18" i="3"/>
  <c r="J151" i="3"/>
  <c r="J268" i="3"/>
  <c r="J306" i="3"/>
  <c r="J63" i="3"/>
  <c r="J149" i="3"/>
  <c r="J88" i="3"/>
  <c r="J78" i="3"/>
  <c r="J71" i="3"/>
  <c r="J135" i="3"/>
  <c r="J197" i="3"/>
  <c r="J303" i="3"/>
  <c r="J337" i="3"/>
  <c r="J176" i="3"/>
  <c r="J266" i="3"/>
  <c r="J230" i="3"/>
  <c r="J97" i="3"/>
  <c r="J22" i="3"/>
  <c r="J310" i="3"/>
  <c r="J222" i="3"/>
  <c r="J131" i="3"/>
  <c r="J280" i="3"/>
  <c r="J10" i="3"/>
  <c r="J77" i="3"/>
  <c r="J101" i="3"/>
  <c r="J200" i="3"/>
  <c r="J156" i="3"/>
  <c r="J362" i="3"/>
  <c r="J16" i="3"/>
  <c r="J41" i="3"/>
  <c r="J285" i="3"/>
  <c r="J277" i="3"/>
  <c r="J260" i="3"/>
  <c r="J218" i="3"/>
  <c r="J81" i="3"/>
  <c r="J195" i="3"/>
  <c r="J76" i="3"/>
  <c r="J126" i="3"/>
  <c r="J237" i="3"/>
  <c r="J271" i="3"/>
  <c r="J194" i="3"/>
  <c r="J44" i="3"/>
  <c r="J361" i="3"/>
  <c r="J314" i="3"/>
  <c r="J72" i="3"/>
  <c r="J262" i="3"/>
  <c r="J223" i="3"/>
  <c r="J99" i="3"/>
  <c r="J139" i="3"/>
  <c r="J189" i="3"/>
  <c r="J129" i="3"/>
  <c r="J102" i="3"/>
  <c r="J53" i="3"/>
  <c r="J26" i="3"/>
  <c r="J172" i="3"/>
  <c r="J239" i="3"/>
  <c r="J321" i="3"/>
  <c r="J330" i="3"/>
  <c r="J225" i="3"/>
  <c r="J37" i="3"/>
  <c r="J127" i="3"/>
  <c r="J117" i="3"/>
  <c r="J253" i="3"/>
  <c r="J173" i="3"/>
  <c r="J208" i="3"/>
  <c r="J252" i="3"/>
  <c r="J138" i="3"/>
  <c r="J92" i="3"/>
  <c r="J154" i="3"/>
  <c r="J118" i="3"/>
  <c r="J286" i="3"/>
  <c r="J152" i="3"/>
  <c r="J162" i="3"/>
  <c r="J124" i="3"/>
  <c r="J315" i="3"/>
  <c r="J180" i="3"/>
  <c r="J110" i="3"/>
  <c r="J116" i="3"/>
  <c r="J334" i="3"/>
  <c r="J282" i="3"/>
  <c r="J251" i="3"/>
  <c r="J90" i="3"/>
  <c r="J344" i="3"/>
  <c r="J36" i="3"/>
  <c r="J327" i="3"/>
  <c r="J50" i="3"/>
  <c r="J305" i="3"/>
  <c r="J335" i="3"/>
  <c r="J242" i="3"/>
  <c r="J120" i="3"/>
  <c r="J284" i="3"/>
  <c r="J134" i="3"/>
  <c r="J24" i="3"/>
  <c r="J187" i="3"/>
  <c r="J190" i="3"/>
  <c r="J150" i="3"/>
  <c r="J32" i="3"/>
  <c r="J258" i="3"/>
  <c r="K257" i="3"/>
  <c r="Y257" i="3" s="1"/>
  <c r="K59" i="3"/>
  <c r="Y59" i="3" s="1"/>
  <c r="K342" i="3"/>
  <c r="Y342" i="3" s="1"/>
  <c r="K254" i="3"/>
  <c r="Y254" i="3" s="1"/>
  <c r="K283" i="3"/>
  <c r="Y283" i="3" s="1"/>
  <c r="K142" i="3"/>
  <c r="Y142" i="3" s="1"/>
  <c r="K18" i="3"/>
  <c r="Y18" i="3" s="1"/>
  <c r="K151" i="3"/>
  <c r="Y151" i="3" s="1"/>
  <c r="K268" i="3"/>
  <c r="Y268" i="3" s="1"/>
  <c r="K306" i="3"/>
  <c r="Y306" i="3" s="1"/>
  <c r="K63" i="3"/>
  <c r="Y63" i="3" s="1"/>
  <c r="K149" i="3"/>
  <c r="Y149" i="3" s="1"/>
  <c r="K88" i="3"/>
  <c r="Y88" i="3" s="1"/>
  <c r="K78" i="3"/>
  <c r="Y78" i="3" s="1"/>
  <c r="K71" i="3"/>
  <c r="Y71" i="3" s="1"/>
  <c r="K135" i="3"/>
  <c r="Y135" i="3" s="1"/>
  <c r="K197" i="3"/>
  <c r="Y197" i="3" s="1"/>
  <c r="K303" i="3"/>
  <c r="Y303" i="3" s="1"/>
  <c r="K337" i="3"/>
  <c r="Y337" i="3" s="1"/>
  <c r="K176" i="3"/>
  <c r="Y176" i="3" s="1"/>
  <c r="K266" i="3"/>
  <c r="Y266" i="3" s="1"/>
  <c r="K230" i="3"/>
  <c r="Y230" i="3" s="1"/>
  <c r="K97" i="3"/>
  <c r="Y97" i="3" s="1"/>
  <c r="K22" i="3"/>
  <c r="Y22" i="3" s="1"/>
  <c r="K310" i="3"/>
  <c r="Y310" i="3" s="1"/>
  <c r="K222" i="3"/>
  <c r="Y222" i="3" s="1"/>
  <c r="K131" i="3"/>
  <c r="Y131" i="3" s="1"/>
  <c r="K280" i="3"/>
  <c r="Y280" i="3" s="1"/>
  <c r="K10" i="3"/>
  <c r="Y10" i="3" s="1"/>
  <c r="K77" i="3"/>
  <c r="Y77" i="3" s="1"/>
  <c r="K101" i="3"/>
  <c r="Y101" i="3" s="1"/>
  <c r="K200" i="3"/>
  <c r="Y200" i="3" s="1"/>
  <c r="K156" i="3"/>
  <c r="Y156" i="3" s="1"/>
  <c r="K362" i="3"/>
  <c r="Y362" i="3" s="1"/>
  <c r="K16" i="3"/>
  <c r="Y16" i="3" s="1"/>
  <c r="K41" i="3"/>
  <c r="Y41" i="3" s="1"/>
  <c r="K285" i="3"/>
  <c r="Y285" i="3" s="1"/>
  <c r="K277" i="3"/>
  <c r="Y277" i="3" s="1"/>
  <c r="K260" i="3"/>
  <c r="Y260" i="3" s="1"/>
  <c r="K218" i="3"/>
  <c r="Y218" i="3" s="1"/>
  <c r="K81" i="3"/>
  <c r="Y81" i="3" s="1"/>
  <c r="K195" i="3"/>
  <c r="Y195" i="3" s="1"/>
  <c r="K76" i="3"/>
  <c r="Y76" i="3" s="1"/>
  <c r="K126" i="3"/>
  <c r="Y126" i="3" s="1"/>
  <c r="K237" i="3"/>
  <c r="Y237" i="3" s="1"/>
  <c r="K271" i="3"/>
  <c r="Y271" i="3" s="1"/>
  <c r="K194" i="3"/>
  <c r="Y194" i="3" s="1"/>
  <c r="K44" i="3"/>
  <c r="Y44" i="3" s="1"/>
  <c r="K361" i="3"/>
  <c r="Y361" i="3" s="1"/>
  <c r="K314" i="3"/>
  <c r="Y314" i="3" s="1"/>
  <c r="K72" i="3"/>
  <c r="Y72" i="3" s="1"/>
  <c r="K262" i="3"/>
  <c r="Y262" i="3" s="1"/>
  <c r="K223" i="3"/>
  <c r="Y223" i="3" s="1"/>
  <c r="K99" i="3"/>
  <c r="Y99" i="3" s="1"/>
  <c r="K139" i="3"/>
  <c r="Y139" i="3" s="1"/>
  <c r="K189" i="3"/>
  <c r="Y189" i="3" s="1"/>
  <c r="K129" i="3"/>
  <c r="Y129" i="3" s="1"/>
  <c r="K102" i="3"/>
  <c r="Y102" i="3" s="1"/>
  <c r="K53" i="3"/>
  <c r="Y53" i="3" s="1"/>
  <c r="K26" i="3"/>
  <c r="Y26" i="3" s="1"/>
  <c r="K172" i="3"/>
  <c r="Y172" i="3" s="1"/>
  <c r="K239" i="3"/>
  <c r="Y239" i="3" s="1"/>
  <c r="K321" i="3"/>
  <c r="Y321" i="3" s="1"/>
  <c r="K330" i="3"/>
  <c r="Y330" i="3" s="1"/>
  <c r="K225" i="3"/>
  <c r="Y225" i="3" s="1"/>
  <c r="K37" i="3"/>
  <c r="Y37" i="3" s="1"/>
  <c r="K127" i="3"/>
  <c r="Y127" i="3" s="1"/>
  <c r="K117" i="3"/>
  <c r="Y117" i="3" s="1"/>
  <c r="K253" i="3"/>
  <c r="Y253" i="3" s="1"/>
  <c r="K173" i="3"/>
  <c r="Y173" i="3" s="1"/>
  <c r="K208" i="3"/>
  <c r="Y208" i="3" s="1"/>
  <c r="K252" i="3"/>
  <c r="Y252" i="3" s="1"/>
  <c r="K138" i="3"/>
  <c r="Y138" i="3" s="1"/>
  <c r="K92" i="3"/>
  <c r="Y92" i="3" s="1"/>
  <c r="K154" i="3"/>
  <c r="Y154" i="3" s="1"/>
  <c r="K118" i="3"/>
  <c r="Y118" i="3" s="1"/>
  <c r="K286" i="3"/>
  <c r="Y286" i="3" s="1"/>
  <c r="K152" i="3"/>
  <c r="Y152" i="3" s="1"/>
  <c r="K162" i="3"/>
  <c r="Y162" i="3" s="1"/>
  <c r="K124" i="3"/>
  <c r="Y124" i="3" s="1"/>
  <c r="K315" i="3"/>
  <c r="Y315" i="3" s="1"/>
  <c r="K180" i="3"/>
  <c r="Y180" i="3" s="1"/>
  <c r="K110" i="3"/>
  <c r="Y110" i="3" s="1"/>
  <c r="K116" i="3"/>
  <c r="Y116" i="3" s="1"/>
  <c r="K334" i="3"/>
  <c r="Y334" i="3" s="1"/>
  <c r="K282" i="3"/>
  <c r="Y282" i="3" s="1"/>
  <c r="K251" i="3"/>
  <c r="Y251" i="3" s="1"/>
  <c r="K90" i="3"/>
  <c r="Y90" i="3" s="1"/>
  <c r="K344" i="3"/>
  <c r="Y344" i="3" s="1"/>
  <c r="K36" i="3"/>
  <c r="Y36" i="3" s="1"/>
  <c r="K327" i="3"/>
  <c r="Y327" i="3" s="1"/>
  <c r="K50" i="3"/>
  <c r="Y50" i="3" s="1"/>
  <c r="K305" i="3"/>
  <c r="Y305" i="3" s="1"/>
  <c r="K335" i="3"/>
  <c r="Y335" i="3" s="1"/>
  <c r="K242" i="3"/>
  <c r="Y242" i="3" s="1"/>
  <c r="K120" i="3"/>
  <c r="Y120" i="3" s="1"/>
  <c r="K284" i="3"/>
  <c r="Y284" i="3" s="1"/>
  <c r="K134" i="3"/>
  <c r="Y134" i="3" s="1"/>
  <c r="K24" i="3"/>
  <c r="Y24" i="3" s="1"/>
  <c r="K187" i="3"/>
  <c r="Y187" i="3" s="1"/>
  <c r="K190" i="3"/>
  <c r="Y190" i="3" s="1"/>
  <c r="K150" i="3"/>
  <c r="Y150" i="3" s="1"/>
  <c r="K32" i="3"/>
  <c r="Y32" i="3" s="1"/>
  <c r="K258" i="3"/>
  <c r="Y258" i="3" s="1"/>
  <c r="L257" i="3"/>
  <c r="Z257" i="3" s="1"/>
  <c r="AE257" i="3" s="1"/>
  <c r="L59" i="3"/>
  <c r="Z59" i="3" s="1"/>
  <c r="AE59" i="3" s="1"/>
  <c r="L342" i="3"/>
  <c r="Z342" i="3" s="1"/>
  <c r="AE342" i="3" s="1"/>
  <c r="L254" i="3"/>
  <c r="Z254" i="3" s="1"/>
  <c r="AE254" i="3" s="1"/>
  <c r="L283" i="3"/>
  <c r="Z283" i="3" s="1"/>
  <c r="AE283" i="3" s="1"/>
  <c r="L142" i="3"/>
  <c r="Z142" i="3" s="1"/>
  <c r="AE142" i="3" s="1"/>
  <c r="L18" i="3"/>
  <c r="Z18" i="3" s="1"/>
  <c r="AE18" i="3" s="1"/>
  <c r="L151" i="3"/>
  <c r="Z151" i="3" s="1"/>
  <c r="AE151" i="3" s="1"/>
  <c r="L268" i="3"/>
  <c r="Z268" i="3" s="1"/>
  <c r="AE268" i="3" s="1"/>
  <c r="L306" i="3"/>
  <c r="Z306" i="3" s="1"/>
  <c r="AE306" i="3" s="1"/>
  <c r="L63" i="3"/>
  <c r="Z63" i="3" s="1"/>
  <c r="AE63" i="3" s="1"/>
  <c r="L149" i="3"/>
  <c r="Z149" i="3" s="1"/>
  <c r="AE149" i="3" s="1"/>
  <c r="L88" i="3"/>
  <c r="Z88" i="3" s="1"/>
  <c r="AE88" i="3" s="1"/>
  <c r="L78" i="3"/>
  <c r="Z78" i="3" s="1"/>
  <c r="AE78" i="3" s="1"/>
  <c r="L71" i="3"/>
  <c r="Z71" i="3" s="1"/>
  <c r="AE71" i="3" s="1"/>
  <c r="L135" i="3"/>
  <c r="Z135" i="3" s="1"/>
  <c r="AE135" i="3" s="1"/>
  <c r="L197" i="3"/>
  <c r="Z197" i="3" s="1"/>
  <c r="AE197" i="3" s="1"/>
  <c r="L303" i="3"/>
  <c r="Z303" i="3" s="1"/>
  <c r="AE303" i="3" s="1"/>
  <c r="L337" i="3"/>
  <c r="Z337" i="3" s="1"/>
  <c r="AE337" i="3" s="1"/>
  <c r="L176" i="3"/>
  <c r="Z176" i="3" s="1"/>
  <c r="AE176" i="3" s="1"/>
  <c r="L266" i="3"/>
  <c r="Z266" i="3" s="1"/>
  <c r="AE266" i="3" s="1"/>
  <c r="L230" i="3"/>
  <c r="Z230" i="3" s="1"/>
  <c r="AE230" i="3" s="1"/>
  <c r="L97" i="3"/>
  <c r="Z97" i="3" s="1"/>
  <c r="AE97" i="3" s="1"/>
  <c r="L22" i="3"/>
  <c r="Z22" i="3" s="1"/>
  <c r="AE22" i="3" s="1"/>
  <c r="L310" i="3"/>
  <c r="Z310" i="3" s="1"/>
  <c r="AE310" i="3" s="1"/>
  <c r="L222" i="3"/>
  <c r="Z222" i="3" s="1"/>
  <c r="AE222" i="3" s="1"/>
  <c r="L131" i="3"/>
  <c r="Z131" i="3" s="1"/>
  <c r="AE131" i="3" s="1"/>
  <c r="L280" i="3"/>
  <c r="Z280" i="3" s="1"/>
  <c r="AE280" i="3" s="1"/>
  <c r="L10" i="3"/>
  <c r="Z10" i="3" s="1"/>
  <c r="AE10" i="3" s="1"/>
  <c r="L77" i="3"/>
  <c r="Z77" i="3" s="1"/>
  <c r="AE77" i="3" s="1"/>
  <c r="L101" i="3"/>
  <c r="Z101" i="3" s="1"/>
  <c r="AE101" i="3" s="1"/>
  <c r="L200" i="3"/>
  <c r="Z200" i="3" s="1"/>
  <c r="AE200" i="3" s="1"/>
  <c r="L156" i="3"/>
  <c r="Z156" i="3" s="1"/>
  <c r="AE156" i="3" s="1"/>
  <c r="L362" i="3"/>
  <c r="Z362" i="3" s="1"/>
  <c r="AE362" i="3" s="1"/>
  <c r="L16" i="3"/>
  <c r="Z16" i="3" s="1"/>
  <c r="AE16" i="3" s="1"/>
  <c r="L41" i="3"/>
  <c r="Z41" i="3" s="1"/>
  <c r="AE41" i="3" s="1"/>
  <c r="L285" i="3"/>
  <c r="Z285" i="3" s="1"/>
  <c r="AE285" i="3" s="1"/>
  <c r="L277" i="3"/>
  <c r="Z277" i="3" s="1"/>
  <c r="AE277" i="3" s="1"/>
  <c r="L260" i="3"/>
  <c r="Z260" i="3" s="1"/>
  <c r="AE260" i="3" s="1"/>
  <c r="L218" i="3"/>
  <c r="Z218" i="3" s="1"/>
  <c r="AE218" i="3" s="1"/>
  <c r="L81" i="3"/>
  <c r="Z81" i="3" s="1"/>
  <c r="AE81" i="3" s="1"/>
  <c r="L195" i="3"/>
  <c r="Z195" i="3" s="1"/>
  <c r="AE195" i="3" s="1"/>
  <c r="L76" i="3"/>
  <c r="Z76" i="3" s="1"/>
  <c r="AE76" i="3" s="1"/>
  <c r="L126" i="3"/>
  <c r="Z126" i="3" s="1"/>
  <c r="AE126" i="3" s="1"/>
  <c r="L237" i="3"/>
  <c r="Z237" i="3" s="1"/>
  <c r="AE237" i="3" s="1"/>
  <c r="L271" i="3"/>
  <c r="Z271" i="3" s="1"/>
  <c r="AE271" i="3" s="1"/>
  <c r="L194" i="3"/>
  <c r="Z194" i="3" s="1"/>
  <c r="AE194" i="3" s="1"/>
  <c r="L44" i="3"/>
  <c r="Z44" i="3" s="1"/>
  <c r="AE44" i="3" s="1"/>
  <c r="L361" i="3"/>
  <c r="Z361" i="3" s="1"/>
  <c r="AE361" i="3" s="1"/>
  <c r="L314" i="3"/>
  <c r="Z314" i="3" s="1"/>
  <c r="AE314" i="3" s="1"/>
  <c r="L72" i="3"/>
  <c r="L262" i="3"/>
  <c r="Z262" i="3" s="1"/>
  <c r="AE262" i="3" s="1"/>
  <c r="L223" i="3"/>
  <c r="Z223" i="3" s="1"/>
  <c r="AE223" i="3" s="1"/>
  <c r="L99" i="3"/>
  <c r="Z99" i="3" s="1"/>
  <c r="AE99" i="3" s="1"/>
  <c r="L139" i="3"/>
  <c r="Z139" i="3" s="1"/>
  <c r="AE139" i="3" s="1"/>
  <c r="L189" i="3"/>
  <c r="Z189" i="3" s="1"/>
  <c r="AE189" i="3" s="1"/>
  <c r="L129" i="3"/>
  <c r="Z129" i="3" s="1"/>
  <c r="AE129" i="3" s="1"/>
  <c r="L102" i="3"/>
  <c r="Z102" i="3" s="1"/>
  <c r="AE102" i="3" s="1"/>
  <c r="L53" i="3"/>
  <c r="Z53" i="3" s="1"/>
  <c r="AE53" i="3" s="1"/>
  <c r="L26" i="3"/>
  <c r="Z26" i="3" s="1"/>
  <c r="AE26" i="3" s="1"/>
  <c r="L172" i="3"/>
  <c r="Z172" i="3" s="1"/>
  <c r="AE172" i="3" s="1"/>
  <c r="L239" i="3"/>
  <c r="Z239" i="3" s="1"/>
  <c r="AE239" i="3" s="1"/>
  <c r="L321" i="3"/>
  <c r="Z321" i="3" s="1"/>
  <c r="AE321" i="3" s="1"/>
  <c r="L330" i="3"/>
  <c r="Z330" i="3" s="1"/>
  <c r="AE330" i="3" s="1"/>
  <c r="L225" i="3"/>
  <c r="Z225" i="3" s="1"/>
  <c r="AE225" i="3" s="1"/>
  <c r="L37" i="3"/>
  <c r="Z37" i="3" s="1"/>
  <c r="AE37" i="3" s="1"/>
  <c r="L127" i="3"/>
  <c r="Z127" i="3" s="1"/>
  <c r="AE127" i="3" s="1"/>
  <c r="L117" i="3"/>
  <c r="Z117" i="3" s="1"/>
  <c r="AE117" i="3" s="1"/>
  <c r="L253" i="3"/>
  <c r="Z253" i="3" s="1"/>
  <c r="AE253" i="3" s="1"/>
  <c r="L173" i="3"/>
  <c r="Z173" i="3" s="1"/>
  <c r="AE173" i="3" s="1"/>
  <c r="L208" i="3"/>
  <c r="Z208" i="3" s="1"/>
  <c r="AE208" i="3" s="1"/>
  <c r="L252" i="3"/>
  <c r="Z252" i="3" s="1"/>
  <c r="AE252" i="3" s="1"/>
  <c r="L138" i="3"/>
  <c r="Z138" i="3" s="1"/>
  <c r="AE138" i="3" s="1"/>
  <c r="L92" i="3"/>
  <c r="Z92" i="3" s="1"/>
  <c r="AE92" i="3" s="1"/>
  <c r="L154" i="3"/>
  <c r="Z154" i="3" s="1"/>
  <c r="AE154" i="3" s="1"/>
  <c r="L118" i="3"/>
  <c r="Z118" i="3" s="1"/>
  <c r="AE118" i="3" s="1"/>
  <c r="L286" i="3"/>
  <c r="Z286" i="3" s="1"/>
  <c r="AE286" i="3" s="1"/>
  <c r="L152" i="3"/>
  <c r="Z152" i="3" s="1"/>
  <c r="AE152" i="3" s="1"/>
  <c r="L162" i="3"/>
  <c r="Z162" i="3" s="1"/>
  <c r="AE162" i="3" s="1"/>
  <c r="L124" i="3"/>
  <c r="Z124" i="3" s="1"/>
  <c r="AE124" i="3" s="1"/>
  <c r="L315" i="3"/>
  <c r="Z315" i="3" s="1"/>
  <c r="AE315" i="3" s="1"/>
  <c r="L180" i="3"/>
  <c r="Z180" i="3" s="1"/>
  <c r="AE180" i="3" s="1"/>
  <c r="L110" i="3"/>
  <c r="Z110" i="3" s="1"/>
  <c r="AE110" i="3" s="1"/>
  <c r="L116" i="3"/>
  <c r="Z116" i="3" s="1"/>
  <c r="AE116" i="3" s="1"/>
  <c r="L334" i="3"/>
  <c r="Z334" i="3" s="1"/>
  <c r="AE334" i="3" s="1"/>
  <c r="L282" i="3"/>
  <c r="Z282" i="3" s="1"/>
  <c r="AE282" i="3" s="1"/>
  <c r="L251" i="3"/>
  <c r="Z251" i="3" s="1"/>
  <c r="AE251" i="3" s="1"/>
  <c r="L90" i="3"/>
  <c r="Z90" i="3" s="1"/>
  <c r="AE90" i="3" s="1"/>
  <c r="L344" i="3"/>
  <c r="Z344" i="3" s="1"/>
  <c r="AE344" i="3" s="1"/>
  <c r="L36" i="3"/>
  <c r="Z36" i="3" s="1"/>
  <c r="AE36" i="3" s="1"/>
  <c r="L327" i="3"/>
  <c r="Z327" i="3" s="1"/>
  <c r="AE327" i="3" s="1"/>
  <c r="L50" i="3"/>
  <c r="Z50" i="3" s="1"/>
  <c r="AE50" i="3" s="1"/>
  <c r="L305" i="3"/>
  <c r="Z305" i="3" s="1"/>
  <c r="AE305" i="3" s="1"/>
  <c r="L335" i="3"/>
  <c r="Z335" i="3" s="1"/>
  <c r="AE335" i="3" s="1"/>
  <c r="L242" i="3"/>
  <c r="Z242" i="3" s="1"/>
  <c r="AE242" i="3" s="1"/>
  <c r="L120" i="3"/>
  <c r="Z120" i="3" s="1"/>
  <c r="AE120" i="3" s="1"/>
  <c r="L284" i="3"/>
  <c r="Z284" i="3" s="1"/>
  <c r="AE284" i="3" s="1"/>
  <c r="L134" i="3"/>
  <c r="Z134" i="3" s="1"/>
  <c r="AE134" i="3" s="1"/>
  <c r="L24" i="3"/>
  <c r="Z24" i="3" s="1"/>
  <c r="AE24" i="3" s="1"/>
  <c r="L187" i="3"/>
  <c r="Z187" i="3" s="1"/>
  <c r="AE187" i="3" s="1"/>
  <c r="L190" i="3"/>
  <c r="Z190" i="3" s="1"/>
  <c r="AE190" i="3" s="1"/>
  <c r="L150" i="3"/>
  <c r="Z150" i="3" s="1"/>
  <c r="AE150" i="3" s="1"/>
  <c r="L32" i="3"/>
  <c r="Z32" i="3" s="1"/>
  <c r="AE32" i="3" s="1"/>
  <c r="L258" i="3"/>
  <c r="Z258" i="3" s="1"/>
  <c r="AE258" i="3" s="1"/>
  <c r="M257" i="3"/>
  <c r="M59" i="3"/>
  <c r="M342" i="3"/>
  <c r="M254" i="3"/>
  <c r="M283" i="3"/>
  <c r="M142" i="3"/>
  <c r="M18" i="3"/>
  <c r="M151" i="3"/>
  <c r="M268" i="3"/>
  <c r="M306" i="3"/>
  <c r="M63" i="3"/>
  <c r="M149" i="3"/>
  <c r="M88" i="3"/>
  <c r="M78" i="3"/>
  <c r="M71" i="3"/>
  <c r="M135" i="3"/>
  <c r="M197" i="3"/>
  <c r="M303" i="3"/>
  <c r="M337" i="3"/>
  <c r="M176" i="3"/>
  <c r="M266" i="3"/>
  <c r="M230" i="3"/>
  <c r="M97" i="3"/>
  <c r="M22" i="3"/>
  <c r="M310" i="3"/>
  <c r="M222" i="3"/>
  <c r="M131" i="3"/>
  <c r="M280" i="3"/>
  <c r="M10" i="3"/>
  <c r="M77" i="3"/>
  <c r="M101" i="3"/>
  <c r="M200" i="3"/>
  <c r="M156" i="3"/>
  <c r="M362" i="3"/>
  <c r="M16" i="3"/>
  <c r="M41" i="3"/>
  <c r="M285" i="3"/>
  <c r="M277" i="3"/>
  <c r="M260" i="3"/>
  <c r="M218" i="3"/>
  <c r="M81" i="3"/>
  <c r="M195" i="3"/>
  <c r="M76" i="3"/>
  <c r="M126" i="3"/>
  <c r="M237" i="3"/>
  <c r="M271" i="3"/>
  <c r="M194" i="3"/>
  <c r="M44" i="3"/>
  <c r="M361" i="3"/>
  <c r="M314" i="3"/>
  <c r="M72" i="3"/>
  <c r="M262" i="3"/>
  <c r="M223" i="3"/>
  <c r="M99" i="3"/>
  <c r="M139" i="3"/>
  <c r="M189" i="3"/>
  <c r="M129" i="3"/>
  <c r="M102" i="3"/>
  <c r="M53" i="3"/>
  <c r="M26" i="3"/>
  <c r="M172" i="3"/>
  <c r="M239" i="3"/>
  <c r="M321" i="3"/>
  <c r="M330" i="3"/>
  <c r="M225" i="3"/>
  <c r="M37" i="3"/>
  <c r="M127" i="3"/>
  <c r="M117" i="3"/>
  <c r="M253" i="3"/>
  <c r="M173" i="3"/>
  <c r="M208" i="3"/>
  <c r="M252" i="3"/>
  <c r="M138" i="3"/>
  <c r="M92" i="3"/>
  <c r="M154" i="3"/>
  <c r="M118" i="3"/>
  <c r="M286" i="3"/>
  <c r="M152" i="3"/>
  <c r="M162" i="3"/>
  <c r="M124" i="3"/>
  <c r="M315" i="3"/>
  <c r="M180" i="3"/>
  <c r="M110" i="3"/>
  <c r="M116" i="3"/>
  <c r="M334" i="3"/>
  <c r="M282" i="3"/>
  <c r="M251" i="3"/>
  <c r="M90" i="3"/>
  <c r="M344" i="3"/>
  <c r="M36" i="3"/>
  <c r="M327" i="3"/>
  <c r="M50" i="3"/>
  <c r="M305" i="3"/>
  <c r="M335" i="3"/>
  <c r="M242" i="3"/>
  <c r="M120" i="3"/>
  <c r="M284" i="3"/>
  <c r="M134" i="3"/>
  <c r="M24" i="3"/>
  <c r="M187" i="3"/>
  <c r="M190" i="3"/>
  <c r="M150" i="3"/>
  <c r="M32" i="3"/>
  <c r="M258" i="3"/>
  <c r="N257" i="3"/>
  <c r="N59" i="3"/>
  <c r="N342" i="3"/>
  <c r="N254" i="3"/>
  <c r="N283" i="3"/>
  <c r="N142" i="3"/>
  <c r="N18" i="3"/>
  <c r="N151" i="3"/>
  <c r="N268" i="3"/>
  <c r="N306" i="3"/>
  <c r="N63" i="3"/>
  <c r="N149" i="3"/>
  <c r="N88" i="3"/>
  <c r="N78" i="3"/>
  <c r="N71" i="3"/>
  <c r="N135" i="3"/>
  <c r="N197" i="3"/>
  <c r="N303" i="3"/>
  <c r="N337" i="3"/>
  <c r="N176" i="3"/>
  <c r="N266" i="3"/>
  <c r="N230" i="3"/>
  <c r="N97" i="3"/>
  <c r="N22" i="3"/>
  <c r="N310" i="3"/>
  <c r="N222" i="3"/>
  <c r="N131" i="3"/>
  <c r="N280" i="3"/>
  <c r="N10" i="3"/>
  <c r="N77" i="3"/>
  <c r="N101" i="3"/>
  <c r="N200" i="3"/>
  <c r="N156" i="3"/>
  <c r="N362" i="3"/>
  <c r="N16" i="3"/>
  <c r="N41" i="3"/>
  <c r="N285" i="3"/>
  <c r="N277" i="3"/>
  <c r="N260" i="3"/>
  <c r="N218" i="3"/>
  <c r="N81" i="3"/>
  <c r="N195" i="3"/>
  <c r="N76" i="3"/>
  <c r="N126" i="3"/>
  <c r="N237" i="3"/>
  <c r="N271" i="3"/>
  <c r="N194" i="3"/>
  <c r="N44" i="3"/>
  <c r="N361" i="3"/>
  <c r="N314" i="3"/>
  <c r="N72" i="3"/>
  <c r="N262" i="3"/>
  <c r="N223" i="3"/>
  <c r="N99" i="3"/>
  <c r="N139" i="3"/>
  <c r="N189" i="3"/>
  <c r="N129" i="3"/>
  <c r="N102" i="3"/>
  <c r="N53" i="3"/>
  <c r="N26" i="3"/>
  <c r="N172" i="3"/>
  <c r="N239" i="3"/>
  <c r="N321" i="3"/>
  <c r="N330" i="3"/>
  <c r="N225" i="3"/>
  <c r="N37" i="3"/>
  <c r="N127" i="3"/>
  <c r="N117" i="3"/>
  <c r="N253" i="3"/>
  <c r="N173" i="3"/>
  <c r="N208" i="3"/>
  <c r="N252" i="3"/>
  <c r="N138" i="3"/>
  <c r="N92" i="3"/>
  <c r="N154" i="3"/>
  <c r="N118" i="3"/>
  <c r="N286" i="3"/>
  <c r="N152" i="3"/>
  <c r="N162" i="3"/>
  <c r="N124" i="3"/>
  <c r="N315" i="3"/>
  <c r="N180" i="3"/>
  <c r="N110" i="3"/>
  <c r="N116" i="3"/>
  <c r="N334" i="3"/>
  <c r="N282" i="3"/>
  <c r="N251" i="3"/>
  <c r="N90" i="3"/>
  <c r="N344" i="3"/>
  <c r="N36" i="3"/>
  <c r="N327" i="3"/>
  <c r="N50" i="3"/>
  <c r="N305" i="3"/>
  <c r="N335" i="3"/>
  <c r="N242" i="3"/>
  <c r="N120" i="3"/>
  <c r="N284" i="3"/>
  <c r="N134" i="3"/>
  <c r="N24" i="3"/>
  <c r="N187" i="3"/>
  <c r="N190" i="3"/>
  <c r="N150" i="3"/>
  <c r="N32" i="3"/>
  <c r="N258" i="3"/>
  <c r="O257" i="3"/>
  <c r="O59" i="3"/>
  <c r="O342" i="3"/>
  <c r="O254" i="3"/>
  <c r="O283" i="3"/>
  <c r="O142" i="3"/>
  <c r="O18" i="3"/>
  <c r="O151" i="3"/>
  <c r="O268" i="3"/>
  <c r="O306" i="3"/>
  <c r="O63" i="3"/>
  <c r="O149" i="3"/>
  <c r="O88" i="3"/>
  <c r="O78" i="3"/>
  <c r="O71" i="3"/>
  <c r="O135" i="3"/>
  <c r="O197" i="3"/>
  <c r="O303" i="3"/>
  <c r="O337" i="3"/>
  <c r="O176" i="3"/>
  <c r="O266" i="3"/>
  <c r="O230" i="3"/>
  <c r="O97" i="3"/>
  <c r="O22" i="3"/>
  <c r="O310" i="3"/>
  <c r="O222" i="3"/>
  <c r="O131" i="3"/>
  <c r="O280" i="3"/>
  <c r="O10" i="3"/>
  <c r="O77" i="3"/>
  <c r="O101" i="3"/>
  <c r="O200" i="3"/>
  <c r="O156" i="3"/>
  <c r="O362" i="3"/>
  <c r="O16" i="3"/>
  <c r="O41" i="3"/>
  <c r="O285" i="3"/>
  <c r="O277" i="3"/>
  <c r="O260" i="3"/>
  <c r="O218" i="3"/>
  <c r="O81" i="3"/>
  <c r="O195" i="3"/>
  <c r="O76" i="3"/>
  <c r="O126" i="3"/>
  <c r="O237" i="3"/>
  <c r="O271" i="3"/>
  <c r="O194" i="3"/>
  <c r="O44" i="3"/>
  <c r="O361" i="3"/>
  <c r="O314" i="3"/>
  <c r="O72" i="3"/>
  <c r="O262" i="3"/>
  <c r="O223" i="3"/>
  <c r="O99" i="3"/>
  <c r="O139" i="3"/>
  <c r="O189" i="3"/>
  <c r="O129" i="3"/>
  <c r="O102" i="3"/>
  <c r="O53" i="3"/>
  <c r="O26" i="3"/>
  <c r="O172" i="3"/>
  <c r="O239" i="3"/>
  <c r="O321" i="3"/>
  <c r="O330" i="3"/>
  <c r="O225" i="3"/>
  <c r="O37" i="3"/>
  <c r="O127" i="3"/>
  <c r="O117" i="3"/>
  <c r="O253" i="3"/>
  <c r="O173" i="3"/>
  <c r="O208" i="3"/>
  <c r="O252" i="3"/>
  <c r="O138" i="3"/>
  <c r="O92" i="3"/>
  <c r="O154" i="3"/>
  <c r="O118" i="3"/>
  <c r="O286" i="3"/>
  <c r="O152" i="3"/>
  <c r="O162" i="3"/>
  <c r="O124" i="3"/>
  <c r="O315" i="3"/>
  <c r="O180" i="3"/>
  <c r="O110" i="3"/>
  <c r="O116" i="3"/>
  <c r="O334" i="3"/>
  <c r="O282" i="3"/>
  <c r="O251" i="3"/>
  <c r="O90" i="3"/>
  <c r="O344" i="3"/>
  <c r="O36" i="3"/>
  <c r="O327" i="3"/>
  <c r="O50" i="3"/>
  <c r="O305" i="3"/>
  <c r="O335" i="3"/>
  <c r="O242" i="3"/>
  <c r="O120" i="3"/>
  <c r="O284" i="3"/>
  <c r="O134" i="3"/>
  <c r="O24" i="3"/>
  <c r="O187" i="3"/>
  <c r="O190" i="3"/>
  <c r="O150" i="3"/>
  <c r="O32" i="3"/>
  <c r="O258" i="3"/>
  <c r="P257" i="3"/>
  <c r="P59" i="3"/>
  <c r="P342" i="3"/>
  <c r="P254" i="3"/>
  <c r="P283" i="3"/>
  <c r="P142" i="3"/>
  <c r="P18" i="3"/>
  <c r="P151" i="3"/>
  <c r="P268" i="3"/>
  <c r="P306" i="3"/>
  <c r="P63" i="3"/>
  <c r="P149" i="3"/>
  <c r="P88" i="3"/>
  <c r="P78" i="3"/>
  <c r="P71" i="3"/>
  <c r="P135" i="3"/>
  <c r="P197" i="3"/>
  <c r="P303" i="3"/>
  <c r="P337" i="3"/>
  <c r="P176" i="3"/>
  <c r="P266" i="3"/>
  <c r="P230" i="3"/>
  <c r="P97" i="3"/>
  <c r="P22" i="3"/>
  <c r="P310" i="3"/>
  <c r="P222" i="3"/>
  <c r="P131" i="3"/>
  <c r="P280" i="3"/>
  <c r="P10" i="3"/>
  <c r="P77" i="3"/>
  <c r="P101" i="3"/>
  <c r="P200" i="3"/>
  <c r="P156" i="3"/>
  <c r="P362" i="3"/>
  <c r="P16" i="3"/>
  <c r="P41" i="3"/>
  <c r="P285" i="3"/>
  <c r="P277" i="3"/>
  <c r="P260" i="3"/>
  <c r="P218" i="3"/>
  <c r="P81" i="3"/>
  <c r="P195" i="3"/>
  <c r="P76" i="3"/>
  <c r="P126" i="3"/>
  <c r="P237" i="3"/>
  <c r="P271" i="3"/>
  <c r="P194" i="3"/>
  <c r="P44" i="3"/>
  <c r="P361" i="3"/>
  <c r="P314" i="3"/>
  <c r="P72" i="3"/>
  <c r="P262" i="3"/>
  <c r="P223" i="3"/>
  <c r="P99" i="3"/>
  <c r="P139" i="3"/>
  <c r="P189" i="3"/>
  <c r="P129" i="3"/>
  <c r="P102" i="3"/>
  <c r="P53" i="3"/>
  <c r="P26" i="3"/>
  <c r="P172" i="3"/>
  <c r="P239" i="3"/>
  <c r="P321" i="3"/>
  <c r="P330" i="3"/>
  <c r="P225" i="3"/>
  <c r="P37" i="3"/>
  <c r="P127" i="3"/>
  <c r="P117" i="3"/>
  <c r="P253" i="3"/>
  <c r="P173" i="3"/>
  <c r="P208" i="3"/>
  <c r="P252" i="3"/>
  <c r="P138" i="3"/>
  <c r="P92" i="3"/>
  <c r="P154" i="3"/>
  <c r="P118" i="3"/>
  <c r="P286" i="3"/>
  <c r="P152" i="3"/>
  <c r="P162" i="3"/>
  <c r="P124" i="3"/>
  <c r="P315" i="3"/>
  <c r="P180" i="3"/>
  <c r="P110" i="3"/>
  <c r="P116" i="3"/>
  <c r="P334" i="3"/>
  <c r="P282" i="3"/>
  <c r="P251" i="3"/>
  <c r="P90" i="3"/>
  <c r="P344" i="3"/>
  <c r="P36" i="3"/>
  <c r="P327" i="3"/>
  <c r="P50" i="3"/>
  <c r="P305" i="3"/>
  <c r="P335" i="3"/>
  <c r="P242" i="3"/>
  <c r="P120" i="3"/>
  <c r="P284" i="3"/>
  <c r="P134" i="3"/>
  <c r="P24" i="3"/>
  <c r="P187" i="3"/>
  <c r="P190" i="3"/>
  <c r="P150" i="3"/>
  <c r="P32" i="3"/>
  <c r="P258" i="3"/>
  <c r="Q257" i="3"/>
  <c r="Q59" i="3"/>
  <c r="Q342" i="3"/>
  <c r="Q254" i="3"/>
  <c r="Q283" i="3"/>
  <c r="Q142" i="3"/>
  <c r="Q18" i="3"/>
  <c r="Q151" i="3"/>
  <c r="Q268" i="3"/>
  <c r="Q306" i="3"/>
  <c r="Q63" i="3"/>
  <c r="Q149" i="3"/>
  <c r="Q88" i="3"/>
  <c r="Q78" i="3"/>
  <c r="Q71" i="3"/>
  <c r="Q135" i="3"/>
  <c r="Q197" i="3"/>
  <c r="Q303" i="3"/>
  <c r="Q337" i="3"/>
  <c r="Q176" i="3"/>
  <c r="Q266" i="3"/>
  <c r="Q230" i="3"/>
  <c r="Q97" i="3"/>
  <c r="Q22" i="3"/>
  <c r="Q310" i="3"/>
  <c r="Q222" i="3"/>
  <c r="Q131" i="3"/>
  <c r="Q280" i="3"/>
  <c r="Q10" i="3"/>
  <c r="Q77" i="3"/>
  <c r="Q101" i="3"/>
  <c r="Q200" i="3"/>
  <c r="Q156" i="3"/>
  <c r="Q362" i="3"/>
  <c r="Q16" i="3"/>
  <c r="Q41" i="3"/>
  <c r="Q285" i="3"/>
  <c r="Q277" i="3"/>
  <c r="Q260" i="3"/>
  <c r="Q218" i="3"/>
  <c r="Q81" i="3"/>
  <c r="Q195" i="3"/>
  <c r="Q76" i="3"/>
  <c r="Q126" i="3"/>
  <c r="Q237" i="3"/>
  <c r="Q271" i="3"/>
  <c r="Q194" i="3"/>
  <c r="Q44" i="3"/>
  <c r="Q361" i="3"/>
  <c r="Q314" i="3"/>
  <c r="Q72" i="3"/>
  <c r="Q262" i="3"/>
  <c r="Q223" i="3"/>
  <c r="Q99" i="3"/>
  <c r="Q139" i="3"/>
  <c r="Q189" i="3"/>
  <c r="Q129" i="3"/>
  <c r="Q102" i="3"/>
  <c r="Q53" i="3"/>
  <c r="Q26" i="3"/>
  <c r="Q172" i="3"/>
  <c r="Q239" i="3"/>
  <c r="Q321" i="3"/>
  <c r="Q330" i="3"/>
  <c r="Q225" i="3"/>
  <c r="Q37" i="3"/>
  <c r="Q127" i="3"/>
  <c r="Q117" i="3"/>
  <c r="Q253" i="3"/>
  <c r="Q173" i="3"/>
  <c r="Q208" i="3"/>
  <c r="Q252" i="3"/>
  <c r="Q138" i="3"/>
  <c r="Q92" i="3"/>
  <c r="Q154" i="3"/>
  <c r="Q118" i="3"/>
  <c r="Q286" i="3"/>
  <c r="Q152" i="3"/>
  <c r="Q162" i="3"/>
  <c r="Q124" i="3"/>
  <c r="Q315" i="3"/>
  <c r="Q180" i="3"/>
  <c r="Q110" i="3"/>
  <c r="Q116" i="3"/>
  <c r="Q334" i="3"/>
  <c r="Q282" i="3"/>
  <c r="Q251" i="3"/>
  <c r="Q90" i="3"/>
  <c r="Q344" i="3"/>
  <c r="Q36" i="3"/>
  <c r="Q327" i="3"/>
  <c r="Q50" i="3"/>
  <c r="Q305" i="3"/>
  <c r="Q335" i="3"/>
  <c r="Q242" i="3"/>
  <c r="Q120" i="3"/>
  <c r="Q284" i="3"/>
  <c r="Q134" i="3"/>
  <c r="Q24" i="3"/>
  <c r="Q187" i="3"/>
  <c r="Q190" i="3"/>
  <c r="Q150" i="3"/>
  <c r="Q32" i="3"/>
  <c r="Q258" i="3"/>
  <c r="R257" i="3"/>
  <c r="R59" i="3"/>
  <c r="R342" i="3"/>
  <c r="R254" i="3"/>
  <c r="R283" i="3"/>
  <c r="R142" i="3"/>
  <c r="R18" i="3"/>
  <c r="R151" i="3"/>
  <c r="R268" i="3"/>
  <c r="R306" i="3"/>
  <c r="R63" i="3"/>
  <c r="R149" i="3"/>
  <c r="R88" i="3"/>
  <c r="R78" i="3"/>
  <c r="R71" i="3"/>
  <c r="R135" i="3"/>
  <c r="R197" i="3"/>
  <c r="R303" i="3"/>
  <c r="R337" i="3"/>
  <c r="R176" i="3"/>
  <c r="R266" i="3"/>
  <c r="R230" i="3"/>
  <c r="R97" i="3"/>
  <c r="R22" i="3"/>
  <c r="R310" i="3"/>
  <c r="R222" i="3"/>
  <c r="R131" i="3"/>
  <c r="R280" i="3"/>
  <c r="R10" i="3"/>
  <c r="R77" i="3"/>
  <c r="R101" i="3"/>
  <c r="R200" i="3"/>
  <c r="R156" i="3"/>
  <c r="R362" i="3"/>
  <c r="R16" i="3"/>
  <c r="R41" i="3"/>
  <c r="R285" i="3"/>
  <c r="R277" i="3"/>
  <c r="R260" i="3"/>
  <c r="R218" i="3"/>
  <c r="R81" i="3"/>
  <c r="R195" i="3"/>
  <c r="R76" i="3"/>
  <c r="R126" i="3"/>
  <c r="R237" i="3"/>
  <c r="R271" i="3"/>
  <c r="R194" i="3"/>
  <c r="R44" i="3"/>
  <c r="R361" i="3"/>
  <c r="R314" i="3"/>
  <c r="R72" i="3"/>
  <c r="R262" i="3"/>
  <c r="R223" i="3"/>
  <c r="R99" i="3"/>
  <c r="R139" i="3"/>
  <c r="R189" i="3"/>
  <c r="R129" i="3"/>
  <c r="R102" i="3"/>
  <c r="R53" i="3"/>
  <c r="R26" i="3"/>
  <c r="R172" i="3"/>
  <c r="R239" i="3"/>
  <c r="R321" i="3"/>
  <c r="R330" i="3"/>
  <c r="R225" i="3"/>
  <c r="R37" i="3"/>
  <c r="R127" i="3"/>
  <c r="R117" i="3"/>
  <c r="R253" i="3"/>
  <c r="R173" i="3"/>
  <c r="R208" i="3"/>
  <c r="R252" i="3"/>
  <c r="R138" i="3"/>
  <c r="R92" i="3"/>
  <c r="R154" i="3"/>
  <c r="R118" i="3"/>
  <c r="R286" i="3"/>
  <c r="R152" i="3"/>
  <c r="R162" i="3"/>
  <c r="R124" i="3"/>
  <c r="R315" i="3"/>
  <c r="R180" i="3"/>
  <c r="R110" i="3"/>
  <c r="R116" i="3"/>
  <c r="R334" i="3"/>
  <c r="R282" i="3"/>
  <c r="R251" i="3"/>
  <c r="R90" i="3"/>
  <c r="R344" i="3"/>
  <c r="R36" i="3"/>
  <c r="R327" i="3"/>
  <c r="R50" i="3"/>
  <c r="R305" i="3"/>
  <c r="R335" i="3"/>
  <c r="R242" i="3"/>
  <c r="R120" i="3"/>
  <c r="R284" i="3"/>
  <c r="R134" i="3"/>
  <c r="R24" i="3"/>
  <c r="R187" i="3"/>
  <c r="R190" i="3"/>
  <c r="R150" i="3"/>
  <c r="R32" i="3"/>
  <c r="R258" i="3"/>
  <c r="S257" i="3"/>
  <c r="S59" i="3"/>
  <c r="S342" i="3"/>
  <c r="S254" i="3"/>
  <c r="S283" i="3"/>
  <c r="S142" i="3"/>
  <c r="S18" i="3"/>
  <c r="S151" i="3"/>
  <c r="S268" i="3"/>
  <c r="S306" i="3"/>
  <c r="S63" i="3"/>
  <c r="S149" i="3"/>
  <c r="S88" i="3"/>
  <c r="S78" i="3"/>
  <c r="S71" i="3"/>
  <c r="S135" i="3"/>
  <c r="S197" i="3"/>
  <c r="S303" i="3"/>
  <c r="S337" i="3"/>
  <c r="S176" i="3"/>
  <c r="S266" i="3"/>
  <c r="S230" i="3"/>
  <c r="S97" i="3"/>
  <c r="S22" i="3"/>
  <c r="S310" i="3"/>
  <c r="S222" i="3"/>
  <c r="S131" i="3"/>
  <c r="S280" i="3"/>
  <c r="S10" i="3"/>
  <c r="S77" i="3"/>
  <c r="S101" i="3"/>
  <c r="S200" i="3"/>
  <c r="S156" i="3"/>
  <c r="S362" i="3"/>
  <c r="S16" i="3"/>
  <c r="S41" i="3"/>
  <c r="S285" i="3"/>
  <c r="S277" i="3"/>
  <c r="S260" i="3"/>
  <c r="S218" i="3"/>
  <c r="S81" i="3"/>
  <c r="S195" i="3"/>
  <c r="S76" i="3"/>
  <c r="S126" i="3"/>
  <c r="S237" i="3"/>
  <c r="S271" i="3"/>
  <c r="S194" i="3"/>
  <c r="S44" i="3"/>
  <c r="S361" i="3"/>
  <c r="S314" i="3"/>
  <c r="S72" i="3"/>
  <c r="S262" i="3"/>
  <c r="S223" i="3"/>
  <c r="S99" i="3"/>
  <c r="S139" i="3"/>
  <c r="S189" i="3"/>
  <c r="S129" i="3"/>
  <c r="S102" i="3"/>
  <c r="S53" i="3"/>
  <c r="S26" i="3"/>
  <c r="S172" i="3"/>
  <c r="S239" i="3"/>
  <c r="S321" i="3"/>
  <c r="S330" i="3"/>
  <c r="S225" i="3"/>
  <c r="S37" i="3"/>
  <c r="S127" i="3"/>
  <c r="S117" i="3"/>
  <c r="S253" i="3"/>
  <c r="S173" i="3"/>
  <c r="S208" i="3"/>
  <c r="S252" i="3"/>
  <c r="S138" i="3"/>
  <c r="S92" i="3"/>
  <c r="S154" i="3"/>
  <c r="S118" i="3"/>
  <c r="S286" i="3"/>
  <c r="S152" i="3"/>
  <c r="S162" i="3"/>
  <c r="S124" i="3"/>
  <c r="S315" i="3"/>
  <c r="S180" i="3"/>
  <c r="S110" i="3"/>
  <c r="S116" i="3"/>
  <c r="S334" i="3"/>
  <c r="S282" i="3"/>
  <c r="S251" i="3"/>
  <c r="S90" i="3"/>
  <c r="S344" i="3"/>
  <c r="S36" i="3"/>
  <c r="S327" i="3"/>
  <c r="S50" i="3"/>
  <c r="S305" i="3"/>
  <c r="S335" i="3"/>
  <c r="S242" i="3"/>
  <c r="S120" i="3"/>
  <c r="S284" i="3"/>
  <c r="S134" i="3"/>
  <c r="S24" i="3"/>
  <c r="S187" i="3"/>
  <c r="S190" i="3"/>
  <c r="S150" i="3"/>
  <c r="S32" i="3"/>
  <c r="S258" i="3"/>
  <c r="T257" i="3"/>
  <c r="T59" i="3"/>
  <c r="T342" i="3"/>
  <c r="T254" i="3"/>
  <c r="T283" i="3"/>
  <c r="T142" i="3"/>
  <c r="T18" i="3"/>
  <c r="T151" i="3"/>
  <c r="T268" i="3"/>
  <c r="T306" i="3"/>
  <c r="T63" i="3"/>
  <c r="T149" i="3"/>
  <c r="T88" i="3"/>
  <c r="T78" i="3"/>
  <c r="T71" i="3"/>
  <c r="T135" i="3"/>
  <c r="T197" i="3"/>
  <c r="T303" i="3"/>
  <c r="T337" i="3"/>
  <c r="T176" i="3"/>
  <c r="T266" i="3"/>
  <c r="T230" i="3"/>
  <c r="T97" i="3"/>
  <c r="T22" i="3"/>
  <c r="T310" i="3"/>
  <c r="T222" i="3"/>
  <c r="T131" i="3"/>
  <c r="T280" i="3"/>
  <c r="T10" i="3"/>
  <c r="T77" i="3"/>
  <c r="T101" i="3"/>
  <c r="T200" i="3"/>
  <c r="T156" i="3"/>
  <c r="T362" i="3"/>
  <c r="T16" i="3"/>
  <c r="T41" i="3"/>
  <c r="T285" i="3"/>
  <c r="T277" i="3"/>
  <c r="T260" i="3"/>
  <c r="T218" i="3"/>
  <c r="T81" i="3"/>
  <c r="T195" i="3"/>
  <c r="T76" i="3"/>
  <c r="T126" i="3"/>
  <c r="T237" i="3"/>
  <c r="T271" i="3"/>
  <c r="T194" i="3"/>
  <c r="T44" i="3"/>
  <c r="T361" i="3"/>
  <c r="T314" i="3"/>
  <c r="T72" i="3"/>
  <c r="T262" i="3"/>
  <c r="T223" i="3"/>
  <c r="T99" i="3"/>
  <c r="T139" i="3"/>
  <c r="T189" i="3"/>
  <c r="T129" i="3"/>
  <c r="T102" i="3"/>
  <c r="T53" i="3"/>
  <c r="T26" i="3"/>
  <c r="T172" i="3"/>
  <c r="T239" i="3"/>
  <c r="T321" i="3"/>
  <c r="T330" i="3"/>
  <c r="T225" i="3"/>
  <c r="T37" i="3"/>
  <c r="T127" i="3"/>
  <c r="T117" i="3"/>
  <c r="T253" i="3"/>
  <c r="T173" i="3"/>
  <c r="T208" i="3"/>
  <c r="T252" i="3"/>
  <c r="T138" i="3"/>
  <c r="T92" i="3"/>
  <c r="T154" i="3"/>
  <c r="T118" i="3"/>
  <c r="T286" i="3"/>
  <c r="T152" i="3"/>
  <c r="T162" i="3"/>
  <c r="T124" i="3"/>
  <c r="T315" i="3"/>
  <c r="T180" i="3"/>
  <c r="T110" i="3"/>
  <c r="T116" i="3"/>
  <c r="T334" i="3"/>
  <c r="T282" i="3"/>
  <c r="T251" i="3"/>
  <c r="T90" i="3"/>
  <c r="T344" i="3"/>
  <c r="T36" i="3"/>
  <c r="T327" i="3"/>
  <c r="T50" i="3"/>
  <c r="T305" i="3"/>
  <c r="T335" i="3"/>
  <c r="T242" i="3"/>
  <c r="T120" i="3"/>
  <c r="T284" i="3"/>
  <c r="T134" i="3"/>
  <c r="T24" i="3"/>
  <c r="T187" i="3"/>
  <c r="T190" i="3"/>
  <c r="T150" i="3"/>
  <c r="T32" i="3"/>
  <c r="T258" i="3"/>
  <c r="U257" i="3"/>
  <c r="U59" i="3"/>
  <c r="U342" i="3"/>
  <c r="U254" i="3"/>
  <c r="U283" i="3"/>
  <c r="U142" i="3"/>
  <c r="U18" i="3"/>
  <c r="U151" i="3"/>
  <c r="U268" i="3"/>
  <c r="U306" i="3"/>
  <c r="U63" i="3"/>
  <c r="U149" i="3"/>
  <c r="U88" i="3"/>
  <c r="U78" i="3"/>
  <c r="U71" i="3"/>
  <c r="U135" i="3"/>
  <c r="U197" i="3"/>
  <c r="U303" i="3"/>
  <c r="U337" i="3"/>
  <c r="U176" i="3"/>
  <c r="U266" i="3"/>
  <c r="U230" i="3"/>
  <c r="U97" i="3"/>
  <c r="U22" i="3"/>
  <c r="U310" i="3"/>
  <c r="U222" i="3"/>
  <c r="U131" i="3"/>
  <c r="U280" i="3"/>
  <c r="U10" i="3"/>
  <c r="U77" i="3"/>
  <c r="U101" i="3"/>
  <c r="U200" i="3"/>
  <c r="U156" i="3"/>
  <c r="U362" i="3"/>
  <c r="U16" i="3"/>
  <c r="U41" i="3"/>
  <c r="U285" i="3"/>
  <c r="U277" i="3"/>
  <c r="U260" i="3"/>
  <c r="U218" i="3"/>
  <c r="U81" i="3"/>
  <c r="U195" i="3"/>
  <c r="U76" i="3"/>
  <c r="U126" i="3"/>
  <c r="U237" i="3"/>
  <c r="U271" i="3"/>
  <c r="U194" i="3"/>
  <c r="U44" i="3"/>
  <c r="U361" i="3"/>
  <c r="U314" i="3"/>
  <c r="U72" i="3"/>
  <c r="U262" i="3"/>
  <c r="U223" i="3"/>
  <c r="U99" i="3"/>
  <c r="U139" i="3"/>
  <c r="U189" i="3"/>
  <c r="U129" i="3"/>
  <c r="U102" i="3"/>
  <c r="U53" i="3"/>
  <c r="U26" i="3"/>
  <c r="U172" i="3"/>
  <c r="U239" i="3"/>
  <c r="U321" i="3"/>
  <c r="U330" i="3"/>
  <c r="U225" i="3"/>
  <c r="U37" i="3"/>
  <c r="U127" i="3"/>
  <c r="U117" i="3"/>
  <c r="U253" i="3"/>
  <c r="U173" i="3"/>
  <c r="U208" i="3"/>
  <c r="U252" i="3"/>
  <c r="U138" i="3"/>
  <c r="U92" i="3"/>
  <c r="U154" i="3"/>
  <c r="U118" i="3"/>
  <c r="U286" i="3"/>
  <c r="U152" i="3"/>
  <c r="U162" i="3"/>
  <c r="U124" i="3"/>
  <c r="U315" i="3"/>
  <c r="U180" i="3"/>
  <c r="U110" i="3"/>
  <c r="U116" i="3"/>
  <c r="U334" i="3"/>
  <c r="U282" i="3"/>
  <c r="U251" i="3"/>
  <c r="U90" i="3"/>
  <c r="U344" i="3"/>
  <c r="U36" i="3"/>
  <c r="U327" i="3"/>
  <c r="U50" i="3"/>
  <c r="U305" i="3"/>
  <c r="U335" i="3"/>
  <c r="U242" i="3"/>
  <c r="U120" i="3"/>
  <c r="U284" i="3"/>
  <c r="U134" i="3"/>
  <c r="U24" i="3"/>
  <c r="U187" i="3"/>
  <c r="U190" i="3"/>
  <c r="U150" i="3"/>
  <c r="U32" i="3"/>
  <c r="U258" i="3"/>
  <c r="V257" i="3"/>
  <c r="V59" i="3"/>
  <c r="V342" i="3"/>
  <c r="V254" i="3"/>
  <c r="V283" i="3"/>
  <c r="V142" i="3"/>
  <c r="V18" i="3"/>
  <c r="V151" i="3"/>
  <c r="V268" i="3"/>
  <c r="V306" i="3"/>
  <c r="V63" i="3"/>
  <c r="V149" i="3"/>
  <c r="V88" i="3"/>
  <c r="V78" i="3"/>
  <c r="V71" i="3"/>
  <c r="V135" i="3"/>
  <c r="V197" i="3"/>
  <c r="V303" i="3"/>
  <c r="V337" i="3"/>
  <c r="V176" i="3"/>
  <c r="V266" i="3"/>
  <c r="V230" i="3"/>
  <c r="V97" i="3"/>
  <c r="V22" i="3"/>
  <c r="V310" i="3"/>
  <c r="V222" i="3"/>
  <c r="V131" i="3"/>
  <c r="V280" i="3"/>
  <c r="V10" i="3"/>
  <c r="V77" i="3"/>
  <c r="V101" i="3"/>
  <c r="V200" i="3"/>
  <c r="V156" i="3"/>
  <c r="V362" i="3"/>
  <c r="V16" i="3"/>
  <c r="V41" i="3"/>
  <c r="V285" i="3"/>
  <c r="V277" i="3"/>
  <c r="V260" i="3"/>
  <c r="V218" i="3"/>
  <c r="V81" i="3"/>
  <c r="V195" i="3"/>
  <c r="V76" i="3"/>
  <c r="V126" i="3"/>
  <c r="V237" i="3"/>
  <c r="V271" i="3"/>
  <c r="V194" i="3"/>
  <c r="V44" i="3"/>
  <c r="V361" i="3"/>
  <c r="V314" i="3"/>
  <c r="V72" i="3"/>
  <c r="V262" i="3"/>
  <c r="V223" i="3"/>
  <c r="V99" i="3"/>
  <c r="V139" i="3"/>
  <c r="V189" i="3"/>
  <c r="V129" i="3"/>
  <c r="V102" i="3"/>
  <c r="V53" i="3"/>
  <c r="V26" i="3"/>
  <c r="V172" i="3"/>
  <c r="V239" i="3"/>
  <c r="V321" i="3"/>
  <c r="V330" i="3"/>
  <c r="V225" i="3"/>
  <c r="V37" i="3"/>
  <c r="V127" i="3"/>
  <c r="V117" i="3"/>
  <c r="V253" i="3"/>
  <c r="V173" i="3"/>
  <c r="V208" i="3"/>
  <c r="V252" i="3"/>
  <c r="V138" i="3"/>
  <c r="V92" i="3"/>
  <c r="V154" i="3"/>
  <c r="V118" i="3"/>
  <c r="V286" i="3"/>
  <c r="V152" i="3"/>
  <c r="V162" i="3"/>
  <c r="V124" i="3"/>
  <c r="V315" i="3"/>
  <c r="V180" i="3"/>
  <c r="V110" i="3"/>
  <c r="V116" i="3"/>
  <c r="V334" i="3"/>
  <c r="V282" i="3"/>
  <c r="V251" i="3"/>
  <c r="V90" i="3"/>
  <c r="V344" i="3"/>
  <c r="V36" i="3"/>
  <c r="V327" i="3"/>
  <c r="V50" i="3"/>
  <c r="V305" i="3"/>
  <c r="V335" i="3"/>
  <c r="V242" i="3"/>
  <c r="V120" i="3"/>
  <c r="V284" i="3"/>
  <c r="V134" i="3"/>
  <c r="V24" i="3"/>
  <c r="V187" i="3"/>
  <c r="V190" i="3"/>
  <c r="V150" i="3"/>
  <c r="V32" i="3"/>
  <c r="V258" i="3"/>
  <c r="AL75" i="18" l="1"/>
  <c r="AL104" i="18"/>
  <c r="AL106" i="18"/>
  <c r="AL77" i="18"/>
  <c r="AL76" i="18"/>
  <c r="AL105" i="18"/>
  <c r="AL94" i="18"/>
  <c r="AL65" i="18"/>
  <c r="AL95" i="18"/>
  <c r="AL66" i="18"/>
  <c r="AL72" i="18"/>
  <c r="AL101" i="18"/>
  <c r="AL60" i="18"/>
  <c r="AL89" i="18"/>
  <c r="AL91" i="18"/>
  <c r="AL62" i="18"/>
  <c r="AL68" i="18"/>
  <c r="AL97" i="18"/>
  <c r="AL74" i="18"/>
  <c r="AL103" i="18"/>
  <c r="AL93" i="18"/>
  <c r="AL64" i="18"/>
  <c r="AL92" i="18"/>
  <c r="AL63" i="18"/>
  <c r="AG139" i="3"/>
  <c r="AH139" i="3" s="1"/>
  <c r="AG22" i="3"/>
  <c r="AH22" i="3" s="1"/>
  <c r="AG284" i="3"/>
  <c r="AH284" i="3" s="1"/>
  <c r="AG344" i="3"/>
  <c r="AH344" i="3" s="1"/>
  <c r="AG315" i="3"/>
  <c r="AH315" i="3" s="1"/>
  <c r="AG172" i="3"/>
  <c r="AH172" i="3" s="1"/>
  <c r="AG99" i="3"/>
  <c r="AH99" i="3" s="1"/>
  <c r="AG260" i="3"/>
  <c r="AH260" i="3" s="1"/>
  <c r="AG101" i="3"/>
  <c r="AH101" i="3" s="1"/>
  <c r="AG97" i="3"/>
  <c r="AH97" i="3" s="1"/>
  <c r="AG71" i="3"/>
  <c r="AH71" i="3" s="1"/>
  <c r="AG18" i="3"/>
  <c r="AH18" i="3" s="1"/>
  <c r="AG134" i="3"/>
  <c r="AH134" i="3" s="1"/>
  <c r="AG151" i="3"/>
  <c r="AH151" i="3" s="1"/>
  <c r="AG258" i="3"/>
  <c r="AH258" i="3" s="1"/>
  <c r="AG120" i="3"/>
  <c r="AH120" i="3" s="1"/>
  <c r="AG90" i="3"/>
  <c r="AH90" i="3" s="1"/>
  <c r="AG124" i="3"/>
  <c r="AH124" i="3" s="1"/>
  <c r="AG138" i="3"/>
  <c r="AH138" i="3" s="1"/>
  <c r="AG37" i="3"/>
  <c r="AH37" i="3" s="1"/>
  <c r="AG26" i="3"/>
  <c r="AH26" i="3" s="1"/>
  <c r="AG223" i="3"/>
  <c r="AH223" i="3" s="1"/>
  <c r="AG271" i="3"/>
  <c r="AH271" i="3" s="1"/>
  <c r="AG277" i="3"/>
  <c r="AH277" i="3" s="1"/>
  <c r="AG77" i="3"/>
  <c r="AH77" i="3" s="1"/>
  <c r="AG230" i="3"/>
  <c r="AH230" i="3" s="1"/>
  <c r="AG78" i="3"/>
  <c r="AH78" i="3" s="1"/>
  <c r="AG142" i="3"/>
  <c r="AH142" i="3" s="1"/>
  <c r="AG32" i="3"/>
  <c r="AH32" i="3" s="1"/>
  <c r="AG242" i="3"/>
  <c r="AH242" i="3" s="1"/>
  <c r="AG251" i="3"/>
  <c r="AH251" i="3" s="1"/>
  <c r="AG162" i="3"/>
  <c r="AH162" i="3" s="1"/>
  <c r="AG252" i="3"/>
  <c r="AH252" i="3" s="1"/>
  <c r="AG225" i="3"/>
  <c r="AH225" i="3" s="1"/>
  <c r="AG262" i="3"/>
  <c r="AH262" i="3" s="1"/>
  <c r="AG237" i="3"/>
  <c r="AH237" i="3" s="1"/>
  <c r="AG285" i="3"/>
  <c r="AH285" i="3" s="1"/>
  <c r="AG10" i="3"/>
  <c r="AH10" i="3" s="1"/>
  <c r="AG266" i="3"/>
  <c r="AH266" i="3" s="1"/>
  <c r="AG88" i="3"/>
  <c r="AH88" i="3" s="1"/>
  <c r="AG283" i="3"/>
  <c r="AH283" i="3" s="1"/>
  <c r="AG36" i="3"/>
  <c r="AH36" i="3" s="1"/>
  <c r="AG194" i="3"/>
  <c r="AH194" i="3" s="1"/>
  <c r="AG200" i="3"/>
  <c r="AH200" i="3" s="1"/>
  <c r="AG150" i="3"/>
  <c r="AH150" i="3" s="1"/>
  <c r="AG335" i="3"/>
  <c r="AH335" i="3" s="1"/>
  <c r="AG282" i="3"/>
  <c r="AH282" i="3" s="1"/>
  <c r="AG152" i="3"/>
  <c r="AH152" i="3" s="1"/>
  <c r="AG208" i="3"/>
  <c r="AH208" i="3" s="1"/>
  <c r="AG330" i="3"/>
  <c r="AH330" i="3" s="1"/>
  <c r="AG53" i="3"/>
  <c r="AH53" i="3" s="1"/>
  <c r="AG126" i="3"/>
  <c r="AH126" i="3" s="1"/>
  <c r="AG41" i="3"/>
  <c r="AH41" i="3" s="1"/>
  <c r="AG280" i="3"/>
  <c r="AH280" i="3" s="1"/>
  <c r="AG176" i="3"/>
  <c r="AH176" i="3" s="1"/>
  <c r="AG149" i="3"/>
  <c r="AH149" i="3" s="1"/>
  <c r="AG254" i="3"/>
  <c r="AH254" i="3" s="1"/>
  <c r="AG127" i="3"/>
  <c r="AH127" i="3" s="1"/>
  <c r="AG218" i="3"/>
  <c r="AH218" i="3" s="1"/>
  <c r="AG190" i="3"/>
  <c r="AH190" i="3" s="1"/>
  <c r="AG305" i="3"/>
  <c r="AH305" i="3" s="1"/>
  <c r="AG334" i="3"/>
  <c r="AH334" i="3" s="1"/>
  <c r="AG286" i="3"/>
  <c r="AH286" i="3" s="1"/>
  <c r="AG173" i="3"/>
  <c r="AH173" i="3" s="1"/>
  <c r="AG321" i="3"/>
  <c r="AH321" i="3" s="1"/>
  <c r="AG102" i="3"/>
  <c r="AH102" i="3" s="1"/>
  <c r="AG314" i="3"/>
  <c r="AH314" i="3" s="1"/>
  <c r="AG76" i="3"/>
  <c r="AH76" i="3" s="1"/>
  <c r="AG16" i="3"/>
  <c r="AH16" i="3" s="1"/>
  <c r="AG131" i="3"/>
  <c r="AH131" i="3" s="1"/>
  <c r="AG337" i="3"/>
  <c r="AH337" i="3" s="1"/>
  <c r="AG63" i="3"/>
  <c r="AH63" i="3" s="1"/>
  <c r="AG342" i="3"/>
  <c r="AH342" i="3" s="1"/>
  <c r="AG180" i="3"/>
  <c r="AH180" i="3" s="1"/>
  <c r="AG135" i="3"/>
  <c r="AH135" i="3" s="1"/>
  <c r="AG187" i="3"/>
  <c r="AH187" i="3" s="1"/>
  <c r="AG50" i="3"/>
  <c r="AH50" i="3" s="1"/>
  <c r="AG116" i="3"/>
  <c r="AH116" i="3" s="1"/>
  <c r="AG118" i="3"/>
  <c r="AH118" i="3" s="1"/>
  <c r="AG253" i="3"/>
  <c r="AH253" i="3" s="1"/>
  <c r="AG129" i="3"/>
  <c r="AH129" i="3" s="1"/>
  <c r="AG361" i="3"/>
  <c r="AH361" i="3" s="1"/>
  <c r="AG195" i="3"/>
  <c r="AH195" i="3" s="1"/>
  <c r="AG362" i="3"/>
  <c r="AH362" i="3" s="1"/>
  <c r="AG222" i="3"/>
  <c r="AH222" i="3" s="1"/>
  <c r="AG303" i="3"/>
  <c r="AH303" i="3" s="1"/>
  <c r="AG306" i="3"/>
  <c r="AH306" i="3" s="1"/>
  <c r="AG59" i="3"/>
  <c r="AH59" i="3" s="1"/>
  <c r="AG92" i="3"/>
  <c r="AH92" i="3" s="1"/>
  <c r="AG24" i="3"/>
  <c r="AH24" i="3" s="1"/>
  <c r="AG327" i="3"/>
  <c r="AH327" i="3" s="1"/>
  <c r="AG110" i="3"/>
  <c r="AH110" i="3" s="1"/>
  <c r="AG154" i="3"/>
  <c r="AH154" i="3" s="1"/>
  <c r="AG117" i="3"/>
  <c r="AH117" i="3" s="1"/>
  <c r="AG239" i="3"/>
  <c r="AH239" i="3" s="1"/>
  <c r="AG189" i="3"/>
  <c r="AH189" i="3" s="1"/>
  <c r="AG44" i="3"/>
  <c r="AH44" i="3" s="1"/>
  <c r="AG81" i="3"/>
  <c r="AH81" i="3" s="1"/>
  <c r="AG156" i="3"/>
  <c r="AH156" i="3" s="1"/>
  <c r="AG310" i="3"/>
  <c r="AH310" i="3" s="1"/>
  <c r="AG197" i="3"/>
  <c r="AH197" i="3" s="1"/>
  <c r="AG268" i="3"/>
  <c r="AH268" i="3" s="1"/>
  <c r="AG257" i="3"/>
  <c r="AH257" i="3" s="1"/>
  <c r="Z72" i="3"/>
  <c r="AE72" i="3" s="1"/>
  <c r="S141" i="3"/>
  <c r="S45" i="3"/>
  <c r="S304" i="3"/>
  <c r="S308" i="3"/>
  <c r="S192" i="3"/>
  <c r="S201" i="3"/>
  <c r="S345" i="3"/>
  <c r="S145" i="3"/>
  <c r="S185" i="3"/>
  <c r="S29" i="3"/>
  <c r="S21" i="3"/>
  <c r="S107" i="3"/>
  <c r="S244" i="3"/>
  <c r="S202" i="3"/>
  <c r="S67" i="3"/>
  <c r="S54" i="3"/>
  <c r="S217" i="3"/>
  <c r="S171" i="3"/>
  <c r="S112" i="3"/>
  <c r="S269" i="3"/>
  <c r="S248" i="3"/>
  <c r="O141" i="3"/>
  <c r="O45" i="3"/>
  <c r="O304" i="3"/>
  <c r="O308" i="3"/>
  <c r="O192" i="3"/>
  <c r="O201" i="3"/>
  <c r="O345" i="3"/>
  <c r="O145" i="3"/>
  <c r="O185" i="3"/>
  <c r="O29" i="3"/>
  <c r="O21" i="3"/>
  <c r="O107" i="3"/>
  <c r="O244" i="3"/>
  <c r="O202" i="3"/>
  <c r="O67" i="3"/>
  <c r="O54" i="3"/>
  <c r="O217" i="3"/>
  <c r="O171" i="3"/>
  <c r="O112" i="3"/>
  <c r="O269" i="3"/>
  <c r="O248" i="3"/>
  <c r="U141" i="3"/>
  <c r="U45" i="3"/>
  <c r="U304" i="3"/>
  <c r="U308" i="3"/>
  <c r="U192" i="3"/>
  <c r="U201" i="3"/>
  <c r="U345" i="3"/>
  <c r="U145" i="3"/>
  <c r="U185" i="3"/>
  <c r="U29" i="3"/>
  <c r="U21" i="3"/>
  <c r="U107" i="3"/>
  <c r="U244" i="3"/>
  <c r="U202" i="3"/>
  <c r="U67" i="3"/>
  <c r="U54" i="3"/>
  <c r="U217" i="3"/>
  <c r="U171" i="3"/>
  <c r="U112" i="3"/>
  <c r="U269" i="3"/>
  <c r="U248" i="3"/>
  <c r="V141" i="3"/>
  <c r="V45" i="3"/>
  <c r="V304" i="3"/>
  <c r="V308" i="3"/>
  <c r="V192" i="3"/>
  <c r="V201" i="3"/>
  <c r="V345" i="3"/>
  <c r="V145" i="3"/>
  <c r="V185" i="3"/>
  <c r="V29" i="3"/>
  <c r="V21" i="3"/>
  <c r="V107" i="3"/>
  <c r="V244" i="3"/>
  <c r="V202" i="3"/>
  <c r="V67" i="3"/>
  <c r="V54" i="3"/>
  <c r="V217" i="3"/>
  <c r="V171" i="3"/>
  <c r="V112" i="3"/>
  <c r="V269" i="3"/>
  <c r="V248" i="3"/>
  <c r="T141" i="3"/>
  <c r="T45" i="3"/>
  <c r="T304" i="3"/>
  <c r="T308" i="3"/>
  <c r="T192" i="3"/>
  <c r="T201" i="3"/>
  <c r="T345" i="3"/>
  <c r="T145" i="3"/>
  <c r="T185" i="3"/>
  <c r="T29" i="3"/>
  <c r="T21" i="3"/>
  <c r="T107" i="3"/>
  <c r="T244" i="3"/>
  <c r="T202" i="3"/>
  <c r="T67" i="3"/>
  <c r="T54" i="3"/>
  <c r="T217" i="3"/>
  <c r="T171" i="3"/>
  <c r="T112" i="3"/>
  <c r="T269" i="3"/>
  <c r="T248" i="3"/>
  <c r="R141" i="3"/>
  <c r="R45" i="3"/>
  <c r="R304" i="3"/>
  <c r="R308" i="3"/>
  <c r="R192" i="3"/>
  <c r="R201" i="3"/>
  <c r="R345" i="3"/>
  <c r="R145" i="3"/>
  <c r="R185" i="3"/>
  <c r="R29" i="3"/>
  <c r="R21" i="3"/>
  <c r="R107" i="3"/>
  <c r="R244" i="3"/>
  <c r="R202" i="3"/>
  <c r="R67" i="3"/>
  <c r="R54" i="3"/>
  <c r="R217" i="3"/>
  <c r="R171" i="3"/>
  <c r="R112" i="3"/>
  <c r="R269" i="3"/>
  <c r="R248" i="3"/>
  <c r="Q141" i="3"/>
  <c r="Q45" i="3"/>
  <c r="Q304" i="3"/>
  <c r="Q308" i="3"/>
  <c r="Q192" i="3"/>
  <c r="Q201" i="3"/>
  <c r="Q345" i="3"/>
  <c r="Q145" i="3"/>
  <c r="Q185" i="3"/>
  <c r="Q29" i="3"/>
  <c r="Q21" i="3"/>
  <c r="Q107" i="3"/>
  <c r="Q244" i="3"/>
  <c r="Q202" i="3"/>
  <c r="Q67" i="3"/>
  <c r="Q54" i="3"/>
  <c r="Q217" i="3"/>
  <c r="Q171" i="3"/>
  <c r="Q112" i="3"/>
  <c r="Q269" i="3"/>
  <c r="Q248" i="3"/>
  <c r="P141" i="3"/>
  <c r="P45" i="3"/>
  <c r="P304" i="3"/>
  <c r="P308" i="3"/>
  <c r="P192" i="3"/>
  <c r="P201" i="3"/>
  <c r="P345" i="3"/>
  <c r="P145" i="3"/>
  <c r="P185" i="3"/>
  <c r="P29" i="3"/>
  <c r="P21" i="3"/>
  <c r="P107" i="3"/>
  <c r="P244" i="3"/>
  <c r="P202" i="3"/>
  <c r="P67" i="3"/>
  <c r="P54" i="3"/>
  <c r="P217" i="3"/>
  <c r="P171" i="3"/>
  <c r="P112" i="3"/>
  <c r="P269" i="3"/>
  <c r="P248" i="3"/>
  <c r="L141" i="3"/>
  <c r="Z141" i="3" s="1"/>
  <c r="AE141" i="3" s="1"/>
  <c r="L45" i="3"/>
  <c r="Z45" i="3" s="1"/>
  <c r="AE45" i="3" s="1"/>
  <c r="L304" i="3"/>
  <c r="Z304" i="3" s="1"/>
  <c r="AE304" i="3" s="1"/>
  <c r="L308" i="3"/>
  <c r="Z308" i="3" s="1"/>
  <c r="AE308" i="3" s="1"/>
  <c r="Z192" i="3"/>
  <c r="AE192" i="3" s="1"/>
  <c r="L201" i="3"/>
  <c r="Z201" i="3" s="1"/>
  <c r="AE201" i="3" s="1"/>
  <c r="L345" i="3"/>
  <c r="Z345" i="3" s="1"/>
  <c r="AE345" i="3" s="1"/>
  <c r="L145" i="3"/>
  <c r="Z145" i="3" s="1"/>
  <c r="AE145" i="3" s="1"/>
  <c r="L185" i="3"/>
  <c r="Z185" i="3" s="1"/>
  <c r="AE185" i="3" s="1"/>
  <c r="L29" i="3"/>
  <c r="Z29" i="3" s="1"/>
  <c r="AE29" i="3" s="1"/>
  <c r="L21" i="3"/>
  <c r="Z21" i="3" s="1"/>
  <c r="AE21" i="3" s="1"/>
  <c r="L107" i="3"/>
  <c r="Z107" i="3" s="1"/>
  <c r="AE107" i="3" s="1"/>
  <c r="L244" i="3"/>
  <c r="Z244" i="3" s="1"/>
  <c r="AE244" i="3" s="1"/>
  <c r="L202" i="3"/>
  <c r="Z202" i="3" s="1"/>
  <c r="AE202" i="3" s="1"/>
  <c r="L67" i="3"/>
  <c r="Z67" i="3" s="1"/>
  <c r="AE67" i="3" s="1"/>
  <c r="L54" i="3"/>
  <c r="Z54" i="3" s="1"/>
  <c r="AE54" i="3" s="1"/>
  <c r="L217" i="3"/>
  <c r="Z217" i="3" s="1"/>
  <c r="AE217" i="3" s="1"/>
  <c r="L171" i="3"/>
  <c r="Z171" i="3" s="1"/>
  <c r="AE171" i="3" s="1"/>
  <c r="L112" i="3"/>
  <c r="Z112" i="3" s="1"/>
  <c r="AE112" i="3" s="1"/>
  <c r="L269" i="3"/>
  <c r="Z269" i="3" s="1"/>
  <c r="AE269" i="3" s="1"/>
  <c r="L248" i="3"/>
  <c r="Z248" i="3" s="1"/>
  <c r="AE248" i="3" s="1"/>
  <c r="K141" i="3"/>
  <c r="Y141" i="3" s="1"/>
  <c r="K45" i="3"/>
  <c r="Y45" i="3" s="1"/>
  <c r="K304" i="3"/>
  <c r="Y304" i="3" s="1"/>
  <c r="K308" i="3"/>
  <c r="Y308" i="3" s="1"/>
  <c r="Y192" i="3"/>
  <c r="K201" i="3"/>
  <c r="Y201" i="3" s="1"/>
  <c r="K345" i="3"/>
  <c r="Y345" i="3" s="1"/>
  <c r="K145" i="3"/>
  <c r="Y145" i="3" s="1"/>
  <c r="K185" i="3"/>
  <c r="Y185" i="3" s="1"/>
  <c r="K29" i="3"/>
  <c r="Y29" i="3" s="1"/>
  <c r="K21" i="3"/>
  <c r="Y21" i="3" s="1"/>
  <c r="K107" i="3"/>
  <c r="Y107" i="3" s="1"/>
  <c r="K244" i="3"/>
  <c r="Y244" i="3" s="1"/>
  <c r="K202" i="3"/>
  <c r="Y202" i="3" s="1"/>
  <c r="K67" i="3"/>
  <c r="Y67" i="3" s="1"/>
  <c r="K54" i="3"/>
  <c r="Y54" i="3" s="1"/>
  <c r="K217" i="3"/>
  <c r="Y217" i="3" s="1"/>
  <c r="K171" i="3"/>
  <c r="Y171" i="3" s="1"/>
  <c r="K112" i="3"/>
  <c r="Y112" i="3" s="1"/>
  <c r="K269" i="3"/>
  <c r="Y269" i="3" s="1"/>
  <c r="K248" i="3"/>
  <c r="Y248" i="3" s="1"/>
  <c r="N141" i="3"/>
  <c r="N45" i="3"/>
  <c r="N304" i="3"/>
  <c r="N308" i="3"/>
  <c r="N201" i="3"/>
  <c r="N345" i="3"/>
  <c r="N145" i="3"/>
  <c r="N185" i="3"/>
  <c r="N29" i="3"/>
  <c r="N21" i="3"/>
  <c r="N107" i="3"/>
  <c r="N244" i="3"/>
  <c r="N202" i="3"/>
  <c r="N67" i="3"/>
  <c r="N54" i="3"/>
  <c r="N217" i="3"/>
  <c r="N171" i="3"/>
  <c r="N112" i="3"/>
  <c r="N269" i="3"/>
  <c r="N248" i="3"/>
  <c r="M141" i="3"/>
  <c r="M45" i="3"/>
  <c r="M304" i="3"/>
  <c r="M308" i="3"/>
  <c r="M201" i="3"/>
  <c r="M345" i="3"/>
  <c r="M145" i="3"/>
  <c r="M185" i="3"/>
  <c r="M29" i="3"/>
  <c r="M21" i="3"/>
  <c r="M107" i="3"/>
  <c r="M244" i="3"/>
  <c r="M202" i="3"/>
  <c r="M67" i="3"/>
  <c r="M54" i="3"/>
  <c r="M217" i="3"/>
  <c r="M171" i="3"/>
  <c r="M112" i="3"/>
  <c r="M269" i="3"/>
  <c r="M248" i="3"/>
  <c r="AG192" i="3" l="1"/>
  <c r="AH192" i="3" s="1"/>
  <c r="AG21" i="3"/>
  <c r="AH21" i="3" s="1"/>
  <c r="AG171" i="3"/>
  <c r="AH171" i="3" s="1"/>
  <c r="AG29" i="3"/>
  <c r="AH29" i="3" s="1"/>
  <c r="AG304" i="3"/>
  <c r="AH304" i="3" s="1"/>
  <c r="AG269" i="3"/>
  <c r="AH269" i="3" s="1"/>
  <c r="AG112" i="3"/>
  <c r="AH112" i="3" s="1"/>
  <c r="AG217" i="3"/>
  <c r="AH217" i="3" s="1"/>
  <c r="AG185" i="3"/>
  <c r="AH185" i="3" s="1"/>
  <c r="AG45" i="3"/>
  <c r="AH45" i="3" s="1"/>
  <c r="AG54" i="3"/>
  <c r="AH54" i="3" s="1"/>
  <c r="AG145" i="3"/>
  <c r="AH145" i="3" s="1"/>
  <c r="AG141" i="3"/>
  <c r="AH141" i="3" s="1"/>
  <c r="AG308" i="3"/>
  <c r="AH308" i="3" s="1"/>
  <c r="AG67" i="3"/>
  <c r="AH67" i="3" s="1"/>
  <c r="AG107" i="3"/>
  <c r="AH107" i="3" s="1"/>
  <c r="AG202" i="3"/>
  <c r="AH202" i="3" s="1"/>
  <c r="AG345" i="3"/>
  <c r="AH345" i="3" s="1"/>
  <c r="AG248" i="3"/>
  <c r="AH248" i="3" s="1"/>
  <c r="AG244" i="3"/>
  <c r="AH244" i="3" s="1"/>
  <c r="AG201" i="3"/>
  <c r="AH201" i="3" s="1"/>
  <c r="AG72" i="3"/>
  <c r="AH72" i="3" s="1"/>
  <c r="J141" i="3"/>
  <c r="J45" i="3"/>
  <c r="J304" i="3"/>
  <c r="J308" i="3"/>
  <c r="J201" i="3"/>
  <c r="J345" i="3"/>
  <c r="J145" i="3"/>
  <c r="J185" i="3"/>
  <c r="J29" i="3"/>
  <c r="J21" i="3"/>
  <c r="J107" i="3"/>
  <c r="J244" i="3"/>
  <c r="J202" i="3"/>
  <c r="J67" i="3"/>
  <c r="J54" i="3"/>
  <c r="J217" i="3"/>
  <c r="J171" i="3"/>
  <c r="J112" i="3"/>
  <c r="J269" i="3"/>
  <c r="J248" i="3"/>
  <c r="I141" i="3"/>
  <c r="I45" i="3"/>
  <c r="I304" i="3"/>
  <c r="I308" i="3"/>
  <c r="I201" i="3"/>
  <c r="I345" i="3"/>
  <c r="I145" i="3"/>
  <c r="I185" i="3"/>
  <c r="I29" i="3"/>
  <c r="I21" i="3"/>
  <c r="I107" i="3"/>
  <c r="I244" i="3"/>
  <c r="I202" i="3"/>
  <c r="I67" i="3"/>
  <c r="I54" i="3"/>
  <c r="I217" i="3"/>
  <c r="I171" i="3"/>
  <c r="I112" i="3"/>
  <c r="I269" i="3"/>
  <c r="I248" i="3"/>
  <c r="H141" i="3"/>
  <c r="H45" i="3"/>
  <c r="H304" i="3"/>
  <c r="H308" i="3"/>
  <c r="H201" i="3"/>
  <c r="H345" i="3"/>
  <c r="H145" i="3"/>
  <c r="H185" i="3"/>
  <c r="H29" i="3"/>
  <c r="H21" i="3"/>
  <c r="H107" i="3"/>
  <c r="H244" i="3"/>
  <c r="H202" i="3"/>
  <c r="H67" i="3"/>
  <c r="H54" i="3"/>
  <c r="H217" i="3"/>
  <c r="H171" i="3"/>
  <c r="H112" i="3"/>
  <c r="H269" i="3"/>
  <c r="H248" i="3"/>
  <c r="G141" i="3"/>
  <c r="G45" i="3"/>
  <c r="G304" i="3"/>
  <c r="G308" i="3"/>
  <c r="G201" i="3"/>
  <c r="G345" i="3"/>
  <c r="G145" i="3"/>
  <c r="G185" i="3"/>
  <c r="G29" i="3"/>
  <c r="G21" i="3"/>
  <c r="G107" i="3"/>
  <c r="G244" i="3"/>
  <c r="G202" i="3"/>
  <c r="G67" i="3"/>
  <c r="G54" i="3"/>
  <c r="G217" i="3"/>
  <c r="G171" i="3"/>
  <c r="G112" i="3"/>
  <c r="G269" i="3"/>
  <c r="G248" i="3"/>
  <c r="F141" i="3"/>
  <c r="F45" i="3"/>
  <c r="F304" i="3"/>
  <c r="F308" i="3"/>
  <c r="F201" i="3"/>
  <c r="F345" i="3"/>
  <c r="F145" i="3"/>
  <c r="F185" i="3"/>
  <c r="F29" i="3"/>
  <c r="F21" i="3"/>
  <c r="F107" i="3"/>
  <c r="F244" i="3"/>
  <c r="F202" i="3"/>
  <c r="F67" i="3"/>
  <c r="F54" i="3"/>
  <c r="F217" i="3"/>
  <c r="F171" i="3"/>
  <c r="F112" i="3"/>
  <c r="F269" i="3"/>
  <c r="F248" i="3"/>
  <c r="E141" i="3"/>
  <c r="E45" i="3"/>
  <c r="E304" i="3"/>
  <c r="E308" i="3"/>
  <c r="E192" i="3"/>
  <c r="E201" i="3"/>
  <c r="E345" i="3"/>
  <c r="E145" i="3"/>
  <c r="E185" i="3"/>
  <c r="E29" i="3"/>
  <c r="E21" i="3"/>
  <c r="E107" i="3"/>
  <c r="E244" i="3"/>
  <c r="E202" i="3"/>
  <c r="E67" i="3"/>
  <c r="E54" i="3"/>
  <c r="E217" i="3"/>
  <c r="E171" i="3"/>
  <c r="E112" i="3"/>
  <c r="E269" i="3"/>
  <c r="E248" i="3"/>
  <c r="D141" i="3"/>
  <c r="D45" i="3"/>
  <c r="D304" i="3"/>
  <c r="D308" i="3"/>
  <c r="D192" i="3"/>
  <c r="D201" i="3"/>
  <c r="D345" i="3"/>
  <c r="D145" i="3"/>
  <c r="D185" i="3"/>
  <c r="D29" i="3"/>
  <c r="D21" i="3"/>
  <c r="D107" i="3"/>
  <c r="D244" i="3"/>
  <c r="D202" i="3"/>
  <c r="D67" i="3"/>
  <c r="D54" i="3"/>
  <c r="D217" i="3"/>
  <c r="D171" i="3"/>
  <c r="D112" i="3"/>
  <c r="D269" i="3"/>
  <c r="D248" i="3"/>
  <c r="C141" i="3"/>
  <c r="C45" i="3"/>
  <c r="C304" i="3"/>
  <c r="C308" i="3"/>
  <c r="C192" i="3"/>
  <c r="C201" i="3"/>
  <c r="C345" i="3"/>
  <c r="C145" i="3"/>
  <c r="C185" i="3"/>
  <c r="C29" i="3"/>
  <c r="C21" i="3"/>
  <c r="C107" i="3"/>
  <c r="C244" i="3"/>
  <c r="C202" i="3"/>
  <c r="C67" i="3"/>
  <c r="C54" i="3"/>
  <c r="C217" i="3"/>
  <c r="C171" i="3"/>
  <c r="C112" i="3"/>
  <c r="C269" i="3"/>
  <c r="C248" i="3"/>
  <c r="B141" i="3"/>
  <c r="B45" i="3"/>
  <c r="B304" i="3"/>
  <c r="B308" i="3"/>
  <c r="B192" i="3"/>
  <c r="B201" i="3"/>
  <c r="B345" i="3"/>
  <c r="B145" i="3"/>
  <c r="B185" i="3"/>
  <c r="B29" i="3"/>
  <c r="B21" i="3"/>
  <c r="B107" i="3"/>
  <c r="B244" i="3"/>
  <c r="B202" i="3"/>
  <c r="B67" i="3"/>
  <c r="B54" i="3"/>
  <c r="B217" i="3"/>
  <c r="B171" i="3"/>
  <c r="B112" i="3"/>
  <c r="B269" i="3"/>
  <c r="B248" i="3"/>
  <c r="AL107" i="18" l="1"/>
  <c r="AL78" i="18"/>
  <c r="AL59" i="18"/>
  <c r="AL88" i="18"/>
  <c r="AL102" i="18"/>
  <c r="AL73" i="18"/>
  <c r="X589" i="8" l="1"/>
  <c r="X567" i="8"/>
  <c r="X584" i="8" l="1"/>
  <c r="O4" i="8" l="1"/>
  <c r="X549" i="8" l="1"/>
  <c r="O5" i="8" l="1"/>
  <c r="O6" i="8" s="1"/>
  <c r="S5" i="8" l="1"/>
  <c r="O7" i="8"/>
  <c r="S6" i="8"/>
  <c r="X552" i="8" l="1"/>
  <c r="X565" i="8"/>
  <c r="S7" i="8"/>
  <c r="O8" i="8"/>
  <c r="X530" i="8"/>
  <c r="O9" i="8" l="1"/>
  <c r="S8" i="8"/>
  <c r="X551" i="8"/>
  <c r="X566" i="8"/>
  <c r="O10" i="8" l="1"/>
  <c r="S9" i="8"/>
  <c r="O11" i="8" l="1"/>
  <c r="S10" i="8"/>
  <c r="S4" i="8"/>
  <c r="S11" i="8" l="1"/>
  <c r="O12" i="8"/>
  <c r="S12" i="8" l="1"/>
  <c r="O13" i="8"/>
  <c r="X564" i="8"/>
  <c r="O14" i="8" l="1"/>
  <c r="S13" i="8"/>
  <c r="O15" i="8" l="1"/>
  <c r="S14" i="8"/>
  <c r="S15" i="8" l="1"/>
  <c r="O16" i="8"/>
  <c r="O17" i="8" l="1"/>
  <c r="X553" i="8" s="1"/>
  <c r="S16" i="8"/>
  <c r="S17" i="8" l="1"/>
  <c r="O18" i="8"/>
  <c r="S18" i="8" l="1"/>
  <c r="O19" i="8"/>
  <c r="S19" i="8" l="1"/>
  <c r="O20" i="8"/>
  <c r="O21" i="8" l="1"/>
  <c r="S20" i="8"/>
  <c r="S21" i="8" l="1"/>
  <c r="O22" i="8"/>
  <c r="S22" i="8" l="1"/>
  <c r="O23" i="8"/>
  <c r="O24" i="8" l="1"/>
  <c r="S23" i="8"/>
  <c r="X531" i="8" l="1"/>
  <c r="X554" i="8"/>
  <c r="O25" i="8"/>
  <c r="S24" i="8"/>
  <c r="O26" i="8" l="1"/>
  <c r="S25" i="8"/>
  <c r="S26" i="8" l="1"/>
  <c r="O27" i="8"/>
  <c r="S27" i="8" l="1"/>
  <c r="O28" i="8"/>
  <c r="S28" i="8" l="1"/>
  <c r="O29" i="8"/>
  <c r="O30" i="8" l="1"/>
  <c r="X532" i="8" s="1"/>
  <c r="S29" i="8"/>
  <c r="O31" i="8" l="1"/>
  <c r="S30" i="8"/>
  <c r="O32" i="8" l="1"/>
  <c r="S31" i="8"/>
  <c r="S32" i="8" l="1"/>
  <c r="O33" i="8"/>
  <c r="S33" i="8" l="1"/>
  <c r="O34" i="8"/>
  <c r="O35" i="8" l="1"/>
  <c r="S34" i="8"/>
  <c r="S35" i="8" l="1"/>
  <c r="O36" i="8"/>
  <c r="O37" i="8" l="1"/>
  <c r="S36" i="8"/>
  <c r="O38" i="8" l="1"/>
  <c r="S37" i="8"/>
  <c r="O39" i="8" l="1"/>
  <c r="S38" i="8"/>
  <c r="O40" i="8" l="1"/>
  <c r="S39" i="8"/>
  <c r="O41" i="8" l="1"/>
  <c r="S40" i="8"/>
  <c r="O42" i="8" l="1"/>
  <c r="S41" i="8"/>
  <c r="O43" i="8" l="1"/>
  <c r="S42" i="8"/>
  <c r="O44" i="8" l="1"/>
  <c r="S43" i="8"/>
  <c r="O45" i="8" l="1"/>
  <c r="S44" i="8"/>
  <c r="S45" i="8" l="1"/>
  <c r="O46" i="8"/>
  <c r="O47" i="8" l="1"/>
  <c r="S46" i="8"/>
  <c r="O48" i="8" l="1"/>
  <c r="S47" i="8"/>
  <c r="S48" i="8" l="1"/>
  <c r="O49" i="8"/>
  <c r="O50" i="8" l="1"/>
  <c r="S49" i="8"/>
  <c r="O51" i="8" l="1"/>
  <c r="S50" i="8"/>
  <c r="O52" i="8" l="1"/>
  <c r="S51" i="8"/>
  <c r="O53" i="8" l="1"/>
  <c r="S52" i="8"/>
  <c r="S53" i="8" l="1"/>
  <c r="O54" i="8"/>
  <c r="S54" i="8" l="1"/>
  <c r="O55" i="8"/>
  <c r="O56" i="8" l="1"/>
  <c r="S55" i="8"/>
  <c r="X570" i="8" l="1"/>
  <c r="X571" i="8"/>
  <c r="S56" i="8"/>
  <c r="O57" i="8"/>
  <c r="X569" i="8" l="1"/>
  <c r="S57" i="8"/>
  <c r="O58" i="8"/>
  <c r="X568" i="8" s="1"/>
  <c r="S58" i="8" l="1"/>
  <c r="O59" i="8"/>
  <c r="S59" i="8" l="1"/>
  <c r="O60" i="8"/>
  <c r="S60" i="8" l="1"/>
  <c r="O61" i="8"/>
  <c r="S61" i="8" l="1"/>
  <c r="O62" i="8"/>
  <c r="X572" i="8" s="1"/>
  <c r="O63" i="8" l="1"/>
  <c r="S62" i="8"/>
  <c r="S63" i="8" l="1"/>
  <c r="O64" i="8"/>
  <c r="O65" i="8" l="1"/>
  <c r="S64" i="8"/>
  <c r="S65" i="8" l="1"/>
  <c r="O66" i="8"/>
  <c r="O67" i="8" l="1"/>
  <c r="S66" i="8"/>
  <c r="S67" i="8" l="1"/>
  <c r="O68" i="8"/>
  <c r="O69" i="8" l="1"/>
  <c r="S68" i="8"/>
  <c r="S69" i="8" l="1"/>
  <c r="O70" i="8"/>
  <c r="O71" i="8" l="1"/>
  <c r="S70" i="8"/>
  <c r="O72" i="8" l="1"/>
  <c r="S71" i="8"/>
  <c r="O73" i="8" l="1"/>
  <c r="S72" i="8"/>
  <c r="S73" i="8" l="1"/>
  <c r="O74" i="8"/>
  <c r="S74" i="8" l="1"/>
  <c r="O75" i="8"/>
  <c r="X574" i="8" s="1"/>
  <c r="S75" i="8" l="1"/>
  <c r="O76" i="8"/>
  <c r="X573" i="8" s="1"/>
  <c r="O77" i="8" l="1"/>
  <c r="S76" i="8"/>
  <c r="S77" i="8" l="1"/>
  <c r="O78" i="8"/>
  <c r="X576" i="8" s="1"/>
  <c r="S78" i="8" l="1"/>
  <c r="O79" i="8"/>
  <c r="X575" i="8" l="1"/>
  <c r="S79" i="8"/>
  <c r="O80" i="8"/>
  <c r="S80" i="8" l="1"/>
  <c r="O81" i="8"/>
  <c r="X534" i="8" l="1"/>
  <c r="O82" i="8"/>
  <c r="S81" i="8"/>
  <c r="X577" i="8" l="1"/>
  <c r="X533" i="8"/>
  <c r="S82" i="8"/>
  <c r="O83" i="8"/>
  <c r="X578" i="8" s="1"/>
  <c r="S83" i="8" l="1"/>
  <c r="O84" i="8"/>
  <c r="S84" i="8" l="1"/>
  <c r="O85" i="8"/>
  <c r="X579" i="8" s="1"/>
  <c r="O86" i="8" l="1"/>
  <c r="X535" i="8" s="1"/>
  <c r="S85" i="8"/>
  <c r="O87" i="8" l="1"/>
  <c r="S86" i="8"/>
  <c r="S87" i="8" l="1"/>
  <c r="O88" i="8"/>
  <c r="O89" i="8" l="1"/>
  <c r="S88" i="8"/>
  <c r="O90" i="8" l="1"/>
  <c r="S89" i="8"/>
  <c r="S90" i="8" l="1"/>
  <c r="O91" i="8"/>
  <c r="O92" i="8" l="1"/>
  <c r="S91" i="8"/>
  <c r="S92" i="8" l="1"/>
  <c r="O93" i="8"/>
  <c r="S93" i="8" l="1"/>
  <c r="O94" i="8"/>
  <c r="S94" i="8" l="1"/>
  <c r="O95" i="8"/>
  <c r="O96" i="8" l="1"/>
  <c r="S95" i="8"/>
  <c r="O97" i="8" l="1"/>
  <c r="X536" i="8" s="1"/>
  <c r="S96" i="8"/>
  <c r="S97" i="8" l="1"/>
  <c r="O98" i="8"/>
  <c r="S98" i="8" l="1"/>
  <c r="O99" i="8"/>
  <c r="O100" i="8" l="1"/>
  <c r="S99" i="8"/>
  <c r="O101" i="8" l="1"/>
  <c r="S100" i="8"/>
  <c r="O102" i="8" l="1"/>
  <c r="S101" i="8"/>
  <c r="S102" i="8" l="1"/>
  <c r="O103" i="8"/>
  <c r="O104" i="8" l="1"/>
  <c r="S103" i="8"/>
  <c r="O105" i="8" l="1"/>
  <c r="S104" i="8"/>
  <c r="S105" i="8" l="1"/>
  <c r="O106" i="8"/>
  <c r="O107" i="8" l="1"/>
  <c r="S106" i="8"/>
  <c r="O108" i="8" l="1"/>
  <c r="S107" i="8"/>
  <c r="S108" i="8" l="1"/>
  <c r="O109" i="8"/>
  <c r="X580" i="8" s="1"/>
  <c r="O110" i="8" l="1"/>
  <c r="S109" i="8"/>
  <c r="O111" i="8" l="1"/>
  <c r="S110" i="8"/>
  <c r="X581" i="8" l="1"/>
  <c r="O112" i="8"/>
  <c r="S111" i="8"/>
  <c r="S112" i="8" l="1"/>
  <c r="O113" i="8"/>
  <c r="S113" i="8" l="1"/>
  <c r="O114" i="8"/>
  <c r="X537" i="8" l="1"/>
  <c r="S114" i="8"/>
  <c r="O115" i="8"/>
  <c r="X583" i="8" s="1"/>
  <c r="X582" i="8" l="1"/>
  <c r="O116" i="8"/>
  <c r="S115" i="8"/>
  <c r="S116" i="8" l="1"/>
  <c r="O117" i="8"/>
  <c r="O118" i="8" l="1"/>
  <c r="S117" i="8"/>
  <c r="O119" i="8" l="1"/>
  <c r="S118" i="8"/>
  <c r="O120" i="8" l="1"/>
  <c r="S119" i="8"/>
  <c r="S120" i="8" l="1"/>
  <c r="O121" i="8"/>
  <c r="O122" i="8" l="1"/>
  <c r="S121" i="8"/>
  <c r="O123" i="8" l="1"/>
  <c r="X555" i="8" s="1"/>
  <c r="S122" i="8"/>
  <c r="S123" i="8" l="1"/>
  <c r="O124" i="8"/>
  <c r="S124" i="8" l="1"/>
  <c r="O125" i="8"/>
  <c r="O126" i="8" l="1"/>
  <c r="S125" i="8"/>
  <c r="O127" i="8" l="1"/>
  <c r="S126" i="8"/>
  <c r="O128" i="8" l="1"/>
  <c r="S127" i="8"/>
  <c r="S128" i="8" l="1"/>
  <c r="O129" i="8"/>
  <c r="O130" i="8" l="1"/>
  <c r="X556" i="8" s="1"/>
  <c r="S129" i="8"/>
  <c r="O131" i="8" l="1"/>
  <c r="S130" i="8"/>
  <c r="S131" i="8" l="1"/>
  <c r="O132" i="8"/>
  <c r="S132" i="8" l="1"/>
  <c r="O133" i="8"/>
  <c r="O134" i="8" l="1"/>
  <c r="S133" i="8"/>
  <c r="S134" i="8" l="1"/>
  <c r="O135" i="8"/>
  <c r="S135" i="8" l="1"/>
  <c r="O136" i="8"/>
  <c r="O137" i="8" l="1"/>
  <c r="S136" i="8"/>
  <c r="S137" i="8" l="1"/>
  <c r="O138" i="8"/>
  <c r="S138" i="8" l="1"/>
  <c r="O139" i="8"/>
  <c r="S139" i="8" l="1"/>
  <c r="O140" i="8"/>
  <c r="S140" i="8" l="1"/>
  <c r="O141" i="8"/>
  <c r="O142" i="8" l="1"/>
  <c r="S141" i="8"/>
  <c r="S142" i="8" l="1"/>
  <c r="O143" i="8"/>
  <c r="S143" i="8" l="1"/>
  <c r="O144" i="8"/>
  <c r="S144" i="8" l="1"/>
  <c r="O145" i="8"/>
  <c r="S145" i="8" l="1"/>
  <c r="O146" i="8"/>
  <c r="S146" i="8" l="1"/>
  <c r="O147" i="8"/>
  <c r="S147" i="8" l="1"/>
  <c r="O148" i="8"/>
  <c r="O149" i="8" l="1"/>
  <c r="S148" i="8"/>
  <c r="O150" i="8" l="1"/>
  <c r="S149" i="8"/>
  <c r="S150" i="8" l="1"/>
  <c r="O151" i="8"/>
  <c r="S151" i="8" l="1"/>
  <c r="O152" i="8"/>
  <c r="S152" i="8" l="1"/>
  <c r="O153" i="8"/>
  <c r="O154" i="8" l="1"/>
  <c r="S153" i="8"/>
  <c r="O155" i="8" l="1"/>
  <c r="S154" i="8"/>
  <c r="S155" i="8" l="1"/>
  <c r="O156" i="8"/>
  <c r="O157" i="8" l="1"/>
  <c r="S156" i="8"/>
  <c r="S157" i="8" l="1"/>
  <c r="O158" i="8"/>
  <c r="O159" i="8" l="1"/>
  <c r="S158" i="8"/>
  <c r="X538" i="8" l="1"/>
  <c r="O160" i="8"/>
  <c r="S159" i="8"/>
  <c r="O161" i="8" l="1"/>
  <c r="S160" i="8"/>
  <c r="S161" i="8" l="1"/>
  <c r="O162" i="8"/>
  <c r="O163" i="8" l="1"/>
  <c r="S162" i="8"/>
  <c r="O164" i="8" l="1"/>
  <c r="S163" i="8"/>
  <c r="O165" i="8" l="1"/>
  <c r="S164" i="8"/>
  <c r="O166" i="8" l="1"/>
  <c r="S165" i="8"/>
  <c r="O167" i="8" l="1"/>
  <c r="S166" i="8"/>
  <c r="O168" i="8" l="1"/>
  <c r="S167" i="8"/>
  <c r="S168" i="8" l="1"/>
  <c r="O169" i="8"/>
  <c r="S169" i="8" l="1"/>
  <c r="O170" i="8"/>
  <c r="X539" i="8" s="1"/>
  <c r="O171" i="8" l="1"/>
  <c r="X557" i="8" s="1"/>
  <c r="S170" i="8"/>
  <c r="S171" i="8" l="1"/>
  <c r="O172" i="8"/>
  <c r="X540" i="8" s="1"/>
  <c r="S172" i="8" l="1"/>
  <c r="O173" i="8"/>
  <c r="O174" i="8" l="1"/>
  <c r="S173" i="8"/>
  <c r="S174" i="8" l="1"/>
  <c r="O175" i="8"/>
  <c r="X585" i="8" l="1"/>
  <c r="S175" i="8"/>
  <c r="O176" i="8"/>
  <c r="O177" i="8" l="1"/>
  <c r="S176" i="8"/>
  <c r="S177" i="8" l="1"/>
  <c r="O178" i="8"/>
  <c r="O179" i="8" l="1"/>
  <c r="S178" i="8"/>
  <c r="O180" i="8" l="1"/>
  <c r="X586" i="8" s="1"/>
  <c r="S179" i="8"/>
  <c r="S180" i="8" l="1"/>
  <c r="O181" i="8"/>
  <c r="S181" i="8" l="1"/>
  <c r="O182" i="8"/>
  <c r="S182" i="8" l="1"/>
  <c r="O183" i="8"/>
  <c r="O184" i="8" l="1"/>
  <c r="S183" i="8"/>
  <c r="S184" i="8" l="1"/>
  <c r="O185" i="8"/>
  <c r="O186" i="8" l="1"/>
  <c r="S185" i="8"/>
  <c r="S186" i="8" l="1"/>
  <c r="O187" i="8"/>
  <c r="X542" i="8" s="1"/>
  <c r="S187" i="8" l="1"/>
  <c r="O188" i="8"/>
  <c r="X541" i="8" s="1"/>
  <c r="S188" i="8" l="1"/>
  <c r="O189" i="8"/>
  <c r="S189" i="8" l="1"/>
  <c r="O190" i="8"/>
  <c r="S190" i="8" l="1"/>
  <c r="O191" i="8"/>
  <c r="O192" i="8" l="1"/>
  <c r="S191" i="8"/>
  <c r="O193" i="8" l="1"/>
  <c r="X558" i="8" s="1"/>
  <c r="S192" i="8"/>
  <c r="S193" i="8" l="1"/>
  <c r="O194" i="8"/>
  <c r="X543" i="8" s="1"/>
  <c r="S194" i="8" l="1"/>
  <c r="O195" i="8"/>
  <c r="S195" i="8" l="1"/>
  <c r="O196" i="8"/>
  <c r="X544" i="8" s="1"/>
  <c r="S196" i="8" l="1"/>
  <c r="O197" i="8"/>
  <c r="X550" i="8" l="1"/>
  <c r="O198" i="8"/>
  <c r="S197" i="8"/>
  <c r="S198" i="8" l="1"/>
  <c r="O199" i="8"/>
  <c r="X588" i="8" l="1"/>
  <c r="X559" i="8"/>
  <c r="O200" i="8"/>
  <c r="S199" i="8"/>
  <c r="S200" i="8" l="1"/>
  <c r="O201" i="8"/>
  <c r="X545" i="8" l="1"/>
  <c r="O202" i="8"/>
  <c r="S201" i="8"/>
  <c r="S202" i="8" l="1"/>
  <c r="O203" i="8"/>
  <c r="S203" i="8" l="1"/>
  <c r="O204" i="8"/>
  <c r="O205" i="8" l="1"/>
  <c r="S204" i="8"/>
  <c r="O206" i="8" l="1"/>
  <c r="S205" i="8"/>
  <c r="O207" i="8" l="1"/>
  <c r="S206" i="8"/>
  <c r="O208" i="8" l="1"/>
  <c r="S207" i="8"/>
  <c r="S208" i="8" l="1"/>
  <c r="O209" i="8"/>
  <c r="O210" i="8" l="1"/>
  <c r="S209" i="8"/>
  <c r="S210" i="8" l="1"/>
  <c r="O211" i="8"/>
  <c r="O212" i="8" l="1"/>
  <c r="S211" i="8"/>
  <c r="S212" i="8" l="1"/>
  <c r="O213" i="8"/>
  <c r="O214" i="8" l="1"/>
  <c r="S213" i="8"/>
  <c r="S214" i="8" l="1"/>
  <c r="O215" i="8"/>
  <c r="O216" i="8" l="1"/>
  <c r="X546" i="8" s="1"/>
  <c r="S215" i="8"/>
  <c r="S216" i="8" l="1"/>
  <c r="O217" i="8"/>
  <c r="X590" i="8" s="1"/>
  <c r="S217" i="8" l="1"/>
  <c r="O218" i="8"/>
  <c r="O219" i="8" l="1"/>
  <c r="X592" i="8" s="1"/>
  <c r="S218" i="8"/>
  <c r="O220" i="8" l="1"/>
  <c r="X587" i="8" s="1"/>
  <c r="S219" i="8"/>
  <c r="S220" i="8" l="1"/>
  <c r="O221" i="8"/>
  <c r="X591" i="8" l="1"/>
  <c r="S221" i="8"/>
  <c r="O222" i="8"/>
  <c r="O223" i="8" l="1"/>
  <c r="X560" i="8" s="1"/>
  <c r="S222" i="8"/>
  <c r="S223" i="8" l="1"/>
  <c r="O224" i="8"/>
  <c r="S224" i="8" l="1"/>
  <c r="O225" i="8"/>
  <c r="S225" i="8" l="1"/>
  <c r="O226" i="8"/>
  <c r="X562" i="8" l="1"/>
  <c r="S226" i="8"/>
  <c r="O227" i="8"/>
  <c r="S227" i="8" l="1"/>
  <c r="O228" i="8"/>
  <c r="S228" i="8" l="1"/>
  <c r="O229" i="8"/>
  <c r="S229" i="8" l="1"/>
  <c r="O230" i="8"/>
  <c r="X561" i="8" s="1"/>
  <c r="S230" i="8" l="1"/>
  <c r="O231" i="8"/>
  <c r="O232" i="8" l="1"/>
  <c r="S231" i="8"/>
  <c r="O233" i="8" l="1"/>
  <c r="S232" i="8"/>
  <c r="S233" i="8" l="1"/>
  <c r="O234" i="8"/>
  <c r="S234" i="8" l="1"/>
  <c r="O235" i="8"/>
  <c r="O236" i="8" l="1"/>
  <c r="S235" i="8"/>
  <c r="S236" i="8" l="1"/>
  <c r="O237" i="8"/>
  <c r="S237" i="8" l="1"/>
  <c r="O238" i="8"/>
  <c r="O239" i="8" l="1"/>
  <c r="S238" i="8"/>
  <c r="O240" i="8" l="1"/>
  <c r="S239" i="8"/>
  <c r="S240" i="8" l="1"/>
  <c r="O241" i="8"/>
  <c r="S241" i="8" l="1"/>
  <c r="O242" i="8"/>
  <c r="O243" i="8" l="1"/>
  <c r="S242" i="8"/>
  <c r="O244" i="8" l="1"/>
  <c r="S243" i="8"/>
  <c r="S244" i="8" l="1"/>
  <c r="O245" i="8"/>
  <c r="O246" i="8" l="1"/>
  <c r="X547" i="8" s="1"/>
  <c r="S245" i="8"/>
  <c r="S246" i="8" l="1"/>
  <c r="O247" i="8"/>
  <c r="S247" i="8" l="1"/>
  <c r="O248" i="8"/>
  <c r="S248" i="8" l="1"/>
  <c r="O249" i="8"/>
  <c r="O250" i="8" l="1"/>
  <c r="S249" i="8"/>
  <c r="S250" i="8" l="1"/>
  <c r="O251" i="8"/>
  <c r="S251" i="8" l="1"/>
  <c r="O252" i="8"/>
  <c r="S252" i="8" l="1"/>
  <c r="O253" i="8"/>
  <c r="O254" i="8" l="1"/>
  <c r="S253" i="8"/>
  <c r="S254" i="8" l="1"/>
  <c r="O255" i="8"/>
  <c r="X548" i="8" s="1"/>
  <c r="O256" i="8" l="1"/>
  <c r="S255" i="8"/>
  <c r="S256" i="8" l="1"/>
  <c r="O257" i="8"/>
  <c r="O258" i="8" l="1"/>
  <c r="S257" i="8"/>
  <c r="O259" i="8" l="1"/>
  <c r="O260" i="8" s="1"/>
  <c r="O261" i="8" s="1"/>
  <c r="S258" i="8"/>
  <c r="O262" i="8" l="1"/>
  <c r="O263" i="8" s="1"/>
  <c r="O264" i="8" s="1"/>
  <c r="O265" i="8" s="1"/>
  <c r="O266" i="8" s="1"/>
  <c r="O267" i="8" s="1"/>
  <c r="O268" i="8" s="1"/>
  <c r="X56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6B3BE-CD9B-459D-9456-495C71DA2BA6}" name="Connection" type="4" refreshedVersion="7" background="1" saveData="1">
    <webPr sourceData="1" parsePre="1" consecutive="1" xl2000="1" url="https://www.otherbasketballstats.com/players?page=1&amp;stat=Misc&amp;dir=normal&amp;sort=jumpballs_total" htmlTables="1"/>
  </connection>
</connections>
</file>

<file path=xl/sharedStrings.xml><?xml version="1.0" encoding="utf-8"?>
<sst xmlns="http://schemas.openxmlformats.org/spreadsheetml/2006/main" count="12696" uniqueCount="2503">
  <si>
    <t>Player</t>
  </si>
  <si>
    <t>Team</t>
  </si>
  <si>
    <t>Age</t>
  </si>
  <si>
    <t>GP</t>
  </si>
  <si>
    <t>W</t>
  </si>
  <si>
    <t>L</t>
  </si>
  <si>
    <t>Min</t>
  </si>
  <si>
    <t>PTS</t>
  </si>
  <si>
    <t>FGM</t>
  </si>
  <si>
    <t>FGA</t>
  </si>
  <si>
    <t>FG%</t>
  </si>
  <si>
    <t>3PM</t>
  </si>
  <si>
    <t>3PA</t>
  </si>
  <si>
    <t>3P%</t>
  </si>
  <si>
    <t>FTM</t>
  </si>
  <si>
    <t>FTA</t>
  </si>
  <si>
    <t>FT%</t>
  </si>
  <si>
    <t>OREB</t>
  </si>
  <si>
    <t>DREB</t>
  </si>
  <si>
    <t>REB</t>
  </si>
  <si>
    <t>AST</t>
  </si>
  <si>
    <t>TOV</t>
  </si>
  <si>
    <t>STL</t>
  </si>
  <si>
    <t>BLK</t>
  </si>
  <si>
    <t>PF</t>
  </si>
  <si>
    <t>FP</t>
  </si>
  <si>
    <t>DD2</t>
  </si>
  <si>
    <t>TD3</t>
  </si>
  <si>
    <t>+/-</t>
  </si>
  <si>
    <t>DeMar DeRozan</t>
  </si>
  <si>
    <t>CHI</t>
  </si>
  <si>
    <t>Zach LaVine</t>
  </si>
  <si>
    <t>Nikola Vucevic</t>
  </si>
  <si>
    <t>Andre Drummond</t>
  </si>
  <si>
    <t>Ayo Dosunmu</t>
  </si>
  <si>
    <t>Coby White</t>
  </si>
  <si>
    <t>Patrick Williams</t>
  </si>
  <si>
    <t>Goran Dragic</t>
  </si>
  <si>
    <t>Javonte Green</t>
  </si>
  <si>
    <t>Alex Caruso</t>
  </si>
  <si>
    <t>Derrick Jones Jr.</t>
  </si>
  <si>
    <t>Dalen Terry</t>
  </si>
  <si>
    <t>Malcolm Hill</t>
  </si>
  <si>
    <t>Kyrie Irving</t>
  </si>
  <si>
    <t>BKN</t>
  </si>
  <si>
    <t>Kevin Durant</t>
  </si>
  <si>
    <t>Nic Claxton</t>
  </si>
  <si>
    <t>David Duke Jr.</t>
  </si>
  <si>
    <t>Royce O'Neale</t>
  </si>
  <si>
    <t>Joe Harris</t>
  </si>
  <si>
    <t>Ben Simmons</t>
  </si>
  <si>
    <t>Edmond Sumner</t>
  </si>
  <si>
    <t>Yuta Watanabe</t>
  </si>
  <si>
    <t>Day'Ron Sharpe</t>
  </si>
  <si>
    <t>Patty Mills</t>
  </si>
  <si>
    <t>Markieff Morris</t>
  </si>
  <si>
    <t>Seth Curry</t>
  </si>
  <si>
    <t>Anthony Edwards</t>
  </si>
  <si>
    <t>MIN</t>
  </si>
  <si>
    <t>Karl-Anthony Towns</t>
  </si>
  <si>
    <t>Rudy Gobert</t>
  </si>
  <si>
    <t>D'Angelo Russell</t>
  </si>
  <si>
    <t>Jaden McDaniels</t>
  </si>
  <si>
    <t>Jaylen Nowell</t>
  </si>
  <si>
    <t>Taurean Prince</t>
  </si>
  <si>
    <t>Naz Reid</t>
  </si>
  <si>
    <t>Jordan McLaughlin</t>
  </si>
  <si>
    <t>Bryn Forbes</t>
  </si>
  <si>
    <t>Kyle Anderson</t>
  </si>
  <si>
    <t>Austin Rivers</t>
  </si>
  <si>
    <t>Devin Booker</t>
  </si>
  <si>
    <t>PHX</t>
  </si>
  <si>
    <t>Mikal Bridges</t>
  </si>
  <si>
    <t>Cameron Johnson</t>
  </si>
  <si>
    <t>Jock Landale</t>
  </si>
  <si>
    <t>Chris Paul</t>
  </si>
  <si>
    <t>Cameron Payne</t>
  </si>
  <si>
    <t>Deandre Ayton</t>
  </si>
  <si>
    <t>Bismack Biyombo</t>
  </si>
  <si>
    <t>Torrey Craig</t>
  </si>
  <si>
    <t>Landry Shamet</t>
  </si>
  <si>
    <t>Damion Lee</t>
  </si>
  <si>
    <t>Josh Okogie</t>
  </si>
  <si>
    <t>Duane Washington Jr.</t>
  </si>
  <si>
    <t>Marko Simonovic</t>
  </si>
  <si>
    <t>Tony Bradley</t>
  </si>
  <si>
    <t>Team ID's</t>
  </si>
  <si>
    <t>Luka Doncic</t>
  </si>
  <si>
    <t>DAL</t>
  </si>
  <si>
    <t>Giannis Antetokounmpo</t>
  </si>
  <si>
    <t>MIL</t>
  </si>
  <si>
    <t>Ja Morant</t>
  </si>
  <si>
    <t>MEM</t>
  </si>
  <si>
    <t>Donovan Mitchell</t>
  </si>
  <si>
    <t>CLE</t>
  </si>
  <si>
    <t>Damian Lillard</t>
  </si>
  <si>
    <t>POR</t>
  </si>
  <si>
    <t>Shai Gilgeous-Alexander</t>
  </si>
  <si>
    <t>OKC</t>
  </si>
  <si>
    <t>Stephen Curry</t>
  </si>
  <si>
    <t>GSW</t>
  </si>
  <si>
    <t>Jayson Tatum</t>
  </si>
  <si>
    <t>BOS</t>
  </si>
  <si>
    <t>Trae Young</t>
  </si>
  <si>
    <t>ATL</t>
  </si>
  <si>
    <t>Joel Embiid</t>
  </si>
  <si>
    <t>PHI</t>
  </si>
  <si>
    <t>Pascal Siakam</t>
  </si>
  <si>
    <t>TOR</t>
  </si>
  <si>
    <t>LeBron James</t>
  </si>
  <si>
    <t>LAL</t>
  </si>
  <si>
    <t>Jaylen Brown</t>
  </si>
  <si>
    <t>De'Aaron Fox</t>
  </si>
  <si>
    <t>SAC</t>
  </si>
  <si>
    <t>Desmond Bane</t>
  </si>
  <si>
    <t>Keldon Johnson</t>
  </si>
  <si>
    <t>SAS</t>
  </si>
  <si>
    <t>Anthony Davis</t>
  </si>
  <si>
    <t>Terry Rozier</t>
  </si>
  <si>
    <t>CHA</t>
  </si>
  <si>
    <t>Tyrese Maxey</t>
  </si>
  <si>
    <t>Cade Cunningham</t>
  </si>
  <si>
    <t>DET</t>
  </si>
  <si>
    <t>Bojan Bogdanovic</t>
  </si>
  <si>
    <t>Paolo Banchero</t>
  </si>
  <si>
    <t>ORL</t>
  </si>
  <si>
    <t>Lauri Markkanen</t>
  </si>
  <si>
    <t>UTA</t>
  </si>
  <si>
    <t>Brandon Ingram</t>
  </si>
  <si>
    <t>NOP</t>
  </si>
  <si>
    <t>Tyrese Haliburton</t>
  </si>
  <si>
    <t>IND</t>
  </si>
  <si>
    <t>James Harden</t>
  </si>
  <si>
    <t>Zion Williamson</t>
  </si>
  <si>
    <t>Paul George</t>
  </si>
  <si>
    <t>LAC</t>
  </si>
  <si>
    <t>Jimmy Butler</t>
  </si>
  <si>
    <t>MIA</t>
  </si>
  <si>
    <t>Nikola Jokic</t>
  </si>
  <si>
    <t>DEN</t>
  </si>
  <si>
    <t>Bradley Beal</t>
  </si>
  <si>
    <t>WAS</t>
  </si>
  <si>
    <t>Anfernee Simons</t>
  </si>
  <si>
    <t>CJ McCollum</t>
  </si>
  <si>
    <t>Bennedict Mathurin</t>
  </si>
  <si>
    <t>Kevin Porter Jr.</t>
  </si>
  <si>
    <t>HOU</t>
  </si>
  <si>
    <t>Dejounte Murray</t>
  </si>
  <si>
    <t>Tyler Herro</t>
  </si>
  <si>
    <t>Devin Vassell</t>
  </si>
  <si>
    <t>Kristaps Porzingis</t>
  </si>
  <si>
    <t>Gary Trent Jr.</t>
  </si>
  <si>
    <t>Jrue Holiday</t>
  </si>
  <si>
    <t>Jalen Green</t>
  </si>
  <si>
    <t>Gordon Hayward</t>
  </si>
  <si>
    <t>Michael Porter Jr.</t>
  </si>
  <si>
    <t>Julius Randle</t>
  </si>
  <si>
    <t>NYK</t>
  </si>
  <si>
    <t>Kevin Huerter</t>
  </si>
  <si>
    <t>Jalen Brunson</t>
  </si>
  <si>
    <t>Jordan Poole</t>
  </si>
  <si>
    <t>Buddy Hield</t>
  </si>
  <si>
    <t>RJ Barrett</t>
  </si>
  <si>
    <t>Bam Adebayo</t>
  </si>
  <si>
    <t>Keegan Murray</t>
  </si>
  <si>
    <t>Andrew Wiggins</t>
  </si>
  <si>
    <t>Kyle Kuzma</t>
  </si>
  <si>
    <t>P.J. Washington</t>
  </si>
  <si>
    <t>Christian Wood</t>
  </si>
  <si>
    <t>Jonas Valanciunas</t>
  </si>
  <si>
    <t>Jordan Clarkson</t>
  </si>
  <si>
    <t>Kelly Oubre Jr.</t>
  </si>
  <si>
    <t>Spencer Dinwiddie</t>
  </si>
  <si>
    <t>Dillon Brooks</t>
  </si>
  <si>
    <t>Evan Mobley</t>
  </si>
  <si>
    <t>Jaden Ivey</t>
  </si>
  <si>
    <t>Jerami Grant</t>
  </si>
  <si>
    <t>Cole Anthony</t>
  </si>
  <si>
    <t>Scottie Barnes</t>
  </si>
  <si>
    <t>Brook Lopez</t>
  </si>
  <si>
    <t>Saddiq Bey</t>
  </si>
  <si>
    <t>Alperen Sengun</t>
  </si>
  <si>
    <t>Franz Wagner</t>
  </si>
  <si>
    <t>Trey Murphy III</t>
  </si>
  <si>
    <t>Caris LeVert</t>
  </si>
  <si>
    <t>Eric Gordon</t>
  </si>
  <si>
    <t>Tim Hardaway Jr.</t>
  </si>
  <si>
    <t>Josh Giddey</t>
  </si>
  <si>
    <t>Lonnie Walker IV</t>
  </si>
  <si>
    <t>Jakob Poeltl</t>
  </si>
  <si>
    <t>Wendell Carter Jr.</t>
  </si>
  <si>
    <t>De'Andre Hunter</t>
  </si>
  <si>
    <t>Luguentz Dort</t>
  </si>
  <si>
    <t>Jamal Murray</t>
  </si>
  <si>
    <t>John Wall</t>
  </si>
  <si>
    <t>Aaron Gordon</t>
  </si>
  <si>
    <t>John Collins</t>
  </si>
  <si>
    <t>Marcus Morris Sr.</t>
  </si>
  <si>
    <t>O.G. Anunoby</t>
  </si>
  <si>
    <t>Domantas Sabonis</t>
  </si>
  <si>
    <t>Jusuf Nurkic</t>
  </si>
  <si>
    <t>Russell Westbrook</t>
  </si>
  <si>
    <t>Bobby Portis</t>
  </si>
  <si>
    <t>Fred VanVleet</t>
  </si>
  <si>
    <t>Malcolm Brogdon</t>
  </si>
  <si>
    <t>Tyus Jones</t>
  </si>
  <si>
    <t>Isaiah Stewart</t>
  </si>
  <si>
    <t>Tobias Harris</t>
  </si>
  <si>
    <t>Max Strus</t>
  </si>
  <si>
    <t>Myles Turner</t>
  </si>
  <si>
    <t>Tre Jones</t>
  </si>
  <si>
    <t>Tre Mann</t>
  </si>
  <si>
    <t>Kelly Olynyk</t>
  </si>
  <si>
    <t>Collin Sexton</t>
  </si>
  <si>
    <t>Kawhi Leonard</t>
  </si>
  <si>
    <t>Kyle Lowry</t>
  </si>
  <si>
    <t>Klay Thompson</t>
  </si>
  <si>
    <t>Dennis Smith Jr.</t>
  </si>
  <si>
    <t>Bones Hyland</t>
  </si>
  <si>
    <t>Jalen Suggs</t>
  </si>
  <si>
    <t>Jarrett Allen</t>
  </si>
  <si>
    <t>Jabari Smith Jr.</t>
  </si>
  <si>
    <t>Jalen Smith</t>
  </si>
  <si>
    <t>Malik Beasley</t>
  </si>
  <si>
    <t>Evan Fournier</t>
  </si>
  <si>
    <t>Doug McDermott</t>
  </si>
  <si>
    <t>Josh Richardson</t>
  </si>
  <si>
    <t>Kevin Love</t>
  </si>
  <si>
    <t>Mike Conley</t>
  </si>
  <si>
    <t>Terrence Ross</t>
  </si>
  <si>
    <t>Cedi Osman</t>
  </si>
  <si>
    <t>Harrison Barnes</t>
  </si>
  <si>
    <t>Kentavious Caldwell-Pope</t>
  </si>
  <si>
    <t>Nick Richards</t>
  </si>
  <si>
    <t>Rui Hachimura</t>
  </si>
  <si>
    <t>Bol Bol</t>
  </si>
  <si>
    <t>Jalen McDaniels</t>
  </si>
  <si>
    <t>Norman Powell</t>
  </si>
  <si>
    <t>Naji Marshall</t>
  </si>
  <si>
    <t>Bruce Brown</t>
  </si>
  <si>
    <t>Chris Boucher</t>
  </si>
  <si>
    <t>Dean Wade</t>
  </si>
  <si>
    <t>Josh Hart</t>
  </si>
  <si>
    <t>Kenyon Martin Jr.</t>
  </si>
  <si>
    <t>Chris Duarte</t>
  </si>
  <si>
    <t>Ivica Zubac</t>
  </si>
  <si>
    <t>Santi Aldama</t>
  </si>
  <si>
    <t>Derrick White</t>
  </si>
  <si>
    <t>Grant Williams</t>
  </si>
  <si>
    <t>Draymond Green</t>
  </si>
  <si>
    <t>De'Anthony Melton</t>
  </si>
  <si>
    <t>Marcus Smart</t>
  </si>
  <si>
    <t>Obi Toppin</t>
  </si>
  <si>
    <t>Onyeka Okongwu</t>
  </si>
  <si>
    <t>Grayson Allen</t>
  </si>
  <si>
    <t>Shaedon Sharpe</t>
  </si>
  <si>
    <t>Brandon Clarke</t>
  </si>
  <si>
    <t>Monte Morris</t>
  </si>
  <si>
    <t>Will Barton</t>
  </si>
  <si>
    <t>Isaiah Hartenstein</t>
  </si>
  <si>
    <t>Luke Kennard</t>
  </si>
  <si>
    <t>Reggie Jackson</t>
  </si>
  <si>
    <t>Jalen Williams</t>
  </si>
  <si>
    <t>Tyler Dorsey</t>
  </si>
  <si>
    <t>Jeff Green</t>
  </si>
  <si>
    <t>James Wiseman</t>
  </si>
  <si>
    <t>Aaron Nesmith</t>
  </si>
  <si>
    <t>Caleb Martin</t>
  </si>
  <si>
    <t>Immanuel Quickley</t>
  </si>
  <si>
    <t>Derrick Rose</t>
  </si>
  <si>
    <t>Clint Capela</t>
  </si>
  <si>
    <t>Precious Achiuwa</t>
  </si>
  <si>
    <t>Jae'Sean Tate</t>
  </si>
  <si>
    <t>Malik Monk</t>
  </si>
  <si>
    <t>Zach Collins</t>
  </si>
  <si>
    <t>Isaiah Jackson</t>
  </si>
  <si>
    <t>Jarred Vanderbilt</t>
  </si>
  <si>
    <t>Cam Reddish</t>
  </si>
  <si>
    <t>Al Horford</t>
  </si>
  <si>
    <t>Blake Wesley</t>
  </si>
  <si>
    <t>Dorian Finney-Smith</t>
  </si>
  <si>
    <t>Jeremy Sochan</t>
  </si>
  <si>
    <t>Larry Nance Jr.</t>
  </si>
  <si>
    <t>Mason Plumlee</t>
  </si>
  <si>
    <t>Jose Alvarado</t>
  </si>
  <si>
    <t>Mike Muscala</t>
  </si>
  <si>
    <t>Talen Horton-Tucker</t>
  </si>
  <si>
    <t>Justise Winslow</t>
  </si>
  <si>
    <t>Davion Mitchell</t>
  </si>
  <si>
    <t>John Konchar</t>
  </si>
  <si>
    <t>Troy Brown Jr.</t>
  </si>
  <si>
    <t>Jalen Duren</t>
  </si>
  <si>
    <t>Aaron Wiggins</t>
  </si>
  <si>
    <t>Georges Niang</t>
  </si>
  <si>
    <t>Austin Reaves</t>
  </si>
  <si>
    <t>Darius Bazley</t>
  </si>
  <si>
    <t>Herbert Jones</t>
  </si>
  <si>
    <t>Mitchell Robinson</t>
  </si>
  <si>
    <t>Gabe Vincent</t>
  </si>
  <si>
    <t>Tari Eason</t>
  </si>
  <si>
    <t>Jake LaRavia</t>
  </si>
  <si>
    <t>Reggie Bullock</t>
  </si>
  <si>
    <t>Joshua Primo</t>
  </si>
  <si>
    <t>Devonte' Graham</t>
  </si>
  <si>
    <t>Robin Lopez</t>
  </si>
  <si>
    <t>Keita Bates-Diop</t>
  </si>
  <si>
    <t>Delon Wright</t>
  </si>
  <si>
    <t>Kenrich Williams</t>
  </si>
  <si>
    <t>Moses Moody</t>
  </si>
  <si>
    <t>P.J. Tucker</t>
  </si>
  <si>
    <t>Aleksej Pokusevski</t>
  </si>
  <si>
    <t>Dwight Powell</t>
  </si>
  <si>
    <t>Jeremiah Robinson-Earl</t>
  </si>
  <si>
    <t>Maxi Kleber</t>
  </si>
  <si>
    <t>Justin Holiday</t>
  </si>
  <si>
    <t>George Hill</t>
  </si>
  <si>
    <t>Kevon Looney</t>
  </si>
  <si>
    <t>Theo Maledon</t>
  </si>
  <si>
    <t>Trey Lyles</t>
  </si>
  <si>
    <t>Terence Davis</t>
  </si>
  <si>
    <t>Rudy Gay</t>
  </si>
  <si>
    <t>Walker Kessler</t>
  </si>
  <si>
    <t>James Bouknight</t>
  </si>
  <si>
    <t>Isaiah Livers</t>
  </si>
  <si>
    <t>Kendrick Nunn</t>
  </si>
  <si>
    <t>Terance Mann</t>
  </si>
  <si>
    <t>Bruno Fernando</t>
  </si>
  <si>
    <t>Dyson Daniels</t>
  </si>
  <si>
    <t>Sam Hauser</t>
  </si>
  <si>
    <t>Aaron Holiday</t>
  </si>
  <si>
    <t>Andrew Nembhard</t>
  </si>
  <si>
    <t>Mo Bamba</t>
  </si>
  <si>
    <t>DeAndre Jordan</t>
  </si>
  <si>
    <t>Nassir Little</t>
  </si>
  <si>
    <t>Patrick Beverley</t>
  </si>
  <si>
    <t>R.J. Hampton</t>
  </si>
  <si>
    <t>Eugene Omoruyi</t>
  </si>
  <si>
    <t>Hamidou Diallo</t>
  </si>
  <si>
    <t>Robert Covington</t>
  </si>
  <si>
    <t>Daniel Gafford</t>
  </si>
  <si>
    <t>Steven Adams</t>
  </si>
  <si>
    <t>AJ Griffin</t>
  </si>
  <si>
    <t>Donte DiVincenzo</t>
  </si>
  <si>
    <t>Duncan Robinson</t>
  </si>
  <si>
    <t>JaVale McGee</t>
  </si>
  <si>
    <t>Josh Green</t>
  </si>
  <si>
    <t>Malaki Branham</t>
  </si>
  <si>
    <t>Matt Ryan</t>
  </si>
  <si>
    <t>Ochai Agbaji</t>
  </si>
  <si>
    <t>David Roddy</t>
  </si>
  <si>
    <t>Deni Avdija</t>
  </si>
  <si>
    <t>Goga Bitadze</t>
  </si>
  <si>
    <t>Jordan Nwora</t>
  </si>
  <si>
    <t>Jalen Johnson</t>
  </si>
  <si>
    <t>Xavier Tillman</t>
  </si>
  <si>
    <t>Anthony Gill</t>
  </si>
  <si>
    <t>Christian Braun</t>
  </si>
  <si>
    <t>Ty Jerome</t>
  </si>
  <si>
    <t>Nicolas Batum</t>
  </si>
  <si>
    <t>Keon Johnson</t>
  </si>
  <si>
    <t>Richaun Holmes</t>
  </si>
  <si>
    <t>Drew Eubanks</t>
  </si>
  <si>
    <t>Wesley Matthews</t>
  </si>
  <si>
    <t>Braxton Key</t>
  </si>
  <si>
    <t>Chuma Okeke</t>
  </si>
  <si>
    <t>Darius Garland</t>
  </si>
  <si>
    <t>Garrison Mathews</t>
  </si>
  <si>
    <t>JaMychal Green</t>
  </si>
  <si>
    <t>Jaylin Williams</t>
  </si>
  <si>
    <t>Jeff Dowtin Jr.</t>
  </si>
  <si>
    <t>Jordan Goodwin</t>
  </si>
  <si>
    <t>Nickeil Alexander-Walker</t>
  </si>
  <si>
    <t>Jevon Carter</t>
  </si>
  <si>
    <t>Romeo Langford</t>
  </si>
  <si>
    <t>Cory Joseph</t>
  </si>
  <si>
    <t>James Johnson</t>
  </si>
  <si>
    <t>Mark Williams</t>
  </si>
  <si>
    <t>Daishen Nix</t>
  </si>
  <si>
    <t>Juan Toscano-Anderson</t>
  </si>
  <si>
    <t>T.J. McConnell</t>
  </si>
  <si>
    <t>Dewayne Dedmon</t>
  </si>
  <si>
    <t>Isaiah Joe</t>
  </si>
  <si>
    <t>Kevon Harris</t>
  </si>
  <si>
    <t>Christian Koloko</t>
  </si>
  <si>
    <t>Malachi Flynn</t>
  </si>
  <si>
    <t>Montrezl Harrell</t>
  </si>
  <si>
    <t>Simone Fontecchio</t>
  </si>
  <si>
    <t>Raul Neto</t>
  </si>
  <si>
    <t>Terry Taylor</t>
  </si>
  <si>
    <t>Amir Coffey</t>
  </si>
  <si>
    <t>Caleb Houstan</t>
  </si>
  <si>
    <t>Garrett Temple</t>
  </si>
  <si>
    <t>Isaiah Mobley</t>
  </si>
  <si>
    <t>Isaiah Roby</t>
  </si>
  <si>
    <t>Justin Champagnie</t>
  </si>
  <si>
    <t>Justin Jackson</t>
  </si>
  <si>
    <t>Kenneth Lofton Jr.</t>
  </si>
  <si>
    <t>Svi Mykhailiuk</t>
  </si>
  <si>
    <t>Taj Gibson</t>
  </si>
  <si>
    <t>Trevor Hudgins</t>
  </si>
  <si>
    <t>Wenyen Gabriel</t>
  </si>
  <si>
    <t>Dalano Banton</t>
  </si>
  <si>
    <t>Josh Christopher</t>
  </si>
  <si>
    <t>Usman Garuba</t>
  </si>
  <si>
    <t>Greg Brown III</t>
  </si>
  <si>
    <t>Jonathan Kuminga</t>
  </si>
  <si>
    <t>Danuel House Jr.</t>
  </si>
  <si>
    <t>Brandon Boston Jr.</t>
  </si>
  <si>
    <t>Damian Jones</t>
  </si>
  <si>
    <t>Serge Ibaka</t>
  </si>
  <si>
    <t>Admiral Schofield</t>
  </si>
  <si>
    <t>Blake Griffin</t>
  </si>
  <si>
    <t>Jaden Springer</t>
  </si>
  <si>
    <t>Killian Hayes</t>
  </si>
  <si>
    <t>Luke Kornet</t>
  </si>
  <si>
    <t>Max Christie</t>
  </si>
  <si>
    <t>Kai Jones</t>
  </si>
  <si>
    <t>Khem Birch</t>
  </si>
  <si>
    <t>Noah Vonleh</t>
  </si>
  <si>
    <t>Payton Pritchard</t>
  </si>
  <si>
    <t>Tyrese Martin</t>
  </si>
  <si>
    <t>Anthony Lamb</t>
  </si>
  <si>
    <t>Chimezie Metu</t>
  </si>
  <si>
    <t>Dru Smith</t>
  </si>
  <si>
    <t>Frank Kaminsky</t>
  </si>
  <si>
    <t>McKinley Wright IV</t>
  </si>
  <si>
    <t>Micah Potter</t>
  </si>
  <si>
    <t>Nerlens Noel</t>
  </si>
  <si>
    <t>Nikola Jovic</t>
  </si>
  <si>
    <t>Scotty Pippen Jr.</t>
  </si>
  <si>
    <t>Shake Milton</t>
  </si>
  <si>
    <t>Theo Pinson</t>
  </si>
  <si>
    <t>Udoka Azubuike</t>
  </si>
  <si>
    <t>Willy Hernangomez</t>
  </si>
  <si>
    <t>Ousmane Dieng</t>
  </si>
  <si>
    <t>Gorgui Dieng</t>
  </si>
  <si>
    <t>Kennedy Chandler</t>
  </si>
  <si>
    <t>Thaddeus Young</t>
  </si>
  <si>
    <t>Isaac Okoro</t>
  </si>
  <si>
    <t>JT Thor</t>
  </si>
  <si>
    <t>MarJon Beauchamp</t>
  </si>
  <si>
    <t>Vit Krejci</t>
  </si>
  <si>
    <t>Zeke Nnaji</t>
  </si>
  <si>
    <t>Facundo Campazzo</t>
  </si>
  <si>
    <t>Jordan Schakel</t>
  </si>
  <si>
    <t>Kessler Edwards</t>
  </si>
  <si>
    <t>Lindy Waters III</t>
  </si>
  <si>
    <t>Matthew Dellavedova</t>
  </si>
  <si>
    <t>Moussa Diabate</t>
  </si>
  <si>
    <t>Peyton Watson</t>
  </si>
  <si>
    <t>Rodney McGruder</t>
  </si>
  <si>
    <t>Udonis Haslem</t>
  </si>
  <si>
    <t>Kevin Knox II</t>
  </si>
  <si>
    <t>Boban Marjanovic</t>
  </si>
  <si>
    <t>Jabari Walker</t>
  </si>
  <si>
    <t>Matisse Thybulle</t>
  </si>
  <si>
    <t>Moses Brown</t>
  </si>
  <si>
    <t>Bryce McGowens</t>
  </si>
  <si>
    <t>Cam Thomas</t>
  </si>
  <si>
    <t>Johnny Davis</t>
  </si>
  <si>
    <t>Leandro Bolmaro</t>
  </si>
  <si>
    <t>Vince Williams Jr.</t>
  </si>
  <si>
    <t>Davon Reed</t>
  </si>
  <si>
    <t>Ish Smith</t>
  </si>
  <si>
    <t>Oshae Brissett</t>
  </si>
  <si>
    <t>Isaiah Todd</t>
  </si>
  <si>
    <t>Haywood Highsmith</t>
  </si>
  <si>
    <t>Jaxson Hayes</t>
  </si>
  <si>
    <t>KZ Okpala</t>
  </si>
  <si>
    <t>Alex Len</t>
  </si>
  <si>
    <t>Buddy Boeheim</t>
  </si>
  <si>
    <t>Chima Moneke</t>
  </si>
  <si>
    <t>Cody Martin</t>
  </si>
  <si>
    <t>Cole Swider</t>
  </si>
  <si>
    <t>Dario Saric</t>
  </si>
  <si>
    <t>Dereon Seabron</t>
  </si>
  <si>
    <t>Furkan Korkmaz</t>
  </si>
  <si>
    <t>Jack White</t>
  </si>
  <si>
    <t>Jaden Hardy</t>
  </si>
  <si>
    <t>Jason Preston</t>
  </si>
  <si>
    <t>Jericho Sims</t>
  </si>
  <si>
    <t>Juancho Hernangomez</t>
  </si>
  <si>
    <t>Lamar Stevens</t>
  </si>
  <si>
    <t>Mamadi Diakite</t>
  </si>
  <si>
    <t>Miles McBride</t>
  </si>
  <si>
    <t>Nathan Knight</t>
  </si>
  <si>
    <t>Patrick Baldwin Jr.</t>
  </si>
  <si>
    <t>Paul Reed</t>
  </si>
  <si>
    <t>Ron Harper Jr.</t>
  </si>
  <si>
    <t>Ryan Arcidiacono</t>
  </si>
  <si>
    <t>Ryan Rollins</t>
  </si>
  <si>
    <t>Sandro Mamukelashvili</t>
  </si>
  <si>
    <t>Thanasis Antetokounmpo</t>
  </si>
  <si>
    <t>Trent Forrest</t>
  </si>
  <si>
    <t>Trevor Keels</t>
  </si>
  <si>
    <t>Vernon Carey Jr.</t>
  </si>
  <si>
    <t>Vlatko Cancar</t>
  </si>
  <si>
    <t>Wendell Moore Jr.</t>
  </si>
  <si>
    <t>Name</t>
  </si>
  <si>
    <t>Pts</t>
  </si>
  <si>
    <t>Reb</t>
  </si>
  <si>
    <t>Ast</t>
  </si>
  <si>
    <t>AST2</t>
  </si>
  <si>
    <t>INDEX</t>
  </si>
  <si>
    <t>P</t>
  </si>
  <si>
    <t>R</t>
  </si>
  <si>
    <t>A</t>
  </si>
  <si>
    <t>Pt</t>
  </si>
  <si>
    <t>Re</t>
  </si>
  <si>
    <t>As</t>
  </si>
  <si>
    <t>LAST 3</t>
  </si>
  <si>
    <t>LAST 1</t>
  </si>
  <si>
    <t>M</t>
  </si>
  <si>
    <t>Mi</t>
  </si>
  <si>
    <t>PLAYER STATS -- SEASON --</t>
  </si>
  <si>
    <t>Grand Total</t>
  </si>
  <si>
    <t>Average of GP</t>
  </si>
  <si>
    <t>Average of Min</t>
  </si>
  <si>
    <t>Average of Pts</t>
  </si>
  <si>
    <t>Average of Reb</t>
  </si>
  <si>
    <t>Average of Ast</t>
  </si>
  <si>
    <t>Average of M</t>
  </si>
  <si>
    <t>Average of P</t>
  </si>
  <si>
    <t>Average of A</t>
  </si>
  <si>
    <t>Average of R</t>
  </si>
  <si>
    <t>Average of Mi</t>
  </si>
  <si>
    <t>Average of Re</t>
  </si>
  <si>
    <t>Average of Pt</t>
  </si>
  <si>
    <t>Average of As</t>
  </si>
  <si>
    <t>SEASON</t>
  </si>
  <si>
    <t>PLAYER</t>
  </si>
  <si>
    <t>TEAM</t>
  </si>
  <si>
    <t>Points</t>
  </si>
  <si>
    <t>Assist</t>
  </si>
  <si>
    <t>Rebounds</t>
  </si>
  <si>
    <t>NOTES</t>
  </si>
  <si>
    <t>TEAM ID</t>
  </si>
  <si>
    <t>Charles Bassey</t>
  </si>
  <si>
    <t>Otto Porter Jr.</t>
  </si>
  <si>
    <t>Jordan Hall</t>
  </si>
  <si>
    <t>Dominick Barlow</t>
  </si>
  <si>
    <t>Quentin Grimes</t>
  </si>
  <si>
    <t>Fill</t>
  </si>
  <si>
    <t>Font</t>
  </si>
  <si>
    <t>=IFERROR(IF(AND(VLOOKUP(S4,$A:$O,4,0)&lt;VLOOKUP(S4,$A:$O,8,0),VLOOKUP(S4,$A:$O,4,0)&lt;VLOOKUP(S4,$A:$O,12,0)),VLOOKUP(S4,$A:$O,4,0),IF(AND(VLOOKUP(S4,$A:$O,8,0)&lt;VLOOKUP(S4,$A:$O,4,0),VLOOKUP(S4,$A:$O,8,0)&lt;VLOOKUP(S4,$A:$O,12,0)),VLOOKUP(S4,$A:$O,8,0),VLOOKUP(S4,$A:$O,12,0))),"-")</t>
  </si>
  <si>
    <t>=IFERROR(IF(AND(VLOOKUP(S4,$A:$O,5,0)&lt;VLOOKUP(S4,$A:$O,9,0),VLOOKUP(S4,$A:$O,5,0)&lt;VLOOKUP(S4,$A:$O,13,0)),VLOOKUP(S4,$A:$O,5,0),IF(AND(VLOOKUP(S4,$A:$O,9,0)&lt;VLOOKUP(S4,$A:$O,5,0),VLOOKUP(S4,$A:$O,9,0)&lt;VLOOKUP(S4,$A:$O,13,0)),VLOOKUP(S4,$A:$O,9,0),VLOOKUP(S4,$A:$O,13,0))),"-")</t>
  </si>
  <si>
    <t>=IFERROR(IF(AND(VLOOKUP(S4,$A:$O,6,0)&lt;VLOOKUP(S4,$A:$O,10,0),VLOOKUP(S4,$A:$O,6,0)&lt;VLOOKUP(S4,$A:$O,14,0)),VLOOKUP(S4,$A:$O,6,0),IF(AND(VLOOKUP(S4,$A:$O,10,0)&lt;VLOOKUP(S4,$A:$O,6,0),VLOOKUP(S4,$A:$O,10,0)&lt;VLOOKUP(S4,$A:$O,14,0)),VLOOKUP(S4,$A:$O,10,0),VLOOKUP(S4,$A:$O,14,0))),"-")</t>
  </si>
  <si>
    <t>Corey Kispert</t>
  </si>
  <si>
    <t>Assists</t>
  </si>
  <si>
    <t>L1_3PM</t>
  </si>
  <si>
    <t>L1_3PA</t>
  </si>
  <si>
    <t>L3_3PM</t>
  </si>
  <si>
    <t>L3_3PA</t>
  </si>
  <si>
    <t>SEA_3PM</t>
  </si>
  <si>
    <t>SEA_3PA</t>
  </si>
  <si>
    <t>PROJ 3PM</t>
  </si>
  <si>
    <t>LG 3PM</t>
  </si>
  <si>
    <t>Chances</t>
  </si>
  <si>
    <t>3-Pt Type</t>
  </si>
  <si>
    <t>Trendon Watford</t>
  </si>
  <si>
    <t>John Butler Jr.</t>
  </si>
  <si>
    <t>POINTS</t>
  </si>
  <si>
    <t>REBOUNDS</t>
  </si>
  <si>
    <t>John K.</t>
  </si>
  <si>
    <t>Kristaps P.</t>
  </si>
  <si>
    <t>Kelly O.</t>
  </si>
  <si>
    <t>ASSISTS</t>
  </si>
  <si>
    <t>P
O
I
N
T
S</t>
  </si>
  <si>
    <t>R
E
B
O
U
N
D
S</t>
  </si>
  <si>
    <t>A
S
S
I
S
T
S</t>
  </si>
  <si>
    <t>Jarrett Culver</t>
  </si>
  <si>
    <t>MEAN</t>
  </si>
  <si>
    <t>MEDIAN</t>
  </si>
  <si>
    <t>MODE</t>
  </si>
  <si>
    <t>MINIMUM</t>
  </si>
  <si>
    <t>Alec Burks</t>
  </si>
  <si>
    <t>LaMelo Ball</t>
  </si>
  <si>
    <t>Marvin Bagley III</t>
  </si>
  <si>
    <t>Jamal Cain</t>
  </si>
  <si>
    <t>TyTy Washington Jr.</t>
  </si>
  <si>
    <t>Frank Ntilikina</t>
  </si>
  <si>
    <t>JD Davison</t>
  </si>
  <si>
    <t>Jaren Jackson Jr.</t>
  </si>
  <si>
    <t>AJ Green</t>
  </si>
  <si>
    <t>Davis Bertans</t>
  </si>
  <si>
    <t>Ish Wainright</t>
  </si>
  <si>
    <t>A.J. Lawson</t>
  </si>
  <si>
    <t>Keon Ellis</t>
  </si>
  <si>
    <t>Orlando Robinson</t>
  </si>
  <si>
    <t>Thomas Bryant</t>
  </si>
  <si>
    <t>Gary Harris</t>
  </si>
  <si>
    <t>Dennis Schroder</t>
  </si>
  <si>
    <t>reb</t>
  </si>
  <si>
    <t>assist</t>
  </si>
  <si>
    <t>points</t>
  </si>
  <si>
    <t>Height</t>
  </si>
  <si>
    <t>Weight</t>
  </si>
  <si>
    <t>COLLEGE</t>
  </si>
  <si>
    <t>COUNTRY</t>
  </si>
  <si>
    <t>DRAFT YEAR</t>
  </si>
  <si>
    <t>DRAFT ROUND</t>
  </si>
  <si>
    <t>DRAFT NUMBER</t>
  </si>
  <si>
    <t>NETRTG</t>
  </si>
  <si>
    <t>OREB%</t>
  </si>
  <si>
    <t>DREB%</t>
  </si>
  <si>
    <t>USG%</t>
  </si>
  <si>
    <t>TS%</t>
  </si>
  <si>
    <t>AST%</t>
  </si>
  <si>
    <t>South Carolina</t>
  </si>
  <si>
    <t>Canada</t>
  </si>
  <si>
    <t>Undrafted</t>
  </si>
  <si>
    <t>Northern Iowa</t>
  </si>
  <si>
    <t>USA</t>
  </si>
  <si>
    <t>Duke</t>
  </si>
  <si>
    <t>Arizona</t>
  </si>
  <si>
    <t>UCLA</t>
  </si>
  <si>
    <t>Vanderbilt</t>
  </si>
  <si>
    <t>Maryland</t>
  </si>
  <si>
    <t>Tennessee</t>
  </si>
  <si>
    <t>United Kingdom</t>
  </si>
  <si>
    <t>Florida</t>
  </si>
  <si>
    <t>Dominican Republic</t>
  </si>
  <si>
    <t>Colorado</t>
  </si>
  <si>
    <t>None</t>
  </si>
  <si>
    <t>Serbia</t>
  </si>
  <si>
    <t>Texas A&amp;M</t>
  </si>
  <si>
    <t>Ukraine</t>
  </si>
  <si>
    <t>Turkey</t>
  </si>
  <si>
    <t>Minnesota</t>
  </si>
  <si>
    <t>Connecticut</t>
  </si>
  <si>
    <t>Gonzaga</t>
  </si>
  <si>
    <t>Kansas</t>
  </si>
  <si>
    <t>Kentucky</t>
  </si>
  <si>
    <t>Georgia</t>
  </si>
  <si>
    <t>Virginia</t>
  </si>
  <si>
    <t>Vermont</t>
  </si>
  <si>
    <t>Oklahoma</t>
  </si>
  <si>
    <t>Illinois</t>
  </si>
  <si>
    <t>Louisiana State</t>
  </si>
  <si>
    <t>Australia</t>
  </si>
  <si>
    <t>DRC</t>
  </si>
  <si>
    <t>Notre Dame</t>
  </si>
  <si>
    <t>Arkansas</t>
  </si>
  <si>
    <t>Croatia</t>
  </si>
  <si>
    <t>Oregon</t>
  </si>
  <si>
    <t>Sudan</t>
  </si>
  <si>
    <t>Virginia Commonwealth</t>
  </si>
  <si>
    <t>Stanford</t>
  </si>
  <si>
    <t>Miami</t>
  </si>
  <si>
    <t>Angola</t>
  </si>
  <si>
    <t>Nebraska</t>
  </si>
  <si>
    <t>Michigan State</t>
  </si>
  <si>
    <t>Syracuse</t>
  </si>
  <si>
    <t>Bahamas</t>
  </si>
  <si>
    <t>Lehigh</t>
  </si>
  <si>
    <t>Oklahoma State</t>
  </si>
  <si>
    <t>Michigan</t>
  </si>
  <si>
    <t>Nevada</t>
  </si>
  <si>
    <t>Japan</t>
  </si>
  <si>
    <t>North Carolina</t>
  </si>
  <si>
    <t>Murray State</t>
  </si>
  <si>
    <t>Western Kentucky</t>
  </si>
  <si>
    <t>Nigeria</t>
  </si>
  <si>
    <t>California-Davis</t>
  </si>
  <si>
    <t>Southern California</t>
  </si>
  <si>
    <t>Saint Lucia</t>
  </si>
  <si>
    <t>Wake Forest</t>
  </si>
  <si>
    <t>Cameroon</t>
  </si>
  <si>
    <t>UNLV</t>
  </si>
  <si>
    <t>Auburn</t>
  </si>
  <si>
    <t>Switzerland</t>
  </si>
  <si>
    <t>Alabama</t>
  </si>
  <si>
    <t>Texas</t>
  </si>
  <si>
    <t>Ohio State</t>
  </si>
  <si>
    <t>Weber State</t>
  </si>
  <si>
    <t>Drexel</t>
  </si>
  <si>
    <t>Providence</t>
  </si>
  <si>
    <t>Colorado State</t>
  </si>
  <si>
    <t>Baylor</t>
  </si>
  <si>
    <t>Latvia</t>
  </si>
  <si>
    <t>Kansas State</t>
  </si>
  <si>
    <t>Washington</t>
  </si>
  <si>
    <t>Utah</t>
  </si>
  <si>
    <t>Israel</t>
  </si>
  <si>
    <t>Germany</t>
  </si>
  <si>
    <t>North Carolina State</t>
  </si>
  <si>
    <t>Memphis</t>
  </si>
  <si>
    <t>TCU</t>
  </si>
  <si>
    <t>Florida State</t>
  </si>
  <si>
    <t>Lithuania</t>
  </si>
  <si>
    <t>Louisville</t>
  </si>
  <si>
    <t>Villanova</t>
  </si>
  <si>
    <t>Creighton</t>
  </si>
  <si>
    <t>Oregon State</t>
  </si>
  <si>
    <t>Missouri</t>
  </si>
  <si>
    <t>Xavier</t>
  </si>
  <si>
    <t>Indiana</t>
  </si>
  <si>
    <t>France</t>
  </si>
  <si>
    <t>Argentina</t>
  </si>
  <si>
    <t>Wisconsin</t>
  </si>
  <si>
    <t>Wichita State</t>
  </si>
  <si>
    <t>California-Santa Barbara</t>
  </si>
  <si>
    <t>Lipscomb</t>
  </si>
  <si>
    <t>Indiana-Purdue Indianapolis</t>
  </si>
  <si>
    <t>Iowa State</t>
  </si>
  <si>
    <t>Greece</t>
  </si>
  <si>
    <t>Slovenia</t>
  </si>
  <si>
    <t>Butler</t>
  </si>
  <si>
    <t>Senegal</t>
  </si>
  <si>
    <t>Wheeling Jesuit</t>
  </si>
  <si>
    <t>Purdue</t>
  </si>
  <si>
    <t>Austria</t>
  </si>
  <si>
    <t>San Diego State</t>
  </si>
  <si>
    <t>Santa Clara</t>
  </si>
  <si>
    <t>Oakland</t>
  </si>
  <si>
    <t>Arizona State</t>
  </si>
  <si>
    <t>Texas Tech</t>
  </si>
  <si>
    <t>Ohio</t>
  </si>
  <si>
    <t>Radford</t>
  </si>
  <si>
    <t>California</t>
  </si>
  <si>
    <t>Rhode Island</t>
  </si>
  <si>
    <t>Georgetown</t>
  </si>
  <si>
    <t>Poland</t>
  </si>
  <si>
    <t>West Virginia</t>
  </si>
  <si>
    <t>Marquette</t>
  </si>
  <si>
    <t>St. Mary's</t>
  </si>
  <si>
    <t>Indiana-Purdue Fort Wayne</t>
  </si>
  <si>
    <t>St. Louis</t>
  </si>
  <si>
    <t>St. Joseph's (PA)</t>
  </si>
  <si>
    <t>Georgia Tech</t>
  </si>
  <si>
    <t>Spain</t>
  </si>
  <si>
    <t>Pittsburgh</t>
  </si>
  <si>
    <t>Bosnia and Herzegovina</t>
  </si>
  <si>
    <t>Iowa</t>
  </si>
  <si>
    <t>Louisiana Tech</t>
  </si>
  <si>
    <t>Pepperdine</t>
  </si>
  <si>
    <t>Stephen F. Austin</t>
  </si>
  <si>
    <t>Washington State</t>
  </si>
  <si>
    <t>Penn State</t>
  </si>
  <si>
    <t>Wyoming</t>
  </si>
  <si>
    <t>Finland</t>
  </si>
  <si>
    <t>Guinea</t>
  </si>
  <si>
    <t>Montenegro</t>
  </si>
  <si>
    <t>Tennessee-Chattanooga</t>
  </si>
  <si>
    <t>DePaul</t>
  </si>
  <si>
    <t>Bucknell</t>
  </si>
  <si>
    <t>William &amp; Mary</t>
  </si>
  <si>
    <t>Jamaica</t>
  </si>
  <si>
    <t>Virginia Tech</t>
  </si>
  <si>
    <t>Dayton</t>
  </si>
  <si>
    <t>Fresno State</t>
  </si>
  <si>
    <t>New Mexico State</t>
  </si>
  <si>
    <t>Wisconsin-Milwaukee</t>
  </si>
  <si>
    <t>Houston</t>
  </si>
  <si>
    <t>Brazil</t>
  </si>
  <si>
    <t>Boston College</t>
  </si>
  <si>
    <t>Bowling Green</t>
  </si>
  <si>
    <t>Tennessee State</t>
  </si>
  <si>
    <t>Rutgers</t>
  </si>
  <si>
    <t>Toledo</t>
  </si>
  <si>
    <t>Seton Hall</t>
  </si>
  <si>
    <t>Loyola-Maryland</t>
  </si>
  <si>
    <t>Republic of the Congo</t>
  </si>
  <si>
    <t>Southern Methodist</t>
  </si>
  <si>
    <t>Italy</t>
  </si>
  <si>
    <t>Davidson</t>
  </si>
  <si>
    <t>New Zealand</t>
  </si>
  <si>
    <t>Mississippi</t>
  </si>
  <si>
    <t>Austin Peay</t>
  </si>
  <si>
    <t>South Carolina Upstate</t>
  </si>
  <si>
    <t>Northwest Missouri State</t>
  </si>
  <si>
    <t>Czech Republic</t>
  </si>
  <si>
    <t>South Sudan</t>
  </si>
  <si>
    <t>George Washington</t>
  </si>
  <si>
    <t>6-8</t>
  </si>
  <si>
    <t>7-0</t>
  </si>
  <si>
    <t>6-10</t>
  </si>
  <si>
    <t>6-5</t>
  </si>
  <si>
    <t>6-9</t>
  </si>
  <si>
    <t>6-11</t>
  </si>
  <si>
    <t>6-7</t>
  </si>
  <si>
    <t>6-6</t>
  </si>
  <si>
    <t>6-0</t>
  </si>
  <si>
    <t>7-2</t>
  </si>
  <si>
    <t>6-3</t>
  </si>
  <si>
    <t>6-4</t>
  </si>
  <si>
    <t>7-4</t>
  </si>
  <si>
    <t>6-2</t>
  </si>
  <si>
    <t>7-1</t>
  </si>
  <si>
    <t>6-1</t>
  </si>
  <si>
    <t>5-10</t>
  </si>
  <si>
    <t>5-11</t>
  </si>
  <si>
    <t>7-3</t>
  </si>
  <si>
    <t>Justive Winslow</t>
  </si>
  <si>
    <t>Kelly Olynk</t>
  </si>
  <si>
    <t>Player Matchups</t>
  </si>
  <si>
    <t>NAME</t>
  </si>
  <si>
    <t>Agbaji, Ochai</t>
  </si>
  <si>
    <t>Utah Jazz</t>
  </si>
  <si>
    <t>Alvarado, Jose</t>
  </si>
  <si>
    <t>New Orleans Pelicans</t>
  </si>
  <si>
    <t>Anthony, Cole</t>
  </si>
  <si>
    <t>Orlando Magic</t>
  </si>
  <si>
    <t>Arcidiacono, Ryan</t>
  </si>
  <si>
    <t>New York Knicks</t>
  </si>
  <si>
    <t>B</t>
  </si>
  <si>
    <t>Ball, LaMelo</t>
  </si>
  <si>
    <t>Charlotte Hornets</t>
  </si>
  <si>
    <t>Ball, Lonzo</t>
  </si>
  <si>
    <t>Chicago Bulls</t>
  </si>
  <si>
    <t>Banton, Dalano</t>
  </si>
  <si>
    <t>Toronto Raptors</t>
  </si>
  <si>
    <t>Beauchamp, MarJon</t>
  </si>
  <si>
    <t>Milwaukee Bucks</t>
  </si>
  <si>
    <t>Beverley, Patrick</t>
  </si>
  <si>
    <t>Los Angeles Lakers</t>
  </si>
  <si>
    <t>Boeheim, Buddy</t>
  </si>
  <si>
    <t>Detroit Pistons</t>
  </si>
  <si>
    <t>Branham, Malaki</t>
  </si>
  <si>
    <t>San Antonio Spurs</t>
  </si>
  <si>
    <t>Braun, Christian</t>
  </si>
  <si>
    <t>Denver Nuggets</t>
  </si>
  <si>
    <t>Brogdon, Malcolm</t>
  </si>
  <si>
    <t>Boston Celtics</t>
  </si>
  <si>
    <t>Brunson, Jalen</t>
  </si>
  <si>
    <t>C</t>
  </si>
  <si>
    <t>Campazzo, Facundo</t>
  </si>
  <si>
    <t>Dallas Mavericks</t>
  </si>
  <si>
    <t>Carter, Jevon</t>
  </si>
  <si>
    <t>Chandler, Kennedy</t>
  </si>
  <si>
    <t>Memphis Grizzlies</t>
  </si>
  <si>
    <t>Christie, Max</t>
  </si>
  <si>
    <t>Clarkson, Jordan</t>
  </si>
  <si>
    <t>Conley, Mike</t>
  </si>
  <si>
    <t>Culver, Jarrett</t>
  </si>
  <si>
    <t>Atlanta Hawks</t>
  </si>
  <si>
    <t>Cunningham, Cade</t>
  </si>
  <si>
    <t>Curry, Stephen</t>
  </si>
  <si>
    <t>Golden State Warriors</t>
  </si>
  <si>
    <t>D</t>
  </si>
  <si>
    <t>Daniels, Dyson</t>
  </si>
  <si>
    <t>Davis, Johnny</t>
  </si>
  <si>
    <t>Washington Wizards</t>
  </si>
  <si>
    <t>Dellavedova, Matthew</t>
  </si>
  <si>
    <t>Sacramento Kings</t>
  </si>
  <si>
    <t>Saint Mary's</t>
  </si>
  <si>
    <t>Dinwiddie, Spencer</t>
  </si>
  <si>
    <t>Doncic, Luka</t>
  </si>
  <si>
    <t>Dorsey, Tyler</t>
  </si>
  <si>
    <t>Dowtin Jr., Jeff</t>
  </si>
  <si>
    <t>Dragic, Goran</t>
  </si>
  <si>
    <t>E</t>
  </si>
  <si>
    <t>Ellis, Keon</t>
  </si>
  <si>
    <t>F</t>
  </si>
  <si>
    <t>Flynn, Malachi</t>
  </si>
  <si>
    <t>Forrest, Trent</t>
  </si>
  <si>
    <t>Fox, De'Aaron</t>
  </si>
  <si>
    <t>Fultz, Markelle</t>
  </si>
  <si>
    <t>G</t>
  </si>
  <si>
    <t>Garland, Darius</t>
  </si>
  <si>
    <t>Cleveland Cavaliers</t>
  </si>
  <si>
    <t>Gilgeous-Alexander, Shai</t>
  </si>
  <si>
    <t>Oklahoma City Thunder</t>
  </si>
  <si>
    <t>Gillespie, Collin</t>
  </si>
  <si>
    <t>Goodwin, Jordan</t>
  </si>
  <si>
    <t>Saint Louis</t>
  </si>
  <si>
    <t>Graham, Devonte'</t>
  </si>
  <si>
    <t>Green, A.J.</t>
  </si>
  <si>
    <t>H</t>
  </si>
  <si>
    <t>Haliburton, Tyrese</t>
  </si>
  <si>
    <t>Indiana Pacers</t>
  </si>
  <si>
    <t>Hall, Jordan</t>
  </si>
  <si>
    <t>Saint Joseph's</t>
  </si>
  <si>
    <t>Hampton, R.J.</t>
  </si>
  <si>
    <t>Hardy, Jaden</t>
  </si>
  <si>
    <t>Harper Jr., Ron</t>
  </si>
  <si>
    <t>Harris, Kevon</t>
  </si>
  <si>
    <t>Hayes, Killian</t>
  </si>
  <si>
    <t>Herro, Tyler</t>
  </si>
  <si>
    <t>Miami Heat</t>
  </si>
  <si>
    <t>Hill, George</t>
  </si>
  <si>
    <t>IUPUI</t>
  </si>
  <si>
    <t>Holiday, Aaron</t>
  </si>
  <si>
    <t>Holiday, Jrue</t>
  </si>
  <si>
    <t>Hudgins, Trevor</t>
  </si>
  <si>
    <t>Houston Rockets</t>
  </si>
  <si>
    <t>Hyland, Bones</t>
  </si>
  <si>
    <t>I</t>
  </si>
  <si>
    <t>Irving, Kyrie</t>
  </si>
  <si>
    <t>Brooklyn Nets</t>
  </si>
  <si>
    <t>Ivey, Jaden</t>
  </si>
  <si>
    <t>J</t>
  </si>
  <si>
    <t>Jackson, Reggie</t>
  </si>
  <si>
    <t>LA Clippers</t>
  </si>
  <si>
    <t>Jones, Tre</t>
  </si>
  <si>
    <t>Jones, Tyus</t>
  </si>
  <si>
    <t>Joseph, Cory</t>
  </si>
  <si>
    <t>Juzang, Johnny</t>
  </si>
  <si>
    <t>K</t>
  </si>
  <si>
    <t>Keels, Trevor</t>
  </si>
  <si>
    <t>Key, Braxton</t>
  </si>
  <si>
    <t>Krejci, Vit</t>
  </si>
  <si>
    <t>Lawson, A.J.</t>
  </si>
  <si>
    <t>Minnesota Timberwolves</t>
  </si>
  <si>
    <t>Lewis Jr., Kira</t>
  </si>
  <si>
    <t>Lillard, Damian</t>
  </si>
  <si>
    <t>Portland Trail Blazers</t>
  </si>
  <si>
    <t>Lowry, Kyle</t>
  </si>
  <si>
    <t>Maledon, Theo</t>
  </si>
  <si>
    <t>Mann, Tre</t>
  </si>
  <si>
    <t>Maxey, Tyrese</t>
  </si>
  <si>
    <t>Philadelphia 76ers</t>
  </si>
  <si>
    <t>McBride, Miles</t>
  </si>
  <si>
    <t>McConnell, T.J.</t>
  </si>
  <si>
    <t>McGowens, Bryce</t>
  </si>
  <si>
    <t>McGruder, Rodney</t>
  </si>
  <si>
    <t>McLaughlin, Jordan</t>
  </si>
  <si>
    <t>USC</t>
  </si>
  <si>
    <t>Mills, Patty</t>
  </si>
  <si>
    <t>Mitchell, Davion</t>
  </si>
  <si>
    <t>Morant, Ja</t>
  </si>
  <si>
    <t>Morris, Monte</t>
  </si>
  <si>
    <t>Murray, Jamal</t>
  </si>
  <si>
    <t>N</t>
  </si>
  <si>
    <t>Nembhard, Andrew</t>
  </si>
  <si>
    <t>Neto, Raul</t>
  </si>
  <si>
    <t>Ntilikina, Frank</t>
  </si>
  <si>
    <t>Nunn, Kendrick</t>
  </si>
  <si>
    <t>Paul, Chris</t>
  </si>
  <si>
    <t>Phoenix Suns</t>
  </si>
  <si>
    <t>Payne, Cameron</t>
  </si>
  <si>
    <t>Pinson, Theo</t>
  </si>
  <si>
    <t>Pippen Jr., Scotty</t>
  </si>
  <si>
    <t>Preston, Jason</t>
  </si>
  <si>
    <t>Pritchard, Payton</t>
  </si>
  <si>
    <t>Roddy, David</t>
  </si>
  <si>
    <t>Rollins, Ryan</t>
  </si>
  <si>
    <t>Rose, Derrick</t>
  </si>
  <si>
    <t>Rubio, Ricky</t>
  </si>
  <si>
    <t>Russell, D'Angelo</t>
  </si>
  <si>
    <t>S</t>
  </si>
  <si>
    <t>Schroder, Dennis</t>
  </si>
  <si>
    <t>Seabron, Dereon</t>
  </si>
  <si>
    <t>NC State</t>
  </si>
  <si>
    <t>Sexton, Collin</t>
  </si>
  <si>
    <t>Simmons, Ben</t>
  </si>
  <si>
    <t>LSU</t>
  </si>
  <si>
    <t>Smart, Marcus</t>
  </si>
  <si>
    <t>Smith, Ish</t>
  </si>
  <si>
    <t>Smith Jr., Dennis</t>
  </si>
  <si>
    <t>Springer, Jaden</t>
  </si>
  <si>
    <t>Sumner, Edmond</t>
  </si>
  <si>
    <t>T</t>
  </si>
  <si>
    <t>Terry, Dalen</t>
  </si>
  <si>
    <t>V</t>
  </si>
  <si>
    <t>Vincent, Gabe</t>
  </si>
  <si>
    <t>UC Santa Barbara</t>
  </si>
  <si>
    <t>Walker IV, Lonnie</t>
  </si>
  <si>
    <t>Miami (FL)</t>
  </si>
  <si>
    <t>Wall, John</t>
  </si>
  <si>
    <t>Washington Jr., Duane</t>
  </si>
  <si>
    <t>Washington Jr., TyTy</t>
  </si>
  <si>
    <t>Wesley, Blake</t>
  </si>
  <si>
    <t>Westbrook, Russell</t>
  </si>
  <si>
    <t>White, Coby</t>
  </si>
  <si>
    <t>White, Derrick</t>
  </si>
  <si>
    <t>Williams, Alondes</t>
  </si>
  <si>
    <t>Wright IV, McKinley</t>
  </si>
  <si>
    <t>Y</t>
  </si>
  <si>
    <t>Young, Trae</t>
  </si>
  <si>
    <t>POSITION</t>
  </si>
  <si>
    <t>PG</t>
  </si>
  <si>
    <t>SG</t>
  </si>
  <si>
    <t>SF</t>
  </si>
  <si>
    <t>Alexander-Walker, Nickeil</t>
  </si>
  <si>
    <t>Allen, Grayson</t>
  </si>
  <si>
    <t>Bane, Desmond</t>
  </si>
  <si>
    <t>Barrett, RJ</t>
  </si>
  <si>
    <t>Beal, Bradley</t>
  </si>
  <si>
    <t>Beasley, Malik</t>
  </si>
  <si>
    <t>Bogdanovic, Bogdan</t>
  </si>
  <si>
    <t>Bolmaro, Leandro</t>
  </si>
  <si>
    <t>Booker, Devin</t>
  </si>
  <si>
    <t>Boston Jr., Brandon</t>
  </si>
  <si>
    <t>Bouknight, James</t>
  </si>
  <si>
    <t>Brown, Jaylen</t>
  </si>
  <si>
    <t>Brown, Kendall</t>
  </si>
  <si>
    <t>Burks, Alec</t>
  </si>
  <si>
    <t>Caldwell-Pope, Kentavious</t>
  </si>
  <si>
    <t>Caruso, Alex</t>
  </si>
  <si>
    <t>Christopher, Josh</t>
  </si>
  <si>
    <t>Coffey, Amir</t>
  </si>
  <si>
    <t>Connaughton, Pat</t>
  </si>
  <si>
    <t>Curry, Seth</t>
  </si>
  <si>
    <t>Davis, Terence</t>
  </si>
  <si>
    <t>Ole Miss</t>
  </si>
  <si>
    <t>Davison, JD</t>
  </si>
  <si>
    <t>Diallo, Hamidou</t>
  </si>
  <si>
    <t>DiVincenzo, Donte</t>
  </si>
  <si>
    <t>Dosunmu, Ayo</t>
  </si>
  <si>
    <t>Duarte, Chris</t>
  </si>
  <si>
    <t>Edwards, Anthony</t>
  </si>
  <si>
    <t>Forbes, Bryn</t>
  </si>
  <si>
    <t>Fournier, Evan</t>
  </si>
  <si>
    <t>George, Paul</t>
  </si>
  <si>
    <t>Giddey, Josh</t>
  </si>
  <si>
    <t>Gordon, Eric</t>
  </si>
  <si>
    <t>Green, Jalen</t>
  </si>
  <si>
    <t>Green, Josh</t>
  </si>
  <si>
    <t>Grimes, Quentin</t>
  </si>
  <si>
    <t>Harden, James</t>
  </si>
  <si>
    <t>Harris, Gary</t>
  </si>
  <si>
    <t>Hart, Josh</t>
  </si>
  <si>
    <t>Hield, Buddy</t>
  </si>
  <si>
    <t>Horton-Tucker, Talen</t>
  </si>
  <si>
    <t>Huerter, Kevin</t>
  </si>
  <si>
    <t>Ingles, Joe</t>
  </si>
  <si>
    <t>Jerome, Ty</t>
  </si>
  <si>
    <t>Joe, Isaiah</t>
  </si>
  <si>
    <t>Johnson, Keon</t>
  </si>
  <si>
    <t>Kennard, Luke</t>
  </si>
  <si>
    <t>Konchar, John</t>
  </si>
  <si>
    <t>Korkmaz, Furkan</t>
  </si>
  <si>
    <t>Langford, Romeo</t>
  </si>
  <si>
    <t>LaVine, Zach</t>
  </si>
  <si>
    <t>Lee, Damion</t>
  </si>
  <si>
    <t>LeVert, Caris</t>
  </si>
  <si>
    <t>Mann, Terance</t>
  </si>
  <si>
    <t>Mathews, Garrison</t>
  </si>
  <si>
    <t>Mathurin, Bennedict</t>
  </si>
  <si>
    <t>Matthews, Wesley</t>
  </si>
  <si>
    <t>McCollum, CJ</t>
  </si>
  <si>
    <t>Melton, De'Anthony</t>
  </si>
  <si>
    <t>Milton, Shake</t>
  </si>
  <si>
    <t>SMU</t>
  </si>
  <si>
    <t>Mitchell, Donovan</t>
  </si>
  <si>
    <t>Monk, Malik</t>
  </si>
  <si>
    <t>Moody, Moses</t>
  </si>
  <si>
    <t>Murphy III, Trey</t>
  </si>
  <si>
    <t>Murray, Dejounte</t>
  </si>
  <si>
    <t>Mykhailiuk, Svi</t>
  </si>
  <si>
    <t>Nix, Daishen</t>
  </si>
  <si>
    <t>Nowell, Jaylen</t>
  </si>
  <si>
    <t>O</t>
  </si>
  <si>
    <t>Oladipo, Victor</t>
  </si>
  <si>
    <t>Oubre Jr., Kelly</t>
  </si>
  <si>
    <t>Payton II, Gary</t>
  </si>
  <si>
    <t>Poole, Jordan</t>
  </si>
  <si>
    <t>Porter Jr., Kevin</t>
  </si>
  <si>
    <t>Q</t>
  </si>
  <si>
    <t>Queen, Trevelin</t>
  </si>
  <si>
    <t>Quickley, Immanuel</t>
  </si>
  <si>
    <t>Reaves, Austin</t>
  </si>
  <si>
    <t>Reed, Davon</t>
  </si>
  <si>
    <t>Richardson, Josh</t>
  </si>
  <si>
    <t>Rivers, Austin</t>
  </si>
  <si>
    <t>Robinson, Duncan</t>
  </si>
  <si>
    <t>Ross, Terrence</t>
  </si>
  <si>
    <t>Rozier, Terry</t>
  </si>
  <si>
    <t>Shamet, Landry</t>
  </si>
  <si>
    <t>Sharpe, Shaedon</t>
  </si>
  <si>
    <t>Simons, Anfernee</t>
  </si>
  <si>
    <t>Strus, Max</t>
  </si>
  <si>
    <t>Suggs, Jalen</t>
  </si>
  <si>
    <t>Thomas, Cam</t>
  </si>
  <si>
    <t>Thompson, Klay</t>
  </si>
  <si>
    <t>Thybulle, Matisse</t>
  </si>
  <si>
    <t>Trent Jr., Gary</t>
  </si>
  <si>
    <t>VanVleet, Fred</t>
  </si>
  <si>
    <t>Vassell, Devin</t>
  </si>
  <si>
    <t>Wiggins, Aaron</t>
  </si>
  <si>
    <t>Williams, Ziaire</t>
  </si>
  <si>
    <t>Windler, Dylan</t>
  </si>
  <si>
    <t>Belmont</t>
  </si>
  <si>
    <t>Wright, Delon</t>
  </si>
  <si>
    <t>Anderson, Kyle</t>
  </si>
  <si>
    <t>Antetokounmpo, Kostas</t>
  </si>
  <si>
    <t>Antetokounmpo, Thanasis</t>
  </si>
  <si>
    <t>Anunoby, O.G.</t>
  </si>
  <si>
    <t>Avdija, Deni</t>
  </si>
  <si>
    <t>Baldwin Jr., Patrick</t>
  </si>
  <si>
    <t>Milwaukee</t>
  </si>
  <si>
    <t>Barlow, Dominick</t>
  </si>
  <si>
    <t>Barnes, Harrison</t>
  </si>
  <si>
    <t>Barnes, Scottie</t>
  </si>
  <si>
    <t>Barton, Will</t>
  </si>
  <si>
    <t>Bates-Diop, Keita</t>
  </si>
  <si>
    <t>Bertans, Davis</t>
  </si>
  <si>
    <t>Bey, Saddiq</t>
  </si>
  <si>
    <t>Bogdanovic, Bojan</t>
  </si>
  <si>
    <t>Bridges, Mikal</t>
  </si>
  <si>
    <t>Brissett, Oshae</t>
  </si>
  <si>
    <t>Brooks, Dillon</t>
  </si>
  <si>
    <t>Brown, Bruce</t>
  </si>
  <si>
    <t>Brown Jr., Troy</t>
  </si>
  <si>
    <t>Bullock, Reggie</t>
  </si>
  <si>
    <t>Butler, Jimmy</t>
  </si>
  <si>
    <t>Butler Jr., John</t>
  </si>
  <si>
    <t>Cain, Jamal</t>
  </si>
  <si>
    <t>Cancar, Vlatko</t>
  </si>
  <si>
    <t>Champagnie, Julian</t>
  </si>
  <si>
    <t>St. John's</t>
  </si>
  <si>
    <t>Champagnie, Justin</t>
  </si>
  <si>
    <t>Craig, Torrey</t>
  </si>
  <si>
    <t>USC Upstate</t>
  </si>
  <si>
    <t>Days, Darius</t>
  </si>
  <si>
    <t>DeRozan, DeMar</t>
  </si>
  <si>
    <t>Diabate, Moussa</t>
  </si>
  <si>
    <t>Diakite, Mamadi</t>
  </si>
  <si>
    <t>Dieng, Ousmane</t>
  </si>
  <si>
    <t>Dort, Luguentz</t>
  </si>
  <si>
    <t>Duke Jr., David</t>
  </si>
  <si>
    <t>Eason, Tari</t>
  </si>
  <si>
    <t>Edwards, Kessler</t>
  </si>
  <si>
    <t>Fontecchio, Simone</t>
  </si>
  <si>
    <t>Foster Jr., Michael</t>
  </si>
  <si>
    <t>Gabriel, Wenyen</t>
  </si>
  <si>
    <t>Gay, Rudy</t>
  </si>
  <si>
    <t>Gibson, Taj</t>
  </si>
  <si>
    <t>Grant, Jerami</t>
  </si>
  <si>
    <t>Green, Danny</t>
  </si>
  <si>
    <t>Green, JaMychal</t>
  </si>
  <si>
    <t>Green, Javonte</t>
  </si>
  <si>
    <t>Griffin, AJ</t>
  </si>
  <si>
    <t>Hardaway Jr., Tim</t>
  </si>
  <si>
    <t>Harris, Joe</t>
  </si>
  <si>
    <t>Hauser, Sam</t>
  </si>
  <si>
    <t>Hayward, Gordon</t>
  </si>
  <si>
    <t>Highsmith, Haywood</t>
  </si>
  <si>
    <t>Hill, Malcolm</t>
  </si>
  <si>
    <t>Holiday, Justin</t>
  </si>
  <si>
    <t>House Jr., Danuel</t>
  </si>
  <si>
    <t>Houstan, Caleb</t>
  </si>
  <si>
    <t>Hunt, Feron</t>
  </si>
  <si>
    <t>Hunter, De'Andre</t>
  </si>
  <si>
    <t>Ibaka, Serge</t>
  </si>
  <si>
    <t>Iguodala, Andre</t>
  </si>
  <si>
    <t>Ingram, Brandon</t>
  </si>
  <si>
    <t>Jackson, Isaiah</t>
  </si>
  <si>
    <t>Jackson, Justin</t>
  </si>
  <si>
    <t>James, LeBron</t>
  </si>
  <si>
    <t>Johnson, Cameron</t>
  </si>
  <si>
    <t>Johnson, Jalen</t>
  </si>
  <si>
    <t>Johnson, Keldon</t>
  </si>
  <si>
    <t>Jones, Herbert</t>
  </si>
  <si>
    <t>Jones Jr., Derrick</t>
  </si>
  <si>
    <t>Jovic, Nikola</t>
  </si>
  <si>
    <t>Kispert, Corey</t>
  </si>
  <si>
    <t>Knight, Nathan</t>
  </si>
  <si>
    <t>Knox II, Kevin</t>
  </si>
  <si>
    <t>Koloko, Christian</t>
  </si>
  <si>
    <t>Kuzma, Kyle</t>
  </si>
  <si>
    <t>Lamb, Anthony</t>
  </si>
  <si>
    <t>LaRavia, Jake</t>
  </si>
  <si>
    <t>Leonard, Kawhi</t>
  </si>
  <si>
    <t>Liddell, E.J.</t>
  </si>
  <si>
    <t>Little, Nassir</t>
  </si>
  <si>
    <t>Lofton Jr., Kenneth</t>
  </si>
  <si>
    <t>Marshall, Naji</t>
  </si>
  <si>
    <t>Martin, Caleb</t>
  </si>
  <si>
    <t>Martin, Cody</t>
  </si>
  <si>
    <t>Martin, Tyrese</t>
  </si>
  <si>
    <t>Martin Jr., Kenyon</t>
  </si>
  <si>
    <t>McDermott, Doug</t>
  </si>
  <si>
    <t>Middleton, Khris</t>
  </si>
  <si>
    <t>Minott, Josh</t>
  </si>
  <si>
    <t>Mobley, Isaiah</t>
  </si>
  <si>
    <t>Moneke, Chima</t>
  </si>
  <si>
    <t>UC Davis</t>
  </si>
  <si>
    <t>Moore Jr., Wendell</t>
  </si>
  <si>
    <t>Morris Sr., Marcus</t>
  </si>
  <si>
    <t>Murray, Keegan</t>
  </si>
  <si>
    <t>Nesmith, Aaron</t>
  </si>
  <si>
    <t>Niang, Georges</t>
  </si>
  <si>
    <t>Nwora, Jordan</t>
  </si>
  <si>
    <t>Okogie, Josh</t>
  </si>
  <si>
    <t>Okoro, Isaac</t>
  </si>
  <si>
    <t>Okpala, KZ</t>
  </si>
  <si>
    <t>Omoruyi, Eugene</t>
  </si>
  <si>
    <t>Osman, Cedi</t>
  </si>
  <si>
    <t>Pokusevski, Aleksej</t>
  </si>
  <si>
    <t>Porter Jr., Michael</t>
  </si>
  <si>
    <t>Porter Jr., Otto</t>
  </si>
  <si>
    <t>Portis, Bobby</t>
  </si>
  <si>
    <t>Powell, Norman</t>
  </si>
  <si>
    <t>Reddish, Cam</t>
  </si>
  <si>
    <t>Reed, Paul</t>
  </si>
  <si>
    <t>Ryan, Matt</t>
  </si>
  <si>
    <t>Chattanooga</t>
  </si>
  <si>
    <t>Schakel, Jordan</t>
  </si>
  <si>
    <t>Schofield, Admiral</t>
  </si>
  <si>
    <t>Sochan, Jeremy</t>
  </si>
  <si>
    <t>Stevens, Lamar</t>
  </si>
  <si>
    <t>Swider, Cole</t>
  </si>
  <si>
    <t>Tate, Jae'Sean</t>
  </si>
  <si>
    <t>Tatum, Jayson</t>
  </si>
  <si>
    <t>Taylor, Terry</t>
  </si>
  <si>
    <t>Temple, Garrett</t>
  </si>
  <si>
    <t>Toscano-Anderson, Juan</t>
  </si>
  <si>
    <t>Wagner, Franz</t>
  </si>
  <si>
    <t>Wainright, Ish</t>
  </si>
  <si>
    <t>Walker, Jabari</t>
  </si>
  <si>
    <t>Warren, T.J.</t>
  </si>
  <si>
    <t>Watanabe, Yuta</t>
  </si>
  <si>
    <t>Waters III, Lindy</t>
  </si>
  <si>
    <t>Watson, Peyton</t>
  </si>
  <si>
    <t>White, Jack</t>
  </si>
  <si>
    <t>Wiggins, Andrew</t>
  </si>
  <si>
    <t>Williams, Jalen</t>
  </si>
  <si>
    <t>Williams, Jaylin</t>
  </si>
  <si>
    <t>Williams, Kenrich</t>
  </si>
  <si>
    <t>Williams Jr., Vince</t>
  </si>
  <si>
    <t>Achiuwa, Precious</t>
  </si>
  <si>
    <t>Aldama, Santi</t>
  </si>
  <si>
    <t>Loyola (MD)</t>
  </si>
  <si>
    <t>Antetokounmpo, Giannis</t>
  </si>
  <si>
    <t>Bagley III, Marvin</t>
  </si>
  <si>
    <t>Banchero, Paolo</t>
  </si>
  <si>
    <t>Batum, Nicolas</t>
  </si>
  <si>
    <t>Bazley, Darius</t>
  </si>
  <si>
    <t>Boucher, Chris</t>
  </si>
  <si>
    <t>Brown III, Greg</t>
  </si>
  <si>
    <t>Clarke, Brandon</t>
  </si>
  <si>
    <t>Claxton, Nic</t>
  </si>
  <si>
    <t>Collins, John</t>
  </si>
  <si>
    <t>Collins, Zach</t>
  </si>
  <si>
    <t>Covington, Robert</t>
  </si>
  <si>
    <t>Crowder, Jae</t>
  </si>
  <si>
    <t>Davis, Anthony</t>
  </si>
  <si>
    <t>Durant, Kevin</t>
  </si>
  <si>
    <t>Eubanks, Drew</t>
  </si>
  <si>
    <t>Fernando, Bruno</t>
  </si>
  <si>
    <t>Finney-Smith, Dorian</t>
  </si>
  <si>
    <t>Gallinari, Danilo</t>
  </si>
  <si>
    <t>Garuba, Usman</t>
  </si>
  <si>
    <t>Gill, Anthony</t>
  </si>
  <si>
    <t>Gordon, Aaron</t>
  </si>
  <si>
    <t>Green, Draymond</t>
  </si>
  <si>
    <t>Green, Jeff</t>
  </si>
  <si>
    <t>Griffin, Blake</t>
  </si>
  <si>
    <t>Hachimura, Rui</t>
  </si>
  <si>
    <t>Harris, Tobias</t>
  </si>
  <si>
    <t>Haslem, Udonis</t>
  </si>
  <si>
    <t>Hernangomez, Juancho</t>
  </si>
  <si>
    <t>Holmgren, Chet</t>
  </si>
  <si>
    <t>Isaac, Jonathan</t>
  </si>
  <si>
    <t>Jackson Jr., Jaren</t>
  </si>
  <si>
    <t>Johnson, James</t>
  </si>
  <si>
    <t>Jones, Kai</t>
  </si>
  <si>
    <t>Kaminsky, Frank</t>
  </si>
  <si>
    <t>Kleber, Maxi</t>
  </si>
  <si>
    <t>Kuminga, Jonathan</t>
  </si>
  <si>
    <t>Livers, Isaiah</t>
  </si>
  <si>
    <t>Love, Kevin</t>
  </si>
  <si>
    <t>Lyles, Trey</t>
  </si>
  <si>
    <t>Mamukelashvili, Sandro</t>
  </si>
  <si>
    <t>Markkanen, Lauri</t>
  </si>
  <si>
    <t>McDaniels, Jaden</t>
  </si>
  <si>
    <t>McDaniels, Jalen</t>
  </si>
  <si>
    <t>Metu, Chimezie</t>
  </si>
  <si>
    <t>Mobley, Evan</t>
  </si>
  <si>
    <t>Morris, Markieff</t>
  </si>
  <si>
    <t>Nance Jr., Larry</t>
  </si>
  <si>
    <t>Nnaji, Zeke</t>
  </si>
  <si>
    <t>O'Neale, Royce</t>
  </si>
  <si>
    <t>Okeke, Chuma</t>
  </si>
  <si>
    <t>Okongwu, Onyeka</t>
  </si>
  <si>
    <t>Olynyk, Kelly</t>
  </si>
  <si>
    <t>Prince, Taurean</t>
  </si>
  <si>
    <t>Randle, Julius</t>
  </si>
  <si>
    <t>Robinson-Earl, Jeremiah</t>
  </si>
  <si>
    <t>Roby, Isaiah</t>
  </si>
  <si>
    <t>Sabonis, Domantas</t>
  </si>
  <si>
    <t>Saric, Dario</t>
  </si>
  <si>
    <t>Siakam, Pascal</t>
  </si>
  <si>
    <t>Smith, Jalen</t>
  </si>
  <si>
    <t>Smith Jr., Jabari</t>
  </si>
  <si>
    <t>Thor, JT</t>
  </si>
  <si>
    <t>Todd, Isaiah</t>
  </si>
  <si>
    <t>Toppin, Obi</t>
  </si>
  <si>
    <t>Tucker, P.J.</t>
  </si>
  <si>
    <t>Vanderbilt, Jarred</t>
  </si>
  <si>
    <t>Vonleh, Noah</t>
  </si>
  <si>
    <t>Wade, Dean</t>
  </si>
  <si>
    <t>Washington, P.J.</t>
  </si>
  <si>
    <t>Watford, Trendon</t>
  </si>
  <si>
    <t>Williams, Grant</t>
  </si>
  <si>
    <t>Williams, Patrick</t>
  </si>
  <si>
    <t>Williamson, Zion</t>
  </si>
  <si>
    <t>Winslow, Justise</t>
  </si>
  <si>
    <t>Young, Thaddeus</t>
  </si>
  <si>
    <t>Adams, Steven</t>
  </si>
  <si>
    <t>Adebayo, Bam</t>
  </si>
  <si>
    <t>Allen, Jarrett</t>
  </si>
  <si>
    <t>Ayton, Deandre</t>
  </si>
  <si>
    <t>Azubuike, Udoka</t>
  </si>
  <si>
    <t>Bamba, Mo</t>
  </si>
  <si>
    <t>Bassey, Charles</t>
  </si>
  <si>
    <t>Birch, Khem</t>
  </si>
  <si>
    <t>Bitadze, Goga</t>
  </si>
  <si>
    <t>Biyombo, Bismack</t>
  </si>
  <si>
    <t>Bol, Bol</t>
  </si>
  <si>
    <t>Bradley, Tony</t>
  </si>
  <si>
    <t>Brown, Moses</t>
  </si>
  <si>
    <t>Bryant, Thomas</t>
  </si>
  <si>
    <t>Capela, Clint</t>
  </si>
  <si>
    <t>Carey Jr., Vernon</t>
  </si>
  <si>
    <t>Carter Jr., Wendell</t>
  </si>
  <si>
    <t>Dedmon, Dewayne</t>
  </si>
  <si>
    <t>Dieng, Gorgui</t>
  </si>
  <si>
    <t>Drummond, Andre</t>
  </si>
  <si>
    <t>Duren, Jalen</t>
  </si>
  <si>
    <t>Embiid, Joel</t>
  </si>
  <si>
    <t>Gafford, Daniel</t>
  </si>
  <si>
    <t>Garza, Luka</t>
  </si>
  <si>
    <t>Gobert, Rudy</t>
  </si>
  <si>
    <t>Harrell, Montrezl</t>
  </si>
  <si>
    <t>Hartenstein, Isaiah</t>
  </si>
  <si>
    <t>Hayes, Jaxson</t>
  </si>
  <si>
    <t>Hernangomez, Willy</t>
  </si>
  <si>
    <t>Holmes, Richaun</t>
  </si>
  <si>
    <t>Horford, Al</t>
  </si>
  <si>
    <t>Jokic, Nikola</t>
  </si>
  <si>
    <t>Jones, Damian</t>
  </si>
  <si>
    <t>Jordan, DeAndre</t>
  </si>
  <si>
    <t>Kabengele, Mfiondu</t>
  </si>
  <si>
    <t>Kessler, Walker</t>
  </si>
  <si>
    <t>Kornet, Luke</t>
  </si>
  <si>
    <t>Landale, Jock</t>
  </si>
  <si>
    <t>Len, Alex</t>
  </si>
  <si>
    <t>Looney, Kevon</t>
  </si>
  <si>
    <t>Lopez, Brook</t>
  </si>
  <si>
    <t>Lopez, Robin</t>
  </si>
  <si>
    <t>Marjanovic, Boban</t>
  </si>
  <si>
    <t>McGee, JaVale</t>
  </si>
  <si>
    <t>Muscala, Mike</t>
  </si>
  <si>
    <t>Noel, Nerlens</t>
  </si>
  <si>
    <t>Nurkic, Jusuf</t>
  </si>
  <si>
    <t>Plumlee, Mason</t>
  </si>
  <si>
    <t>Poeltl, Jakob</t>
  </si>
  <si>
    <t>Porzingis, Kristaps</t>
  </si>
  <si>
    <t>Potter, Micah</t>
  </si>
  <si>
    <t>Powell, Dwight</t>
  </si>
  <si>
    <t>Queta, Neemias</t>
  </si>
  <si>
    <t>Utah State</t>
  </si>
  <si>
    <t>Reid, Naz</t>
  </si>
  <si>
    <t>Richards, Nick</t>
  </si>
  <si>
    <t>Robinson, Mitchell</t>
  </si>
  <si>
    <t>Robinson, Orlando</t>
  </si>
  <si>
    <t>Sarr, Olivier</t>
  </si>
  <si>
    <t>Sengun, Alperen</t>
  </si>
  <si>
    <t>Sharpe, Day'Ron</t>
  </si>
  <si>
    <t>Simonovic, Marko</t>
  </si>
  <si>
    <t>Sims, Jericho</t>
  </si>
  <si>
    <t>Stewart, Isaiah</t>
  </si>
  <si>
    <t>Theis, Daniel</t>
  </si>
  <si>
    <t>Tillman, Xavier</t>
  </si>
  <si>
    <t>Towns, Karl-Anthony</t>
  </si>
  <si>
    <t>Turner, Myles</t>
  </si>
  <si>
    <t>Valanciunas, Jonas</t>
  </si>
  <si>
    <t>Vucevic, Nikola</t>
  </si>
  <si>
    <t>Wagner, Moritz</t>
  </si>
  <si>
    <t>Williams, Mark</t>
  </si>
  <si>
    <t>Williams III, Robert</t>
  </si>
  <si>
    <t>Wiseman, James</t>
  </si>
  <si>
    <t>Wood, Christian</t>
  </si>
  <si>
    <t>Yurtseven, Omer</t>
  </si>
  <si>
    <t>Z</t>
  </si>
  <si>
    <t>Zubac, Ivica</t>
  </si>
  <si>
    <t>Player POOL</t>
  </si>
  <si>
    <t>Position</t>
  </si>
  <si>
    <t>Anfernee</t>
  </si>
  <si>
    <t>Simons</t>
  </si>
  <si>
    <t>Collin</t>
  </si>
  <si>
    <t>Sexton</t>
  </si>
  <si>
    <t>Damian</t>
  </si>
  <si>
    <t>Lillard</t>
  </si>
  <si>
    <t>Drew</t>
  </si>
  <si>
    <t>Eubanks</t>
  </si>
  <si>
    <t>Greg</t>
  </si>
  <si>
    <t>Brown</t>
  </si>
  <si>
    <t>III</t>
  </si>
  <si>
    <t>Jabari</t>
  </si>
  <si>
    <t>Walker</t>
  </si>
  <si>
    <t>Jarred</t>
  </si>
  <si>
    <t>Jerami</t>
  </si>
  <si>
    <t>Grant</t>
  </si>
  <si>
    <t>John</t>
  </si>
  <si>
    <t>Jr.</t>
  </si>
  <si>
    <t>Jordan</t>
  </si>
  <si>
    <t>Clarkson</t>
  </si>
  <si>
    <t>Josh</t>
  </si>
  <si>
    <t>Hart</t>
  </si>
  <si>
    <t>Justise</t>
  </si>
  <si>
    <t>Winslow</t>
  </si>
  <si>
    <t>Jusuf</t>
  </si>
  <si>
    <t>Nurkic</t>
  </si>
  <si>
    <t>Kelly</t>
  </si>
  <si>
    <t>Olynyk</t>
  </si>
  <si>
    <t>Keon</t>
  </si>
  <si>
    <t>Johnson</t>
  </si>
  <si>
    <t>Lauri</t>
  </si>
  <si>
    <t>Markkanen</t>
  </si>
  <si>
    <t>Leandro</t>
  </si>
  <si>
    <t>Bolmaro</t>
  </si>
  <si>
    <t>Malik</t>
  </si>
  <si>
    <t>Beasley</t>
  </si>
  <si>
    <t>Micah</t>
  </si>
  <si>
    <t>Potter</t>
  </si>
  <si>
    <t>Mike</t>
  </si>
  <si>
    <t>Conley</t>
  </si>
  <si>
    <t>Nassir</t>
  </si>
  <si>
    <t>Little</t>
  </si>
  <si>
    <t>Nickeil</t>
  </si>
  <si>
    <t>Alexander-Walker</t>
  </si>
  <si>
    <t>Ochai</t>
  </si>
  <si>
    <t>Agbaji</t>
  </si>
  <si>
    <t>Rudy</t>
  </si>
  <si>
    <t>Gay</t>
  </si>
  <si>
    <t>Shaedon</t>
  </si>
  <si>
    <t>Sharpe</t>
  </si>
  <si>
    <t>Simone</t>
  </si>
  <si>
    <t>Fontecchio</t>
  </si>
  <si>
    <t>Talen</t>
  </si>
  <si>
    <t>Horton-Tucker</t>
  </si>
  <si>
    <t>Trendon</t>
  </si>
  <si>
    <t>Watford</t>
  </si>
  <si>
    <t>Udoka</t>
  </si>
  <si>
    <t>Azubuike</t>
  </si>
  <si>
    <t>Kessler</t>
  </si>
  <si>
    <t>=IF(O3="",CONCATENATE(N3,", ",M3),CONCATENATE(N3," ",O3,", ",M3))</t>
  </si>
  <si>
    <t>Text</t>
  </si>
  <si>
    <t>Alvarado</t>
  </si>
  <si>
    <t>Anthony</t>
  </si>
  <si>
    <t>Arcidiacono</t>
  </si>
  <si>
    <t>Ball</t>
  </si>
  <si>
    <t>Banton</t>
  </si>
  <si>
    <t>Beauchamp</t>
  </si>
  <si>
    <t>Beverley</t>
  </si>
  <si>
    <t>Boeheim</t>
  </si>
  <si>
    <t>Branham</t>
  </si>
  <si>
    <t>Braun</t>
  </si>
  <si>
    <t>Brogdon</t>
  </si>
  <si>
    <t>Brunson</t>
  </si>
  <si>
    <t>Campazzo</t>
  </si>
  <si>
    <t>Carter</t>
  </si>
  <si>
    <t>Chandler</t>
  </si>
  <si>
    <t>Christie</t>
  </si>
  <si>
    <t>Culver</t>
  </si>
  <si>
    <t>Cunningham</t>
  </si>
  <si>
    <t>Curry</t>
  </si>
  <si>
    <t>Daniels</t>
  </si>
  <si>
    <t>Davis</t>
  </si>
  <si>
    <t>Dellavedova</t>
  </si>
  <si>
    <t>Dinwiddie</t>
  </si>
  <si>
    <t>Doncic</t>
  </si>
  <si>
    <t>Dorsey</t>
  </si>
  <si>
    <t>Dowtin Jr.</t>
  </si>
  <si>
    <t>Dragic</t>
  </si>
  <si>
    <t>Ellis</t>
  </si>
  <si>
    <t>Flynn</t>
  </si>
  <si>
    <t>Forrest</t>
  </si>
  <si>
    <t>Fox</t>
  </si>
  <si>
    <t>Fultz</t>
  </si>
  <si>
    <t>Garland</t>
  </si>
  <si>
    <t>Gilgeous-Alexander</t>
  </si>
  <si>
    <t>Gillespie</t>
  </si>
  <si>
    <t>Goodwin</t>
  </si>
  <si>
    <t>Graham</t>
  </si>
  <si>
    <t>Green</t>
  </si>
  <si>
    <t>Haliburton</t>
  </si>
  <si>
    <t>Hall</t>
  </si>
  <si>
    <t>Hampton</t>
  </si>
  <si>
    <t>Hardy</t>
  </si>
  <si>
    <t>Harper Jr.</t>
  </si>
  <si>
    <t>Harris</t>
  </si>
  <si>
    <t>Hayes</t>
  </si>
  <si>
    <t>Herro</t>
  </si>
  <si>
    <t>Hill</t>
  </si>
  <si>
    <t>Holiday</t>
  </si>
  <si>
    <t>Hudgins</t>
  </si>
  <si>
    <t>Hyland</t>
  </si>
  <si>
    <t>Irving</t>
  </si>
  <si>
    <t>Ivey</t>
  </si>
  <si>
    <t>Jackson</t>
  </si>
  <si>
    <t>Jones</t>
  </si>
  <si>
    <t>Joseph</t>
  </si>
  <si>
    <t>Juzang</t>
  </si>
  <si>
    <t>Keels</t>
  </si>
  <si>
    <t>Key</t>
  </si>
  <si>
    <t>Krejci</t>
  </si>
  <si>
    <t>Lawson</t>
  </si>
  <si>
    <t>Lewis Jr.</t>
  </si>
  <si>
    <t>Lowry</t>
  </si>
  <si>
    <t>Maledon</t>
  </si>
  <si>
    <t>Mann</t>
  </si>
  <si>
    <t>Maxey</t>
  </si>
  <si>
    <t>McBride</t>
  </si>
  <si>
    <t>McConnell</t>
  </si>
  <si>
    <t>McGowens</t>
  </si>
  <si>
    <t>McGruder</t>
  </si>
  <si>
    <t>McLaughlin</t>
  </si>
  <si>
    <t>Mills</t>
  </si>
  <si>
    <t>Mitchell</t>
  </si>
  <si>
    <t>Morant</t>
  </si>
  <si>
    <t>Morris</t>
  </si>
  <si>
    <t>Murray</t>
  </si>
  <si>
    <t>Nembhard</t>
  </si>
  <si>
    <t>Neto</t>
  </si>
  <si>
    <t>Ntilikina</t>
  </si>
  <si>
    <t>Nunn</t>
  </si>
  <si>
    <t>Paul</t>
  </si>
  <si>
    <t>Payne</t>
  </si>
  <si>
    <t>Pinson</t>
  </si>
  <si>
    <t>Pippen Jr.</t>
  </si>
  <si>
    <t>Preston</t>
  </si>
  <si>
    <t>Pritchard</t>
  </si>
  <si>
    <t>Roddy</t>
  </si>
  <si>
    <t>Rollins</t>
  </si>
  <si>
    <t>Rose</t>
  </si>
  <si>
    <t>Rubio</t>
  </si>
  <si>
    <t>Russell</t>
  </si>
  <si>
    <t>Schroder</t>
  </si>
  <si>
    <t>Seabron</t>
  </si>
  <si>
    <t>Simmons</t>
  </si>
  <si>
    <t>Smart</t>
  </si>
  <si>
    <t>Smith</t>
  </si>
  <si>
    <t>Smith Jr.</t>
  </si>
  <si>
    <t>Springer</t>
  </si>
  <si>
    <t>Sumner</t>
  </si>
  <si>
    <t>Terry</t>
  </si>
  <si>
    <t>Vincent</t>
  </si>
  <si>
    <t>Walker IV</t>
  </si>
  <si>
    <t>Wall</t>
  </si>
  <si>
    <t>Washington Jr.</t>
  </si>
  <si>
    <t>Wesley</t>
  </si>
  <si>
    <t>Westbrook</t>
  </si>
  <si>
    <t>White</t>
  </si>
  <si>
    <t>Williams</t>
  </si>
  <si>
    <t>Wright IV</t>
  </si>
  <si>
    <t>Young</t>
  </si>
  <si>
    <t>Allen</t>
  </si>
  <si>
    <t>Bane</t>
  </si>
  <si>
    <t>Barrett</t>
  </si>
  <si>
    <t>Beal</t>
  </si>
  <si>
    <t>Bogdanovic</t>
  </si>
  <si>
    <t>Booker</t>
  </si>
  <si>
    <t>Boston Jr.</t>
  </si>
  <si>
    <t>Bouknight</t>
  </si>
  <si>
    <t>Burks</t>
  </si>
  <si>
    <t>Caldwell-Pope</t>
  </si>
  <si>
    <t>Caruso</t>
  </si>
  <si>
    <t>Christopher</t>
  </si>
  <si>
    <t>Coffey</t>
  </si>
  <si>
    <t>Connaughton</t>
  </si>
  <si>
    <t>Davison</t>
  </si>
  <si>
    <t>Diallo</t>
  </si>
  <si>
    <t>DiVincenzo</t>
  </si>
  <si>
    <t>Dosunmu</t>
  </si>
  <si>
    <t>Duarte</t>
  </si>
  <si>
    <t>Edwards</t>
  </si>
  <si>
    <t>Forbes</t>
  </si>
  <si>
    <t>Fournier</t>
  </si>
  <si>
    <t>George</t>
  </si>
  <si>
    <t>Giddey</t>
  </si>
  <si>
    <t>Gordon</t>
  </si>
  <si>
    <t>Grimes</t>
  </si>
  <si>
    <t>Harden</t>
  </si>
  <si>
    <t>Hield</t>
  </si>
  <si>
    <t>Huerter</t>
  </si>
  <si>
    <t>Ingles</t>
  </si>
  <si>
    <t>Jerome</t>
  </si>
  <si>
    <t>Joe</t>
  </si>
  <si>
    <t>Kennard</t>
  </si>
  <si>
    <t>Konchar</t>
  </si>
  <si>
    <t>Korkmaz</t>
  </si>
  <si>
    <t>Langford</t>
  </si>
  <si>
    <t>LaVine</t>
  </si>
  <si>
    <t>Lee</t>
  </si>
  <si>
    <t>LeVert</t>
  </si>
  <si>
    <t>Mathews</t>
  </si>
  <si>
    <t>Mathurin</t>
  </si>
  <si>
    <t>Matthews</t>
  </si>
  <si>
    <t>McCollum</t>
  </si>
  <si>
    <t>Melton</t>
  </si>
  <si>
    <t>Milton</t>
  </si>
  <si>
    <t>Monk</t>
  </si>
  <si>
    <t>Moody</t>
  </si>
  <si>
    <t>Murphy III</t>
  </si>
  <si>
    <t>Mykhailiuk</t>
  </si>
  <si>
    <t>Nix</t>
  </si>
  <si>
    <t>Nowell</t>
  </si>
  <si>
    <t>Oladipo</t>
  </si>
  <si>
    <t>Oubre Jr.</t>
  </si>
  <si>
    <t>Payton II</t>
  </si>
  <si>
    <t>Poole</t>
  </si>
  <si>
    <t>Porter Jr.</t>
  </si>
  <si>
    <t>Queen</t>
  </si>
  <si>
    <t>Quickley</t>
  </si>
  <si>
    <t>Reaves</t>
  </si>
  <si>
    <t>Reed</t>
  </si>
  <si>
    <t>Richardson</t>
  </si>
  <si>
    <t>Rivers</t>
  </si>
  <si>
    <t>Robinson</t>
  </si>
  <si>
    <t>Ross</t>
  </si>
  <si>
    <t>Rozier</t>
  </si>
  <si>
    <t>Shamet</t>
  </si>
  <si>
    <t>Strus</t>
  </si>
  <si>
    <t>Suggs</t>
  </si>
  <si>
    <t>Thomas</t>
  </si>
  <si>
    <t>Thompson</t>
  </si>
  <si>
    <t>Thybulle</t>
  </si>
  <si>
    <t>Trent Jr.</t>
  </si>
  <si>
    <t>VanVleet</t>
  </si>
  <si>
    <t>Vassell</t>
  </si>
  <si>
    <t>Wiggins</t>
  </si>
  <si>
    <t>Windler</t>
  </si>
  <si>
    <t>Wright</t>
  </si>
  <si>
    <t>Anderson</t>
  </si>
  <si>
    <t>Antetokounmpo</t>
  </si>
  <si>
    <t>Anunoby</t>
  </si>
  <si>
    <t>Avdija</t>
  </si>
  <si>
    <t>Baldwin Jr.</t>
  </si>
  <si>
    <t>Barlow</t>
  </si>
  <si>
    <t>Barnes</t>
  </si>
  <si>
    <t>Barton</t>
  </si>
  <si>
    <t>Bates-Diop</t>
  </si>
  <si>
    <t>Bertans</t>
  </si>
  <si>
    <t>Bey</t>
  </si>
  <si>
    <t>Bridges</t>
  </si>
  <si>
    <t>Brissett</t>
  </si>
  <si>
    <t>Brooks</t>
  </si>
  <si>
    <t>Brown Jr.</t>
  </si>
  <si>
    <t>Bullock</t>
  </si>
  <si>
    <t>Butler Jr.</t>
  </si>
  <si>
    <t>Cain</t>
  </si>
  <si>
    <t>Cancar</t>
  </si>
  <si>
    <t>Champagnie</t>
  </si>
  <si>
    <t>Craig</t>
  </si>
  <si>
    <t>Days</t>
  </si>
  <si>
    <t>DeRozan</t>
  </si>
  <si>
    <t>Diabate</t>
  </si>
  <si>
    <t>Diakite</t>
  </si>
  <si>
    <t>Dieng</t>
  </si>
  <si>
    <t>Dort</t>
  </si>
  <si>
    <t>Duke Jr.</t>
  </si>
  <si>
    <t>Eason</t>
  </si>
  <si>
    <t>Foster Jr.</t>
  </si>
  <si>
    <t>Gabriel</t>
  </si>
  <si>
    <t>Gibson</t>
  </si>
  <si>
    <t>Griffin</t>
  </si>
  <si>
    <t>Hardaway Jr.</t>
  </si>
  <si>
    <t>Hauser</t>
  </si>
  <si>
    <t>Hayward</t>
  </si>
  <si>
    <t>Highsmith</t>
  </si>
  <si>
    <t>House Jr.</t>
  </si>
  <si>
    <t>Houstan</t>
  </si>
  <si>
    <t>Hunt</t>
  </si>
  <si>
    <t>Hunter</t>
  </si>
  <si>
    <t>Ibaka</t>
  </si>
  <si>
    <t>Iguodala</t>
  </si>
  <si>
    <t>Ingram</t>
  </si>
  <si>
    <t>James</t>
  </si>
  <si>
    <t>Jones Jr.</t>
  </si>
  <si>
    <t>Jovic</t>
  </si>
  <si>
    <t>Kispert</t>
  </si>
  <si>
    <t>Knight</t>
  </si>
  <si>
    <t>Knox II</t>
  </si>
  <si>
    <t>Koloko</t>
  </si>
  <si>
    <t>Kuzma</t>
  </si>
  <si>
    <t>Lamb</t>
  </si>
  <si>
    <t>LaRavia</t>
  </si>
  <si>
    <t>Leonard</t>
  </si>
  <si>
    <t>Liddell</t>
  </si>
  <si>
    <t>Lofton Jr.</t>
  </si>
  <si>
    <t>Marshall</t>
  </si>
  <si>
    <t>Martin</t>
  </si>
  <si>
    <t>Martin Jr.</t>
  </si>
  <si>
    <t>McDermott</t>
  </si>
  <si>
    <t>Middleton</t>
  </si>
  <si>
    <t>Minott</t>
  </si>
  <si>
    <t>Mobley</t>
  </si>
  <si>
    <t>Moneke</t>
  </si>
  <si>
    <t>Moore Jr.</t>
  </si>
  <si>
    <t>Morris Sr.</t>
  </si>
  <si>
    <t>Nesmith</t>
  </si>
  <si>
    <t>Niang</t>
  </si>
  <si>
    <t>Nwora</t>
  </si>
  <si>
    <t>Okogie</t>
  </si>
  <si>
    <t>Okoro</t>
  </si>
  <si>
    <t>Okpala</t>
  </si>
  <si>
    <t>Omoruyi</t>
  </si>
  <si>
    <t>Osman</t>
  </si>
  <si>
    <t>Pokusevski</t>
  </si>
  <si>
    <t>Portis</t>
  </si>
  <si>
    <t>Powell</t>
  </si>
  <si>
    <t>Reddish</t>
  </si>
  <si>
    <t>Ryan</t>
  </si>
  <si>
    <t>Schakel</t>
  </si>
  <si>
    <t>Schofield</t>
  </si>
  <si>
    <t>Sochan</t>
  </si>
  <si>
    <t>Stevens</t>
  </si>
  <si>
    <t>Swider</t>
  </si>
  <si>
    <t>Tate</t>
  </si>
  <si>
    <t>Tatum</t>
  </si>
  <si>
    <t>Taylor</t>
  </si>
  <si>
    <t>Temple</t>
  </si>
  <si>
    <t>Toscano-Anderson</t>
  </si>
  <si>
    <t>Wagner</t>
  </si>
  <si>
    <t>Wainright</t>
  </si>
  <si>
    <t>Warren</t>
  </si>
  <si>
    <t>Watanabe</t>
  </si>
  <si>
    <t>Waters III</t>
  </si>
  <si>
    <t>Watson</t>
  </si>
  <si>
    <t>Williams Jr.</t>
  </si>
  <si>
    <t>Achiuwa</t>
  </si>
  <si>
    <t>Aldama</t>
  </si>
  <si>
    <t>Bagley III</t>
  </si>
  <si>
    <t>Banchero</t>
  </si>
  <si>
    <t>Batum</t>
  </si>
  <si>
    <t>Bazley</t>
  </si>
  <si>
    <t>Boucher</t>
  </si>
  <si>
    <t>Brown III</t>
  </si>
  <si>
    <t>Clarke</t>
  </si>
  <si>
    <t>Claxton</t>
  </si>
  <si>
    <t>Collins</t>
  </si>
  <si>
    <t>Covington</t>
  </si>
  <si>
    <t>Crowder</t>
  </si>
  <si>
    <t>Durant</t>
  </si>
  <si>
    <t>Fernando</t>
  </si>
  <si>
    <t>Finney-Smith</t>
  </si>
  <si>
    <t>Gallinari</t>
  </si>
  <si>
    <t>Garuba</t>
  </si>
  <si>
    <t>Gill</t>
  </si>
  <si>
    <t>Hachimura</t>
  </si>
  <si>
    <t>Haslem</t>
  </si>
  <si>
    <t>Hernangomez</t>
  </si>
  <si>
    <t>Holmgren</t>
  </si>
  <si>
    <t>Isaac</t>
  </si>
  <si>
    <t>Jackson Jr.</t>
  </si>
  <si>
    <t>Kaminsky</t>
  </si>
  <si>
    <t>Kleber</t>
  </si>
  <si>
    <t>Kuminga</t>
  </si>
  <si>
    <t>Livers</t>
  </si>
  <si>
    <t>Love</t>
  </si>
  <si>
    <t>Lyles</t>
  </si>
  <si>
    <t>Mamukelashvili</t>
  </si>
  <si>
    <t>McDaniels</t>
  </si>
  <si>
    <t>Metu</t>
  </si>
  <si>
    <t>Nance Jr.</t>
  </si>
  <si>
    <t>Nnaji</t>
  </si>
  <si>
    <t>O'Neale</t>
  </si>
  <si>
    <t>Okeke</t>
  </si>
  <si>
    <t>Okongwu</t>
  </si>
  <si>
    <t>Prince</t>
  </si>
  <si>
    <t>Randle</t>
  </si>
  <si>
    <t>Robinson-Earl</t>
  </si>
  <si>
    <t>Roby</t>
  </si>
  <si>
    <t>Sabonis</t>
  </si>
  <si>
    <t>Saric</t>
  </si>
  <si>
    <t>Siakam</t>
  </si>
  <si>
    <t>Thor</t>
  </si>
  <si>
    <t>Todd</t>
  </si>
  <si>
    <t>Toppin</t>
  </si>
  <si>
    <t>Tucker</t>
  </si>
  <si>
    <t>Vonleh</t>
  </si>
  <si>
    <t>Wade</t>
  </si>
  <si>
    <t>Williamson</t>
  </si>
  <si>
    <t>Adams</t>
  </si>
  <si>
    <t>Adebayo</t>
  </si>
  <si>
    <t>Ayton</t>
  </si>
  <si>
    <t>Bamba</t>
  </si>
  <si>
    <t>Bassey</t>
  </si>
  <si>
    <t>Birch</t>
  </si>
  <si>
    <t>Bitadze</t>
  </si>
  <si>
    <t>Biyombo</t>
  </si>
  <si>
    <t>Bol</t>
  </si>
  <si>
    <t>Bradley</t>
  </si>
  <si>
    <t>Bryant</t>
  </si>
  <si>
    <t>Capela</t>
  </si>
  <si>
    <t>Carey Jr.</t>
  </si>
  <si>
    <t>Carter Jr.</t>
  </si>
  <si>
    <t>Dedmon</t>
  </si>
  <si>
    <t>Drummond</t>
  </si>
  <si>
    <t>Duren</t>
  </si>
  <si>
    <t>Embiid</t>
  </si>
  <si>
    <t>Gafford</t>
  </si>
  <si>
    <t>Garza</t>
  </si>
  <si>
    <t>Gobert</t>
  </si>
  <si>
    <t>Harrell</t>
  </si>
  <si>
    <t>Hartenstein</t>
  </si>
  <si>
    <t>Holmes</t>
  </si>
  <si>
    <t>Horford</t>
  </si>
  <si>
    <t>Jokic</t>
  </si>
  <si>
    <t>Kabengele</t>
  </si>
  <si>
    <t>Kornet</t>
  </si>
  <si>
    <t>Landale</t>
  </si>
  <si>
    <t>Len</t>
  </si>
  <si>
    <t>Looney</t>
  </si>
  <si>
    <t>Lopez</t>
  </si>
  <si>
    <t>Marjanovic</t>
  </si>
  <si>
    <t>McGee</t>
  </si>
  <si>
    <t>Muscala</t>
  </si>
  <si>
    <t>Noel</t>
  </si>
  <si>
    <t>Plumlee</t>
  </si>
  <si>
    <t>Poeltl</t>
  </si>
  <si>
    <t>Porzingis</t>
  </si>
  <si>
    <t>Queta</t>
  </si>
  <si>
    <t>Reid</t>
  </si>
  <si>
    <t>Richards</t>
  </si>
  <si>
    <t>Sarr</t>
  </si>
  <si>
    <t>Sengun</t>
  </si>
  <si>
    <t>Simonovic</t>
  </si>
  <si>
    <t>Sims</t>
  </si>
  <si>
    <t>Stewart</t>
  </si>
  <si>
    <t>Theis</t>
  </si>
  <si>
    <t>Tillman</t>
  </si>
  <si>
    <t>Towns</t>
  </si>
  <si>
    <t>Turner</t>
  </si>
  <si>
    <t>Valanciunas</t>
  </si>
  <si>
    <t>Vucevic</t>
  </si>
  <si>
    <t>Williams III</t>
  </si>
  <si>
    <t>Wiseman</t>
  </si>
  <si>
    <t>Wood</t>
  </si>
  <si>
    <t>Yurtseven</t>
  </si>
  <si>
    <t>Zubac</t>
  </si>
  <si>
    <t>Jose</t>
  </si>
  <si>
    <t>Cole</t>
  </si>
  <si>
    <t>LaMelo</t>
  </si>
  <si>
    <t>Lonzo</t>
  </si>
  <si>
    <t>Dalano</t>
  </si>
  <si>
    <t>MarJon</t>
  </si>
  <si>
    <t>Patrick</t>
  </si>
  <si>
    <t>Buddy</t>
  </si>
  <si>
    <t>Malaki</t>
  </si>
  <si>
    <t>Christian</t>
  </si>
  <si>
    <t>Malcolm</t>
  </si>
  <si>
    <t>Jalen</t>
  </si>
  <si>
    <t>Facundo</t>
  </si>
  <si>
    <t>Jevon</t>
  </si>
  <si>
    <t>Kennedy</t>
  </si>
  <si>
    <t>Max</t>
  </si>
  <si>
    <t>Jarrett</t>
  </si>
  <si>
    <t>Cade</t>
  </si>
  <si>
    <t>Stephen</t>
  </si>
  <si>
    <t>Dyson</t>
  </si>
  <si>
    <t>Johnny</t>
  </si>
  <si>
    <t>Matthew</t>
  </si>
  <si>
    <t>Spencer</t>
  </si>
  <si>
    <t>Luka</t>
  </si>
  <si>
    <t>Tyler</t>
  </si>
  <si>
    <t>Jeff</t>
  </si>
  <si>
    <t>Goran</t>
  </si>
  <si>
    <t>Malachi</t>
  </si>
  <si>
    <t>Trent</t>
  </si>
  <si>
    <t>De'Aaron</t>
  </si>
  <si>
    <t>Markelle</t>
  </si>
  <si>
    <t>Darius</t>
  </si>
  <si>
    <t>Shai</t>
  </si>
  <si>
    <t>Devonte'</t>
  </si>
  <si>
    <t>A.J.</t>
  </si>
  <si>
    <t>Tyrese</t>
  </si>
  <si>
    <t>R.J.</t>
  </si>
  <si>
    <t>Jaden</t>
  </si>
  <si>
    <t>Ron</t>
  </si>
  <si>
    <t>Kevon</t>
  </si>
  <si>
    <t>Killian</t>
  </si>
  <si>
    <t>Aaron</t>
  </si>
  <si>
    <t>Jrue</t>
  </si>
  <si>
    <t>Trevor</t>
  </si>
  <si>
    <t>Bones</t>
  </si>
  <si>
    <t>Kyrie</t>
  </si>
  <si>
    <t>Reggie</t>
  </si>
  <si>
    <t>Tre</t>
  </si>
  <si>
    <t>Tyus</t>
  </si>
  <si>
    <t>Cory</t>
  </si>
  <si>
    <t>Braxton</t>
  </si>
  <si>
    <t>Vit</t>
  </si>
  <si>
    <t>Kira</t>
  </si>
  <si>
    <t>Kyle</t>
  </si>
  <si>
    <t>Theo</t>
  </si>
  <si>
    <t>Miles</t>
  </si>
  <si>
    <t>T.J.</t>
  </si>
  <si>
    <t>Bryce</t>
  </si>
  <si>
    <t>Rodney</t>
  </si>
  <si>
    <t>Patty</t>
  </si>
  <si>
    <t>Davion</t>
  </si>
  <si>
    <t>Ja</t>
  </si>
  <si>
    <t>Monte</t>
  </si>
  <si>
    <t>Jamal</t>
  </si>
  <si>
    <t>Andrew</t>
  </si>
  <si>
    <t>Raul</t>
  </si>
  <si>
    <t>Frank</t>
  </si>
  <si>
    <t>Kendrick</t>
  </si>
  <si>
    <t>Chris</t>
  </si>
  <si>
    <t>Cameron</t>
  </si>
  <si>
    <t>Scotty</t>
  </si>
  <si>
    <t>Jason</t>
  </si>
  <si>
    <t>Payton</t>
  </si>
  <si>
    <t>David</t>
  </si>
  <si>
    <t>Derrick</t>
  </si>
  <si>
    <t>Ricky</t>
  </si>
  <si>
    <t>D'Angelo</t>
  </si>
  <si>
    <t>Dennis</t>
  </si>
  <si>
    <t>Dereon</t>
  </si>
  <si>
    <t>Ben</t>
  </si>
  <si>
    <t>Marcus</t>
  </si>
  <si>
    <t>Ish</t>
  </si>
  <si>
    <t>Edmond</t>
  </si>
  <si>
    <t>Dalen</t>
  </si>
  <si>
    <t>Gabe</t>
  </si>
  <si>
    <t>Lonnie</t>
  </si>
  <si>
    <t>Duane</t>
  </si>
  <si>
    <t>TyTy</t>
  </si>
  <si>
    <t>Blake</t>
  </si>
  <si>
    <t>Coby</t>
  </si>
  <si>
    <t>Alondes</t>
  </si>
  <si>
    <t>McKinley</t>
  </si>
  <si>
    <t>Trae</t>
  </si>
  <si>
    <t>Grayson</t>
  </si>
  <si>
    <t>Desmond</t>
  </si>
  <si>
    <t>RJ</t>
  </si>
  <si>
    <t>Bogdan</t>
  </si>
  <si>
    <t>Devin</t>
  </si>
  <si>
    <t>Brandon</t>
  </si>
  <si>
    <t>Jaylen</t>
  </si>
  <si>
    <t>Kendall</t>
  </si>
  <si>
    <t>Alec</t>
  </si>
  <si>
    <t>Kentavious</t>
  </si>
  <si>
    <t>Alex</t>
  </si>
  <si>
    <t>Amir</t>
  </si>
  <si>
    <t>Pat</t>
  </si>
  <si>
    <t>Seth</t>
  </si>
  <si>
    <t>Terence</t>
  </si>
  <si>
    <t>JD</t>
  </si>
  <si>
    <t>Hamidou</t>
  </si>
  <si>
    <t>Donte</t>
  </si>
  <si>
    <t>Ayo</t>
  </si>
  <si>
    <t>Bryn</t>
  </si>
  <si>
    <t>Evan</t>
  </si>
  <si>
    <t>Eric</t>
  </si>
  <si>
    <t>Quentin</t>
  </si>
  <si>
    <t>Gary</t>
  </si>
  <si>
    <t>Kevin</t>
  </si>
  <si>
    <t>Ty</t>
  </si>
  <si>
    <t>Isaiah</t>
  </si>
  <si>
    <t>Luke</t>
  </si>
  <si>
    <t>Furkan</t>
  </si>
  <si>
    <t>Romeo</t>
  </si>
  <si>
    <t>Zach</t>
  </si>
  <si>
    <t>Damion</t>
  </si>
  <si>
    <t>Caris</t>
  </si>
  <si>
    <t>Terance</t>
  </si>
  <si>
    <t>Garrison</t>
  </si>
  <si>
    <t>Bennedict</t>
  </si>
  <si>
    <t>CJ</t>
  </si>
  <si>
    <t>De'Anthony</t>
  </si>
  <si>
    <t>Shake</t>
  </si>
  <si>
    <t>Donovan</t>
  </si>
  <si>
    <t>Moses</t>
  </si>
  <si>
    <t>Trey</t>
  </si>
  <si>
    <t>Dejounte</t>
  </si>
  <si>
    <t>Svi</t>
  </si>
  <si>
    <t>Daishen</t>
  </si>
  <si>
    <t>Victor</t>
  </si>
  <si>
    <t>Trevelin</t>
  </si>
  <si>
    <t>Immanuel</t>
  </si>
  <si>
    <t>Austin</t>
  </si>
  <si>
    <t>Davon</t>
  </si>
  <si>
    <t>Duncan</t>
  </si>
  <si>
    <t>Terrence</t>
  </si>
  <si>
    <t>Landry</t>
  </si>
  <si>
    <t>Cam</t>
  </si>
  <si>
    <t>Klay</t>
  </si>
  <si>
    <t>Matisse</t>
  </si>
  <si>
    <t>Fred</t>
  </si>
  <si>
    <t>Ziaire</t>
  </si>
  <si>
    <t>Dylan</t>
  </si>
  <si>
    <t>Delon</t>
  </si>
  <si>
    <t>Kostas</t>
  </si>
  <si>
    <t>Thanasis</t>
  </si>
  <si>
    <t>O.G.</t>
  </si>
  <si>
    <t>Deni</t>
  </si>
  <si>
    <t>Dominick</t>
  </si>
  <si>
    <t>Harrison</t>
  </si>
  <si>
    <t>Scottie</t>
  </si>
  <si>
    <t>Will</t>
  </si>
  <si>
    <t>Keita</t>
  </si>
  <si>
    <t>Saddiq</t>
  </si>
  <si>
    <t>Bojan</t>
  </si>
  <si>
    <t>Mikal</t>
  </si>
  <si>
    <t>Oshae</t>
  </si>
  <si>
    <t>Dillon</t>
  </si>
  <si>
    <t>Bruce</t>
  </si>
  <si>
    <t>Troy</t>
  </si>
  <si>
    <t>Jimmy</t>
  </si>
  <si>
    <t>Vlatko</t>
  </si>
  <si>
    <t>Julian</t>
  </si>
  <si>
    <t>Justin</t>
  </si>
  <si>
    <t>Torrey</t>
  </si>
  <si>
    <t>DeMar</t>
  </si>
  <si>
    <t>Moussa</t>
  </si>
  <si>
    <t>Mamadi</t>
  </si>
  <si>
    <t>Ousmane</t>
  </si>
  <si>
    <t>Luguentz</t>
  </si>
  <si>
    <t>Tari</t>
  </si>
  <si>
    <t>Michael</t>
  </si>
  <si>
    <t>Wenyen</t>
  </si>
  <si>
    <t>Taj</t>
  </si>
  <si>
    <t>Danny</t>
  </si>
  <si>
    <t>JaMychal</t>
  </si>
  <si>
    <t>Javonte</t>
  </si>
  <si>
    <t>AJ</t>
  </si>
  <si>
    <t>Tim</t>
  </si>
  <si>
    <t>Sam</t>
  </si>
  <si>
    <t>Haywood</t>
  </si>
  <si>
    <t>Danuel</t>
  </si>
  <si>
    <t>Caleb</t>
  </si>
  <si>
    <t>Feron</t>
  </si>
  <si>
    <t>De'Andre</t>
  </si>
  <si>
    <t>Serge</t>
  </si>
  <si>
    <t>Andre</t>
  </si>
  <si>
    <t>LeBron</t>
  </si>
  <si>
    <t>Keldon</t>
  </si>
  <si>
    <t>Herbert</t>
  </si>
  <si>
    <t>Nikola</t>
  </si>
  <si>
    <t>Corey</t>
  </si>
  <si>
    <t>Nathan</t>
  </si>
  <si>
    <t>Jake</t>
  </si>
  <si>
    <t>Kawhi</t>
  </si>
  <si>
    <t>E.J.</t>
  </si>
  <si>
    <t>Kenneth</t>
  </si>
  <si>
    <t>Naji</t>
  </si>
  <si>
    <t>Cody</t>
  </si>
  <si>
    <t>Kenyon</t>
  </si>
  <si>
    <t>Doug</t>
  </si>
  <si>
    <t>Khris</t>
  </si>
  <si>
    <t>Chima</t>
  </si>
  <si>
    <t>Wendell</t>
  </si>
  <si>
    <t>Keegan</t>
  </si>
  <si>
    <t>Georges</t>
  </si>
  <si>
    <t>KZ</t>
  </si>
  <si>
    <t>Eugene</t>
  </si>
  <si>
    <t>Cedi</t>
  </si>
  <si>
    <t>Aleksej</t>
  </si>
  <si>
    <t>Otto</t>
  </si>
  <si>
    <t>Bobby</t>
  </si>
  <si>
    <t>Norman</t>
  </si>
  <si>
    <t>Matt</t>
  </si>
  <si>
    <t>Admiral</t>
  </si>
  <si>
    <t>Jeremy</t>
  </si>
  <si>
    <t>Lamar</t>
  </si>
  <si>
    <t>Jae'Sean</t>
  </si>
  <si>
    <t>Jayson</t>
  </si>
  <si>
    <t>Garrett</t>
  </si>
  <si>
    <t>Juan</t>
  </si>
  <si>
    <t>Franz</t>
  </si>
  <si>
    <t>Yuta</t>
  </si>
  <si>
    <t>Lindy</t>
  </si>
  <si>
    <t>Peyton</t>
  </si>
  <si>
    <t>Jack</t>
  </si>
  <si>
    <t>Jaylin</t>
  </si>
  <si>
    <t>Kenrich</t>
  </si>
  <si>
    <t>Vince</t>
  </si>
  <si>
    <t>Precious</t>
  </si>
  <si>
    <t>Santi</t>
  </si>
  <si>
    <t>Giannis</t>
  </si>
  <si>
    <t>Marvin</t>
  </si>
  <si>
    <t>Paolo</t>
  </si>
  <si>
    <t>Nicolas</t>
  </si>
  <si>
    <t>Nic</t>
  </si>
  <si>
    <t>Robert</t>
  </si>
  <si>
    <t>Jae</t>
  </si>
  <si>
    <t>Bruno</t>
  </si>
  <si>
    <t>Dorian</t>
  </si>
  <si>
    <t>Danilo</t>
  </si>
  <si>
    <t>Usman</t>
  </si>
  <si>
    <t>Draymond</t>
  </si>
  <si>
    <t>Rui</t>
  </si>
  <si>
    <t>Tobias</t>
  </si>
  <si>
    <t>Udonis</t>
  </si>
  <si>
    <t>Juancho</t>
  </si>
  <si>
    <t>Chet</t>
  </si>
  <si>
    <t>Jonathan</t>
  </si>
  <si>
    <t>Jaren</t>
  </si>
  <si>
    <t>Kai</t>
  </si>
  <si>
    <t>Maxi</t>
  </si>
  <si>
    <t>Sandro</t>
  </si>
  <si>
    <t>Chimezie</t>
  </si>
  <si>
    <t>Markieff</t>
  </si>
  <si>
    <t>Larry</t>
  </si>
  <si>
    <t>Zeke</t>
  </si>
  <si>
    <t>Royce</t>
  </si>
  <si>
    <t>Chuma</t>
  </si>
  <si>
    <t>Onyeka</t>
  </si>
  <si>
    <t>Taurean</t>
  </si>
  <si>
    <t>Julius</t>
  </si>
  <si>
    <t>Jeremiah</t>
  </si>
  <si>
    <t>Domantas</t>
  </si>
  <si>
    <t>Dario</t>
  </si>
  <si>
    <t>Pascal</t>
  </si>
  <si>
    <t>JT</t>
  </si>
  <si>
    <t>Obi</t>
  </si>
  <si>
    <t>P.J.</t>
  </si>
  <si>
    <t>Noah</t>
  </si>
  <si>
    <t>Dean</t>
  </si>
  <si>
    <t>Zion</t>
  </si>
  <si>
    <t>Thaddeus</t>
  </si>
  <si>
    <t>Steven</t>
  </si>
  <si>
    <t>Bam</t>
  </si>
  <si>
    <t>Deandre</t>
  </si>
  <si>
    <t>Mo</t>
  </si>
  <si>
    <t>Charles</t>
  </si>
  <si>
    <t>Khem</t>
  </si>
  <si>
    <t>Goga</t>
  </si>
  <si>
    <t>Bismack</t>
  </si>
  <si>
    <t>Tony</t>
  </si>
  <si>
    <t>Clint</t>
  </si>
  <si>
    <t>Vernon</t>
  </si>
  <si>
    <t>Dewayne</t>
  </si>
  <si>
    <t>Gorgui</t>
  </si>
  <si>
    <t>Joel</t>
  </si>
  <si>
    <t>Daniel</t>
  </si>
  <si>
    <t>Montrezl</t>
  </si>
  <si>
    <t>Jaxson</t>
  </si>
  <si>
    <t>Willy</t>
  </si>
  <si>
    <t>Richaun</t>
  </si>
  <si>
    <t>Al</t>
  </si>
  <si>
    <t>DeAndre</t>
  </si>
  <si>
    <t>Mfiondu</t>
  </si>
  <si>
    <t>Jock</t>
  </si>
  <si>
    <t>Brook</t>
  </si>
  <si>
    <t>Robin</t>
  </si>
  <si>
    <t>Boban</t>
  </si>
  <si>
    <t>JaVale</t>
  </si>
  <si>
    <t>Nerlens</t>
  </si>
  <si>
    <t>Mason</t>
  </si>
  <si>
    <t>Jakob</t>
  </si>
  <si>
    <t>Kristaps</t>
  </si>
  <si>
    <t>Dwight</t>
  </si>
  <si>
    <t>Neemias</t>
  </si>
  <si>
    <t>Naz</t>
  </si>
  <si>
    <t>Nick</t>
  </si>
  <si>
    <t>Orlando</t>
  </si>
  <si>
    <t>Olivier</t>
  </si>
  <si>
    <t>Alperen</t>
  </si>
  <si>
    <t>Day'Ron</t>
  </si>
  <si>
    <t>Marko</t>
  </si>
  <si>
    <t>Jericho</t>
  </si>
  <si>
    <t>Karl-Anthony</t>
  </si>
  <si>
    <t>Myles</t>
  </si>
  <si>
    <t>Jonas</t>
  </si>
  <si>
    <t>Moritz</t>
  </si>
  <si>
    <t>Mark</t>
  </si>
  <si>
    <t>Omer</t>
  </si>
  <si>
    <t>Ivica</t>
  </si>
  <si>
    <t>Pat Connaughton</t>
  </si>
  <si>
    <t>Julian Champagnie</t>
  </si>
  <si>
    <t>Michael Foster Jr.</t>
  </si>
  <si>
    <t>Moritz Wagner</t>
  </si>
  <si>
    <t>Saben Lee</t>
  </si>
  <si>
    <t>Kendall Brown</t>
  </si>
  <si>
    <t>Devon Dotson</t>
  </si>
  <si>
    <t>Luka Garza</t>
  </si>
  <si>
    <t># of pl</t>
  </si>
  <si>
    <t>Paste</t>
  </si>
  <si>
    <t>Here</t>
  </si>
  <si>
    <t>Boston</t>
  </si>
  <si>
    <t>Sr.</t>
  </si>
  <si>
    <t>Josh Minott</t>
  </si>
  <si>
    <t>Mfiondu Kabengele</t>
  </si>
  <si>
    <t>Markelle Fultz</t>
  </si>
  <si>
    <t>Alize Johnson</t>
  </si>
  <si>
    <t>Khris Middleton</t>
  </si>
  <si>
    <t>T.J. Warren</t>
  </si>
  <si>
    <t>Bogdan Bogdanovic</t>
  </si>
  <si>
    <t>Ft.</t>
  </si>
  <si>
    <t>In.</t>
  </si>
  <si>
    <t>Player Heights</t>
  </si>
  <si>
    <t>Player Weights</t>
  </si>
  <si>
    <t>Height (in)</t>
  </si>
  <si>
    <t>Trevelin Queen</t>
  </si>
  <si>
    <t>NBA Players</t>
  </si>
  <si>
    <t>=(MIN(F40,J40) - N40)</t>
  </si>
  <si>
    <t>STLO</t>
  </si>
  <si>
    <t>FDD</t>
  </si>
  <si>
    <t>FDO</t>
  </si>
  <si>
    <t>FD</t>
  </si>
  <si>
    <t>TF</t>
  </si>
  <si>
    <t>TFD</t>
  </si>
  <si>
    <t>JBW</t>
  </si>
  <si>
    <t>JBL</t>
  </si>
  <si>
    <t>JB</t>
  </si>
  <si>
    <t>JB%</t>
  </si>
  <si>
    <t>DNK</t>
  </si>
  <si>
    <t>GS</t>
  </si>
  <si>
    <t>Victor Oladipo</t>
  </si>
  <si>
    <t>Ziaire Williams</t>
  </si>
  <si>
    <t>ASSIST</t>
  </si>
  <si>
    <t>REBOUND</t>
  </si>
  <si>
    <t>Kira Lewis Jr.</t>
  </si>
  <si>
    <t>Robert Williams III</t>
  </si>
  <si>
    <t>Joe Ingles</t>
  </si>
  <si>
    <t>RANK</t>
  </si>
  <si>
    <t>TEAM NAME</t>
  </si>
  <si>
    <t>OPPONENT</t>
  </si>
  <si>
    <t>TODAY</t>
  </si>
  <si>
    <t>4IN5-B2B</t>
  </si>
  <si>
    <t>W%</t>
  </si>
  <si>
    <t>AED</t>
  </si>
  <si>
    <t>3IN4-B2B</t>
  </si>
  <si>
    <t>B2B</t>
  </si>
  <si>
    <t>3IN4</t>
  </si>
  <si>
    <t>1 DAY</t>
  </si>
  <si>
    <t>2 DAYS</t>
  </si>
  <si>
    <t>3+ DAYS</t>
  </si>
  <si>
    <t>Atlanta</t>
  </si>
  <si>
    <t>Brooklyn</t>
  </si>
  <si>
    <t>Charlotte</t>
  </si>
  <si>
    <t>Chicago</t>
  </si>
  <si>
    <t>Cleveland</t>
  </si>
  <si>
    <t>Dallas</t>
  </si>
  <si>
    <t>@Houston</t>
  </si>
  <si>
    <t>Denver</t>
  </si>
  <si>
    <t>Detroit</t>
  </si>
  <si>
    <t>Golden State</t>
  </si>
  <si>
    <t>LA Lakers</t>
  </si>
  <si>
    <t>New Orleans</t>
  </si>
  <si>
    <t>New York</t>
  </si>
  <si>
    <t>Oklahoma City</t>
  </si>
  <si>
    <t>Philadelphia</t>
  </si>
  <si>
    <t>Phoenix</t>
  </si>
  <si>
    <t>Portland</t>
  </si>
  <si>
    <t>Sacramento</t>
  </si>
  <si>
    <t>San Antonio</t>
  </si>
  <si>
    <t>Toronto</t>
  </si>
  <si>
    <t>https://www.nbastuffer.com/2022-2023-nba-rest-days-stats/</t>
  </si>
  <si>
    <r>
      <rPr>
        <b/>
        <i/>
        <sz val="11"/>
        <color rgb="FFFF0000"/>
        <rFont val="Calibri"/>
        <family val="2"/>
        <scheme val="minor"/>
      </rPr>
      <t>4</t>
    </r>
    <r>
      <rPr>
        <b/>
        <i/>
        <sz val="11"/>
        <color theme="0"/>
        <rFont val="Calibri"/>
        <family val="2"/>
        <scheme val="minor"/>
      </rPr>
      <t xml:space="preserve"> games ,</t>
    </r>
    <r>
      <rPr>
        <b/>
        <i/>
        <sz val="11"/>
        <color rgb="FFFF0000"/>
        <rFont val="Calibri"/>
        <family val="2"/>
        <scheme val="minor"/>
      </rPr>
      <t xml:space="preserve"> 5</t>
    </r>
    <r>
      <rPr>
        <b/>
        <i/>
        <sz val="11"/>
        <color theme="0"/>
        <rFont val="Calibri"/>
        <family val="2"/>
        <scheme val="minor"/>
      </rPr>
      <t xml:space="preserve"> days</t>
    </r>
  </si>
  <si>
    <r>
      <rPr>
        <b/>
        <i/>
        <sz val="11"/>
        <color theme="5"/>
        <rFont val="Calibri"/>
        <family val="2"/>
        <scheme val="minor"/>
      </rPr>
      <t>1</t>
    </r>
    <r>
      <rPr>
        <b/>
        <i/>
        <sz val="11"/>
        <color theme="0"/>
        <rFont val="Calibri"/>
        <family val="2"/>
        <scheme val="minor"/>
      </rPr>
      <t xml:space="preserve"> day rest</t>
    </r>
  </si>
  <si>
    <r>
      <rPr>
        <b/>
        <i/>
        <sz val="11"/>
        <color rgb="FF9148C8"/>
        <rFont val="Calibri"/>
        <family val="2"/>
        <scheme val="minor"/>
      </rPr>
      <t xml:space="preserve">2 </t>
    </r>
    <r>
      <rPr>
        <b/>
        <i/>
        <sz val="11"/>
        <color theme="0"/>
        <rFont val="Calibri"/>
        <family val="2"/>
        <scheme val="minor"/>
      </rPr>
      <t>days rest</t>
    </r>
  </si>
  <si>
    <r>
      <rPr>
        <b/>
        <i/>
        <sz val="11"/>
        <color theme="0"/>
        <rFont val="Calibri"/>
        <family val="2"/>
        <scheme val="minor"/>
      </rPr>
      <t>3</t>
    </r>
    <r>
      <rPr>
        <b/>
        <i/>
        <sz val="11"/>
        <color rgb="FFFF0000"/>
        <rFont val="Calibri"/>
        <family val="2"/>
        <scheme val="minor"/>
      </rPr>
      <t xml:space="preserve"> days rest</t>
    </r>
  </si>
  <si>
    <t>--</t>
  </si>
  <si>
    <t>Rest Type</t>
  </si>
  <si>
    <t>3 IN 4</t>
  </si>
  <si>
    <t>4 IN 5</t>
  </si>
  <si>
    <r>
      <rPr>
        <b/>
        <i/>
        <sz val="11"/>
        <color theme="7"/>
        <rFont val="Calibri"/>
        <family val="2"/>
        <scheme val="minor"/>
      </rPr>
      <t>2</t>
    </r>
    <r>
      <rPr>
        <b/>
        <i/>
        <sz val="11"/>
        <color theme="0"/>
        <rFont val="Calibri"/>
        <family val="2"/>
        <scheme val="minor"/>
      </rPr>
      <t xml:space="preserve"> games ,</t>
    </r>
    <r>
      <rPr>
        <b/>
        <i/>
        <sz val="11"/>
        <color theme="7"/>
        <rFont val="Calibri"/>
        <family val="2"/>
        <scheme val="minor"/>
      </rPr>
      <t xml:space="preserve"> 2</t>
    </r>
    <r>
      <rPr>
        <b/>
        <i/>
        <sz val="11"/>
        <color theme="0"/>
        <rFont val="Calibri"/>
        <family val="2"/>
        <scheme val="minor"/>
      </rPr>
      <t xml:space="preserve"> days</t>
    </r>
  </si>
  <si>
    <r>
      <rPr>
        <b/>
        <i/>
        <sz val="11"/>
        <color rgb="FF00B0F0"/>
        <rFont val="Calibri"/>
        <family val="2"/>
        <scheme val="minor"/>
      </rPr>
      <t>3</t>
    </r>
    <r>
      <rPr>
        <b/>
        <i/>
        <sz val="11"/>
        <color theme="0"/>
        <rFont val="Calibri"/>
        <family val="2"/>
        <scheme val="minor"/>
      </rPr>
      <t xml:space="preserve"> games ,</t>
    </r>
    <r>
      <rPr>
        <b/>
        <i/>
        <sz val="11"/>
        <color rgb="FFFF0000"/>
        <rFont val="Calibri"/>
        <family val="2"/>
        <scheme val="minor"/>
      </rPr>
      <t xml:space="preserve"> </t>
    </r>
    <r>
      <rPr>
        <b/>
        <i/>
        <sz val="11"/>
        <color rgb="FF00B0F0"/>
        <rFont val="Calibri"/>
        <family val="2"/>
        <scheme val="minor"/>
      </rPr>
      <t>4</t>
    </r>
    <r>
      <rPr>
        <b/>
        <i/>
        <sz val="11"/>
        <color theme="0"/>
        <rFont val="Calibri"/>
        <family val="2"/>
        <scheme val="minor"/>
      </rPr>
      <t xml:space="preserve"> days</t>
    </r>
  </si>
  <si>
    <r>
      <rPr>
        <b/>
        <i/>
        <sz val="11"/>
        <color rgb="FF00B050"/>
        <rFont val="Calibri"/>
        <family val="2"/>
        <scheme val="minor"/>
      </rPr>
      <t>3</t>
    </r>
    <r>
      <rPr>
        <b/>
        <i/>
        <sz val="11"/>
        <color theme="0"/>
        <rFont val="Calibri"/>
        <family val="2"/>
        <scheme val="minor"/>
      </rPr>
      <t xml:space="preserve"> games ,</t>
    </r>
    <r>
      <rPr>
        <b/>
        <i/>
        <sz val="11"/>
        <color rgb="FF00B050"/>
        <rFont val="Calibri"/>
        <family val="2"/>
        <scheme val="minor"/>
      </rPr>
      <t xml:space="preserve"> 4</t>
    </r>
    <r>
      <rPr>
        <b/>
        <i/>
        <sz val="11"/>
        <color theme="0"/>
        <rFont val="Calibri"/>
        <family val="2"/>
        <scheme val="minor"/>
      </rPr>
      <t xml:space="preserve"> days (B2B)</t>
    </r>
  </si>
  <si>
    <t>3 IN 4 (B2B)</t>
  </si>
  <si>
    <t>1 Day</t>
  </si>
  <si>
    <t>2 Day</t>
  </si>
  <si>
    <t>3 Day</t>
  </si>
  <si>
    <t>https://www.nba.com/stats/players/traditional?PerMode=PerGame&amp;sort=PTS&amp;dir=-1&amp;TeamID=0&amp;LastNGames=1</t>
  </si>
  <si>
    <t>Team 2</t>
  </si>
  <si>
    <t>L1</t>
  </si>
  <si>
    <t>L2</t>
  </si>
  <si>
    <t>L3</t>
  </si>
  <si>
    <t>L4</t>
  </si>
  <si>
    <t>L5</t>
  </si>
  <si>
    <t>PJ washington</t>
  </si>
  <si>
    <t>Oubre</t>
  </si>
  <si>
    <t>Mobley/Mitchell</t>
  </si>
  <si>
    <t>Mithell</t>
  </si>
  <si>
    <t>Allen/Mobley</t>
  </si>
  <si>
    <t>Garland / Allen</t>
  </si>
  <si>
    <t>@San Antonio</t>
  </si>
  <si>
    <t>@Minnesota</t>
  </si>
  <si>
    <t>vs. Philadelphia</t>
  </si>
  <si>
    <t>Player _ Teams</t>
  </si>
  <si>
    <t>Deviations</t>
  </si>
  <si>
    <t>PJ Dozier</t>
  </si>
  <si>
    <t>Ricky Rubio</t>
  </si>
  <si>
    <t>OPP 3PM/GP</t>
  </si>
  <si>
    <t>OPP 3PM</t>
  </si>
  <si>
    <t>MPG</t>
  </si>
  <si>
    <t>PPG</t>
  </si>
  <si>
    <t>RPG</t>
  </si>
  <si>
    <t>APG</t>
  </si>
  <si>
    <t>SPG</t>
  </si>
  <si>
    <t>BPG</t>
  </si>
  <si>
    <t>TPG</t>
  </si>
  <si>
    <t>2022-23</t>
  </si>
  <si>
    <t>L.A. Clippers</t>
  </si>
  <si>
    <t>https://www.statmuse.com/nba/ask/nba-team-3pm-allowed-per-game-this-season</t>
  </si>
  <si>
    <t>-</t>
  </si>
  <si>
    <t>Conference</t>
  </si>
  <si>
    <t>+</t>
  </si>
  <si>
    <t>Away Team</t>
  </si>
  <si>
    <t>Differential</t>
  </si>
  <si>
    <t>Home Team</t>
  </si>
  <si>
    <t>Team Record</t>
  </si>
  <si>
    <t>On Road</t>
  </si>
  <si>
    <t>At Home</t>
  </si>
  <si>
    <t>Hawks</t>
  </si>
  <si>
    <t>Celtics</t>
  </si>
  <si>
    <t>Nets</t>
  </si>
  <si>
    <t>Hornets</t>
  </si>
  <si>
    <t>Bulls</t>
  </si>
  <si>
    <t>Cavaliers</t>
  </si>
  <si>
    <t>Mavericks</t>
  </si>
  <si>
    <t>Nuggets</t>
  </si>
  <si>
    <t>Pistons</t>
  </si>
  <si>
    <t>Golden</t>
  </si>
  <si>
    <t>State</t>
  </si>
  <si>
    <t>Warriors</t>
  </si>
  <si>
    <t>Rockets</t>
  </si>
  <si>
    <t>Pacers</t>
  </si>
  <si>
    <t>L.A.</t>
  </si>
  <si>
    <t>Clippers</t>
  </si>
  <si>
    <t>Los</t>
  </si>
  <si>
    <t>Angeles</t>
  </si>
  <si>
    <t>Lakers</t>
  </si>
  <si>
    <t>Grizzlies</t>
  </si>
  <si>
    <t>Heat</t>
  </si>
  <si>
    <t>Bucks</t>
  </si>
  <si>
    <t>Timberwolves</t>
  </si>
  <si>
    <t>New</t>
  </si>
  <si>
    <t>Orleans</t>
  </si>
  <si>
    <t>Pelicans</t>
  </si>
  <si>
    <t>York</t>
  </si>
  <si>
    <t>Knicks</t>
  </si>
  <si>
    <t>City</t>
  </si>
  <si>
    <t>Thunder</t>
  </si>
  <si>
    <t>Magic</t>
  </si>
  <si>
    <t>76ers</t>
  </si>
  <si>
    <t>Suns</t>
  </si>
  <si>
    <t>Trail</t>
  </si>
  <si>
    <t>Blazers</t>
  </si>
  <si>
    <t>Kings</t>
  </si>
  <si>
    <t>San</t>
  </si>
  <si>
    <t>Antonio</t>
  </si>
  <si>
    <t>Spurs</t>
  </si>
  <si>
    <t>Raptors</t>
  </si>
  <si>
    <t>Jazz</t>
  </si>
  <si>
    <t>Wizards</t>
  </si>
  <si>
    <t>Home</t>
  </si>
  <si>
    <t>HOME</t>
  </si>
  <si>
    <t>AWAY</t>
  </si>
  <si>
    <t>Away</t>
  </si>
  <si>
    <t>A %</t>
  </si>
  <si>
    <t>H %</t>
  </si>
  <si>
    <t>Column1</t>
  </si>
  <si>
    <t>RECORD</t>
  </si>
  <si>
    <t>REC %</t>
  </si>
  <si>
    <t>Joe Wieskamp</t>
  </si>
  <si>
    <t>Jonathan Isaac</t>
  </si>
  <si>
    <t>Danny Green</t>
  </si>
  <si>
    <t>vs. Sacramento</t>
  </si>
  <si>
    <t>Deonte Burton</t>
  </si>
  <si>
    <t>Chris Silva</t>
  </si>
  <si>
    <t>Darius Days</t>
  </si>
  <si>
    <t>Kris Dunn</t>
  </si>
  <si>
    <t>Quenton Jackson</t>
  </si>
  <si>
    <t>Stanley Umude</t>
  </si>
  <si>
    <t/>
  </si>
  <si>
    <t xml:space="preserve"> GP</t>
  </si>
  <si>
    <t xml:space="preserve"> Min</t>
  </si>
  <si>
    <t xml:space="preserve"> Pts</t>
  </si>
  <si>
    <t xml:space="preserve"> Reb</t>
  </si>
  <si>
    <t xml:space="preserve"> Ast</t>
  </si>
  <si>
    <t xml:space="preserve"> M</t>
  </si>
  <si>
    <t xml:space="preserve"> P</t>
  </si>
  <si>
    <t xml:space="preserve"> R</t>
  </si>
  <si>
    <t xml:space="preserve"> A</t>
  </si>
  <si>
    <t xml:space="preserve"> Mi</t>
  </si>
  <si>
    <t xml:space="preserve"> Pt</t>
  </si>
  <si>
    <t xml:space="preserve"> Re</t>
  </si>
  <si>
    <t xml:space="preserve"> As</t>
  </si>
  <si>
    <t>Matchup Scorecard - Comparing Specific Games</t>
  </si>
  <si>
    <t>FG</t>
  </si>
  <si>
    <t>3PT</t>
  </si>
  <si>
    <t>FT</t>
  </si>
  <si>
    <t>0-0</t>
  </si>
  <si>
    <t>0-2</t>
  </si>
  <si>
    <t>0-1</t>
  </si>
  <si>
    <t>Insert Here</t>
  </si>
  <si>
    <t>4-6</t>
  </si>
  <si>
    <t>2-4</t>
  </si>
  <si>
    <t>3-3</t>
  </si>
  <si>
    <t>4-8</t>
  </si>
  <si>
    <t>1-1</t>
  </si>
  <si>
    <t>1-7</t>
  </si>
  <si>
    <t>1-4</t>
  </si>
  <si>
    <t>2-2</t>
  </si>
  <si>
    <t>1-2</t>
  </si>
  <si>
    <t>2-3</t>
  </si>
  <si>
    <t>1-3</t>
  </si>
  <si>
    <t>3-6</t>
  </si>
  <si>
    <t>7-11</t>
  </si>
  <si>
    <t>3-4</t>
  </si>
  <si>
    <t>2-5</t>
  </si>
  <si>
    <t>Averages</t>
  </si>
  <si>
    <t>MINIMUMS</t>
  </si>
  <si>
    <t>3-5</t>
  </si>
  <si>
    <t>0-3</t>
  </si>
  <si>
    <t>4-17</t>
  </si>
  <si>
    <t>10-22</t>
  </si>
  <si>
    <t>5-9</t>
  </si>
  <si>
    <t>1-6</t>
  </si>
  <si>
    <t>11-22</t>
  </si>
  <si>
    <t>9-14</t>
  </si>
  <si>
    <t>8-10</t>
  </si>
  <si>
    <t>4-5</t>
  </si>
  <si>
    <t>Jae Crowder</t>
  </si>
  <si>
    <t>Cody Zeller</t>
  </si>
  <si>
    <t>Meyers Leonard</t>
  </si>
  <si>
    <t>https://www.nba.com/stats/players/traditional?PerMode=PerGame&amp;TeamID=0&amp;LastNGames=2&amp;dir=A&amp;sort=MIN</t>
  </si>
  <si>
    <t>Andre Iguodala</t>
  </si>
  <si>
    <t>Olivier Sarr</t>
  </si>
  <si>
    <t>Johnny Juzang</t>
  </si>
  <si>
    <t>Jared Rhoden</t>
  </si>
  <si>
    <t>Frank Jackson</t>
  </si>
  <si>
    <t>Sam Merrill</t>
  </si>
  <si>
    <t>Jared Butler</t>
  </si>
  <si>
    <t>LAST 2</t>
  </si>
  <si>
    <t>Lindell Wigginton</t>
  </si>
  <si>
    <t>16-20</t>
  </si>
  <si>
    <t>11-26</t>
  </si>
  <si>
    <t>12-21</t>
  </si>
  <si>
    <t>14-20</t>
  </si>
  <si>
    <t>7-26</t>
  </si>
  <si>
    <t>6-28</t>
  </si>
  <si>
    <t>18-18</t>
  </si>
  <si>
    <t>11-23</t>
  </si>
  <si>
    <t>20-13</t>
  </si>
  <si>
    <t>19-12</t>
  </si>
  <si>
    <t>6-27</t>
  </si>
  <si>
    <t>12-23</t>
  </si>
  <si>
    <t>12-22</t>
  </si>
  <si>
    <t>16-19</t>
  </si>
  <si>
    <t>26-9</t>
  </si>
  <si>
    <t>18-15</t>
  </si>
  <si>
    <t>28-7</t>
  </si>
  <si>
    <t>22-13</t>
  </si>
  <si>
    <t>19-16</t>
  </si>
  <si>
    <t>28-6</t>
  </si>
  <si>
    <t>20-16</t>
  </si>
  <si>
    <t>21-13</t>
  </si>
  <si>
    <t>31-36</t>
  </si>
  <si>
    <t>https://www.nba.com/stats/players/traditional?PerMode=PerGame&amp;TeamID=0&amp;LastNGames=15&amp;dir=A&amp;sort=MIN</t>
  </si>
  <si>
    <t>Gary Payton II</t>
  </si>
  <si>
    <t>Jamaree Bouyea</t>
  </si>
  <si>
    <t>Omer Yurtseven</t>
  </si>
  <si>
    <t>Dylan Windler</t>
  </si>
  <si>
    <t>Jay Huff</t>
  </si>
  <si>
    <t>22-14</t>
  </si>
  <si>
    <t>30-6</t>
  </si>
  <si>
    <t>9-27</t>
  </si>
  <si>
    <t>29-7</t>
  </si>
  <si>
    <t>10-24</t>
  </si>
  <si>
    <t>18-16</t>
  </si>
  <si>
    <t>28-5</t>
  </si>
  <si>
    <t>23-13</t>
  </si>
  <si>
    <t>21-15</t>
  </si>
  <si>
    <t>26-10</t>
  </si>
  <si>
    <t>22-12</t>
  </si>
  <si>
    <t>17-16</t>
  </si>
  <si>
    <t>21-14</t>
  </si>
  <si>
    <t>16-17</t>
  </si>
  <si>
    <t>20-18</t>
  </si>
  <si>
    <t>13-21</t>
  </si>
  <si>
    <t>7-27</t>
  </si>
  <si>
    <t>15-18</t>
  </si>
  <si>
    <t>13-20</t>
  </si>
  <si>
    <t>15-20</t>
  </si>
  <si>
    <t>14-22</t>
  </si>
  <si>
    <t>19-13</t>
  </si>
  <si>
    <t>13-23</t>
  </si>
  <si>
    <t>34-35</t>
  </si>
  <si>
    <t>47-22</t>
  </si>
  <si>
    <t>39-30</t>
  </si>
  <si>
    <t>22-49</t>
  </si>
  <si>
    <t>44-27</t>
  </si>
  <si>
    <t>46-23</t>
  </si>
  <si>
    <t>16-54</t>
  </si>
  <si>
    <t>36-33</t>
  </si>
  <si>
    <t>16-52</t>
  </si>
  <si>
    <t>31-38</t>
  </si>
  <si>
    <t>41-26</t>
  </si>
  <si>
    <t>37-33</t>
  </si>
  <si>
    <t>50-19</t>
  </si>
  <si>
    <t>35-34</t>
  </si>
  <si>
    <t>33-36</t>
  </si>
  <si>
    <t>41-30</t>
  </si>
  <si>
    <t>28-41</t>
  </si>
  <si>
    <t>45-22</t>
  </si>
  <si>
    <t>37-32</t>
  </si>
  <si>
    <t>40-27</t>
  </si>
  <si>
    <t>18-50</t>
  </si>
  <si>
    <t>32-37</t>
  </si>
  <si>
    <t>@LA Clippers</t>
  </si>
  <si>
    <t>vs. LA Lakers</t>
  </si>
  <si>
    <t>vs. Golden State</t>
  </si>
  <si>
    <t>@Miami</t>
  </si>
  <si>
    <t>vs. Memphis</t>
  </si>
  <si>
    <t>vs. Boston</t>
  </si>
  <si>
    <t>@Cleveland</t>
  </si>
  <si>
    <t>@Chicago</t>
  </si>
  <si>
    <t>vs. Dallas</t>
  </si>
  <si>
    <t>A125</t>
  </si>
  <si>
    <t>Jarrell Brantley</t>
  </si>
  <si>
    <t>Xavier Moon</t>
  </si>
  <si>
    <t>Xavier Cooks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</si>
</sst>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yyyy\-mm\-dd;@"/>
    <numFmt numFmtId="166" formatCode="0.0000"/>
    <numFmt numFmtId="167" formatCode="0.000"/>
    <numFmt numFmtId="168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rgb="FFC4CED3"/>
      <name val="Calibri"/>
      <family val="2"/>
      <scheme val="minor"/>
    </font>
    <font>
      <sz val="11"/>
      <color rgb="FFFFC627"/>
      <name val="Calibri"/>
      <family val="2"/>
      <scheme val="minor"/>
    </font>
    <font>
      <b/>
      <sz val="11"/>
      <color rgb="FFFFC627"/>
      <name val="Calibri"/>
      <family val="2"/>
      <scheme val="minor"/>
    </font>
    <font>
      <b/>
      <i/>
      <sz val="16"/>
      <color rgb="FFFFC627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552582"/>
      <name val="Calibri"/>
      <family val="2"/>
      <scheme val="minor"/>
    </font>
    <font>
      <b/>
      <sz val="11"/>
      <color rgb="FFF9A01B"/>
      <name val="Calibri"/>
      <family val="2"/>
      <scheme val="minor"/>
    </font>
    <font>
      <b/>
      <sz val="11"/>
      <color rgb="FF002D62"/>
      <name val="Calibri"/>
      <family val="2"/>
      <scheme val="minor"/>
    </font>
    <font>
      <b/>
      <sz val="11"/>
      <color rgb="FF1D1160"/>
      <name val="Calibri"/>
      <family val="2"/>
      <scheme val="minor"/>
    </font>
    <font>
      <b/>
      <sz val="11"/>
      <color rgb="FFE13A3E"/>
      <name val="Calibri"/>
      <family val="2"/>
      <scheme val="minor"/>
    </font>
    <font>
      <b/>
      <sz val="11"/>
      <color rgb="FF5B2B82"/>
      <name val="Calibri"/>
      <family val="2"/>
      <scheme val="minor"/>
    </font>
    <font>
      <b/>
      <sz val="11"/>
      <color rgb="FF1D4294"/>
      <name val="Calibri"/>
      <family val="2"/>
      <scheme val="minor"/>
    </font>
    <font>
      <b/>
      <sz val="11"/>
      <color rgb="FFF58426"/>
      <name val="Calibri"/>
      <family val="2"/>
      <scheme val="minor"/>
    </font>
    <font>
      <b/>
      <sz val="11"/>
      <color rgb="FF06192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i/>
      <sz val="11"/>
      <color theme="7"/>
      <name val="Calibri"/>
      <family val="2"/>
      <scheme val="minor"/>
    </font>
    <font>
      <b/>
      <i/>
      <sz val="11"/>
      <color theme="5"/>
      <name val="Calibri"/>
      <family val="2"/>
      <scheme val="minor"/>
    </font>
    <font>
      <b/>
      <i/>
      <sz val="11"/>
      <color rgb="FF00B050"/>
      <name val="Calibri"/>
      <family val="2"/>
      <scheme val="minor"/>
    </font>
    <font>
      <b/>
      <i/>
      <sz val="11"/>
      <color rgb="FF00B0F0"/>
      <name val="Calibri"/>
      <family val="2"/>
      <scheme val="minor"/>
    </font>
    <font>
      <b/>
      <i/>
      <sz val="11"/>
      <color rgb="FF9148C8"/>
      <name val="Calibri"/>
      <family val="2"/>
      <scheme val="minor"/>
    </font>
    <font>
      <sz val="11"/>
      <color rgb="FFFFFF0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5D76A9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1D428A"/>
        <bgColor indexed="64"/>
      </patternFill>
    </fill>
    <fill>
      <patternFill patternType="solid">
        <fgColor rgb="FFED174C"/>
        <bgColor indexed="64"/>
      </patternFill>
    </fill>
    <fill>
      <patternFill patternType="solid">
        <fgColor rgb="FF007DC5"/>
        <bgColor indexed="64"/>
      </patternFill>
    </fill>
    <fill>
      <patternFill patternType="solid">
        <fgColor rgb="FF0D224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C4CED3"/>
        <bgColor indexed="64"/>
      </patternFill>
    </fill>
    <fill>
      <patternFill patternType="solid">
        <fgColor rgb="FF007A33"/>
        <bgColor indexed="64"/>
      </patternFill>
    </fill>
    <fill>
      <patternFill patternType="solid">
        <fgColor rgb="FFE03A3E"/>
        <bgColor indexed="64"/>
      </patternFill>
    </fill>
    <fill>
      <patternFill patternType="solid">
        <fgColor rgb="FFCE1141"/>
        <bgColor indexed="64"/>
      </patternFill>
    </fill>
    <fill>
      <patternFill patternType="solid">
        <fgColor rgb="FFFDB927"/>
        <bgColor indexed="64"/>
      </patternFill>
    </fill>
    <fill>
      <patternFill patternType="solid">
        <fgColor rgb="FF002B5C"/>
        <bgColor indexed="64"/>
      </patternFill>
    </fill>
    <fill>
      <patternFill patternType="solid">
        <fgColor rgb="FF00471B"/>
        <bgColor indexed="64"/>
      </patternFill>
    </fill>
    <fill>
      <patternFill patternType="solid">
        <fgColor rgb="FF98002E"/>
        <bgColor indexed="64"/>
      </patternFill>
    </fill>
    <fill>
      <patternFill patternType="solid">
        <fgColor rgb="FFFDBB30"/>
        <bgColor indexed="64"/>
      </patternFill>
    </fill>
    <fill>
      <patternFill patternType="solid">
        <fgColor rgb="FF00788C"/>
        <bgColor indexed="64"/>
      </patternFill>
    </fill>
    <fill>
      <patternFill patternType="solid">
        <fgColor rgb="FF001641"/>
        <bgColor indexed="64"/>
      </patternFill>
    </fill>
    <fill>
      <patternFill patternType="solid">
        <fgColor rgb="FF63717A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F5842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600FF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006699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indexed="64"/>
      </patternFill>
    </fill>
  </fills>
  <borders count="9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medium">
        <color rgb="FF7030A0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rgb="FF7030A0"/>
      </left>
      <right style="medium">
        <color rgb="FF7030A0"/>
      </right>
      <top style="thin">
        <color indexed="64"/>
      </top>
      <bottom style="double">
        <color indexed="64"/>
      </bottom>
      <diagonal/>
    </border>
    <border>
      <left style="medium">
        <color rgb="FFFFC627"/>
      </left>
      <right/>
      <top style="medium">
        <color rgb="FFFFC627"/>
      </top>
      <bottom style="medium">
        <color rgb="FFFFC627"/>
      </bottom>
      <diagonal/>
    </border>
    <border>
      <left/>
      <right/>
      <top style="medium">
        <color rgb="FFFFC627"/>
      </top>
      <bottom style="medium">
        <color rgb="FFFFC627"/>
      </bottom>
      <diagonal/>
    </border>
    <border>
      <left style="medium">
        <color rgb="FFFFC627"/>
      </left>
      <right/>
      <top/>
      <bottom style="medium">
        <color rgb="FFFFC627"/>
      </bottom>
      <diagonal/>
    </border>
    <border>
      <left style="medium">
        <color rgb="FFFFC627"/>
      </left>
      <right style="medium">
        <color rgb="FFFFC627"/>
      </right>
      <top style="medium">
        <color rgb="FFFFC627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rgb="FF7030A0"/>
      </left>
      <right style="medium">
        <color rgb="FF7030A0"/>
      </right>
      <top/>
      <bottom style="double">
        <color indexed="64"/>
      </bottom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/>
      <top style="medium">
        <color theme="7"/>
      </top>
      <bottom style="medium">
        <color theme="7"/>
      </bottom>
      <diagonal/>
    </border>
    <border>
      <left/>
      <right/>
      <top style="medium">
        <color theme="7"/>
      </top>
      <bottom style="medium">
        <color theme="7"/>
      </bottom>
      <diagonal/>
    </border>
    <border>
      <left/>
      <right style="medium">
        <color theme="7"/>
      </right>
      <top style="medium">
        <color theme="7"/>
      </top>
      <bottom style="medium">
        <color theme="7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7030A0"/>
      </left>
      <right style="medium">
        <color rgb="FF7030A0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theme="7"/>
      </left>
      <right/>
      <top style="thin">
        <color indexed="64"/>
      </top>
      <bottom style="double">
        <color indexed="64"/>
      </bottom>
      <diagonal/>
    </border>
    <border>
      <left style="medium">
        <color theme="7"/>
      </left>
      <right/>
      <top style="thin">
        <color indexed="64"/>
      </top>
      <bottom style="medium">
        <color theme="7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theme="7"/>
      </bottom>
      <diagonal/>
    </border>
    <border>
      <left style="medium">
        <color rgb="FF7030A0"/>
      </left>
      <right style="medium">
        <color rgb="FF7030A0"/>
      </right>
      <top style="thin">
        <color indexed="64"/>
      </top>
      <bottom style="medium">
        <color theme="7"/>
      </bottom>
      <diagonal/>
    </border>
    <border>
      <left style="medium">
        <color theme="7"/>
      </left>
      <right/>
      <top style="medium">
        <color theme="7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7"/>
      </top>
      <bottom style="double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theme="7"/>
      </top>
      <bottom style="double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indexed="64"/>
      </top>
      <bottom style="medium">
        <color theme="7"/>
      </bottom>
      <diagonal/>
    </border>
    <border>
      <left/>
      <right/>
      <top style="medium">
        <color theme="7"/>
      </top>
      <bottom style="double">
        <color indexed="64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theme="1"/>
      </right>
      <top style="thin">
        <color indexed="64"/>
      </top>
      <bottom style="double">
        <color indexed="64"/>
      </bottom>
      <diagonal/>
    </border>
    <border>
      <left style="medium">
        <color theme="1"/>
      </left>
      <right/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theme="1"/>
      </bottom>
      <diagonal/>
    </border>
    <border>
      <left style="medium">
        <color rgb="FF7030A0"/>
      </left>
      <right style="medium">
        <color rgb="FF7030A0"/>
      </right>
      <top style="thin">
        <color indexed="64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double">
        <color indexed="64"/>
      </bottom>
      <diagonal/>
    </border>
    <border>
      <left style="medium">
        <color rgb="FF7030A0"/>
      </left>
      <right style="medium">
        <color rgb="FF7030A0"/>
      </right>
      <top style="medium">
        <color theme="1"/>
      </top>
      <bottom style="double">
        <color indexed="64"/>
      </bottom>
      <diagonal/>
    </border>
    <border>
      <left/>
      <right style="medium">
        <color theme="1"/>
      </right>
      <top style="medium">
        <color theme="1"/>
      </top>
      <bottom style="double">
        <color indexed="64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 style="medium">
        <color theme="5"/>
      </bottom>
      <diagonal/>
    </border>
    <border>
      <left style="medium">
        <color rgb="FF6600CC"/>
      </left>
      <right/>
      <top style="medium">
        <color rgb="FF6600CC"/>
      </top>
      <bottom style="medium">
        <color rgb="FF6600CC"/>
      </bottom>
      <diagonal/>
    </border>
    <border>
      <left/>
      <right/>
      <top style="medium">
        <color rgb="FF6600CC"/>
      </top>
      <bottom style="medium">
        <color rgb="FF6600CC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indexed="64"/>
      </right>
      <top style="thin">
        <color rgb="FFFF0000"/>
      </top>
      <bottom style="medium">
        <color rgb="FFFF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7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39" fillId="0" borderId="0" applyFont="0" applyFill="0" applyBorder="0" applyAlignment="0" applyProtection="0"/>
  </cellStyleXfs>
  <cellXfs count="383">
    <xf numFmtId="0" fontId="0" fillId="0" borderId="0" xfId="0"/>
    <xf numFmtId="0" fontId="4" fillId="0" borderId="0" xfId="1"/>
    <xf numFmtId="0" fontId="0" fillId="0" borderId="0" xfId="0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/>
    </xf>
    <xf numFmtId="0" fontId="0" fillId="0" borderId="0" xfId="0" pivotButton="1" applyAlignment="1">
      <alignment horizontal="center" vertical="center" wrapText="1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0" fillId="21" borderId="0" xfId="0" applyFill="1"/>
    <xf numFmtId="0" fontId="0" fillId="20" borderId="0" xfId="0" applyFill="1"/>
    <xf numFmtId="0" fontId="0" fillId="19" borderId="0" xfId="0" applyFill="1"/>
    <xf numFmtId="0" fontId="0" fillId="19" borderId="1" xfId="0" applyFill="1" applyBorder="1" applyAlignment="1">
      <alignment horizontal="center" vertical="center" wrapText="1"/>
    </xf>
    <xf numFmtId="0" fontId="0" fillId="20" borderId="1" xfId="0" applyFill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8" fillId="23" borderId="0" xfId="0" applyFont="1" applyFill="1" applyAlignment="1">
      <alignment horizontal="center" vertical="center"/>
    </xf>
    <xf numFmtId="0" fontId="8" fillId="24" borderId="0" xfId="0" applyFont="1" applyFill="1" applyAlignment="1">
      <alignment horizontal="center" vertical="center"/>
    </xf>
    <xf numFmtId="0" fontId="1" fillId="25" borderId="0" xfId="0" applyFont="1" applyFill="1" applyAlignment="1">
      <alignment horizontal="center" vertical="center"/>
    </xf>
    <xf numFmtId="0" fontId="9" fillId="26" borderId="0" xfId="0" applyFont="1" applyFill="1" applyAlignment="1">
      <alignment horizontal="center" vertical="center"/>
    </xf>
    <xf numFmtId="0" fontId="1" fillId="27" borderId="0" xfId="0" applyFont="1" applyFill="1" applyAlignment="1">
      <alignment horizontal="center" vertical="center"/>
    </xf>
    <xf numFmtId="0" fontId="10" fillId="28" borderId="0" xfId="0" applyFont="1" applyFill="1" applyAlignment="1">
      <alignment horizontal="center" vertical="center"/>
    </xf>
    <xf numFmtId="0" fontId="12" fillId="29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" fillId="32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14" fillId="34" borderId="0" xfId="0" applyFont="1" applyFill="1" applyAlignment="1">
      <alignment horizontal="center" vertical="center"/>
    </xf>
    <xf numFmtId="0" fontId="2" fillId="35" borderId="0" xfId="0" applyFont="1" applyFill="1" applyAlignment="1">
      <alignment horizontal="center" vertical="center"/>
    </xf>
    <xf numFmtId="0" fontId="14" fillId="36" borderId="0" xfId="0" applyFont="1" applyFill="1" applyAlignment="1">
      <alignment horizontal="center" vertical="center"/>
    </xf>
    <xf numFmtId="0" fontId="15" fillId="37" borderId="0" xfId="0" applyFont="1" applyFill="1" applyAlignment="1">
      <alignment horizontal="center" vertical="center"/>
    </xf>
    <xf numFmtId="0" fontId="1" fillId="38" borderId="0" xfId="0" applyFont="1" applyFill="1" applyAlignment="1">
      <alignment horizontal="center" vertical="center"/>
    </xf>
    <xf numFmtId="0" fontId="16" fillId="39" borderId="0" xfId="0" applyFont="1" applyFill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7" fillId="41" borderId="0" xfId="0" applyFont="1" applyFill="1" applyAlignment="1">
      <alignment horizontal="center" vertical="center"/>
    </xf>
    <xf numFmtId="0" fontId="18" fillId="42" borderId="0" xfId="0" applyFont="1" applyFill="1" applyAlignment="1">
      <alignment horizontal="center" vertical="center"/>
    </xf>
    <xf numFmtId="0" fontId="19" fillId="43" borderId="0" xfId="0" applyFont="1" applyFill="1" applyAlignment="1">
      <alignment horizontal="center" vertical="center"/>
    </xf>
    <xf numFmtId="0" fontId="20" fillId="44" borderId="0" xfId="0" applyFont="1" applyFill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45" borderId="0" xfId="0" applyFont="1" applyFill="1" applyAlignment="1">
      <alignment horizontal="center" vertical="center"/>
    </xf>
    <xf numFmtId="0" fontId="23" fillId="36" borderId="0" xfId="0" applyFont="1" applyFill="1" applyAlignment="1">
      <alignment horizontal="center" vertical="center"/>
    </xf>
    <xf numFmtId="0" fontId="0" fillId="5" borderId="1" xfId="0" applyFill="1" applyBorder="1"/>
    <xf numFmtId="1" fontId="0" fillId="0" borderId="0" xfId="0" applyNumberFormat="1"/>
    <xf numFmtId="0" fontId="0" fillId="0" borderId="0" xfId="0" applyAlignment="1">
      <alignment horizontal="center"/>
    </xf>
    <xf numFmtId="1" fontId="0" fillId="0" borderId="31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11" fillId="29" borderId="22" xfId="0" applyFont="1" applyFill="1" applyBorder="1" applyAlignment="1">
      <alignment horizontal="center" vertical="center"/>
    </xf>
    <xf numFmtId="0" fontId="0" fillId="29" borderId="19" xfId="0" applyFill="1" applyBorder="1" applyAlignment="1">
      <alignment horizontal="center" vertical="center"/>
    </xf>
    <xf numFmtId="0" fontId="0" fillId="29" borderId="20" xfId="0" applyFill="1" applyBorder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13" fillId="29" borderId="21" xfId="0" applyFont="1" applyFill="1" applyBorder="1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5" borderId="13" xfId="0" applyNumberForma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0" fillId="21" borderId="2" xfId="0" applyFill="1" applyBorder="1" applyAlignment="1">
      <alignment horizontal="center" vertical="center" wrapText="1"/>
    </xf>
    <xf numFmtId="1" fontId="0" fillId="0" borderId="23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1" fontId="0" fillId="0" borderId="34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" fontId="0" fillId="0" borderId="37" xfId="0" applyNumberFormat="1" applyBorder="1" applyAlignment="1">
      <alignment horizontal="center" vertical="center"/>
    </xf>
    <xf numFmtId="1" fontId="0" fillId="0" borderId="38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1" fontId="0" fillId="0" borderId="40" xfId="0" applyNumberFormat="1" applyBorder="1" applyAlignment="1">
      <alignment horizontal="center" vertical="center"/>
    </xf>
    <xf numFmtId="0" fontId="0" fillId="0" borderId="27" xfId="0" applyBorder="1"/>
    <xf numFmtId="0" fontId="0" fillId="0" borderId="28" xfId="0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1" fontId="0" fillId="0" borderId="43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 wrapText="1"/>
    </xf>
    <xf numFmtId="0" fontId="0" fillId="19" borderId="45" xfId="0" applyFill="1" applyBorder="1" applyAlignment="1">
      <alignment horizontal="center" vertical="center" wrapText="1"/>
    </xf>
    <xf numFmtId="0" fontId="0" fillId="20" borderId="45" xfId="0" applyFill="1" applyBorder="1" applyAlignment="1">
      <alignment horizontal="center" vertical="center" wrapText="1"/>
    </xf>
    <xf numFmtId="0" fontId="0" fillId="21" borderId="46" xfId="0" applyFill="1" applyBorder="1" applyAlignment="1">
      <alignment horizontal="center" vertical="center" wrapText="1"/>
    </xf>
    <xf numFmtId="1" fontId="0" fillId="0" borderId="47" xfId="0" applyNumberFormat="1" applyBorder="1" applyAlignment="1">
      <alignment horizontal="center" vertical="center"/>
    </xf>
    <xf numFmtId="1" fontId="0" fillId="0" borderId="48" xfId="0" applyNumberFormat="1" applyBorder="1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1" fontId="0" fillId="0" borderId="50" xfId="0" applyNumberFormat="1" applyBorder="1" applyAlignment="1">
      <alignment horizontal="center" vertical="center"/>
    </xf>
    <xf numFmtId="1" fontId="0" fillId="0" borderId="51" xfId="0" applyNumberFormat="1" applyBorder="1" applyAlignment="1">
      <alignment horizontal="center" vertical="center"/>
    </xf>
    <xf numFmtId="1" fontId="0" fillId="0" borderId="52" xfId="0" applyNumberFormat="1" applyBorder="1" applyAlignment="1">
      <alignment horizontal="center" vertical="center"/>
    </xf>
    <xf numFmtId="1" fontId="0" fillId="0" borderId="53" xfId="0" applyNumberFormat="1" applyBorder="1" applyAlignment="1">
      <alignment horizontal="center" vertical="center"/>
    </xf>
    <xf numFmtId="1" fontId="0" fillId="0" borderId="54" xfId="0" applyNumberFormat="1" applyBorder="1" applyAlignment="1">
      <alignment horizontal="center" vertical="center"/>
    </xf>
    <xf numFmtId="1" fontId="0" fillId="0" borderId="55" xfId="0" applyNumberFormat="1" applyBorder="1" applyAlignment="1">
      <alignment horizontal="center" vertical="center"/>
    </xf>
    <xf numFmtId="1" fontId="0" fillId="0" borderId="56" xfId="0" applyNumberFormat="1" applyBorder="1" applyAlignment="1">
      <alignment horizontal="center" vertical="center"/>
    </xf>
    <xf numFmtId="0" fontId="0" fillId="0" borderId="59" xfId="0" applyBorder="1"/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164" fontId="0" fillId="0" borderId="18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0" borderId="47" xfId="0" applyNumberFormat="1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63" xfId="0" applyNumberFormat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42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64" fontId="0" fillId="0" borderId="51" xfId="0" applyNumberFormat="1" applyBorder="1" applyAlignment="1">
      <alignment horizontal="center" vertical="center"/>
    </xf>
    <xf numFmtId="164" fontId="0" fillId="0" borderId="52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0" xfId="0" applyNumberFormat="1" applyFill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46" borderId="62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0" borderId="41" xfId="0" applyFill="1" applyBorder="1" applyAlignment="1">
      <alignment horizontal="center" vertical="center"/>
    </xf>
    <xf numFmtId="0" fontId="0" fillId="5" borderId="64" xfId="0" applyFill="1" applyBorder="1" applyAlignment="1">
      <alignment horizontal="center" vertical="center"/>
    </xf>
    <xf numFmtId="0" fontId="0" fillId="5" borderId="66" xfId="0" applyFill="1" applyBorder="1" applyAlignment="1">
      <alignment horizontal="center" vertical="center"/>
    </xf>
    <xf numFmtId="0" fontId="0" fillId="5" borderId="65" xfId="0" applyFill="1" applyBorder="1" applyAlignment="1">
      <alignment horizontal="center" vertical="center"/>
    </xf>
    <xf numFmtId="0" fontId="0" fillId="3" borderId="57" xfId="0" applyFill="1" applyBorder="1" applyAlignment="1">
      <alignment horizontal="center" vertical="center"/>
    </xf>
    <xf numFmtId="0" fontId="0" fillId="3" borderId="58" xfId="0" applyFill="1" applyBorder="1" applyAlignment="1">
      <alignment horizontal="center" vertical="center"/>
    </xf>
    <xf numFmtId="164" fontId="0" fillId="0" borderId="0" xfId="0" applyNumberFormat="1"/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5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9" borderId="2" xfId="0" applyFill="1" applyBorder="1" applyAlignment="1"/>
    <xf numFmtId="0" fontId="0" fillId="9" borderId="3" xfId="0" applyFill="1" applyBorder="1" applyAlignment="1"/>
    <xf numFmtId="0" fontId="3" fillId="47" borderId="67" xfId="0" applyFont="1" applyFill="1" applyBorder="1" applyAlignment="1">
      <alignment horizontal="center" vertical="center"/>
    </xf>
    <xf numFmtId="0" fontId="3" fillId="47" borderId="68" xfId="0" applyFont="1" applyFill="1" applyBorder="1" applyAlignment="1">
      <alignment horizontal="center" vertical="center"/>
    </xf>
    <xf numFmtId="0" fontId="0" fillId="9" borderId="4" xfId="0" applyFill="1" applyBorder="1"/>
    <xf numFmtId="0" fontId="3" fillId="47" borderId="0" xfId="0" applyFont="1" applyFill="1" applyBorder="1" applyAlignment="1">
      <alignment horizontal="center" vertical="center"/>
    </xf>
    <xf numFmtId="0" fontId="0" fillId="9" borderId="1" xfId="0" applyFill="1" applyBorder="1"/>
    <xf numFmtId="0" fontId="3" fillId="47" borderId="1" xfId="0" applyFont="1" applyFill="1" applyBorder="1"/>
    <xf numFmtId="0" fontId="0" fillId="0" borderId="8" xfId="0" applyBorder="1"/>
    <xf numFmtId="0" fontId="0" fillId="0" borderId="9" xfId="0" applyBorder="1"/>
    <xf numFmtId="164" fontId="0" fillId="31" borderId="26" xfId="0" applyNumberFormat="1" applyFont="1" applyFill="1" applyBorder="1" applyAlignment="1">
      <alignment horizontal="center" vertical="center"/>
    </xf>
    <xf numFmtId="164" fontId="0" fillId="30" borderId="26" xfId="0" applyNumberFormat="1" applyFont="1" applyFill="1" applyBorder="1" applyAlignment="1">
      <alignment horizontal="center" vertical="center"/>
    </xf>
    <xf numFmtId="164" fontId="11" fillId="29" borderId="22" xfId="0" applyNumberFormat="1" applyFont="1" applyFill="1" applyBorder="1" applyAlignment="1">
      <alignment horizontal="center" vertical="center"/>
    </xf>
    <xf numFmtId="0" fontId="0" fillId="0" borderId="0" xfId="0" applyFont="1" applyBorder="1"/>
    <xf numFmtId="164" fontId="0" fillId="0" borderId="0" xfId="0" applyNumberFormat="1" applyFont="1" applyBorder="1"/>
    <xf numFmtId="164" fontId="0" fillId="0" borderId="39" xfId="0" applyNumberFormat="1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9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7" fillId="0" borderId="7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69" xfId="0" applyBorder="1" applyAlignment="1">
      <alignment horizontal="center"/>
    </xf>
    <xf numFmtId="0" fontId="28" fillId="9" borderId="1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center"/>
    </xf>
    <xf numFmtId="0" fontId="27" fillId="0" borderId="9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9" borderId="33" xfId="0" applyFill="1" applyBorder="1" applyAlignment="1"/>
    <xf numFmtId="0" fontId="0" fillId="9" borderId="10" xfId="0" applyFill="1" applyBorder="1" applyAlignment="1"/>
    <xf numFmtId="0" fontId="0" fillId="9" borderId="15" xfId="0" applyFill="1" applyBorder="1"/>
    <xf numFmtId="164" fontId="0" fillId="0" borderId="30" xfId="0" applyNumberForma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9" borderId="1" xfId="0" applyNumberFormat="1" applyFill="1" applyBorder="1"/>
    <xf numFmtId="0" fontId="29" fillId="0" borderId="0" xfId="0" applyFont="1" applyAlignment="1">
      <alignment horizontal="center" vertical="center"/>
    </xf>
    <xf numFmtId="0" fontId="4" fillId="0" borderId="0" xfId="1" applyAlignment="1">
      <alignment vertical="center" wrapText="1"/>
    </xf>
    <xf numFmtId="0" fontId="30" fillId="9" borderId="0" xfId="0" applyFont="1" applyFill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0" fontId="0" fillId="0" borderId="58" xfId="0" applyNumberForma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0" fillId="0" borderId="0" xfId="0" quotePrefix="1" applyAlignment="1">
      <alignment horizontal="center" vertical="center"/>
    </xf>
    <xf numFmtId="2" fontId="0" fillId="0" borderId="0" xfId="0" applyNumberFormat="1" applyAlignment="1">
      <alignment horizontal="right" vertical="center"/>
    </xf>
    <xf numFmtId="0" fontId="0" fillId="0" borderId="41" xfId="0" applyBorder="1" applyAlignment="1">
      <alignment horizontal="center"/>
    </xf>
    <xf numFmtId="0" fontId="3" fillId="18" borderId="41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50" borderId="41" xfId="0" applyFont="1" applyFill="1" applyBorder="1" applyAlignment="1">
      <alignment horizontal="center" vertical="center"/>
    </xf>
    <xf numFmtId="0" fontId="37" fillId="50" borderId="41" xfId="0" applyFont="1" applyFill="1" applyBorder="1" applyAlignment="1">
      <alignment horizontal="center" vertical="center"/>
    </xf>
    <xf numFmtId="0" fontId="37" fillId="51" borderId="41" xfId="0" applyFont="1" applyFill="1" applyBorder="1" applyAlignment="1">
      <alignment horizontal="center" vertical="center"/>
    </xf>
    <xf numFmtId="0" fontId="3" fillId="51" borderId="41" xfId="0" applyFont="1" applyFill="1" applyBorder="1" applyAlignment="1">
      <alignment horizontal="center" vertical="center"/>
    </xf>
    <xf numFmtId="0" fontId="0" fillId="52" borderId="41" xfId="0" applyFont="1" applyFill="1" applyBorder="1" applyAlignment="1">
      <alignment horizontal="center" vertical="center"/>
    </xf>
    <xf numFmtId="0" fontId="37" fillId="52" borderId="41" xfId="0" applyFont="1" applyFill="1" applyBorder="1" applyAlignment="1">
      <alignment horizontal="center" vertical="center"/>
    </xf>
    <xf numFmtId="0" fontId="37" fillId="53" borderId="41" xfId="0" applyFont="1" applyFill="1" applyBorder="1" applyAlignment="1">
      <alignment horizontal="center" vertical="center"/>
    </xf>
    <xf numFmtId="0" fontId="0" fillId="53" borderId="41" xfId="0" applyFont="1" applyFill="1" applyBorder="1" applyAlignment="1">
      <alignment horizontal="center" vertical="center"/>
    </xf>
    <xf numFmtId="0" fontId="37" fillId="48" borderId="41" xfId="0" applyFont="1" applyFill="1" applyBorder="1" applyAlignment="1">
      <alignment horizontal="center" vertical="center"/>
    </xf>
    <xf numFmtId="0" fontId="3" fillId="48" borderId="41" xfId="0" applyFont="1" applyFill="1" applyBorder="1" applyAlignment="1">
      <alignment horizontal="center" vertical="center"/>
    </xf>
    <xf numFmtId="0" fontId="37" fillId="54" borderId="41" xfId="0" applyFont="1" applyFill="1" applyBorder="1" applyAlignment="1">
      <alignment horizontal="center" vertical="center"/>
    </xf>
    <xf numFmtId="0" fontId="0" fillId="54" borderId="41" xfId="0" applyFont="1" applyFill="1" applyBorder="1" applyAlignment="1">
      <alignment horizontal="center" vertical="center"/>
    </xf>
    <xf numFmtId="0" fontId="0" fillId="55" borderId="41" xfId="0" applyFont="1" applyFill="1" applyBorder="1" applyAlignment="1">
      <alignment horizontal="center" vertical="center"/>
    </xf>
    <xf numFmtId="0" fontId="37" fillId="55" borderId="41" xfId="0" applyFont="1" applyFill="1" applyBorder="1" applyAlignment="1">
      <alignment horizontal="center" vertical="center"/>
    </xf>
    <xf numFmtId="0" fontId="0" fillId="56" borderId="41" xfId="0" applyFont="1" applyFill="1" applyBorder="1" applyAlignment="1">
      <alignment horizontal="center" vertical="center"/>
    </xf>
    <xf numFmtId="0" fontId="37" fillId="56" borderId="41" xfId="0" applyFont="1" applyFill="1" applyBorder="1" applyAlignment="1">
      <alignment horizontal="center" vertical="center"/>
    </xf>
    <xf numFmtId="0" fontId="0" fillId="57" borderId="41" xfId="0" applyFont="1" applyFill="1" applyBorder="1" applyAlignment="1">
      <alignment horizontal="center" vertical="center"/>
    </xf>
    <xf numFmtId="0" fontId="37" fillId="57" borderId="41" xfId="0" applyFont="1" applyFill="1" applyBorder="1" applyAlignment="1">
      <alignment horizontal="center" vertical="center"/>
    </xf>
    <xf numFmtId="0" fontId="37" fillId="18" borderId="62" xfId="0" applyFont="1" applyFill="1" applyBorder="1" applyAlignment="1">
      <alignment horizontal="center" vertical="center"/>
    </xf>
    <xf numFmtId="0" fontId="37" fillId="51" borderId="84" xfId="0" applyFont="1" applyFill="1" applyBorder="1" applyAlignment="1">
      <alignment horizontal="center" vertical="center"/>
    </xf>
    <xf numFmtId="0" fontId="0" fillId="58" borderId="41" xfId="0" applyFont="1" applyFill="1" applyBorder="1" applyAlignment="1">
      <alignment horizontal="center" vertical="center"/>
    </xf>
    <xf numFmtId="0" fontId="37" fillId="58" borderId="41" xfId="0" applyFont="1" applyFill="1" applyBorder="1" applyAlignment="1">
      <alignment horizontal="center" vertical="center"/>
    </xf>
    <xf numFmtId="0" fontId="0" fillId="59" borderId="41" xfId="0" applyFont="1" applyFill="1" applyBorder="1" applyAlignment="1">
      <alignment horizontal="center" vertical="center"/>
    </xf>
    <xf numFmtId="0" fontId="37" fillId="59" borderId="41" xfId="0" applyFont="1" applyFill="1" applyBorder="1" applyAlignment="1">
      <alignment horizontal="center" vertical="center"/>
    </xf>
    <xf numFmtId="0" fontId="0" fillId="60" borderId="41" xfId="0" applyFont="1" applyFill="1" applyBorder="1" applyAlignment="1">
      <alignment horizontal="center" vertical="center"/>
    </xf>
    <xf numFmtId="0" fontId="37" fillId="60" borderId="41" xfId="0" applyFont="1" applyFill="1" applyBorder="1" applyAlignment="1">
      <alignment horizontal="center" vertical="center"/>
    </xf>
    <xf numFmtId="0" fontId="0" fillId="49" borderId="41" xfId="0" applyFont="1" applyFill="1" applyBorder="1" applyAlignment="1">
      <alignment horizontal="center" vertical="center"/>
    </xf>
    <xf numFmtId="0" fontId="37" fillId="49" borderId="41" xfId="0" applyFont="1" applyFill="1" applyBorder="1" applyAlignment="1">
      <alignment horizontal="center" vertical="center"/>
    </xf>
    <xf numFmtId="0" fontId="38" fillId="61" borderId="0" xfId="0" applyFont="1" applyFill="1" applyAlignment="1">
      <alignment horizontal="center" vertical="center"/>
    </xf>
    <xf numFmtId="0" fontId="31" fillId="5" borderId="0" xfId="0" applyFont="1" applyFill="1" applyAlignment="1">
      <alignment horizontal="center" vertical="center"/>
    </xf>
    <xf numFmtId="0" fontId="31" fillId="5" borderId="86" xfId="0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 vertical="center"/>
    </xf>
    <xf numFmtId="0" fontId="0" fillId="0" borderId="0" xfId="0" applyBorder="1"/>
    <xf numFmtId="164" fontId="0" fillId="0" borderId="0" xfId="0" applyNumberFormat="1" applyBorder="1"/>
    <xf numFmtId="0" fontId="0" fillId="0" borderId="0" xfId="0" applyAlignment="1">
      <alignment vertical="center" wrapText="1"/>
    </xf>
    <xf numFmtId="0" fontId="0" fillId="62" borderId="10" xfId="0" applyFill="1" applyBorder="1"/>
    <xf numFmtId="0" fontId="40" fillId="5" borderId="1" xfId="0" applyFont="1" applyFill="1" applyBorder="1" applyAlignment="1">
      <alignment horizontal="center"/>
    </xf>
    <xf numFmtId="0" fontId="31" fillId="4" borderId="1" xfId="0" applyFont="1" applyFill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/>
    </xf>
    <xf numFmtId="0" fontId="31" fillId="63" borderId="1" xfId="0" applyFont="1" applyFill="1" applyBorder="1" applyAlignment="1">
      <alignment horizontal="center" vertical="center"/>
    </xf>
    <xf numFmtId="0" fontId="0" fillId="62" borderId="0" xfId="0" applyFill="1"/>
    <xf numFmtId="0" fontId="0" fillId="0" borderId="1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6" fontId="0" fillId="9" borderId="1" xfId="0" applyNumberForma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7" fontId="41" fillId="0" borderId="10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62" borderId="0" xfId="0" applyNumberFormat="1" applyFill="1"/>
    <xf numFmtId="10" fontId="0" fillId="62" borderId="0" xfId="2" applyNumberFormat="1" applyFont="1" applyFill="1" applyAlignment="1">
      <alignment horizontal="center" vertical="center"/>
    </xf>
    <xf numFmtId="0" fontId="0" fillId="62" borderId="0" xfId="0" applyFill="1" applyAlignment="1">
      <alignment horizontal="center" vertical="center"/>
    </xf>
    <xf numFmtId="0" fontId="31" fillId="5" borderId="0" xfId="0" applyFont="1" applyFill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31" fillId="5" borderId="87" xfId="0" applyFont="1" applyFill="1" applyBorder="1" applyAlignment="1">
      <alignment horizontal="center" vertical="center" wrapText="1"/>
    </xf>
    <xf numFmtId="0" fontId="4" fillId="9" borderId="59" xfId="1" applyFill="1" applyBorder="1" applyAlignment="1">
      <alignment vertical="center"/>
    </xf>
    <xf numFmtId="0" fontId="0" fillId="9" borderId="60" xfId="0" applyFill="1" applyBorder="1" applyAlignment="1">
      <alignment vertical="center"/>
    </xf>
    <xf numFmtId="0" fontId="0" fillId="9" borderId="61" xfId="0" applyFill="1" applyBorder="1" applyAlignment="1">
      <alignment vertical="center"/>
    </xf>
    <xf numFmtId="0" fontId="4" fillId="9" borderId="60" xfId="1" applyFill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8" fontId="0" fillId="0" borderId="0" xfId="2" applyNumberFormat="1" applyFont="1" applyAlignment="1">
      <alignment horizontal="center" vertical="center"/>
    </xf>
    <xf numFmtId="49" fontId="0" fillId="0" borderId="0" xfId="2" applyNumberFormat="1" applyFont="1" applyAlignment="1">
      <alignment horizontal="center" vertical="center"/>
    </xf>
    <xf numFmtId="164" fontId="41" fillId="0" borderId="10" xfId="0" applyNumberFormat="1" applyFont="1" applyBorder="1" applyAlignment="1">
      <alignment horizontal="center" vertical="center"/>
    </xf>
    <xf numFmtId="1" fontId="0" fillId="0" borderId="0" xfId="0" applyNumberFormat="1" applyBorder="1"/>
    <xf numFmtId="0" fontId="0" fillId="2" borderId="0" xfId="0" applyFill="1"/>
    <xf numFmtId="0" fontId="0" fillId="6" borderId="0" xfId="0" applyFill="1"/>
    <xf numFmtId="0" fontId="0" fillId="11" borderId="0" xfId="0" applyFill="1"/>
    <xf numFmtId="1" fontId="0" fillId="3" borderId="88" xfId="0" applyNumberFormat="1" applyFill="1" applyBorder="1" applyAlignment="1">
      <alignment horizontal="center" vertical="center" wrapText="1"/>
    </xf>
    <xf numFmtId="164" fontId="0" fillId="2" borderId="16" xfId="0" applyNumberFormat="1" applyFill="1" applyBorder="1" applyAlignment="1">
      <alignment horizontal="center" vertical="center" wrapText="1"/>
    </xf>
    <xf numFmtId="0" fontId="0" fillId="9" borderId="89" xfId="0" applyFill="1" applyBorder="1" applyAlignment="1">
      <alignment horizontal="center" vertical="center" wrapText="1"/>
    </xf>
    <xf numFmtId="164" fontId="0" fillId="0" borderId="8" xfId="0" applyNumberFormat="1" applyFill="1" applyBorder="1" applyAlignment="1">
      <alignment horizontal="center" vertical="center"/>
    </xf>
    <xf numFmtId="0" fontId="0" fillId="0" borderId="5" xfId="0" applyBorder="1"/>
    <xf numFmtId="164" fontId="0" fillId="0" borderId="31" xfId="0" applyNumberFormat="1" applyBorder="1" applyAlignment="1">
      <alignment horizontal="center" vertical="center"/>
    </xf>
    <xf numFmtId="0" fontId="31" fillId="5" borderId="33" xfId="0" applyFont="1" applyFill="1" applyBorder="1" applyAlignment="1">
      <alignment horizontal="center" vertical="center"/>
    </xf>
    <xf numFmtId="0" fontId="0" fillId="0" borderId="69" xfId="0" applyBorder="1"/>
    <xf numFmtId="0" fontId="0" fillId="0" borderId="5" xfId="0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0" fontId="30" fillId="0" borderId="91" xfId="0" applyFont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0" fillId="0" borderId="92" xfId="0" applyFont="1" applyBorder="1" applyAlignment="1">
      <alignment horizontal="center" vertical="center"/>
    </xf>
    <xf numFmtId="0" fontId="0" fillId="65" borderId="1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43" fillId="65" borderId="9" xfId="0" applyFont="1" applyFill="1" applyBorder="1" applyAlignment="1">
      <alignment horizontal="center" vertical="center"/>
    </xf>
    <xf numFmtId="0" fontId="44" fillId="65" borderId="1" xfId="0" applyFont="1" applyFill="1" applyBorder="1" applyAlignment="1">
      <alignment horizontal="center" vertical="center"/>
    </xf>
    <xf numFmtId="0" fontId="0" fillId="64" borderId="1" xfId="0" applyFont="1" applyFill="1" applyBorder="1" applyAlignment="1">
      <alignment horizontal="center"/>
    </xf>
    <xf numFmtId="0" fontId="0" fillId="0" borderId="68" xfId="0" applyBorder="1" applyAlignment="1">
      <alignment horizontal="center" vertical="center"/>
    </xf>
    <xf numFmtId="0" fontId="31" fillId="5" borderId="1" xfId="0" applyFont="1" applyFill="1" applyBorder="1"/>
    <xf numFmtId="0" fontId="31" fillId="5" borderId="2" xfId="0" applyFont="1" applyFill="1" applyBorder="1"/>
    <xf numFmtId="0" fontId="0" fillId="0" borderId="93" xfId="0" applyBorder="1" applyAlignment="1">
      <alignment horizontal="center" vertical="center" wrapText="1"/>
    </xf>
    <xf numFmtId="0" fontId="0" fillId="19" borderId="9" xfId="0" applyFill="1" applyBorder="1" applyAlignment="1">
      <alignment horizontal="center" vertical="center" wrapText="1"/>
    </xf>
    <xf numFmtId="0" fontId="0" fillId="20" borderId="9" xfId="0" applyFill="1" applyBorder="1" applyAlignment="1">
      <alignment horizontal="center" vertical="center" wrapText="1"/>
    </xf>
    <xf numFmtId="0" fontId="0" fillId="21" borderId="69" xfId="0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1" fillId="2" borderId="3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2" fillId="3" borderId="33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3" fillId="29" borderId="27" xfId="0" applyFont="1" applyFill="1" applyBorder="1" applyAlignment="1">
      <alignment horizontal="center" vertical="center"/>
    </xf>
    <xf numFmtId="0" fontId="13" fillId="29" borderId="28" xfId="0" applyFont="1" applyFill="1" applyBorder="1" applyAlignment="1">
      <alignment horizontal="center" vertical="center"/>
    </xf>
    <xf numFmtId="0" fontId="13" fillId="29" borderId="29" xfId="0" applyFont="1" applyFill="1" applyBorder="1" applyAlignment="1">
      <alignment horizontal="center" vertical="center"/>
    </xf>
    <xf numFmtId="0" fontId="3" fillId="5" borderId="85" xfId="0" applyFont="1" applyFill="1" applyBorder="1" applyAlignment="1">
      <alignment horizontal="center" vertical="center"/>
    </xf>
    <xf numFmtId="0" fontId="26" fillId="19" borderId="10" xfId="0" applyFont="1" applyFill="1" applyBorder="1" applyAlignment="1">
      <alignment horizontal="center" vertical="center" wrapText="1"/>
    </xf>
    <xf numFmtId="0" fontId="26" fillId="19" borderId="0" xfId="0" applyFont="1" applyFill="1" applyBorder="1" applyAlignment="1">
      <alignment horizontal="center" vertical="center" wrapText="1"/>
    </xf>
    <xf numFmtId="0" fontId="25" fillId="20" borderId="10" xfId="0" applyFont="1" applyFill="1" applyBorder="1" applyAlignment="1">
      <alignment horizontal="center" vertical="center" wrapText="1"/>
    </xf>
    <xf numFmtId="0" fontId="25" fillId="20" borderId="0" xfId="0" applyFont="1" applyFill="1" applyBorder="1" applyAlignment="1">
      <alignment horizontal="center" vertical="center" wrapText="1"/>
    </xf>
    <xf numFmtId="0" fontId="24" fillId="21" borderId="10" xfId="0" applyFont="1" applyFill="1" applyBorder="1" applyAlignment="1">
      <alignment horizontal="center" vertical="center" wrapText="1"/>
    </xf>
    <xf numFmtId="0" fontId="24" fillId="21" borderId="0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64" xfId="0" applyFont="1" applyFill="1" applyBorder="1" applyAlignment="1">
      <alignment horizontal="center" vertical="center"/>
    </xf>
    <xf numFmtId="0" fontId="1" fillId="2" borderId="65" xfId="0" applyFont="1" applyFill="1" applyBorder="1" applyAlignment="1">
      <alignment horizontal="center" vertical="center"/>
    </xf>
    <xf numFmtId="0" fontId="1" fillId="6" borderId="33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15" xfId="0" applyFont="1" applyFill="1" applyBorder="1" applyAlignment="1">
      <alignment horizontal="center" vertical="center"/>
    </xf>
    <xf numFmtId="0" fontId="2" fillId="3" borderId="64" xfId="0" applyFont="1" applyFill="1" applyBorder="1" applyAlignment="1">
      <alignment horizontal="center" vertical="center"/>
    </xf>
    <xf numFmtId="0" fontId="2" fillId="3" borderId="65" xfId="0" applyFont="1" applyFill="1" applyBorder="1" applyAlignment="1">
      <alignment horizontal="center" vertical="center"/>
    </xf>
    <xf numFmtId="164" fontId="0" fillId="62" borderId="10" xfId="0" applyNumberFormat="1" applyFill="1" applyBorder="1" applyAlignment="1">
      <alignment horizontal="center"/>
    </xf>
    <xf numFmtId="164" fontId="0" fillId="62" borderId="0" xfId="0" applyNumberFormat="1" applyFill="1" applyBorder="1" applyAlignment="1">
      <alignment horizontal="center"/>
    </xf>
    <xf numFmtId="164" fontId="0" fillId="62" borderId="33" xfId="0" applyNumberFormat="1" applyFill="1" applyBorder="1" applyAlignment="1">
      <alignment horizontal="center"/>
    </xf>
    <xf numFmtId="164" fontId="0" fillId="62" borderId="5" xfId="0" applyNumberFormat="1" applyFill="1" applyBorder="1" applyAlignment="1">
      <alignment horizont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63" borderId="2" xfId="0" applyFont="1" applyFill="1" applyBorder="1" applyAlignment="1">
      <alignment horizontal="center" vertical="center"/>
    </xf>
    <xf numFmtId="0" fontId="31" fillId="63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29" fillId="5" borderId="81" xfId="0" applyFont="1" applyFill="1" applyBorder="1" applyAlignment="1">
      <alignment horizontal="center" vertical="center"/>
    </xf>
    <xf numFmtId="0" fontId="31" fillId="5" borderId="82" xfId="0" applyFont="1" applyFill="1" applyBorder="1" applyAlignment="1">
      <alignment horizontal="center" vertical="center"/>
    </xf>
    <xf numFmtId="0" fontId="31" fillId="5" borderId="83" xfId="0" applyFont="1" applyFill="1" applyBorder="1" applyAlignment="1">
      <alignment horizontal="center" vertical="center"/>
    </xf>
    <xf numFmtId="0" fontId="31" fillId="5" borderId="71" xfId="0" applyFont="1" applyFill="1" applyBorder="1" applyAlignment="1">
      <alignment horizontal="center" vertical="center"/>
    </xf>
    <xf numFmtId="0" fontId="31" fillId="5" borderId="72" xfId="0" applyFont="1" applyFill="1" applyBorder="1" applyAlignment="1">
      <alignment horizontal="center" vertical="center"/>
    </xf>
    <xf numFmtId="0" fontId="31" fillId="5" borderId="73" xfId="0" applyFont="1" applyFill="1" applyBorder="1" applyAlignment="1">
      <alignment horizontal="center" vertical="center"/>
    </xf>
    <xf numFmtId="0" fontId="31" fillId="5" borderId="74" xfId="0" applyFont="1" applyFill="1" applyBorder="1" applyAlignment="1">
      <alignment horizontal="center" vertical="center"/>
    </xf>
    <xf numFmtId="0" fontId="31" fillId="5" borderId="27" xfId="0" applyFont="1" applyFill="1" applyBorder="1" applyAlignment="1">
      <alignment horizontal="center" vertical="center"/>
    </xf>
    <xf numFmtId="0" fontId="31" fillId="5" borderId="28" xfId="0" applyFont="1" applyFill="1" applyBorder="1" applyAlignment="1">
      <alignment horizontal="center" vertical="center"/>
    </xf>
    <xf numFmtId="0" fontId="31" fillId="5" borderId="75" xfId="0" applyFont="1" applyFill="1" applyBorder="1" applyAlignment="1">
      <alignment horizontal="center" vertical="center"/>
    </xf>
    <xf numFmtId="0" fontId="31" fillId="5" borderId="76" xfId="0" applyFont="1" applyFill="1" applyBorder="1" applyAlignment="1">
      <alignment horizontal="center" vertical="center"/>
    </xf>
    <xf numFmtId="0" fontId="31" fillId="5" borderId="77" xfId="0" applyFont="1" applyFill="1" applyBorder="1" applyAlignment="1">
      <alignment horizontal="center" vertical="center"/>
    </xf>
    <xf numFmtId="0" fontId="31" fillId="5" borderId="78" xfId="0" applyFont="1" applyFill="1" applyBorder="1" applyAlignment="1">
      <alignment horizontal="center" vertical="center"/>
    </xf>
    <xf numFmtId="0" fontId="31" fillId="5" borderId="79" xfId="0" applyFont="1" applyFill="1" applyBorder="1" applyAlignment="1">
      <alignment horizontal="center" vertical="center"/>
    </xf>
    <xf numFmtId="0" fontId="31" fillId="5" borderId="8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921">
    <dxf>
      <alignment horizontal="right"/>
    </dxf>
    <dxf>
      <alignment horizontal="right"/>
    </dxf>
    <dxf>
      <alignment horizontal="right"/>
    </dxf>
    <dxf>
      <alignment vertical="center"/>
    </dxf>
    <dxf>
      <alignment wrapText="1"/>
    </dxf>
    <dxf>
      <numFmt numFmtId="164" formatCode="0.0"/>
    </dxf>
    <dxf>
      <alignment wrapText="1"/>
    </dxf>
    <dxf>
      <alignment wrapText="1"/>
    </dxf>
    <dxf>
      <numFmt numFmtId="1" formatCode="0"/>
    </dxf>
    <dxf>
      <numFmt numFmtId="1" formatCode="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fill>
        <patternFill patternType="solid"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0.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1"/>
      </font>
    </dxf>
    <dxf>
      <font>
        <color theme="1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0000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theme="1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medium">
          <color theme="1"/>
        </right>
        <top/>
        <bottom/>
      </border>
    </dxf>
    <dxf>
      <border diagonalUp="0" diagonalDown="0"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gradientFill degree="90">
          <stop position="0">
            <color rgb="FFFFFF00"/>
          </stop>
          <stop position="1">
            <color rgb="FF92D050"/>
          </stop>
        </gradientFill>
      </fill>
    </dxf>
    <dxf>
      <font>
        <b/>
        <i/>
        <color theme="0"/>
      </font>
      <fill>
        <gradientFill degree="90">
          <stop position="0">
            <color rgb="FF92D050"/>
          </stop>
          <stop position="1">
            <color rgb="FF00B050"/>
          </stop>
        </gradientFill>
      </fill>
    </dxf>
    <dxf>
      <font>
        <b/>
        <i/>
        <color theme="0"/>
      </font>
      <fill>
        <gradientFill degree="90">
          <stop position="0">
            <color rgb="FFFF0000"/>
          </stop>
          <stop position="1">
            <color rgb="FFC00000"/>
          </stop>
        </gradientFill>
      </fill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ont>
        <b/>
        <i/>
        <color rgb="FF9900CC"/>
      </font>
      <fill>
        <patternFill>
          <bgColor theme="7"/>
        </patternFill>
      </fill>
    </dxf>
    <dxf>
      <font>
        <b/>
        <i/>
        <color theme="0"/>
      </font>
      <fill>
        <patternFill>
          <bgColor rgb="FF003B76"/>
        </patternFill>
      </fill>
    </dxf>
    <dxf>
      <font>
        <b/>
        <i/>
        <color theme="7"/>
      </font>
      <fill>
        <patternFill>
          <bgColor theme="9" tint="-0.499984740745262"/>
        </patternFill>
      </fill>
    </dxf>
    <dxf>
      <font>
        <b/>
        <i/>
        <color theme="7"/>
      </font>
      <fill>
        <patternFill>
          <bgColor rgb="FFBC2D00"/>
        </patternFill>
      </fill>
    </dxf>
    <dxf>
      <font>
        <b/>
        <i/>
        <color theme="7"/>
      </font>
      <fill>
        <patternFill>
          <bgColor rgb="FF002060"/>
        </patternFill>
      </fill>
    </dxf>
    <dxf>
      <font>
        <b/>
        <i/>
        <color rgb="FF002060"/>
      </font>
      <fill>
        <patternFill>
          <bgColor theme="7"/>
        </patternFill>
      </fill>
    </dxf>
    <dxf>
      <font>
        <b/>
        <i/>
        <color rgb="FF5C00B8"/>
      </font>
      <fill>
        <patternFill>
          <bgColor rgb="FF009BC0"/>
        </patternFill>
      </fill>
    </dxf>
    <dxf>
      <font>
        <b/>
        <i/>
        <color rgb="FFE13A3E"/>
      </font>
      <fill>
        <patternFill>
          <bgColor rgb="FF001641"/>
        </patternFill>
      </fill>
    </dxf>
    <dxf>
      <font>
        <b/>
        <i/>
        <color rgb="FF6600CC"/>
      </font>
      <fill>
        <patternFill>
          <bgColor rgb="FF777777"/>
        </patternFill>
      </fill>
    </dxf>
    <dxf>
      <font>
        <b/>
        <i/>
        <color rgb="FFC4CED3"/>
      </font>
      <fill>
        <patternFill>
          <bgColor rgb="FF007DC5"/>
        </patternFill>
      </fill>
    </dxf>
    <dxf>
      <font>
        <b/>
        <i/>
        <color rgb="FF1D4294"/>
      </font>
    </dxf>
    <dxf>
      <font>
        <b/>
        <i/>
        <color rgb="FF061922"/>
      </font>
      <fill>
        <patternFill>
          <bgColor rgb="FFCE1141"/>
        </patternFill>
      </fill>
    </dxf>
    <dxf>
      <font>
        <b/>
        <i/>
        <color rgb="FFF58426"/>
      </font>
      <fill>
        <patternFill>
          <bgColor rgb="FF006BB6"/>
        </patternFill>
      </fill>
    </dxf>
    <dxf>
      <font>
        <b/>
        <i/>
        <color theme="0"/>
      </font>
      <fill>
        <patternFill>
          <bgColor theme="1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000099"/>
        </patternFill>
      </fill>
    </dxf>
    <dxf>
      <font>
        <b/>
        <i/>
        <color theme="5"/>
      </font>
      <fill>
        <patternFill>
          <bgColor rgb="FF7030A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  <color theme="0"/>
      </font>
      <fill>
        <patternFill>
          <bgColor rgb="FF09BFFF"/>
        </patternFill>
      </fill>
    </dxf>
    <dxf>
      <font>
        <b/>
        <i/>
        <color theme="0" tint="-0.14996795556505021"/>
      </font>
      <fill>
        <patternFill>
          <bgColor theme="9" tint="-0.499984740745262"/>
        </patternFill>
      </fill>
    </dxf>
    <dxf>
      <font>
        <b/>
        <i/>
        <color theme="0" tint="-4.9989318521683403E-2"/>
      </font>
      <fill>
        <patternFill>
          <bgColor theme="4" tint="0.39994506668294322"/>
        </patternFill>
      </fill>
    </dxf>
    <dxf>
      <font>
        <b/>
        <i/>
        <color theme="7"/>
      </font>
      <fill>
        <patternFill>
          <bgColor rgb="FFC00000"/>
        </patternFill>
      </fill>
    </dxf>
    <dxf>
      <font>
        <b/>
        <i/>
        <color theme="0"/>
      </font>
      <fill>
        <patternFill>
          <bgColor rgb="FFE10000"/>
        </patternFill>
      </fill>
    </dxf>
    <dxf>
      <font>
        <b/>
        <i/>
        <color theme="7" tint="0.39994506668294322"/>
      </font>
      <fill>
        <patternFill>
          <bgColor theme="4" tint="-0.24994659260841701"/>
        </patternFill>
      </fill>
    </dxf>
    <dxf>
      <font>
        <b/>
        <i/>
        <color theme="0"/>
      </font>
      <fill>
        <patternFill>
          <bgColor rgb="FFFF3F3F"/>
        </patternFill>
      </fill>
    </dxf>
    <dxf>
      <font>
        <b/>
        <i/>
        <color theme="0"/>
      </font>
      <fill>
        <patternFill>
          <bgColor rgb="FF3333FF"/>
        </patternFill>
      </fill>
    </dxf>
    <dxf>
      <font>
        <b/>
        <i/>
        <color auto="1"/>
      </font>
      <fill>
        <patternFill>
          <bgColor theme="0" tint="-0.24994659260841701"/>
        </patternFill>
      </fill>
    </dxf>
    <dxf>
      <font>
        <b/>
        <i/>
      </font>
      <fill>
        <patternFill>
          <bgColor rgb="FF008000"/>
        </patternFill>
      </fill>
    </dxf>
    <dxf>
      <font>
        <b/>
        <i/>
      </font>
      <fill>
        <patternFill>
          <bgColor rgb="FFFF462D"/>
        </patternFill>
      </fill>
    </dxf>
    <dxf>
      <font>
        <b/>
        <i/>
      </font>
      <fill>
        <patternFill>
          <bgColor rgb="FFDE002A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1"/>
      </font>
    </dxf>
    <dxf>
      <font>
        <color theme="1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numFmt numFmtId="164" formatCode="0.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fgColor indexed="64"/>
          <bgColor theme="1"/>
        </patternFill>
      </fill>
    </dxf>
    <dxf>
      <fill>
        <patternFill patternType="solid">
          <bgColor theme="1"/>
        </patternFill>
      </fill>
    </dxf>
    <dxf>
      <border>
        <top style="thin">
          <color indexed="64"/>
        </top>
        <bottom style="double">
          <color indexed="64"/>
        </bottom>
      </border>
    </dxf>
    <dxf>
      <border>
        <top style="thin">
          <color indexed="64"/>
        </top>
        <bottom style="double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fill>
        <patternFill patternType="solid">
          <bgColor theme="1"/>
        </patternFill>
      </fill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numFmt numFmtId="1" formatCode="0"/>
    </dxf>
    <dxf>
      <numFmt numFmtId="1" formatCode="0"/>
    </dxf>
    <dxf>
      <alignment wrapText="1"/>
    </dxf>
    <dxf>
      <alignment wrapText="1"/>
    </dxf>
    <dxf>
      <numFmt numFmtId="164" formatCode="0.0"/>
    </dxf>
    <dxf>
      <alignment wrapText="1"/>
    </dxf>
    <dxf>
      <alignment vertical="center"/>
    </dxf>
    <dxf>
      <alignment horizontal="right"/>
    </dxf>
    <dxf>
      <alignment horizontal="right"/>
    </dxf>
    <dxf>
      <alignment horizontal="right"/>
    </dxf>
  </dxfs>
  <tableStyles count="0" defaultTableStyle="TableStyleMedium2" defaultPivotStyle="PivotStyleLight16"/>
  <colors>
    <mruColors>
      <color rgb="FF008000"/>
      <color rgb="FF0099FF"/>
      <color rgb="FF6699FF"/>
      <color rgb="FF0099CC"/>
      <color rgb="FF006699"/>
      <color rgb="FF663300"/>
      <color rgb="FF6600FF"/>
      <color rgb="FF990033"/>
      <color rgb="FF000099"/>
      <color rgb="FF33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tatmuse.com/nba/team/2022-23-orlando-magic-50/2023" TargetMode="Externa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hyperlink" Target="https://www.statmuse.com/nba/team/2022-23-cleveland-cavaliers-42/2023" TargetMode="External"/><Relationship Id="rId21" Type="http://schemas.openxmlformats.org/officeDocument/2006/relationships/hyperlink" Target="https://www.statmuse.com/nba/team/2022-23-san-antonio-spurs-27/2023" TargetMode="Externa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hyperlink" Target="https://www.statmuse.com/nba/team/2022-23-phoenix-suns-40/2023" TargetMode="External"/><Relationship Id="rId50" Type="http://schemas.openxmlformats.org/officeDocument/2006/relationships/image" Target="../media/image26.png"/><Relationship Id="rId55" Type="http://schemas.openxmlformats.org/officeDocument/2006/relationships/hyperlink" Target="https://www.statmuse.com/nba/team/2022-23-atlanta-hawks-22/2023" TargetMode="External"/><Relationship Id="rId7" Type="http://schemas.openxmlformats.org/officeDocument/2006/relationships/hyperlink" Target="https://www.statmuse.com/nba/team/2022-23-charlotte-hornets-53/2023" TargetMode="External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29" Type="http://schemas.openxmlformats.org/officeDocument/2006/relationships/hyperlink" Target="https://www.statmuse.com/nba/team/2022-23-detroit-pistons-13/2023" TargetMode="External"/><Relationship Id="rId11" Type="http://schemas.openxmlformats.org/officeDocument/2006/relationships/hyperlink" Target="https://www.statmuse.com/nba/team/2022-23-golden-state-warriors-6/2023" TargetMode="Externa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hyperlink" Target="https://www.statmuse.com/nba/team/2022-23-milwaukee-bucks-39/2023" TargetMode="External"/><Relationship Id="rId40" Type="http://schemas.openxmlformats.org/officeDocument/2006/relationships/image" Target="../media/image21.png"/><Relationship Id="rId45" Type="http://schemas.openxmlformats.org/officeDocument/2006/relationships/hyperlink" Target="https://www.statmuse.com/nba/team/2022-23-boston-celtics-1/2023" TargetMode="External"/><Relationship Id="rId53" Type="http://schemas.openxmlformats.org/officeDocument/2006/relationships/hyperlink" Target="https://www.statmuse.com/nba/team/2022-23-dallas-mavericks-46/2023" TargetMode="External"/><Relationship Id="rId58" Type="http://schemas.openxmlformats.org/officeDocument/2006/relationships/image" Target="../media/image30.png"/><Relationship Id="rId5" Type="http://schemas.openxmlformats.org/officeDocument/2006/relationships/hyperlink" Target="https://www.statmuse.com/nba/team/2022-23-miami-heat-48/2023" TargetMode="External"/><Relationship Id="rId19" Type="http://schemas.openxmlformats.org/officeDocument/2006/relationships/hyperlink" Target="https://www.statmuse.com/nba/team/2022-23-oklahoma-city-thunder-38/2023" TargetMode="External"/><Relationship Id="rId4" Type="http://schemas.openxmlformats.org/officeDocument/2006/relationships/image" Target="../media/image3.png"/><Relationship Id="rId9" Type="http://schemas.openxmlformats.org/officeDocument/2006/relationships/hyperlink" Target="https://www.statmuse.com/nba/team/2022-23-new-york-knicks-5/2023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hyperlink" Target="https://www.statmuse.com/nba/team/2022-23-new-orleans-pelicans-47/2023" TargetMode="External"/><Relationship Id="rId30" Type="http://schemas.openxmlformats.org/officeDocument/2006/relationships/image" Target="../media/image16.png"/><Relationship Id="rId35" Type="http://schemas.openxmlformats.org/officeDocument/2006/relationships/hyperlink" Target="https://www.statmuse.com/nba/team/2022-23-brooklyn-nets-33/2023" TargetMode="External"/><Relationship Id="rId43" Type="http://schemas.openxmlformats.org/officeDocument/2006/relationships/hyperlink" Target="https://www.statmuse.com/nba/team/2022-23-l.a.-clippers-41/2023" TargetMode="External"/><Relationship Id="rId48" Type="http://schemas.openxmlformats.org/officeDocument/2006/relationships/image" Target="../media/image25.png"/><Relationship Id="rId56" Type="http://schemas.openxmlformats.org/officeDocument/2006/relationships/image" Target="../media/image29.png"/><Relationship Id="rId8" Type="http://schemas.openxmlformats.org/officeDocument/2006/relationships/image" Target="../media/image5.png"/><Relationship Id="rId51" Type="http://schemas.openxmlformats.org/officeDocument/2006/relationships/hyperlink" Target="https://www.statmuse.com/nba/team/2022-23-philadelphia-76ers-21/2023" TargetMode="External"/><Relationship Id="rId3" Type="http://schemas.openxmlformats.org/officeDocument/2006/relationships/hyperlink" Target="https://www.statmuse.com/nba/team/2022-23-minnesota-timberwolves-49/2023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www.statmuse.com/nba/team/2022-23-indiana-pacers-30/2023" TargetMode="External"/><Relationship Id="rId25" Type="http://schemas.openxmlformats.org/officeDocument/2006/relationships/hyperlink" Target="https://www.statmuse.com/nba/team/2022-23-toronto-raptors-51/2023" TargetMode="External"/><Relationship Id="rId33" Type="http://schemas.openxmlformats.org/officeDocument/2006/relationships/hyperlink" Target="https://www.statmuse.com/nba/team/2022-23-washington-wizards-24/2023" TargetMode="Externa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59" Type="http://schemas.openxmlformats.org/officeDocument/2006/relationships/hyperlink" Target="https://www.statmuse.com/nba/team/2022-23-chicago-bulls-25/2023" TargetMode="External"/><Relationship Id="rId20" Type="http://schemas.openxmlformats.org/officeDocument/2006/relationships/image" Target="../media/image11.png"/><Relationship Id="rId41" Type="http://schemas.openxmlformats.org/officeDocument/2006/relationships/hyperlink" Target="https://www.statmuse.com/nba/team/2022-23-portland-trail-blazers-43/2023" TargetMode="External"/><Relationship Id="rId54" Type="http://schemas.openxmlformats.org/officeDocument/2006/relationships/image" Target="../media/image28.png"/><Relationship Id="rId1" Type="http://schemas.openxmlformats.org/officeDocument/2006/relationships/hyperlink" Target="https://www.statmuse.com/nba/team/2022-23-houston-rockets-37/2023" TargetMode="External"/><Relationship Id="rId6" Type="http://schemas.openxmlformats.org/officeDocument/2006/relationships/image" Target="../media/image4.png"/><Relationship Id="rId15" Type="http://schemas.openxmlformats.org/officeDocument/2006/relationships/hyperlink" Target="https://www.statmuse.com/nba/team/2022-23-memphis-grizzlies-52/2023" TargetMode="External"/><Relationship Id="rId23" Type="http://schemas.openxmlformats.org/officeDocument/2006/relationships/hyperlink" Target="https://www.statmuse.com/nba/team/2022-23-los-angeles-lakers-15/2023" TargetMode="Externa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hyperlink" Target="https://www.statmuse.com/nba/team/2022-23-sacramento-kings-16/2023" TargetMode="External"/><Relationship Id="rId57" Type="http://schemas.openxmlformats.org/officeDocument/2006/relationships/hyperlink" Target="https://www.statmuse.com/nba/team/2022-23-utah-jazz-45/2023" TargetMode="External"/><Relationship Id="rId10" Type="http://schemas.openxmlformats.org/officeDocument/2006/relationships/image" Target="../media/image6.png"/><Relationship Id="rId31" Type="http://schemas.openxmlformats.org/officeDocument/2006/relationships/hyperlink" Target="https://www.statmuse.com/nba/team/2022-23-denver-nuggets-28/2023" TargetMode="Externa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60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53340</xdr:colOff>
      <xdr:row>0</xdr:row>
      <xdr:rowOff>53340</xdr:rowOff>
    </xdr:from>
    <xdr:to>
      <xdr:col>22</xdr:col>
      <xdr:colOff>668655</xdr:colOff>
      <xdr:row>0</xdr:row>
      <xdr:rowOff>359855</xdr:rowOff>
    </xdr:to>
    <xdr:sp macro="[0]!Get_Player_Names" textlink="">
      <xdr:nvSpPr>
        <xdr:cNvPr id="4" name="Rectangle: Beveled 3">
          <a:extLst>
            <a:ext uri="{FF2B5EF4-FFF2-40B4-BE49-F238E27FC236}">
              <a16:creationId xmlns:a16="http://schemas.microsoft.com/office/drawing/2014/main" id="{A73958C5-F13E-48EA-BDF5-42126598CD9D}"/>
            </a:ext>
          </a:extLst>
        </xdr:cNvPr>
        <xdr:cNvSpPr/>
      </xdr:nvSpPr>
      <xdr:spPr>
        <a:xfrm>
          <a:off x="15560040" y="53340"/>
          <a:ext cx="615315" cy="306515"/>
        </a:xfrm>
        <a:prstGeom prst="bevel">
          <a:avLst>
            <a:gd name="adj" fmla="val 19272"/>
          </a:avLst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700" b="1">
              <a:solidFill>
                <a:srgbClr val="FF0000"/>
              </a:solidFill>
            </a:rPr>
            <a:t>PLAYER</a:t>
          </a:r>
        </a:p>
      </xdr:txBody>
    </xdr:sp>
    <xdr:clientData/>
  </xdr:twoCellAnchor>
  <xdr:twoCellAnchor>
    <xdr:from>
      <xdr:col>23</xdr:col>
      <xdr:colOff>38100</xdr:colOff>
      <xdr:row>0</xdr:row>
      <xdr:rowOff>57150</xdr:rowOff>
    </xdr:from>
    <xdr:to>
      <xdr:col>23</xdr:col>
      <xdr:colOff>645795</xdr:colOff>
      <xdr:row>0</xdr:row>
      <xdr:rowOff>363665</xdr:rowOff>
    </xdr:to>
    <xdr:sp macro="[0]!_xludf.CLEAR" textlink="">
      <xdr:nvSpPr>
        <xdr:cNvPr id="5" name="Rectangle: Beveled 4">
          <a:extLst>
            <a:ext uri="{FF2B5EF4-FFF2-40B4-BE49-F238E27FC236}">
              <a16:creationId xmlns:a16="http://schemas.microsoft.com/office/drawing/2014/main" id="{D9AC17EB-CCF0-42C1-9002-696947EB06C5}"/>
            </a:ext>
          </a:extLst>
        </xdr:cNvPr>
        <xdr:cNvSpPr/>
      </xdr:nvSpPr>
      <xdr:spPr>
        <a:xfrm>
          <a:off x="16306800" y="57150"/>
          <a:ext cx="607695" cy="306515"/>
        </a:xfrm>
        <a:prstGeom prst="bevel">
          <a:avLst>
            <a:gd name="adj" fmla="val 19272"/>
          </a:avLst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ln>
                <a:noFill/>
              </a:ln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368511</xdr:colOff>
      <xdr:row>22</xdr:row>
      <xdr:rowOff>44238</xdr:rowOff>
    </xdr:from>
    <xdr:to>
      <xdr:col>16</xdr:col>
      <xdr:colOff>61595</xdr:colOff>
      <xdr:row>26</xdr:row>
      <xdr:rowOff>123190</xdr:rowOff>
    </xdr:to>
    <xdr:sp macro="[0]!Verus_Get_Unique_Players" textlink="">
      <xdr:nvSpPr>
        <xdr:cNvPr id="2" name="Scroll: Vertical 1">
          <a:extLst>
            <a:ext uri="{FF2B5EF4-FFF2-40B4-BE49-F238E27FC236}">
              <a16:creationId xmlns:a16="http://schemas.microsoft.com/office/drawing/2014/main" id="{E1D01237-5B5E-4105-ACB2-4B243F6F2A8D}"/>
            </a:ext>
          </a:extLst>
        </xdr:cNvPr>
        <xdr:cNvSpPr/>
      </xdr:nvSpPr>
      <xdr:spPr>
        <a:xfrm>
          <a:off x="6739678" y="4076488"/>
          <a:ext cx="867834" cy="798619"/>
        </a:xfrm>
        <a:prstGeom prst="verticalScroll">
          <a:avLst/>
        </a:prstGeom>
        <a:blipFill dpi="0"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1373505</xdr:colOff>
      <xdr:row>12</xdr:row>
      <xdr:rowOff>38100</xdr:rowOff>
    </xdr:from>
    <xdr:to>
      <xdr:col>0</xdr:col>
      <xdr:colOff>1464205</xdr:colOff>
      <xdr:row>12</xdr:row>
      <xdr:rowOff>167640</xdr:rowOff>
    </xdr:to>
    <xdr:pic>
      <xdr:nvPicPr>
        <xdr:cNvPr id="32" name="Picture 31" descr="Houston Rockets">
          <a:hlinkClick xmlns:r="http://schemas.openxmlformats.org/officeDocument/2006/relationships" r:id="rId1" tooltip="2022-23 Houston Rockets"/>
          <a:extLst>
            <a:ext uri="{FF2B5EF4-FFF2-40B4-BE49-F238E27FC236}">
              <a16:creationId xmlns:a16="http://schemas.microsoft.com/office/drawing/2014/main" id="{867A9C9C-8655-426B-956A-513EF24851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" y="409575"/>
          <a:ext cx="9451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1373506</xdr:colOff>
      <xdr:row>19</xdr:row>
      <xdr:rowOff>38100</xdr:rowOff>
    </xdr:from>
    <xdr:to>
      <xdr:col>0</xdr:col>
      <xdr:colOff>1508701</xdr:colOff>
      <xdr:row>19</xdr:row>
      <xdr:rowOff>167640</xdr:rowOff>
    </xdr:to>
    <xdr:pic>
      <xdr:nvPicPr>
        <xdr:cNvPr id="34" name="Picture 33" descr="Minnesota Timberwolves">
          <a:hlinkClick xmlns:r="http://schemas.openxmlformats.org/officeDocument/2006/relationships" r:id="rId3" tooltip="2022-23 Minnesota Timberwolves"/>
          <a:extLst>
            <a:ext uri="{FF2B5EF4-FFF2-40B4-BE49-F238E27FC236}">
              <a16:creationId xmlns:a16="http://schemas.microsoft.com/office/drawing/2014/main" id="{0764CB8B-A0FC-4AC5-A907-0419D53570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6" y="771525"/>
          <a:ext cx="13138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1400176</xdr:colOff>
      <xdr:row>17</xdr:row>
      <xdr:rowOff>43815</xdr:rowOff>
    </xdr:from>
    <xdr:to>
      <xdr:col>0</xdr:col>
      <xdr:colOff>1488969</xdr:colOff>
      <xdr:row>17</xdr:row>
      <xdr:rowOff>131445</xdr:rowOff>
    </xdr:to>
    <xdr:pic>
      <xdr:nvPicPr>
        <xdr:cNvPr id="35" name="Picture 34" descr="Miami Heat">
          <a:hlinkClick xmlns:r="http://schemas.openxmlformats.org/officeDocument/2006/relationships" r:id="rId5" tooltip="2022-23 Miami Heat"/>
          <a:extLst>
            <a:ext uri="{FF2B5EF4-FFF2-40B4-BE49-F238E27FC236}">
              <a16:creationId xmlns:a16="http://schemas.microsoft.com/office/drawing/2014/main" id="{D0CBBF9F-C4EF-4192-AFA9-CF093CAC516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6" y="958215"/>
          <a:ext cx="86888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1373507</xdr:colOff>
      <xdr:row>5</xdr:row>
      <xdr:rowOff>38100</xdr:rowOff>
    </xdr:from>
    <xdr:to>
      <xdr:col>0</xdr:col>
      <xdr:colOff>1501453</xdr:colOff>
      <xdr:row>5</xdr:row>
      <xdr:rowOff>167640</xdr:rowOff>
    </xdr:to>
    <xdr:pic>
      <xdr:nvPicPr>
        <xdr:cNvPr id="36" name="Picture 35" descr="Charlotte Hornets">
          <a:hlinkClick xmlns:r="http://schemas.openxmlformats.org/officeDocument/2006/relationships" r:id="rId7" tooltip="2022-23 Charlotte Hornets"/>
          <a:extLst>
            <a:ext uri="{FF2B5EF4-FFF2-40B4-BE49-F238E27FC236}">
              <a16:creationId xmlns:a16="http://schemas.microsoft.com/office/drawing/2014/main" id="{DF69F700-DEFC-4378-A3FB-7B265DE48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7" y="1133475"/>
          <a:ext cx="131756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21</xdr:row>
      <xdr:rowOff>34290</xdr:rowOff>
    </xdr:from>
    <xdr:to>
      <xdr:col>0</xdr:col>
      <xdr:colOff>1527220</xdr:colOff>
      <xdr:row>21</xdr:row>
      <xdr:rowOff>135255</xdr:rowOff>
    </xdr:to>
    <xdr:pic>
      <xdr:nvPicPr>
        <xdr:cNvPr id="37" name="Picture 36" descr="New York Knicks">
          <a:hlinkClick xmlns:r="http://schemas.openxmlformats.org/officeDocument/2006/relationships" r:id="rId9" tooltip="2022-23 New York Knicks"/>
          <a:extLst>
            <a:ext uri="{FF2B5EF4-FFF2-40B4-BE49-F238E27FC236}">
              <a16:creationId xmlns:a16="http://schemas.microsoft.com/office/drawing/2014/main" id="{4612E37D-F8CD-4AEF-8664-E42507413B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1310640"/>
          <a:ext cx="9465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11</xdr:row>
      <xdr:rowOff>53340</xdr:rowOff>
    </xdr:from>
    <xdr:to>
      <xdr:col>0</xdr:col>
      <xdr:colOff>1527218</xdr:colOff>
      <xdr:row>11</xdr:row>
      <xdr:rowOff>150495</xdr:rowOff>
    </xdr:to>
    <xdr:pic>
      <xdr:nvPicPr>
        <xdr:cNvPr id="38" name="Picture 37" descr="Golden State Warriors">
          <a:hlinkClick xmlns:r="http://schemas.openxmlformats.org/officeDocument/2006/relationships" r:id="rId11" tooltip="2022-23 Golden State Warriors"/>
          <a:extLst>
            <a:ext uri="{FF2B5EF4-FFF2-40B4-BE49-F238E27FC236}">
              <a16:creationId xmlns:a16="http://schemas.microsoft.com/office/drawing/2014/main" id="{71ACC6A8-C22D-415F-BBA1-215E6CD86F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1510665"/>
          <a:ext cx="94657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1400175</xdr:colOff>
      <xdr:row>23</xdr:row>
      <xdr:rowOff>43815</xdr:rowOff>
    </xdr:from>
    <xdr:to>
      <xdr:col>0</xdr:col>
      <xdr:colOff>1524711</xdr:colOff>
      <xdr:row>23</xdr:row>
      <xdr:rowOff>131445</xdr:rowOff>
    </xdr:to>
    <xdr:pic>
      <xdr:nvPicPr>
        <xdr:cNvPr id="39" name="Picture 38" descr="Orlando Magic">
          <a:hlinkClick xmlns:r="http://schemas.openxmlformats.org/officeDocument/2006/relationships" r:id="rId13" tooltip="2022-23 Orlando Magic"/>
          <a:extLst>
            <a:ext uri="{FF2B5EF4-FFF2-40B4-BE49-F238E27FC236}">
              <a16:creationId xmlns:a16="http://schemas.microsoft.com/office/drawing/2014/main" id="{FB06BBAD-1266-4A36-B97A-5CC83645DC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5" y="1682115"/>
          <a:ext cx="122631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1428750</xdr:colOff>
      <xdr:row>16</xdr:row>
      <xdr:rowOff>34290</xdr:rowOff>
    </xdr:from>
    <xdr:to>
      <xdr:col>0</xdr:col>
      <xdr:colOff>1524944</xdr:colOff>
      <xdr:row>16</xdr:row>
      <xdr:rowOff>135255</xdr:rowOff>
    </xdr:to>
    <xdr:pic>
      <xdr:nvPicPr>
        <xdr:cNvPr id="40" name="Picture 39" descr="Memphis Grizzlies">
          <a:hlinkClick xmlns:r="http://schemas.openxmlformats.org/officeDocument/2006/relationships" r:id="rId15" tooltip="2022-23 Memphis Grizzlies"/>
          <a:extLst>
            <a:ext uri="{FF2B5EF4-FFF2-40B4-BE49-F238E27FC236}">
              <a16:creationId xmlns:a16="http://schemas.microsoft.com/office/drawing/2014/main" id="{8D23FCA1-5E11-4CCA-9997-0A809B4095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1853565"/>
          <a:ext cx="92384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13</xdr:row>
      <xdr:rowOff>34290</xdr:rowOff>
    </xdr:from>
    <xdr:to>
      <xdr:col>0</xdr:col>
      <xdr:colOff>1525984</xdr:colOff>
      <xdr:row>13</xdr:row>
      <xdr:rowOff>135255</xdr:rowOff>
    </xdr:to>
    <xdr:pic>
      <xdr:nvPicPr>
        <xdr:cNvPr id="41" name="Picture 40" descr="Indiana Pacers">
          <a:hlinkClick xmlns:r="http://schemas.openxmlformats.org/officeDocument/2006/relationships" r:id="rId17" tooltip="2022-23 Indiana Pacers"/>
          <a:extLst>
            <a:ext uri="{FF2B5EF4-FFF2-40B4-BE49-F238E27FC236}">
              <a16:creationId xmlns:a16="http://schemas.microsoft.com/office/drawing/2014/main" id="{50AED026-1F36-4BAA-B687-B42FBBC6CA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2034540"/>
          <a:ext cx="93423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22</xdr:row>
      <xdr:rowOff>53340</xdr:rowOff>
    </xdr:from>
    <xdr:to>
      <xdr:col>0</xdr:col>
      <xdr:colOff>1579455</xdr:colOff>
      <xdr:row>22</xdr:row>
      <xdr:rowOff>150495</xdr:rowOff>
    </xdr:to>
    <xdr:pic>
      <xdr:nvPicPr>
        <xdr:cNvPr id="42" name="Picture 41" descr="Oklahoma City Thunder">
          <a:hlinkClick xmlns:r="http://schemas.openxmlformats.org/officeDocument/2006/relationships" r:id="rId19" tooltip="2022-23 Oklahoma City Thunder"/>
          <a:extLst>
            <a:ext uri="{FF2B5EF4-FFF2-40B4-BE49-F238E27FC236}">
              <a16:creationId xmlns:a16="http://schemas.microsoft.com/office/drawing/2014/main" id="{10E572A3-9506-418A-8ED9-36162D86DB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2234565"/>
          <a:ext cx="158324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1400176</xdr:colOff>
      <xdr:row>28</xdr:row>
      <xdr:rowOff>43815</xdr:rowOff>
    </xdr:from>
    <xdr:to>
      <xdr:col>0</xdr:col>
      <xdr:colOff>1464373</xdr:colOff>
      <xdr:row>28</xdr:row>
      <xdr:rowOff>131445</xdr:rowOff>
    </xdr:to>
    <xdr:pic>
      <xdr:nvPicPr>
        <xdr:cNvPr id="43" name="Picture 42" descr="San Antonio Spurs">
          <a:hlinkClick xmlns:r="http://schemas.openxmlformats.org/officeDocument/2006/relationships" r:id="rId21" tooltip="2022-23 San Antonio Spurs"/>
          <a:extLst>
            <a:ext uri="{FF2B5EF4-FFF2-40B4-BE49-F238E27FC236}">
              <a16:creationId xmlns:a16="http://schemas.microsoft.com/office/drawing/2014/main" id="{780451F2-B5E1-4163-BB5F-19DA9B40F5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6" y="2406015"/>
          <a:ext cx="73722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1428750</xdr:colOff>
      <xdr:row>15</xdr:row>
      <xdr:rowOff>34290</xdr:rowOff>
    </xdr:from>
    <xdr:to>
      <xdr:col>0</xdr:col>
      <xdr:colOff>1544327</xdr:colOff>
      <xdr:row>15</xdr:row>
      <xdr:rowOff>135255</xdr:rowOff>
    </xdr:to>
    <xdr:pic>
      <xdr:nvPicPr>
        <xdr:cNvPr id="44" name="Picture 43" descr="Los Angeles Lakers">
          <a:hlinkClick xmlns:r="http://schemas.openxmlformats.org/officeDocument/2006/relationships" r:id="rId23" tooltip="2022-23 Los Angeles Lakers"/>
          <a:extLst>
            <a:ext uri="{FF2B5EF4-FFF2-40B4-BE49-F238E27FC236}">
              <a16:creationId xmlns:a16="http://schemas.microsoft.com/office/drawing/2014/main" id="{E0A2D9B0-974C-4CA1-B8DD-A3E7BB3B6A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577465"/>
          <a:ext cx="107957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29</xdr:row>
      <xdr:rowOff>34290</xdr:rowOff>
    </xdr:from>
    <xdr:to>
      <xdr:col>0</xdr:col>
      <xdr:colOff>1527682</xdr:colOff>
      <xdr:row>29</xdr:row>
      <xdr:rowOff>135255</xdr:rowOff>
    </xdr:to>
    <xdr:pic>
      <xdr:nvPicPr>
        <xdr:cNvPr id="45" name="Picture 44" descr="Toronto Raptors">
          <a:hlinkClick xmlns:r="http://schemas.openxmlformats.org/officeDocument/2006/relationships" r:id="rId25" tooltip="2022-23 Toronto Raptors"/>
          <a:extLst>
            <a:ext uri="{FF2B5EF4-FFF2-40B4-BE49-F238E27FC236}">
              <a16:creationId xmlns:a16="http://schemas.microsoft.com/office/drawing/2014/main" id="{E4D655D1-1F52-40B1-89AB-2B1884BD4F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2758440"/>
          <a:ext cx="95121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1428750</xdr:colOff>
      <xdr:row>20</xdr:row>
      <xdr:rowOff>53340</xdr:rowOff>
    </xdr:from>
    <xdr:to>
      <xdr:col>0</xdr:col>
      <xdr:colOff>1504179</xdr:colOff>
      <xdr:row>20</xdr:row>
      <xdr:rowOff>150495</xdr:rowOff>
    </xdr:to>
    <xdr:pic>
      <xdr:nvPicPr>
        <xdr:cNvPr id="46" name="Picture 45" descr="New Orleans Pelicans">
          <a:hlinkClick xmlns:r="http://schemas.openxmlformats.org/officeDocument/2006/relationships" r:id="rId27" tooltip="2022-23 New Orleans Pelicans"/>
          <a:extLst>
            <a:ext uri="{FF2B5EF4-FFF2-40B4-BE49-F238E27FC236}">
              <a16:creationId xmlns:a16="http://schemas.microsoft.com/office/drawing/2014/main" id="{F4F978E1-FFBD-4E57-BD7C-38A3C13E0A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2958465"/>
          <a:ext cx="8304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1373507</xdr:colOff>
      <xdr:row>10</xdr:row>
      <xdr:rowOff>38100</xdr:rowOff>
    </xdr:from>
    <xdr:to>
      <xdr:col>0</xdr:col>
      <xdr:colOff>1508613</xdr:colOff>
      <xdr:row>10</xdr:row>
      <xdr:rowOff>167640</xdr:rowOff>
    </xdr:to>
    <xdr:pic>
      <xdr:nvPicPr>
        <xdr:cNvPr id="47" name="Picture 46" descr="Detroit Pistons">
          <a:hlinkClick xmlns:r="http://schemas.openxmlformats.org/officeDocument/2006/relationships" r:id="rId29" tooltip="2022-23 Detroit Pistons"/>
          <a:extLst>
            <a:ext uri="{FF2B5EF4-FFF2-40B4-BE49-F238E27FC236}">
              <a16:creationId xmlns:a16="http://schemas.microsoft.com/office/drawing/2014/main" id="{C2BA04C4-5495-4611-AC03-F6F5C99D1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7" y="3124200"/>
          <a:ext cx="131296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1373507</xdr:colOff>
      <xdr:row>9</xdr:row>
      <xdr:rowOff>38100</xdr:rowOff>
    </xdr:from>
    <xdr:to>
      <xdr:col>0</xdr:col>
      <xdr:colOff>1508613</xdr:colOff>
      <xdr:row>9</xdr:row>
      <xdr:rowOff>167640</xdr:rowOff>
    </xdr:to>
    <xdr:pic>
      <xdr:nvPicPr>
        <xdr:cNvPr id="48" name="Picture 47" descr="Denver Nuggets">
          <a:hlinkClick xmlns:r="http://schemas.openxmlformats.org/officeDocument/2006/relationships" r:id="rId31" tooltip="2022-23 Denver Nuggets"/>
          <a:extLst>
            <a:ext uri="{FF2B5EF4-FFF2-40B4-BE49-F238E27FC236}">
              <a16:creationId xmlns:a16="http://schemas.microsoft.com/office/drawing/2014/main" id="{412DD241-F938-4F4F-BD4D-861E887874E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7" y="3305175"/>
          <a:ext cx="131296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1400176</xdr:colOff>
      <xdr:row>31</xdr:row>
      <xdr:rowOff>43815</xdr:rowOff>
    </xdr:from>
    <xdr:to>
      <xdr:col>0</xdr:col>
      <xdr:colOff>1502455</xdr:colOff>
      <xdr:row>31</xdr:row>
      <xdr:rowOff>131445</xdr:rowOff>
    </xdr:to>
    <xdr:pic>
      <xdr:nvPicPr>
        <xdr:cNvPr id="49" name="Picture 48" descr="Washington Wizards">
          <a:hlinkClick xmlns:r="http://schemas.openxmlformats.org/officeDocument/2006/relationships" r:id="rId33" tooltip="2022-23 Washington Wizards"/>
          <a:extLst>
            <a:ext uri="{FF2B5EF4-FFF2-40B4-BE49-F238E27FC236}">
              <a16:creationId xmlns:a16="http://schemas.microsoft.com/office/drawing/2014/main" id="{479AB658-FF1D-45FC-AF61-879BB13593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6" y="3491865"/>
          <a:ext cx="9465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4</xdr:row>
      <xdr:rowOff>34290</xdr:rowOff>
    </xdr:from>
    <xdr:to>
      <xdr:col>0</xdr:col>
      <xdr:colOff>1526764</xdr:colOff>
      <xdr:row>4</xdr:row>
      <xdr:rowOff>135255</xdr:rowOff>
    </xdr:to>
    <xdr:pic>
      <xdr:nvPicPr>
        <xdr:cNvPr id="50" name="Picture 49" descr="Brooklyn Nets">
          <a:hlinkClick xmlns:r="http://schemas.openxmlformats.org/officeDocument/2006/relationships" r:id="rId35" tooltip="2022-23 Brooklyn Nets"/>
          <a:extLst>
            <a:ext uri="{FF2B5EF4-FFF2-40B4-BE49-F238E27FC236}">
              <a16:creationId xmlns:a16="http://schemas.microsoft.com/office/drawing/2014/main" id="{7553032D-EC26-4625-A4D1-F5F1C0560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3663315"/>
          <a:ext cx="94203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1373506</xdr:colOff>
      <xdr:row>18</xdr:row>
      <xdr:rowOff>30479</xdr:rowOff>
    </xdr:from>
    <xdr:to>
      <xdr:col>0</xdr:col>
      <xdr:colOff>1469852</xdr:colOff>
      <xdr:row>18</xdr:row>
      <xdr:rowOff>169544</xdr:rowOff>
    </xdr:to>
    <xdr:pic>
      <xdr:nvPicPr>
        <xdr:cNvPr id="51" name="Picture 50" descr="Milwaukee Bucks">
          <a:hlinkClick xmlns:r="http://schemas.openxmlformats.org/officeDocument/2006/relationships" r:id="rId37" tooltip="2022-23 Milwaukee Bucks"/>
          <a:extLst>
            <a:ext uri="{FF2B5EF4-FFF2-40B4-BE49-F238E27FC236}">
              <a16:creationId xmlns:a16="http://schemas.microsoft.com/office/drawing/2014/main" id="{9F2C8CB1-E357-4EC2-A775-2E226A77F0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6" y="3840479"/>
          <a:ext cx="92536" cy="135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7</xdr:row>
      <xdr:rowOff>34290</xdr:rowOff>
    </xdr:from>
    <xdr:to>
      <xdr:col>0</xdr:col>
      <xdr:colOff>1540479</xdr:colOff>
      <xdr:row>7</xdr:row>
      <xdr:rowOff>135255</xdr:rowOff>
    </xdr:to>
    <xdr:pic>
      <xdr:nvPicPr>
        <xdr:cNvPr id="52" name="Picture 51" descr="Cleveland Cavaliers">
          <a:hlinkClick xmlns:r="http://schemas.openxmlformats.org/officeDocument/2006/relationships" r:id="rId39" tooltip="2022-23 Cleveland Cavaliers"/>
          <a:extLst>
            <a:ext uri="{FF2B5EF4-FFF2-40B4-BE49-F238E27FC236}">
              <a16:creationId xmlns:a16="http://schemas.microsoft.com/office/drawing/2014/main" id="{49579FA6-C5A9-4A39-BF12-B7338C0B11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4025265"/>
          <a:ext cx="111728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1400176</xdr:colOff>
      <xdr:row>26</xdr:row>
      <xdr:rowOff>43815</xdr:rowOff>
    </xdr:from>
    <xdr:to>
      <xdr:col>0</xdr:col>
      <xdr:colOff>1486124</xdr:colOff>
      <xdr:row>26</xdr:row>
      <xdr:rowOff>131445</xdr:rowOff>
    </xdr:to>
    <xdr:pic>
      <xdr:nvPicPr>
        <xdr:cNvPr id="53" name="Picture 52" descr="Portland Trail Blazers">
          <a:hlinkClick xmlns:r="http://schemas.openxmlformats.org/officeDocument/2006/relationships" r:id="rId41" tooltip="2022-23 Portland Trail Blazers"/>
          <a:extLst>
            <a:ext uri="{FF2B5EF4-FFF2-40B4-BE49-F238E27FC236}">
              <a16:creationId xmlns:a16="http://schemas.microsoft.com/office/drawing/2014/main" id="{CD2BB434-CB52-47D4-B0CF-E5CE8D31D7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00176" y="4215765"/>
          <a:ext cx="84043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1428750</xdr:colOff>
      <xdr:row>14</xdr:row>
      <xdr:rowOff>53340</xdr:rowOff>
    </xdr:from>
    <xdr:to>
      <xdr:col>0</xdr:col>
      <xdr:colOff>1505018</xdr:colOff>
      <xdr:row>14</xdr:row>
      <xdr:rowOff>150495</xdr:rowOff>
    </xdr:to>
    <xdr:pic>
      <xdr:nvPicPr>
        <xdr:cNvPr id="54" name="Picture 53" descr="L.A. Clippers">
          <a:hlinkClick xmlns:r="http://schemas.openxmlformats.org/officeDocument/2006/relationships" r:id="rId43" tooltip="2022-23 L.A. Clippers"/>
          <a:extLst>
            <a:ext uri="{FF2B5EF4-FFF2-40B4-BE49-F238E27FC236}">
              <a16:creationId xmlns:a16="http://schemas.microsoft.com/office/drawing/2014/main" id="{CD02EBA1-47C4-4905-B855-59F62BE28E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4406265"/>
          <a:ext cx="62933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3</xdr:row>
      <xdr:rowOff>53340</xdr:rowOff>
    </xdr:from>
    <xdr:to>
      <xdr:col>0</xdr:col>
      <xdr:colOff>1527220</xdr:colOff>
      <xdr:row>3</xdr:row>
      <xdr:rowOff>150495</xdr:rowOff>
    </xdr:to>
    <xdr:pic>
      <xdr:nvPicPr>
        <xdr:cNvPr id="55" name="Picture 54" descr="Boston Celtics">
          <a:hlinkClick xmlns:r="http://schemas.openxmlformats.org/officeDocument/2006/relationships" r:id="rId45" tooltip="2022-23 Boston Celtics"/>
          <a:extLst>
            <a:ext uri="{FF2B5EF4-FFF2-40B4-BE49-F238E27FC236}">
              <a16:creationId xmlns:a16="http://schemas.microsoft.com/office/drawing/2014/main" id="{1BE6B622-4500-4078-8927-7AAA528686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4587240"/>
          <a:ext cx="9465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1373505</xdr:colOff>
      <xdr:row>25</xdr:row>
      <xdr:rowOff>38100</xdr:rowOff>
    </xdr:from>
    <xdr:to>
      <xdr:col>0</xdr:col>
      <xdr:colOff>1543950</xdr:colOff>
      <xdr:row>25</xdr:row>
      <xdr:rowOff>167640</xdr:rowOff>
    </xdr:to>
    <xdr:pic>
      <xdr:nvPicPr>
        <xdr:cNvPr id="56" name="Picture 55" descr="Phoenix Suns">
          <a:hlinkClick xmlns:r="http://schemas.openxmlformats.org/officeDocument/2006/relationships" r:id="rId47" tooltip="2022-23 Phoenix Suns"/>
          <a:extLst>
            <a:ext uri="{FF2B5EF4-FFF2-40B4-BE49-F238E27FC236}">
              <a16:creationId xmlns:a16="http://schemas.microsoft.com/office/drawing/2014/main" id="{A59F0EE8-6E5A-4F55-99C6-5A4ACA23DE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5" y="4752975"/>
          <a:ext cx="16092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1396366</xdr:colOff>
      <xdr:row>27</xdr:row>
      <xdr:rowOff>40004</xdr:rowOff>
    </xdr:from>
    <xdr:to>
      <xdr:col>0</xdr:col>
      <xdr:colOff>1539923</xdr:colOff>
      <xdr:row>27</xdr:row>
      <xdr:rowOff>134777</xdr:rowOff>
    </xdr:to>
    <xdr:pic>
      <xdr:nvPicPr>
        <xdr:cNvPr id="57" name="Picture 56" descr="Sacramento Kings">
          <a:hlinkClick xmlns:r="http://schemas.openxmlformats.org/officeDocument/2006/relationships" r:id="rId49" tooltip="2022-23 Sacramento Kings"/>
          <a:extLst>
            <a:ext uri="{FF2B5EF4-FFF2-40B4-BE49-F238E27FC236}">
              <a16:creationId xmlns:a16="http://schemas.microsoft.com/office/drawing/2014/main" id="{6306C59C-CB5E-4D98-922D-0190DB3159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6366" y="4873942"/>
          <a:ext cx="147367" cy="90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1373506</xdr:colOff>
      <xdr:row>24</xdr:row>
      <xdr:rowOff>38100</xdr:rowOff>
    </xdr:from>
    <xdr:to>
      <xdr:col>0</xdr:col>
      <xdr:colOff>1508701</xdr:colOff>
      <xdr:row>24</xdr:row>
      <xdr:rowOff>167640</xdr:rowOff>
    </xdr:to>
    <xdr:pic>
      <xdr:nvPicPr>
        <xdr:cNvPr id="58" name="Picture 57" descr="Philadelphia 76ers">
          <a:hlinkClick xmlns:r="http://schemas.openxmlformats.org/officeDocument/2006/relationships" r:id="rId51" tooltip="2022-23 Philadelphia 76ers"/>
          <a:extLst>
            <a:ext uri="{FF2B5EF4-FFF2-40B4-BE49-F238E27FC236}">
              <a16:creationId xmlns:a16="http://schemas.microsoft.com/office/drawing/2014/main" id="{E08D4DD3-00E8-4883-8E56-0A6FEA29E5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6" y="5114925"/>
          <a:ext cx="13138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1373506</xdr:colOff>
      <xdr:row>8</xdr:row>
      <xdr:rowOff>38100</xdr:rowOff>
    </xdr:from>
    <xdr:to>
      <xdr:col>0</xdr:col>
      <xdr:colOff>1501759</xdr:colOff>
      <xdr:row>8</xdr:row>
      <xdr:rowOff>167640</xdr:rowOff>
    </xdr:to>
    <xdr:pic>
      <xdr:nvPicPr>
        <xdr:cNvPr id="59" name="Picture 58" descr="Dallas Mavericks">
          <a:hlinkClick xmlns:r="http://schemas.openxmlformats.org/officeDocument/2006/relationships" r:id="rId53" tooltip="2022-23 Dallas Mavericks"/>
          <a:extLst>
            <a:ext uri="{FF2B5EF4-FFF2-40B4-BE49-F238E27FC236}">
              <a16:creationId xmlns:a16="http://schemas.microsoft.com/office/drawing/2014/main" id="{2976DFC1-368C-4D49-B45B-B26743D0CF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3506" y="5295900"/>
          <a:ext cx="132063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1428751</xdr:colOff>
      <xdr:row>2</xdr:row>
      <xdr:rowOff>53340</xdr:rowOff>
    </xdr:from>
    <xdr:to>
      <xdr:col>0</xdr:col>
      <xdr:colOff>1527220</xdr:colOff>
      <xdr:row>2</xdr:row>
      <xdr:rowOff>150495</xdr:rowOff>
    </xdr:to>
    <xdr:pic>
      <xdr:nvPicPr>
        <xdr:cNvPr id="60" name="Picture 59" descr="Atlanta Hawks">
          <a:hlinkClick xmlns:r="http://schemas.openxmlformats.org/officeDocument/2006/relationships" r:id="rId55" tooltip="2022-23 Atlanta Hawks"/>
          <a:extLst>
            <a:ext uri="{FF2B5EF4-FFF2-40B4-BE49-F238E27FC236}">
              <a16:creationId xmlns:a16="http://schemas.microsoft.com/office/drawing/2014/main" id="{3389BC63-57A4-42BB-A4E5-06551E6A8F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1" y="5492115"/>
          <a:ext cx="9465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1428750</xdr:colOff>
      <xdr:row>30</xdr:row>
      <xdr:rowOff>53340</xdr:rowOff>
    </xdr:from>
    <xdr:to>
      <xdr:col>0</xdr:col>
      <xdr:colOff>1565024</xdr:colOff>
      <xdr:row>30</xdr:row>
      <xdr:rowOff>150495</xdr:rowOff>
    </xdr:to>
    <xdr:pic>
      <xdr:nvPicPr>
        <xdr:cNvPr id="61" name="Picture 60" descr="Utah Jazz">
          <a:hlinkClick xmlns:r="http://schemas.openxmlformats.org/officeDocument/2006/relationships" r:id="rId57" tooltip="2022-23 Utah Jazz"/>
          <a:extLst>
            <a:ext uri="{FF2B5EF4-FFF2-40B4-BE49-F238E27FC236}">
              <a16:creationId xmlns:a16="http://schemas.microsoft.com/office/drawing/2014/main" id="{71CF8C22-84A2-476D-BDBC-54F0D99C24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" y="5673090"/>
          <a:ext cx="132464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1390650</xdr:colOff>
      <xdr:row>6</xdr:row>
      <xdr:rowOff>34290</xdr:rowOff>
    </xdr:from>
    <xdr:to>
      <xdr:col>0</xdr:col>
      <xdr:colOff>1489459</xdr:colOff>
      <xdr:row>6</xdr:row>
      <xdr:rowOff>135255</xdr:rowOff>
    </xdr:to>
    <xdr:pic>
      <xdr:nvPicPr>
        <xdr:cNvPr id="62" name="Picture 61" descr="Chicago Bulls">
          <a:hlinkClick xmlns:r="http://schemas.openxmlformats.org/officeDocument/2006/relationships" r:id="rId59" tooltip="2022-23 Chicago Bulls"/>
          <a:extLst>
            <a:ext uri="{FF2B5EF4-FFF2-40B4-BE49-F238E27FC236}">
              <a16:creationId xmlns:a16="http://schemas.microsoft.com/office/drawing/2014/main" id="{EAC80EFD-238B-489C-B69C-2B3E5A954B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0650" y="586740"/>
          <a:ext cx="94999" cy="971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ter, Tion" refreshedDate="45014.741176041665" createdVersion="6" refreshedVersion="7" minRefreshableVersion="3" recordCount="863" xr:uid="{DBBC228F-279E-4E44-8863-5AE13EBE6F3C}">
  <cacheSource type="worksheet">
    <worksheetSource ref="A2:V1048576" sheet="MAIN"/>
  </cacheSource>
  <cacheFields count="22">
    <cacheField name="Player" numFmtId="0">
      <sharedItems containsBlank="1" count="516">
        <s v="Jaylen Brown"/>
        <s v="Jayson Tatum"/>
        <s v="Mikal Bridges"/>
        <s v="Kyle Kuzma"/>
        <s v="Julius Randle"/>
        <s v="Fred VanVleet"/>
        <s v="Al Horford"/>
        <s v="RJ Barrett"/>
        <s v="Kyrie Irving"/>
        <s v="Bojan Bogdanovic"/>
        <s v="Reggie Bullock"/>
        <s v="Jerami Grant"/>
        <s v="Immanuel Quickley"/>
        <s v="James Harden"/>
        <s v="Tyler Herro"/>
        <s v="O.G. Anunoby"/>
        <s v="Bradley Beal"/>
        <s v="Pascal Siakam"/>
        <s v="Mitchell Robinson"/>
        <s v="Kawhi Leonard"/>
        <s v="CJ McCollum"/>
        <s v="Kristaps Porzingis"/>
        <s v="Brandon Ingram"/>
        <s v="Kelly Oubre Jr."/>
        <s v="Devin Booker"/>
        <s v="Spencer Dinwiddie"/>
        <s v="Luka Doncic"/>
        <s v="Zach LaVine"/>
        <s v="Tyrese Maxey"/>
        <s v="Harrison Barnes"/>
        <s v="Bam Adebayo"/>
        <s v="Shai Gilgeous-Alexander"/>
        <s v="DeMar DeRozan"/>
        <s v="Terry Rozier"/>
        <s v="Damian Lillard"/>
        <s v="Joel Embiid"/>
        <s v="Josh Hart"/>
        <s v="Giannis Antetokounmpo"/>
        <s v="P.J. Washington"/>
        <s v="Anthony Edwards"/>
        <s v="Kevin Durant"/>
        <s v="Dorian Finney-Smith"/>
        <s v="Scottie Barnes"/>
        <s v="Kyle Anderson"/>
        <s v="Corey Kispert"/>
        <s v="De'Aaron Fox"/>
        <s v="Anthony Davis"/>
        <s v="Cam Reddish"/>
        <s v="Trey Murphy III"/>
        <s v="Jalen Brunson"/>
        <s v="Dejounte Murray"/>
        <s v="Russell Westbrook"/>
        <s v="Jrue Holiday"/>
        <s v="Paul George"/>
        <s v="Paolo Banchero"/>
        <s v="Gordon Hayward"/>
        <s v="Donte DiVincenzo"/>
        <s v="Delon Wright"/>
        <s v="Marcus Smart"/>
        <s v="Evan Mobley"/>
        <s v="Jamal Murray"/>
        <s v="Markelle Fultz"/>
        <s v="Tyrese Haliburton"/>
        <s v="Donovan Mitchell"/>
        <s v="Jordan Clarkson"/>
        <s v="Domantas Sabonis"/>
        <s v="Jalen Williams"/>
        <s v="Dennis Schroder"/>
        <s v="Jimmy Butler"/>
        <s v="Jaden McDaniels"/>
        <s v="Nikola Vucevic"/>
        <s v="Troy Brown Jr."/>
        <s v="Dillon Brooks"/>
        <s v="Ja Morant"/>
        <s v="Cameron Johnson"/>
        <s v="Klay Thompson"/>
        <s v="Jaren Jackson Jr."/>
        <s v="Jalen Suggs"/>
        <s v="Desmond Bane"/>
        <s v="Jarrett Allen"/>
        <s v="Kenyon Martin Jr."/>
        <s v="Luguentz Dort"/>
        <s v="Matisse Thybulle"/>
        <s v="Darius Garland"/>
        <s v="Josh Giddey"/>
        <s v="Stephen Curry"/>
        <s v="Herbert Jones"/>
        <s v="Xavier Tillman"/>
        <s v="Malik Beasley"/>
        <s v="Eric Gordon"/>
        <s v="Nikola Jokic"/>
        <s v="Chris Paul"/>
        <s v="De'Andre Hunter"/>
        <s v="Jordan Poole"/>
        <s v="Robert Covington"/>
        <s v="Grant Williams"/>
        <s v="Jaden Ivey"/>
        <s v="Trae Young"/>
        <s v="Patrick Beverley"/>
        <s v="Grayson Allen"/>
        <s v="Deandre Ayton"/>
        <s v="Kevin Porter Jr."/>
        <s v="Mike Conley"/>
        <s v="Tari Eason"/>
        <s v="Josh Green"/>
        <s v="Brook Lopez"/>
        <s v="Kentavious Caldwell-Pope"/>
        <s v="Wendell Carter Jr."/>
        <s v="Buddy Hield"/>
        <s v="Lauri Markkanen"/>
        <s v="Ochai Agbaji"/>
        <s v="Zach Collins"/>
        <s v="Saddiq Bey"/>
        <s v="Gabe Vincent"/>
        <s v="Jeremy Sochan"/>
        <s v="Myles Turner"/>
        <s v="Rudy Gobert"/>
        <s v="Malaki Branham"/>
        <s v="Kelly Olynyk"/>
        <s v="Devin Vassell"/>
        <s v="Walker Kessler"/>
        <s v="Naji Marshall"/>
        <s v="Chris Duarte"/>
        <s v="Derrick White"/>
        <s v="Jalen Green"/>
        <s v="Jakob Poeltl"/>
        <s v="Nic Claxton"/>
        <s v="Caleb Martin"/>
        <s v="Jarred Vanderbilt"/>
        <s v="Hamidou Diallo"/>
        <s v="Caris LeVert"/>
        <s v="Kevin Huerter"/>
        <s v="Khris Middleton"/>
        <s v="Gary Harris"/>
        <s v="Draymond Green"/>
        <s v="De'Anthony Melton"/>
        <s v="Alperen Sengun"/>
        <s v="Keldon Johnson"/>
        <s v="Vlatko Cancar"/>
        <s v="Nicolas Batum"/>
        <s v="Josh Okogie"/>
        <s v="Jabari Smith Jr."/>
        <s v="Keita Bates-Diop"/>
        <s v="Gary Trent Jr."/>
        <s v="Michael Porter Jr."/>
        <s v="James Wiseman"/>
        <s v="Marvin Bagley III"/>
        <s v="Royce O'Neale"/>
        <s v="Isaiah Joe"/>
        <s v="Keegan Murray"/>
        <s v="Cole Anthony"/>
        <s v="Devonte' Graham"/>
        <s v="Mark Williams"/>
        <s v="Jaylin Williams"/>
        <s v="Marcus Morris Sr."/>
        <s v="Tim Hardaway Jr."/>
        <s v="Bruce Brown"/>
        <s v="Kris Dunn"/>
        <s v="Clint Capela"/>
        <s v="Quentin Grimes"/>
        <s v="Tre Jones"/>
        <s v="Patrick Williams"/>
        <s v="Jeff Green"/>
        <s v="Moritz Wagner"/>
        <s v="Aaron Gordon"/>
        <s v="Isaiah Livers"/>
        <s v="Bogdan Bogdanovic"/>
        <s v="Cory Joseph"/>
        <s v="Austin Reaves"/>
        <s v="Tyus Jones"/>
        <s v="Bennedict Mathurin"/>
        <s v="Shaedon Sharpe"/>
        <s v="Drew Eubanks"/>
        <s v="Daniel Gafford"/>
        <s v="Dennis Smith Jr."/>
        <s v="Tobias Harris"/>
        <s v="Jordan Nwora"/>
        <s v="T.J. McConnell"/>
        <s v="Victor Oladipo"/>
        <s v="Luke Kennard"/>
        <s v="Mason Plumlee"/>
        <s v="Franz Wagner"/>
        <s v="Alex Caruso"/>
        <s v="Onyeka Okongwu"/>
        <s v="Jae'Sean Tate"/>
        <s v="Dwight Powell"/>
        <s v="Talen Horton-Tucker"/>
        <s v="Trendon Watford"/>
        <s v="Jonathan Kuminga"/>
        <s v="Kevon Looney"/>
        <s v="Reggie Jackson"/>
        <s v="Ty Jerome"/>
        <s v="Anthony Lamb"/>
        <s v="Lamar Stevens"/>
        <s v="Joe Ingles"/>
        <s v="P.J. Tucker"/>
        <s v="Nickeil Alexander-Walker"/>
        <s v="Malik Monk"/>
        <s v="Charles Bassey"/>
        <s v="Santi Aldama"/>
        <s v="Simone Fontecchio"/>
        <s v="Coby White"/>
        <s v="Blake Wesley"/>
        <s v="Killian Hayes"/>
        <s v="Pat Connaughton"/>
        <s v="Rui Hachimura"/>
        <s v="Nassir Little"/>
        <s v="Aaron Wiggins"/>
        <s v="Lonnie Walker IV"/>
        <s v="Kevin Love"/>
        <s v="Trey Lyles"/>
        <s v="Terance Mann"/>
        <s v="Ousmane Dieng"/>
        <s v="Andrew Nembhard"/>
        <s v="Jordan Goodwin"/>
        <s v="Josh Richardson"/>
        <s v="Georges Niang"/>
        <s v="Maxi Kleber"/>
        <s v="John Collins"/>
        <s v="Josh Christopher"/>
        <s v="Taurean Prince"/>
        <s v="Jalen Johnson"/>
        <s v="Deni Avdija"/>
        <s v="Robert Williams III"/>
        <s v="Dominick Barlow"/>
        <s v="Naz Reid"/>
        <s v="Sam Hauser"/>
        <s v="Isaiah Jackson"/>
        <s v="Max Strus"/>
        <s v="Oshae Brissett"/>
        <s v="Daishen Nix"/>
        <s v="Alec Burks"/>
        <s v="Jaxson Hayes"/>
        <s v="Willy Hernangomez"/>
        <s v="Jevon Carter"/>
        <s v="Christian Wood"/>
        <s v="Bobby Portis"/>
        <s v="Isaac Okoro"/>
        <s v="Ivica Zubac"/>
        <s v="Bryce McGowens"/>
        <s v="John Konchar"/>
        <s v="Damian Jones"/>
        <s v="Sandro Mamukelashvili"/>
        <s v="Torrey Craig"/>
        <s v="Jalen McDaniels"/>
        <s v="Ayo Dosunmu"/>
        <s v="Rodney McGruder"/>
        <s v="Aaron Nesmith"/>
        <s v="Cameron Payne"/>
        <s v="Jordan McLaughlin"/>
        <s v="Precious Achiuwa"/>
        <s v="Dario Saric"/>
        <s v="Bol Bol"/>
        <s v="Rudy Gay"/>
        <s v="Seth Curry"/>
        <s v="George Hill"/>
        <s v="Nick Richards"/>
        <s v="Tre Mann"/>
        <s v="Dean Wade"/>
        <s v="Chris Boucher"/>
        <s v="Andre Iguodala"/>
        <s v="Jock Landale"/>
        <s v="Kessler Edwards"/>
        <s v="David Roddy"/>
        <s v="Ricky Rubio"/>
        <s v="Jae Crowder"/>
        <s v="Romeo Langford"/>
        <s v="Thomas Bryant"/>
        <s v="Joe Harris"/>
        <s v="Davion Mitchell"/>
        <s v="Anthony Gill"/>
        <s v="Terrence Ross"/>
        <s v="Svi Mykhailiuk"/>
        <s v="Amir Coffey"/>
        <s v="Isaiah Hartenstein"/>
        <s v="Justin Holiday"/>
        <s v="Bones Hyland"/>
        <s v="Caleb Houstan"/>
        <s v="R.J. Hampton"/>
        <s v="Eugene Omoruyi"/>
        <s v="Gorgui Dieng"/>
        <s v="Obi Toppin"/>
        <s v="Cedi Osman"/>
        <s v="Julian Champagnie"/>
        <s v="Usman Garuba"/>
        <s v="Dyson Daniels"/>
        <s v="Cody Zeller"/>
        <s v="Damion Lee"/>
        <s v="Olivier Sarr"/>
        <s v="Andre Drummond"/>
        <s v="JT Thor"/>
        <s v="Kira Lewis Jr."/>
        <s v="Will Barton"/>
        <s v="Chimezie Metu"/>
        <s v="JaMychal Green"/>
        <s v="Paul Reed"/>
        <s v="Boban Marjanovic"/>
        <s v="Jared Rhoden"/>
        <s v="Kendrick Nunn"/>
        <s v="Juan Toscano-Anderson"/>
        <s v="Payton Pritchard"/>
        <s v="Frank Ntilikina"/>
        <s v="Johnny Juzang"/>
        <s v="Danny Green"/>
        <s v="Raul Neto"/>
        <s v="Miles McBride"/>
        <s v="Mike Muscala"/>
        <s v="Ish Wainright"/>
        <s v="Kai Jones"/>
        <s v="Cam Thomas"/>
        <s v="Shake Milton"/>
        <s v="Mo Bamba"/>
        <s v="Darius Bazley"/>
        <s v="TyTy Washington Jr."/>
        <s v="Terence Davis"/>
        <s v="Wenyen Gabriel"/>
        <s v="Goga Bitadze"/>
        <s v="Buddy Boeheim"/>
        <s v="Moses Moody"/>
        <s v="Jabari Walker"/>
        <s v="AJ Green"/>
        <s v="Yuta Watanabe"/>
        <s v="Ziaire Williams"/>
        <s v="Thaddeus Young"/>
        <s v="Frank Jackson"/>
        <s v="Admiral Schofield"/>
        <s v="Luke Kornet"/>
        <s v="Sam Merrill"/>
        <s v="Derrick Jones Jr."/>
        <s v="Jared Butler"/>
        <s v="Christian Braun"/>
        <s v="T.J. Warren"/>
        <s v="Montrezl Harrell"/>
        <s v="Jake LaRavia"/>
        <s v="Kennedy Chandler"/>
        <s v="Kenneth Lofton Jr."/>
        <s v="Vince Williams Jr."/>
        <s v="AJ Griffin"/>
        <s v="Aaron Holiday"/>
        <s v="Keon Johnson"/>
        <s v="Kevin Knox II"/>
        <s v="Peyton Watson"/>
        <s v="Brandon Clarke"/>
        <s v="Markieff Morris"/>
        <s v="DeAndre Jordan"/>
        <s v="Ish Smith"/>
        <s v="Dalen Terry"/>
        <s v="Saben Lee"/>
        <s v="Terry Taylor"/>
        <s v="PJ Dozier"/>
        <s v="Lindy Waters III"/>
        <s v="Alex Len"/>
        <s v="Danuel House Jr."/>
        <s v="Malachi Flynn"/>
        <s v="Jonathan Isaac"/>
        <s v="Bruno Fernando"/>
        <s v="Nathan Knight"/>
        <s v="Goran Dragic"/>
        <s v="Luka Garza"/>
        <s v="Orlando Robinson"/>
        <s v="Bryn Forbes"/>
        <s v="Matt Ryan"/>
        <s v="Taj Gibson"/>
        <s v="Udonis Haslem"/>
        <s v="Patrick Baldwin Jr."/>
        <s v="Meyers Leonard"/>
        <s v="MarJon Beauchamp"/>
        <s v="Dru Smith"/>
        <s v="Jalen Smith"/>
        <s v="Trent Forrest"/>
        <s v="Davis Bertans"/>
        <s v="JaVale McGee"/>
        <s v="A.J. Lawson"/>
        <s v="Davon Reed"/>
        <s v="Juancho Hernangomez"/>
        <s v="Udoka Azubuike"/>
        <s v="Kevon Harris"/>
        <s v="David Duke Jr."/>
        <s v="Malcolm Hill"/>
        <s v="Moussa Diabate"/>
        <s v="Christian Koloko"/>
        <s v="Darius Days"/>
        <s v="Keon Ellis"/>
        <s v="Trevor Hudgins"/>
        <s v="Justin Jackson"/>
        <s v="Joe Wieskamp"/>
        <s v="Frank Kaminsky"/>
        <s v="Richaun Holmes"/>
        <s v="Matthew Dellavedova"/>
        <s v="Dalano Banton"/>
        <s v="James Bouknight"/>
        <s v="Wendell Moore Jr."/>
        <s v="Mfiondu Kabengele"/>
        <s v="Duane Washington Jr."/>
        <s v="Jamal Cain"/>
        <s v="Scotty Pippen Jr."/>
        <s v="Trevelin Queen"/>
        <s v="Nerlens Noel"/>
        <s v="Garrett Temple"/>
        <s v="Greg Brown III"/>
        <s v="Robin Lopez"/>
        <s v="Cole Swider"/>
        <s v="Dereon Seabron"/>
        <s v="Johnny Davis"/>
        <s v="KZ Okpala"/>
        <s v="Tony Bradley"/>
        <s v="Vit Krejci"/>
        <s v="Mamadi Diakite"/>
        <s v="Vernon Carey Jr."/>
        <s v="Thanasis Antetokounmpo"/>
        <s v="Deonte Burton"/>
        <s v="Jack White"/>
        <s v="Ron Harper Jr."/>
        <s v="Chris Silva"/>
        <s v="John Butler Jr."/>
        <s v="Quenton Jackson"/>
        <s v="Leandro Bolmaro"/>
        <s v="Derrick Rose"/>
        <s v="Stanley Umude"/>
        <s v="Marko Simonovic"/>
        <s v="JD Davison"/>
        <s v="Tyrese Martin"/>
        <s v="Furkan Korkmaz"/>
        <m/>
        <s v="Austin Rivers" u="1"/>
        <s v="Kemba Walker" u="1"/>
        <s v="Chuma Okeke" u="1"/>
        <s v="Steven Adams" u="1"/>
        <s v="Micah Potter" u="1"/>
        <s v="James Johnson" u="1"/>
        <s v="Jaylen Nowell" u="1"/>
        <s v="Isaiah Mobley" u="1"/>
        <s v="LeBron James" u="1"/>
        <s v="John Wall" u="1"/>
        <s v="Zeke Nnaji" u="1"/>
        <s v="Justin Champagnie" u="1"/>
        <s v="LaMelo Ball" u="1"/>
        <s v="Haywood Highsmith" u="1"/>
        <s v="Ryan Arcidiacono" u="1"/>
        <s v="Jaden Springer" u="1"/>
        <s v="Josh Minott" u="1"/>
        <s v="Carlik Jones" u="1"/>
        <s v="Blake Griffin" u="1"/>
        <s v="Kenrich Williams" u="1"/>
        <s v="Monte Morris" u="1"/>
        <s v="Anfernee Simons" u="1"/>
        <s v="Isaiah Roby" u="1"/>
        <s v="Garrison Mathews" u="1"/>
        <s v="Isaiah Todd" u="1"/>
        <s v="Sterling Brown" u="1"/>
        <s v="Jarrett Culver" u="1"/>
        <s v="Cade Cunningham" u="1"/>
        <s v="Jonas Valanciunas" u="1"/>
        <s v="Ben Simmons" u="1"/>
        <s v="Malcolm Brogdon" u="1"/>
        <s v="Jordan Hall" u="1"/>
        <s v="Gary Payton II" u="1"/>
        <s v="Jordan Schakel" u="1"/>
        <s v="Jason Preston" u="1"/>
        <s v="Brandon Boston Jr." u="1"/>
        <s v="Braxton Key" u="1"/>
        <s v="Neemias Queta" u="1"/>
        <s v="Theo Pinson" u="1"/>
        <s v="Karl-Anthony Towns" u="1"/>
        <s v="Jeff Dowtin Jr." u="1"/>
        <s v="Justise Winslow" u="1"/>
        <s v="Joshua Primo" u="1"/>
        <s v="Moses Brown" u="1"/>
        <s v="Theo Maledon" u="1"/>
        <s v="Chima Moneke" u="1"/>
        <s v="Khem Birch" u="1"/>
        <s v="Javonte Green" u="1"/>
        <s v="Larry Nance Jr." u="1"/>
        <s v="Evan Fournier" u="1"/>
        <s v="Bismack Biyombo" u="1"/>
        <s v="Jamaree Bouyea" u="1"/>
        <s v="Landry Shamet" u="1"/>
        <s v="Wesley Matthews" u="1"/>
        <s v="Collin Sexton" u="1"/>
        <s v="Facundo Campazzo" u="1"/>
        <s v="Serge Ibaka" u="1"/>
        <s v="Devon Dotson" u="1"/>
        <s v="Otto Porter Jr." u="1"/>
        <s v="Doug McDermott" u="1"/>
        <s v="Max Christie" u="1"/>
        <s v="Daniel Theis" u="1"/>
        <s v="Norman Powell" u="1"/>
        <s v="Patty Mills" u="1"/>
        <s v="Alize Johnson" u="1"/>
        <s v="Tyler Dorsey" u="1"/>
        <s v="Kendall Brown" u="1"/>
        <s v="Jusuf Nurkic" u="1"/>
        <s v="Cody Martin" u="1"/>
        <s v="Jose Alvarado" u="1"/>
        <s v="Alondes Williams" u="1"/>
        <s v="Zion Williamson" u="1"/>
        <s v="Jericho Sims" u="1"/>
        <s v="Noah Vonleh" u="1"/>
        <s v="Edmond Sumner" u="1"/>
        <s v="Jaden Hardy" u="1"/>
        <s v="Aleksej Pokusevski" u="1"/>
        <s v="Michael Foster Jr." u="1"/>
        <s v="Trevor Keels" u="1"/>
        <s v="Day'Ron Sharpe" u="1"/>
        <s v="Kyle Lowry" u="1"/>
        <s v="Ryan Rollins" u="1"/>
        <s v="Nikola Jovic" u="1"/>
        <s v="Dewayne Dedmon" u="1"/>
        <s v="Jeremiah Robinson-Earl" u="1"/>
        <s v="D'Angelo Russell" u="1"/>
        <s v="Duncan Robinson" u="1"/>
        <s v="Isaiah Stewart" u="1"/>
        <s v="McKinley Wright IV" u="1"/>
        <s v="Stanley Johnson" u="1"/>
        <s v="Jalen Duren" u="1"/>
        <s v="Andrew Wiggins" u="1"/>
      </sharedItems>
    </cacheField>
    <cacheField name="Team" numFmtId="0">
      <sharedItems containsBlank="1" count="32">
        <s v="BOS"/>
        <s v="BKN"/>
        <s v="WAS"/>
        <s v="NYK"/>
        <s v="TOR"/>
        <s v="DAL"/>
        <s v="DET"/>
        <s v="POR"/>
        <s v="PHI"/>
        <s v="MIA"/>
        <s v="LAC"/>
        <s v="NOP"/>
        <s v="CHA"/>
        <s v="PHX"/>
        <s v="CHI"/>
        <s v="SAC"/>
        <s v="OKC"/>
        <s v="MIL"/>
        <s v="MIN"/>
        <s v="LAL"/>
        <s v="ATL"/>
        <s v="ORL"/>
        <s v="GSW"/>
        <s v="CLE"/>
        <s v="DEN"/>
        <s v="IND"/>
        <s v="UTA"/>
        <s v="MEM"/>
        <s v="HOU"/>
        <s v="SAS"/>
        <s v="-"/>
        <m/>
      </sharedItems>
    </cacheField>
    <cacheField name="Age" numFmtId="0">
      <sharedItems containsBlank="1" containsMixedTypes="1" containsNumber="1" containsInteger="1" minValue="19" maxValue="39"/>
    </cacheField>
    <cacheField name="GP" numFmtId="0">
      <sharedItems containsBlank="1" containsMixedTypes="1" containsNumber="1" containsInteger="1" minValue="1" maxValue="15"/>
    </cacheField>
    <cacheField name="Min" numFmtId="0">
      <sharedItems containsBlank="1" containsMixedTypes="1" containsNumber="1" minValue="0.2" maxValue="38.200000000000003"/>
    </cacheField>
    <cacheField name="Pts" numFmtId="0">
      <sharedItems containsBlank="1" containsMixedTypes="1" containsNumber="1" minValue="0" maxValue="34.5"/>
    </cacheField>
    <cacheField name="Reb" numFmtId="0">
      <sharedItems containsBlank="1" containsMixedTypes="1" containsNumber="1" minValue="0" maxValue="13"/>
    </cacheField>
    <cacheField name="Ast" numFmtId="0">
      <sharedItems containsBlank="1" containsMixedTypes="1" containsNumber="1" minValue="0" maxValue="12.6"/>
    </cacheField>
    <cacheField name="FGM" numFmtId="0">
      <sharedItems containsBlank="1" containsMixedTypes="1" containsNumber="1" minValue="0" maxValue="11.7"/>
    </cacheField>
    <cacheField name="FGA" numFmtId="0">
      <sharedItems containsBlank="1" containsMixedTypes="1" containsNumber="1" minValue="0" maxValue="22.8"/>
    </cacheField>
    <cacheField name="3PM" numFmtId="0">
      <sharedItems containsBlank="1" containsMixedTypes="1" containsNumber="1" minValue="0" maxValue="5"/>
    </cacheField>
    <cacheField name="3PA" numFmtId="0">
      <sharedItems containsBlank="1" containsMixedTypes="1" containsNumber="1" minValue="0" maxValue="11.6"/>
    </cacheField>
    <cacheField name="FTM" numFmtId="0">
      <sharedItems containsBlank="1" containsMixedTypes="1" containsNumber="1" minValue="0" maxValue="10.7"/>
    </cacheField>
    <cacheField name="FTA" numFmtId="0">
      <sharedItems containsBlank="1" containsMixedTypes="1" containsNumber="1" minValue="0" maxValue="12.7"/>
    </cacheField>
    <cacheField name="M" numFmtId="0">
      <sharedItems containsBlank="1" containsMixedTypes="1" containsNumber="1" minValue="1" maxValue="39"/>
    </cacheField>
    <cacheField name="P" numFmtId="0">
      <sharedItems containsBlank="1" containsMixedTypes="1" containsNumber="1" minValue="0" maxValue="32.700000000000003"/>
    </cacheField>
    <cacheField name="R" numFmtId="0">
      <sharedItems containsBlank="1" containsMixedTypes="1" containsNumber="1" minValue="0" maxValue="13.3"/>
    </cacheField>
    <cacheField name="A" numFmtId="0">
      <sharedItems containsBlank="1" containsMixedTypes="1" containsNumber="1" minValue="0" maxValue="12"/>
    </cacheField>
    <cacheField name="Mi" numFmtId="0">
      <sharedItems containsBlank="1" containsMixedTypes="1" containsNumber="1" minValue="1" maxValue="41.4"/>
    </cacheField>
    <cacheField name="Pt" numFmtId="0">
      <sharedItems containsBlank="1" containsMixedTypes="1" containsNumber="1" containsInteger="1" minValue="0" maxValue="44"/>
    </cacheField>
    <cacheField name="Re" numFmtId="0">
      <sharedItems containsBlank="1" containsMixedTypes="1" containsNumber="1" containsInteger="1" minValue="0" maxValue="17"/>
    </cacheField>
    <cacheField name="As" numFmtId="0">
      <sharedItems containsBlank="1" containsMixedTypes="1" containsNumber="1" containsInteger="1" minValue="0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63">
  <r>
    <x v="0"/>
    <x v="0"/>
    <n v="26"/>
    <n v="14"/>
    <n v="36.700000000000003"/>
    <n v="27.9"/>
    <n v="6.4"/>
    <n v="4.0999999999999996"/>
    <n v="11.1"/>
    <n v="21.4"/>
    <n v="2.4"/>
    <n v="6.6"/>
    <n v="3.4"/>
    <n v="4.5999999999999996"/>
    <n v="32.6"/>
    <n v="28.3"/>
    <n v="7"/>
    <n v="3.8"/>
    <n v="26.7"/>
    <n v="18"/>
    <n v="3"/>
    <n v="4"/>
  </r>
  <r>
    <x v="1"/>
    <x v="0"/>
    <n v="25"/>
    <n v="13"/>
    <n v="36.799999999999997"/>
    <n v="28.6"/>
    <n v="9.5"/>
    <n v="5"/>
    <n v="9.6999999999999993"/>
    <n v="20.9"/>
    <n v="2.8"/>
    <n v="9.5"/>
    <n v="6.5"/>
    <n v="8"/>
    <n v="33.200000000000003"/>
    <n v="32.700000000000003"/>
    <n v="8"/>
    <n v="3.7"/>
    <n v="31.9"/>
    <n v="28"/>
    <n v="9"/>
    <n v="5"/>
  </r>
  <r>
    <x v="2"/>
    <x v="1"/>
    <n v="26"/>
    <n v="15"/>
    <n v="35.299999999999997"/>
    <n v="28.2"/>
    <n v="4.0999999999999996"/>
    <n v="2.5"/>
    <n v="9.4"/>
    <n v="19.100000000000001"/>
    <n v="2.8"/>
    <n v="7.1"/>
    <n v="6.6"/>
    <n v="7.3"/>
    <n v="35.9"/>
    <n v="30.3"/>
    <n v="4.8"/>
    <n v="2.5"/>
    <n v="34.4"/>
    <n v="44"/>
    <n v="6"/>
    <n v="1"/>
  </r>
  <r>
    <x v="3"/>
    <x v="2"/>
    <n v="27"/>
    <n v="8"/>
    <n v="34"/>
    <n v="20.399999999999999"/>
    <n v="6.1"/>
    <n v="3.1"/>
    <n v="7.5"/>
    <n v="15.9"/>
    <n v="2.2999999999999998"/>
    <n v="6.4"/>
    <n v="3.1"/>
    <n v="4"/>
    <s v="-"/>
    <s v="-"/>
    <s v="-"/>
    <s v="-"/>
    <s v="-"/>
    <s v="-"/>
    <s v="-"/>
    <s v="-"/>
  </r>
  <r>
    <x v="4"/>
    <x v="3"/>
    <n v="28"/>
    <n v="15"/>
    <n v="35.6"/>
    <n v="26.8"/>
    <n v="7.6"/>
    <n v="4.3"/>
    <n v="9.1999999999999993"/>
    <n v="20.3"/>
    <n v="3.3"/>
    <n v="9.5"/>
    <n v="5.0999999999999996"/>
    <n v="6.7"/>
    <n v="34.200000000000003"/>
    <n v="30.3"/>
    <n v="5.8"/>
    <n v="4.3"/>
    <n v="28.3"/>
    <n v="26"/>
    <n v="4"/>
    <n v="3"/>
  </r>
  <r>
    <x v="5"/>
    <x v="4"/>
    <n v="29"/>
    <n v="14"/>
    <n v="36.700000000000003"/>
    <n v="19.7"/>
    <n v="3.5"/>
    <n v="8.4"/>
    <n v="6.7"/>
    <n v="16.2"/>
    <n v="3.4"/>
    <n v="9.1999999999999993"/>
    <n v="2.9"/>
    <n v="3.2"/>
    <n v="35.6"/>
    <n v="21.5"/>
    <n v="3"/>
    <n v="7"/>
    <n v="34.799999999999997"/>
    <n v="12"/>
    <n v="3"/>
    <n v="6"/>
  </r>
  <r>
    <x v="6"/>
    <x v="0"/>
    <n v="36"/>
    <n v="13"/>
    <n v="30"/>
    <n v="10.8"/>
    <n v="6.3"/>
    <n v="3.8"/>
    <n v="3.9"/>
    <n v="7.8"/>
    <n v="2.8"/>
    <n v="5.7"/>
    <n v="0.2"/>
    <n v="0.2"/>
    <n v="25.8"/>
    <n v="7"/>
    <n v="6.8"/>
    <n v="2.8"/>
    <n v="25.7"/>
    <n v="5"/>
    <n v="4"/>
    <n v="3"/>
  </r>
  <r>
    <x v="7"/>
    <x v="3"/>
    <n v="22"/>
    <n v="15"/>
    <n v="32.200000000000003"/>
    <n v="20"/>
    <n v="4.5"/>
    <n v="2.8"/>
    <n v="7.2"/>
    <n v="15.5"/>
    <n v="1.4"/>
    <n v="4.8"/>
    <n v="4.2"/>
    <n v="5.7"/>
    <n v="30.5"/>
    <n v="17"/>
    <n v="3.3"/>
    <n v="4"/>
    <n v="29.4"/>
    <n v="19"/>
    <n v="3"/>
    <n v="5"/>
  </r>
  <r>
    <x v="8"/>
    <x v="5"/>
    <n v="31"/>
    <n v="11"/>
    <n v="37.200000000000003"/>
    <n v="25.9"/>
    <n v="5.6"/>
    <n v="5.5"/>
    <n v="9.3000000000000007"/>
    <n v="19.3"/>
    <n v="2.6"/>
    <n v="7.5"/>
    <n v="4.7"/>
    <n v="5.2"/>
    <n v="34.6"/>
    <n v="17.3"/>
    <n v="5.3"/>
    <n v="5.3"/>
    <n v="29.8"/>
    <n v="16"/>
    <n v="3"/>
    <n v="6"/>
  </r>
  <r>
    <x v="9"/>
    <x v="6"/>
    <n v="33"/>
    <n v="2"/>
    <n v="34.1"/>
    <n v="22.5"/>
    <n v="7.5"/>
    <n v="2"/>
    <n v="8"/>
    <n v="16.5"/>
    <n v="4"/>
    <n v="7.5"/>
    <n v="2.5"/>
    <n v="2.5"/>
    <s v="-"/>
    <s v="-"/>
    <s v="-"/>
    <s v="-"/>
    <s v="-"/>
    <s v="-"/>
    <s v="-"/>
    <s v="-"/>
  </r>
  <r>
    <x v="10"/>
    <x v="5"/>
    <n v="32"/>
    <n v="14"/>
    <n v="31.9"/>
    <n v="9.1"/>
    <n v="4.4000000000000004"/>
    <n v="1.2"/>
    <n v="3.2"/>
    <n v="7"/>
    <n v="2.6"/>
    <n v="5.9"/>
    <n v="0.1"/>
    <n v="0.1"/>
    <n v="32.200000000000003"/>
    <n v="8.8000000000000007"/>
    <n v="4"/>
    <n v="0"/>
    <n v="22"/>
    <n v="11"/>
    <n v="2"/>
    <n v="0"/>
  </r>
  <r>
    <x v="11"/>
    <x v="7"/>
    <n v="29"/>
    <n v="8"/>
    <n v="35.799999999999997"/>
    <n v="19.5"/>
    <n v="5.5"/>
    <n v="3"/>
    <n v="5.8"/>
    <n v="14"/>
    <n v="2.5"/>
    <n v="6.8"/>
    <n v="5.5"/>
    <n v="6.5"/>
    <s v="-"/>
    <s v="-"/>
    <s v="-"/>
    <s v="-"/>
    <s v="-"/>
    <s v="-"/>
    <s v="-"/>
    <s v="-"/>
  </r>
  <r>
    <x v="12"/>
    <x v="3"/>
    <n v="23"/>
    <n v="15"/>
    <n v="31.5"/>
    <n v="19.5"/>
    <n v="4.3"/>
    <n v="4"/>
    <n v="6.6"/>
    <n v="14.2"/>
    <n v="2.7"/>
    <n v="7.3"/>
    <n v="3.6"/>
    <n v="4.3"/>
    <n v="29.8"/>
    <n v="22.3"/>
    <n v="3"/>
    <n v="5.5"/>
    <n v="30.3"/>
    <n v="40"/>
    <n v="2"/>
    <n v="9"/>
  </r>
  <r>
    <x v="13"/>
    <x v="8"/>
    <n v="33"/>
    <n v="9"/>
    <n v="38.200000000000003"/>
    <n v="20.3"/>
    <n v="7.1"/>
    <n v="11.6"/>
    <n v="6"/>
    <n v="15.1"/>
    <n v="2.6"/>
    <n v="7.4"/>
    <n v="5.8"/>
    <n v="6.6"/>
    <s v="-"/>
    <s v="-"/>
    <s v="-"/>
    <s v="-"/>
    <s v="-"/>
    <s v="-"/>
    <s v="-"/>
    <s v="-"/>
  </r>
  <r>
    <x v="14"/>
    <x v="9"/>
    <n v="23"/>
    <n v="15"/>
    <n v="34.799999999999997"/>
    <n v="19.7"/>
    <n v="4.8"/>
    <n v="4.0999999999999996"/>
    <n v="7.2"/>
    <n v="15.5"/>
    <n v="3.2"/>
    <n v="7.9"/>
    <n v="2.1"/>
    <n v="2.2000000000000002"/>
    <n v="34"/>
    <n v="24.3"/>
    <n v="3.5"/>
    <n v="4.3"/>
    <n v="36.6"/>
    <n v="33"/>
    <n v="3"/>
    <n v="6"/>
  </r>
  <r>
    <x v="15"/>
    <x v="4"/>
    <n v="25"/>
    <n v="15"/>
    <n v="35.200000000000003"/>
    <n v="18"/>
    <n v="3.8"/>
    <n v="1.6"/>
    <n v="6.7"/>
    <n v="12.1"/>
    <n v="2.9"/>
    <n v="6"/>
    <n v="1.7"/>
    <n v="1.9"/>
    <n v="34.5"/>
    <n v="18.8"/>
    <n v="5"/>
    <n v="2.2999999999999998"/>
    <n v="38.9"/>
    <n v="22"/>
    <n v="3"/>
    <n v="5"/>
  </r>
  <r>
    <x v="16"/>
    <x v="2"/>
    <n v="29"/>
    <n v="11"/>
    <n v="34.799999999999997"/>
    <n v="23.5"/>
    <n v="5.2"/>
    <n v="5.6"/>
    <n v="8.9"/>
    <n v="19"/>
    <n v="1.3"/>
    <n v="3.6"/>
    <n v="4.5"/>
    <n v="5.3"/>
    <s v="-"/>
    <s v="-"/>
    <s v="-"/>
    <s v="-"/>
    <s v="-"/>
    <s v="-"/>
    <s v="-"/>
    <s v="-"/>
  </r>
  <r>
    <x v="17"/>
    <x v="4"/>
    <n v="28"/>
    <n v="15"/>
    <n v="37"/>
    <n v="20.6"/>
    <n v="8.3000000000000007"/>
    <n v="5.4"/>
    <n v="8.1"/>
    <n v="17.600000000000001"/>
    <n v="1.2"/>
    <n v="4.2"/>
    <n v="3.3"/>
    <n v="4.3"/>
    <n v="37.200000000000003"/>
    <n v="27"/>
    <n v="8.8000000000000007"/>
    <n v="5.8"/>
    <n v="37.299999999999997"/>
    <n v="26"/>
    <n v="9"/>
    <n v="5"/>
  </r>
  <r>
    <x v="18"/>
    <x v="3"/>
    <n v="24"/>
    <n v="15"/>
    <n v="27.6"/>
    <n v="7.1"/>
    <n v="9.1999999999999993"/>
    <n v="0.5"/>
    <n v="3.1"/>
    <n v="4.3"/>
    <n v="0"/>
    <n v="0"/>
    <n v="0.9"/>
    <n v="1.9"/>
    <n v="25.8"/>
    <n v="3.8"/>
    <n v="8.8000000000000007"/>
    <n v="0.3"/>
    <n v="19.7"/>
    <n v="3"/>
    <n v="6"/>
    <n v="0"/>
  </r>
  <r>
    <x v="19"/>
    <x v="10"/>
    <n v="31"/>
    <n v="13"/>
    <n v="36.9"/>
    <n v="27.5"/>
    <n v="6.6"/>
    <n v="3.8"/>
    <n v="9.6999999999999993"/>
    <n v="17.5"/>
    <n v="2.6"/>
    <n v="5.4"/>
    <n v="5.5"/>
    <n v="6.4"/>
    <n v="33.4"/>
    <n v="21.8"/>
    <n v="6.3"/>
    <n v="5.3"/>
    <n v="33.299999999999997"/>
    <n v="22"/>
    <n v="7"/>
    <n v="6"/>
  </r>
  <r>
    <x v="20"/>
    <x v="11"/>
    <n v="31"/>
    <n v="15"/>
    <n v="35.1"/>
    <n v="20.100000000000001"/>
    <n v="4.7"/>
    <n v="6.1"/>
    <n v="7.5"/>
    <n v="17.2"/>
    <n v="2.8"/>
    <n v="7"/>
    <n v="2.2999999999999998"/>
    <n v="2.9"/>
    <n v="33.700000000000003"/>
    <n v="18.3"/>
    <n v="3"/>
    <n v="5.5"/>
    <n v="38"/>
    <n v="15"/>
    <n v="1"/>
    <n v="3"/>
  </r>
  <r>
    <x v="21"/>
    <x v="2"/>
    <n v="27"/>
    <n v="14"/>
    <n v="32.6"/>
    <n v="24.5"/>
    <n v="7.8"/>
    <n v="3.1"/>
    <n v="9.3000000000000007"/>
    <n v="17.399999999999999"/>
    <n v="2.2999999999999998"/>
    <n v="5.5"/>
    <n v="3.6"/>
    <n v="4.0999999999999996"/>
    <n v="29.5"/>
    <n v="26.5"/>
    <n v="7.8"/>
    <n v="3.8"/>
    <n v="34"/>
    <n v="32"/>
    <n v="13"/>
    <n v="6"/>
  </r>
  <r>
    <x v="22"/>
    <x v="11"/>
    <n v="25"/>
    <n v="13"/>
    <n v="34.799999999999997"/>
    <n v="26.6"/>
    <n v="5.3"/>
    <n v="6.8"/>
    <n v="9.9"/>
    <n v="19.3"/>
    <n v="1.4"/>
    <n v="3.6"/>
    <n v="5.4"/>
    <n v="6.1"/>
    <n v="34.299999999999997"/>
    <n v="29.3"/>
    <n v="7.3"/>
    <n v="8.5"/>
    <n v="38.200000000000003"/>
    <n v="26"/>
    <n v="8"/>
    <n v="7"/>
  </r>
  <r>
    <x v="23"/>
    <x v="12"/>
    <n v="27"/>
    <n v="11"/>
    <n v="32.799999999999997"/>
    <n v="22.1"/>
    <n v="5.4"/>
    <n v="1.1000000000000001"/>
    <n v="7.5"/>
    <n v="16.3"/>
    <n v="2.5"/>
    <n v="6.7"/>
    <n v="4.5"/>
    <n v="5.4"/>
    <n v="12.1"/>
    <n v="8"/>
    <n v="3"/>
    <n v="2"/>
    <s v="-"/>
    <s v="-"/>
    <s v="-"/>
    <s v="-"/>
  </r>
  <r>
    <x v="24"/>
    <x v="13"/>
    <n v="26"/>
    <n v="15"/>
    <n v="35.9"/>
    <n v="31.6"/>
    <n v="4.8"/>
    <n v="5.2"/>
    <n v="11.7"/>
    <n v="21.3"/>
    <n v="2.1"/>
    <n v="5.3"/>
    <n v="6.2"/>
    <n v="7.3"/>
    <n v="34.700000000000003"/>
    <n v="29.5"/>
    <n v="6"/>
    <n v="5"/>
    <n v="33.5"/>
    <n v="24"/>
    <n v="7"/>
    <n v="5"/>
  </r>
  <r>
    <x v="25"/>
    <x v="1"/>
    <n v="29"/>
    <n v="14"/>
    <n v="35.700000000000003"/>
    <n v="17.7"/>
    <n v="4.2"/>
    <n v="9.4"/>
    <n v="6"/>
    <n v="14.6"/>
    <n v="1.7"/>
    <n v="5.9"/>
    <n v="4"/>
    <n v="5.0999999999999996"/>
    <n v="36.299999999999997"/>
    <n v="15.3"/>
    <n v="4.8"/>
    <n v="9.3000000000000007"/>
    <n v="29.1"/>
    <n v="2"/>
    <n v="3"/>
    <n v="5"/>
  </r>
  <r>
    <x v="26"/>
    <x v="5"/>
    <n v="24"/>
    <n v="10"/>
    <n v="35.799999999999997"/>
    <n v="31.4"/>
    <n v="7.9"/>
    <n v="8"/>
    <n v="10.199999999999999"/>
    <n v="22.5"/>
    <n v="3.5"/>
    <n v="10"/>
    <n v="7.5"/>
    <n v="9.6999999999999993"/>
    <n v="36.6"/>
    <n v="32.299999999999997"/>
    <n v="9"/>
    <n v="9.8000000000000007"/>
    <n v="28"/>
    <n v="25"/>
    <n v="7"/>
    <n v="6"/>
  </r>
  <r>
    <x v="27"/>
    <x v="14"/>
    <n v="28"/>
    <n v="15"/>
    <n v="37.5"/>
    <n v="28.7"/>
    <n v="3.4"/>
    <n v="4.5"/>
    <n v="10.3"/>
    <n v="19"/>
    <n v="2.7"/>
    <n v="6.3"/>
    <n v="5.5"/>
    <n v="6.2"/>
    <n v="33.5"/>
    <n v="26"/>
    <n v="2.8"/>
    <n v="4.8"/>
    <n v="32.299999999999997"/>
    <n v="23"/>
    <n v="5"/>
    <n v="3"/>
  </r>
  <r>
    <x v="28"/>
    <x v="8"/>
    <n v="22"/>
    <n v="15"/>
    <n v="35.700000000000003"/>
    <n v="23.4"/>
    <n v="3.4"/>
    <n v="3.6"/>
    <n v="8.6"/>
    <n v="15.5"/>
    <n v="3.6"/>
    <n v="6.9"/>
    <n v="2.6"/>
    <n v="2.8"/>
    <n v="36.5"/>
    <n v="27"/>
    <n v="5"/>
    <n v="4.3"/>
    <n v="33.6"/>
    <n v="29"/>
    <n v="4"/>
    <n v="5"/>
  </r>
  <r>
    <x v="29"/>
    <x v="15"/>
    <n v="30"/>
    <n v="15"/>
    <n v="33.4"/>
    <n v="16.8"/>
    <n v="4.7"/>
    <n v="1.5"/>
    <n v="4.9000000000000004"/>
    <n v="10.199999999999999"/>
    <n v="1.7"/>
    <n v="4.3"/>
    <n v="5.3"/>
    <n v="6"/>
    <n v="32.4"/>
    <n v="17.8"/>
    <n v="4"/>
    <n v="1.8"/>
    <n v="35.1"/>
    <n v="19"/>
    <n v="5"/>
    <n v="1"/>
  </r>
  <r>
    <x v="30"/>
    <x v="9"/>
    <n v="25"/>
    <n v="15"/>
    <n v="35.6"/>
    <n v="19.100000000000001"/>
    <n v="7.3"/>
    <n v="3.3"/>
    <n v="7.2"/>
    <n v="13.4"/>
    <n v="0"/>
    <n v="0"/>
    <n v="4.7"/>
    <n v="5.7"/>
    <n v="37.5"/>
    <n v="18.5"/>
    <n v="9"/>
    <n v="3.5"/>
    <n v="36.5"/>
    <n v="21"/>
    <n v="12"/>
    <n v="4"/>
  </r>
  <r>
    <x v="31"/>
    <x v="16"/>
    <n v="24"/>
    <n v="10"/>
    <n v="35.1"/>
    <n v="32.9"/>
    <n v="4.9000000000000004"/>
    <n v="4.0999999999999996"/>
    <n v="11.1"/>
    <n v="21"/>
    <n v="0.8"/>
    <n v="1.8"/>
    <n v="9.9"/>
    <n v="11.2"/>
    <n v="32.6"/>
    <n v="29.3"/>
    <n v="3.7"/>
    <n v="4.7"/>
    <s v="-"/>
    <s v="-"/>
    <s v="-"/>
    <s v="-"/>
  </r>
  <r>
    <x v="32"/>
    <x v="14"/>
    <n v="33"/>
    <n v="14"/>
    <n v="37.6"/>
    <n v="23.9"/>
    <n v="5.0999999999999996"/>
    <n v="5.3"/>
    <n v="8.6"/>
    <n v="16.5"/>
    <n v="1.1000000000000001"/>
    <n v="2.6"/>
    <n v="5.6"/>
    <n v="6.8"/>
    <n v="30.1"/>
    <n v="14"/>
    <n v="4.7"/>
    <n v="6"/>
    <n v="33.200000000000003"/>
    <n v="21"/>
    <n v="5"/>
    <n v="7"/>
  </r>
  <r>
    <x v="33"/>
    <x v="12"/>
    <n v="29"/>
    <n v="12"/>
    <n v="34"/>
    <n v="19.899999999999999"/>
    <n v="3.8"/>
    <n v="6"/>
    <n v="7.7"/>
    <n v="18.100000000000001"/>
    <n v="2.4"/>
    <n v="7.5"/>
    <n v="2.2000000000000002"/>
    <n v="3"/>
    <n v="9.6"/>
    <n v="5"/>
    <n v="4"/>
    <n v="2"/>
    <s v="-"/>
    <s v="-"/>
    <s v="-"/>
    <s v="-"/>
  </r>
  <r>
    <x v="34"/>
    <x v="7"/>
    <n v="32"/>
    <n v="11"/>
    <n v="36.6"/>
    <n v="31.8"/>
    <n v="6.6"/>
    <n v="7.7"/>
    <n v="9"/>
    <n v="21.2"/>
    <n v="3.6"/>
    <n v="11.2"/>
    <n v="10.199999999999999"/>
    <n v="11.4"/>
    <n v="33.6"/>
    <n v="30"/>
    <n v="7"/>
    <n v="12"/>
    <s v="-"/>
    <s v="-"/>
    <s v="-"/>
    <s v="-"/>
  </r>
  <r>
    <x v="35"/>
    <x v="8"/>
    <n v="29"/>
    <n v="13"/>
    <n v="33.4"/>
    <n v="34.5"/>
    <n v="9.3000000000000007"/>
    <n v="4.7"/>
    <n v="11.4"/>
    <n v="19.100000000000001"/>
    <n v="1"/>
    <n v="2.8"/>
    <n v="10.7"/>
    <n v="12.7"/>
    <n v="28.8"/>
    <n v="28.7"/>
    <n v="8.6999999999999993"/>
    <n v="6.3"/>
    <s v="-"/>
    <s v="-"/>
    <s v="-"/>
    <s v="-"/>
  </r>
  <r>
    <x v="36"/>
    <x v="3"/>
    <n v="28"/>
    <n v="15"/>
    <n v="31"/>
    <n v="10"/>
    <n v="6.9"/>
    <n v="3.9"/>
    <n v="3.5"/>
    <n v="5.7"/>
    <n v="1"/>
    <n v="1.9"/>
    <n v="1.9"/>
    <n v="2.2999999999999998"/>
    <n v="28.7"/>
    <n v="9.5"/>
    <n v="4.8"/>
    <n v="2.8"/>
    <n v="24.7"/>
    <n v="9"/>
    <n v="5"/>
    <n v="2"/>
  </r>
  <r>
    <x v="37"/>
    <x v="17"/>
    <n v="28"/>
    <n v="11"/>
    <n v="31"/>
    <n v="30.5"/>
    <n v="10.6"/>
    <n v="6.5"/>
    <n v="11.5"/>
    <n v="18.899999999999999"/>
    <n v="0.8"/>
    <n v="2.2000000000000002"/>
    <n v="6.8"/>
    <n v="10.5"/>
    <n v="27"/>
    <n v="28.7"/>
    <n v="9.6999999999999993"/>
    <n v="5.7"/>
    <s v="-"/>
    <s v="-"/>
    <s v="-"/>
    <s v="-"/>
  </r>
  <r>
    <x v="38"/>
    <x v="12"/>
    <n v="24"/>
    <n v="12"/>
    <n v="32.700000000000003"/>
    <n v="18.3"/>
    <n v="5.9"/>
    <n v="2.4"/>
    <n v="7.1"/>
    <n v="16"/>
    <n v="2.2000000000000002"/>
    <n v="6.5"/>
    <n v="1.9"/>
    <n v="2.9"/>
    <n v="33.299999999999997"/>
    <n v="27.5"/>
    <n v="6.5"/>
    <n v="3.5"/>
    <n v="37.5"/>
    <n v="43"/>
    <n v="6"/>
    <n v="5"/>
  </r>
  <r>
    <x v="39"/>
    <x v="18"/>
    <n v="21"/>
    <n v="12"/>
    <n v="35"/>
    <n v="22.3"/>
    <n v="5.5"/>
    <n v="4.3"/>
    <n v="8.3000000000000007"/>
    <n v="18.899999999999999"/>
    <n v="2.8"/>
    <n v="7.2"/>
    <n v="2.9"/>
    <n v="4.4000000000000004"/>
    <n v="36.6"/>
    <n v="15"/>
    <n v="4.5"/>
    <n v="5"/>
    <n v="38.6"/>
    <n v="17"/>
    <n v="5"/>
    <n v="7"/>
  </r>
  <r>
    <x v="40"/>
    <x v="13"/>
    <n v="34"/>
    <n v="3"/>
    <n v="32.700000000000003"/>
    <n v="26.7"/>
    <n v="7.3"/>
    <n v="3.7"/>
    <n v="9.6999999999999993"/>
    <n v="14"/>
    <n v="2.2999999999999998"/>
    <n v="4.3"/>
    <n v="5"/>
    <n v="5.7"/>
    <s v="-"/>
    <s v="-"/>
    <s v="-"/>
    <s v="-"/>
    <s v="-"/>
    <s v="-"/>
    <s v="-"/>
    <s v="-"/>
  </r>
  <r>
    <x v="41"/>
    <x v="1"/>
    <n v="29"/>
    <n v="15"/>
    <n v="27.2"/>
    <n v="6.3"/>
    <n v="4.0999999999999996"/>
    <n v="1.7"/>
    <n v="2.2000000000000002"/>
    <n v="7.3"/>
    <n v="1.3"/>
    <n v="4.7"/>
    <n v="0.7"/>
    <n v="0.7"/>
    <n v="22.5"/>
    <n v="5.8"/>
    <n v="5"/>
    <n v="0.8"/>
    <n v="26.1"/>
    <n v="2"/>
    <n v="7"/>
    <n v="1"/>
  </r>
  <r>
    <x v="42"/>
    <x v="4"/>
    <n v="21"/>
    <n v="13"/>
    <n v="33.299999999999997"/>
    <n v="15.4"/>
    <n v="5.6"/>
    <n v="5"/>
    <n v="6.2"/>
    <n v="13.6"/>
    <n v="0.5"/>
    <n v="2.2000000000000002"/>
    <n v="2.5"/>
    <n v="3"/>
    <n v="36.5"/>
    <n v="17.5"/>
    <n v="6"/>
    <n v="9"/>
    <n v="41"/>
    <n v="22"/>
    <n v="7"/>
    <n v="12"/>
  </r>
  <r>
    <x v="43"/>
    <x v="18"/>
    <n v="29"/>
    <n v="15"/>
    <n v="34.4"/>
    <n v="11.7"/>
    <n v="7.2"/>
    <n v="7.1"/>
    <n v="4.9000000000000004"/>
    <n v="9.5"/>
    <n v="0.7"/>
    <n v="1.8"/>
    <n v="1.3"/>
    <n v="2.1"/>
    <n v="34.4"/>
    <n v="11.5"/>
    <n v="6.5"/>
    <n v="7.5"/>
    <n v="36"/>
    <n v="15"/>
    <n v="4"/>
    <n v="11"/>
  </r>
  <r>
    <x v="44"/>
    <x v="2"/>
    <n v="24"/>
    <n v="15"/>
    <n v="32.1"/>
    <n v="14"/>
    <n v="2.9"/>
    <n v="1.3"/>
    <n v="5.2"/>
    <n v="9.5"/>
    <n v="2.8"/>
    <n v="6.2"/>
    <n v="0.8"/>
    <n v="1"/>
    <n v="35"/>
    <n v="17.3"/>
    <n v="3.3"/>
    <n v="1.5"/>
    <n v="33.200000000000003"/>
    <n v="15"/>
    <n v="2"/>
    <n v="2"/>
  </r>
  <r>
    <x v="45"/>
    <x v="15"/>
    <n v="25"/>
    <n v="12"/>
    <n v="32.200000000000003"/>
    <n v="24.9"/>
    <n v="3.8"/>
    <n v="5.0999999999999996"/>
    <n v="9.3000000000000007"/>
    <n v="18.100000000000001"/>
    <n v="2.1"/>
    <n v="5.9"/>
    <n v="4.2"/>
    <n v="5.9"/>
    <n v="28.2"/>
    <n v="22"/>
    <n v="2"/>
    <n v="3.7"/>
    <n v="35.200000000000003"/>
    <n v="29"/>
    <n v="4"/>
    <n v="6"/>
  </r>
  <r>
    <x v="46"/>
    <x v="19"/>
    <n v="30"/>
    <n v="13"/>
    <n v="35.6"/>
    <n v="26.5"/>
    <n v="12.7"/>
    <n v="2.9"/>
    <n v="9.8000000000000007"/>
    <n v="17.100000000000001"/>
    <n v="0.4"/>
    <n v="1.3"/>
    <n v="6.6"/>
    <n v="9.1999999999999993"/>
    <n v="36.200000000000003"/>
    <n v="23.5"/>
    <n v="11"/>
    <n v="3"/>
    <n v="35.9"/>
    <n v="15"/>
    <n v="9"/>
    <n v="5"/>
  </r>
  <r>
    <x v="47"/>
    <x v="7"/>
    <n v="23"/>
    <n v="15"/>
    <n v="27.8"/>
    <n v="10.3"/>
    <n v="3"/>
    <n v="1.6"/>
    <n v="3.7"/>
    <n v="8.5"/>
    <n v="1.1000000000000001"/>
    <n v="3.9"/>
    <n v="1.7"/>
    <n v="2.1"/>
    <n v="22.1"/>
    <n v="7.5"/>
    <n v="1.8"/>
    <n v="0.5"/>
    <n v="25.8"/>
    <n v="11"/>
    <n v="1"/>
    <n v="0"/>
  </r>
  <r>
    <x v="48"/>
    <x v="11"/>
    <n v="22"/>
    <n v="15"/>
    <n v="34.299999999999997"/>
    <n v="18.100000000000001"/>
    <n v="3.7"/>
    <n v="1.8"/>
    <n v="6.1"/>
    <n v="12.1"/>
    <n v="3.9"/>
    <n v="8.5"/>
    <n v="2.1"/>
    <n v="2.2999999999999998"/>
    <n v="33.9"/>
    <n v="22"/>
    <n v="2.2999999999999998"/>
    <n v="1.5"/>
    <n v="37.700000000000003"/>
    <n v="21"/>
    <n v="3"/>
    <n v="3"/>
  </r>
  <r>
    <x v="49"/>
    <x v="3"/>
    <n v="26"/>
    <n v="8"/>
    <n v="33.4"/>
    <n v="24"/>
    <n v="3.1"/>
    <n v="5.6"/>
    <n v="8.4"/>
    <n v="15.4"/>
    <n v="2.4"/>
    <n v="5.4"/>
    <n v="4.9000000000000004"/>
    <n v="6.1"/>
    <n v="37.1"/>
    <n v="24"/>
    <n v="4"/>
    <n v="8"/>
    <s v="-"/>
    <s v="-"/>
    <s v="-"/>
    <s v="-"/>
  </r>
  <r>
    <x v="50"/>
    <x v="20"/>
    <n v="26"/>
    <n v="13"/>
    <n v="36.200000000000003"/>
    <n v="18.5"/>
    <n v="4.4000000000000004"/>
    <n v="6.5"/>
    <n v="7.4"/>
    <n v="17.7"/>
    <n v="1.1000000000000001"/>
    <n v="4.3"/>
    <n v="2.7"/>
    <n v="3.4"/>
    <n v="35.6"/>
    <n v="20.7"/>
    <n v="2.7"/>
    <n v="8.6999999999999993"/>
    <n v="35.200000000000003"/>
    <n v="29"/>
    <n v="4"/>
    <n v="5"/>
  </r>
  <r>
    <x v="51"/>
    <x v="10"/>
    <n v="34"/>
    <n v="15"/>
    <n v="29.9"/>
    <n v="13.9"/>
    <n v="5"/>
    <n v="7.3"/>
    <n v="5.4"/>
    <n v="11.5"/>
    <n v="0.8"/>
    <n v="3.2"/>
    <n v="2.2999999999999998"/>
    <n v="3.4"/>
    <n v="28.6"/>
    <n v="16.3"/>
    <n v="4.5"/>
    <n v="6"/>
    <n v="32.700000000000003"/>
    <n v="12"/>
    <n v="5"/>
    <n v="10"/>
  </r>
  <r>
    <x v="52"/>
    <x v="17"/>
    <n v="32"/>
    <n v="13"/>
    <n v="31.5"/>
    <n v="15.2"/>
    <n v="4"/>
    <n v="8.1999999999999993"/>
    <n v="5.7"/>
    <n v="11.8"/>
    <n v="1.8"/>
    <n v="5.2"/>
    <n v="2"/>
    <n v="2.2000000000000002"/>
    <n v="25.7"/>
    <n v="11.3"/>
    <n v="2.2999999999999998"/>
    <n v="8"/>
    <s v="-"/>
    <s v="-"/>
    <s v="-"/>
    <s v="-"/>
  </r>
  <r>
    <x v="53"/>
    <x v="10"/>
    <n v="32"/>
    <n v="12"/>
    <n v="36"/>
    <n v="25.8"/>
    <n v="6.2"/>
    <n v="4.8"/>
    <n v="8.6"/>
    <n v="19.3"/>
    <n v="2.2999999999999998"/>
    <n v="7.2"/>
    <n v="6.3"/>
    <n v="7.3"/>
    <n v="34.9"/>
    <n v="18"/>
    <n v="7"/>
    <n v="5"/>
    <s v="-"/>
    <s v="-"/>
    <s v="-"/>
    <s v="-"/>
  </r>
  <r>
    <x v="54"/>
    <x v="21"/>
    <n v="20"/>
    <n v="15"/>
    <n v="34"/>
    <n v="20.7"/>
    <n v="7.3"/>
    <n v="4.2"/>
    <n v="7.5"/>
    <n v="16.5"/>
    <n v="1.3"/>
    <n v="3.6"/>
    <n v="4.5"/>
    <n v="6.4"/>
    <n v="32.200000000000003"/>
    <n v="18.5"/>
    <n v="8.8000000000000007"/>
    <n v="5.3"/>
    <n v="28.9"/>
    <n v="24"/>
    <n v="11"/>
    <n v="5"/>
  </r>
  <r>
    <x v="55"/>
    <x v="12"/>
    <n v="33"/>
    <n v="14"/>
    <n v="32.5"/>
    <n v="15.1"/>
    <n v="4"/>
    <n v="5.4"/>
    <n v="5.9"/>
    <n v="12"/>
    <n v="1"/>
    <n v="3.1"/>
    <n v="2.4"/>
    <n v="3"/>
    <n v="31.7"/>
    <n v="19.7"/>
    <n v="4"/>
    <n v="6.3"/>
    <s v="-"/>
    <s v="-"/>
    <s v="-"/>
    <s v="-"/>
  </r>
  <r>
    <x v="56"/>
    <x v="22"/>
    <n v="26"/>
    <n v="15"/>
    <n v="28"/>
    <n v="8.1999999999999993"/>
    <n v="5.0999999999999996"/>
    <n v="3.3"/>
    <n v="2.7"/>
    <n v="7.5"/>
    <n v="1.7"/>
    <n v="5.5"/>
    <n v="1.2"/>
    <n v="1.3"/>
    <n v="21.7"/>
    <n v="7.3"/>
    <n v="4"/>
    <n v="1.3"/>
    <n v="22.9"/>
    <n v="13"/>
    <n v="7"/>
    <n v="2"/>
  </r>
  <r>
    <x v="57"/>
    <x v="2"/>
    <n v="30"/>
    <n v="15"/>
    <n v="27"/>
    <n v="7.4"/>
    <n v="3.7"/>
    <n v="4.4000000000000004"/>
    <n v="2.9"/>
    <n v="6.1"/>
    <n v="0.7"/>
    <n v="2.2999999999999998"/>
    <n v="0.9"/>
    <n v="1.2"/>
    <n v="28.5"/>
    <n v="11"/>
    <n v="5.5"/>
    <n v="3.8"/>
    <n v="30.6"/>
    <n v="8"/>
    <n v="5"/>
    <n v="2"/>
  </r>
  <r>
    <x v="58"/>
    <x v="0"/>
    <n v="29"/>
    <n v="14"/>
    <n v="32.1"/>
    <n v="12.2"/>
    <n v="1.9"/>
    <n v="4.4000000000000004"/>
    <n v="4.0999999999999996"/>
    <n v="10.3"/>
    <n v="2.1"/>
    <n v="5.9"/>
    <n v="1.9"/>
    <n v="2.6"/>
    <n v="29.4"/>
    <n v="12.5"/>
    <n v="1.5"/>
    <n v="5.3"/>
    <n v="30.2"/>
    <n v="14"/>
    <n v="0"/>
    <n v="5"/>
  </r>
  <r>
    <x v="59"/>
    <x v="23"/>
    <n v="21"/>
    <n v="15"/>
    <n v="35.6"/>
    <n v="18"/>
    <n v="9.4"/>
    <n v="3.5"/>
    <n v="7.4"/>
    <n v="13"/>
    <n v="0.3"/>
    <n v="1.5"/>
    <n v="2.9"/>
    <n v="4.9000000000000004"/>
    <n v="39"/>
    <n v="20.5"/>
    <n v="10.5"/>
    <n v="4.3"/>
    <n v="40.200000000000003"/>
    <n v="20"/>
    <n v="15"/>
    <n v="6"/>
  </r>
  <r>
    <x v="60"/>
    <x v="24"/>
    <n v="26"/>
    <n v="15"/>
    <n v="34.799999999999997"/>
    <n v="20.2"/>
    <n v="3.9"/>
    <n v="7.1"/>
    <n v="7.5"/>
    <n v="16.899999999999999"/>
    <n v="3.3"/>
    <n v="7.9"/>
    <n v="1.9"/>
    <n v="2.4"/>
    <n v="34.700000000000003"/>
    <n v="21.8"/>
    <n v="4.5"/>
    <n v="8"/>
    <n v="35.799999999999997"/>
    <n v="19"/>
    <n v="5"/>
    <n v="7"/>
  </r>
  <r>
    <x v="61"/>
    <x v="21"/>
    <n v="24"/>
    <n v="15"/>
    <n v="32.5"/>
    <n v="15.9"/>
    <n v="4.0999999999999996"/>
    <n v="6.4"/>
    <n v="6.6"/>
    <n v="12.6"/>
    <n v="0.4"/>
    <n v="1.8"/>
    <n v="2.2999999999999998"/>
    <n v="2.7"/>
    <n v="30.7"/>
    <n v="12"/>
    <n v="3.3"/>
    <n v="6.8"/>
    <n v="28.8"/>
    <n v="11"/>
    <n v="1"/>
    <n v="5"/>
  </r>
  <r>
    <x v="62"/>
    <x v="25"/>
    <n v="23"/>
    <n v="7"/>
    <n v="34.1"/>
    <n v="26.1"/>
    <n v="3.3"/>
    <n v="12.6"/>
    <n v="8.6"/>
    <n v="15.6"/>
    <n v="2.9"/>
    <n v="6.9"/>
    <n v="6.1"/>
    <n v="7"/>
    <n v="30.5"/>
    <n v="19.5"/>
    <n v="3.5"/>
    <n v="11"/>
    <s v="-"/>
    <s v="-"/>
    <s v="-"/>
    <s v="-"/>
  </r>
  <r>
    <x v="63"/>
    <x v="23"/>
    <n v="26"/>
    <n v="14"/>
    <n v="35.700000000000003"/>
    <n v="29.3"/>
    <n v="4.9000000000000004"/>
    <n v="3.2"/>
    <n v="10.7"/>
    <n v="22.8"/>
    <n v="3.4"/>
    <n v="9.4"/>
    <n v="4.5"/>
    <n v="5.2"/>
    <n v="36.6"/>
    <n v="32"/>
    <n v="5.3"/>
    <n v="2.5"/>
    <n v="40"/>
    <n v="44"/>
    <n v="5"/>
    <n v="5"/>
  </r>
  <r>
    <x v="64"/>
    <x v="26"/>
    <n v="30"/>
    <n v="3"/>
    <n v="34.1"/>
    <n v="17"/>
    <n v="3.7"/>
    <n v="8.3000000000000007"/>
    <n v="6.3"/>
    <n v="15.7"/>
    <n v="0.7"/>
    <n v="5.3"/>
    <n v="3.7"/>
    <n v="4.7"/>
    <s v="-"/>
    <s v="-"/>
    <s v="-"/>
    <s v="-"/>
    <s v="-"/>
    <s v="-"/>
    <s v="-"/>
    <s v="-"/>
  </r>
  <r>
    <x v="65"/>
    <x v="15"/>
    <n v="26"/>
    <n v="15"/>
    <n v="36.6"/>
    <n v="20.9"/>
    <n v="12.8"/>
    <n v="8.5"/>
    <n v="8.3000000000000007"/>
    <n v="13.6"/>
    <n v="0.3"/>
    <n v="0.7"/>
    <n v="4.0999999999999996"/>
    <n v="5.6"/>
    <n v="38.200000000000003"/>
    <n v="20.8"/>
    <n v="11.8"/>
    <n v="8"/>
    <n v="39.9"/>
    <n v="24"/>
    <n v="10"/>
    <n v="4"/>
  </r>
  <r>
    <x v="66"/>
    <x v="16"/>
    <n v="21"/>
    <n v="13"/>
    <n v="34.200000000000003"/>
    <n v="19.7"/>
    <n v="5.9"/>
    <n v="4.3"/>
    <n v="7.2"/>
    <n v="12.8"/>
    <n v="1.4"/>
    <n v="2.8"/>
    <n v="3.8"/>
    <n v="4.5"/>
    <n v="35.200000000000003"/>
    <n v="19.8"/>
    <n v="4"/>
    <n v="3.5"/>
    <n v="33.5"/>
    <n v="31"/>
    <n v="3"/>
    <n v="4"/>
  </r>
  <r>
    <x v="67"/>
    <x v="19"/>
    <n v="29"/>
    <n v="15"/>
    <n v="30.8"/>
    <n v="14.7"/>
    <n v="2.5"/>
    <n v="5.7"/>
    <n v="4.8"/>
    <n v="11.8"/>
    <n v="1.2"/>
    <n v="3.8"/>
    <n v="3.9"/>
    <n v="4.4000000000000004"/>
    <n v="31"/>
    <n v="15.8"/>
    <n v="3.3"/>
    <n v="4.5"/>
    <n v="33.9"/>
    <n v="17"/>
    <n v="3"/>
    <n v="5"/>
  </r>
  <r>
    <x v="68"/>
    <x v="9"/>
    <n v="33"/>
    <n v="14"/>
    <n v="33.200000000000003"/>
    <n v="25.9"/>
    <n v="6.4"/>
    <n v="5.6"/>
    <n v="8.1"/>
    <n v="13.9"/>
    <n v="0.7"/>
    <n v="1.4"/>
    <n v="9"/>
    <n v="10.5"/>
    <n v="34.9"/>
    <n v="26.3"/>
    <n v="3"/>
    <n v="8"/>
    <s v="-"/>
    <s v="-"/>
    <s v="-"/>
    <s v="-"/>
  </r>
  <r>
    <x v="69"/>
    <x v="18"/>
    <n v="22"/>
    <n v="15"/>
    <n v="31.5"/>
    <n v="15.3"/>
    <n v="4"/>
    <n v="1.7"/>
    <n v="5.7"/>
    <n v="10.9"/>
    <n v="1.7"/>
    <n v="4.0999999999999996"/>
    <n v="2.1"/>
    <n v="2.9"/>
    <n v="27.6"/>
    <n v="16"/>
    <n v="3.5"/>
    <n v="1.5"/>
    <n v="39.4"/>
    <n v="20"/>
    <n v="3"/>
    <n v="2"/>
  </r>
  <r>
    <x v="70"/>
    <x v="14"/>
    <n v="32"/>
    <n v="15"/>
    <n v="33.4"/>
    <n v="16.600000000000001"/>
    <n v="9.9"/>
    <n v="3.1"/>
    <n v="7"/>
    <n v="13.7"/>
    <n v="1.1000000000000001"/>
    <n v="3.5"/>
    <n v="1.5"/>
    <n v="1.7"/>
    <n v="25.3"/>
    <n v="13.8"/>
    <n v="7.5"/>
    <n v="3"/>
    <n v="30.4"/>
    <n v="20"/>
    <n v="8"/>
    <n v="5"/>
  </r>
  <r>
    <x v="71"/>
    <x v="19"/>
    <n v="23"/>
    <n v="15"/>
    <n v="28.1"/>
    <n v="8.9"/>
    <n v="3.7"/>
    <n v="1.9"/>
    <n v="3.1"/>
    <n v="7.5"/>
    <n v="2.1"/>
    <n v="5.3"/>
    <n v="0.5"/>
    <n v="0.7"/>
    <n v="28.4"/>
    <n v="10.5"/>
    <n v="4.8"/>
    <n v="1.8"/>
    <n v="32.4"/>
    <n v="18"/>
    <n v="6"/>
    <n v="1"/>
  </r>
  <r>
    <x v="72"/>
    <x v="27"/>
    <n v="27"/>
    <n v="13"/>
    <n v="29.7"/>
    <n v="12.2"/>
    <n v="3"/>
    <n v="2.8"/>
    <n v="4.5"/>
    <n v="10.9"/>
    <n v="2.4"/>
    <n v="6.2"/>
    <n v="0.8"/>
    <n v="1.2"/>
    <n v="24.1"/>
    <n v="10"/>
    <n v="2"/>
    <n v="3"/>
    <n v="31.7"/>
    <n v="13"/>
    <n v="3"/>
    <n v="3"/>
  </r>
  <r>
    <x v="73"/>
    <x v="27"/>
    <n v="23"/>
    <n v="5"/>
    <n v="26.4"/>
    <n v="21.8"/>
    <n v="4"/>
    <n v="7.2"/>
    <n v="7.4"/>
    <n v="14.8"/>
    <n v="0.8"/>
    <n v="2.4"/>
    <n v="6.2"/>
    <n v="7.8"/>
    <n v="24.2"/>
    <n v="20.7"/>
    <n v="3"/>
    <n v="6.3"/>
    <s v="-"/>
    <s v="-"/>
    <s v="-"/>
    <s v="-"/>
  </r>
  <r>
    <x v="74"/>
    <x v="1"/>
    <n v="27"/>
    <n v="14"/>
    <n v="30.5"/>
    <n v="15.8"/>
    <n v="5.0999999999999996"/>
    <n v="2"/>
    <n v="5.0999999999999996"/>
    <n v="11.7"/>
    <n v="2.4"/>
    <n v="6.3"/>
    <n v="3.3"/>
    <n v="3.9"/>
    <n v="26.9"/>
    <n v="13.5"/>
    <n v="3"/>
    <n v="2.5"/>
    <n v="26.1"/>
    <n v="10"/>
    <n v="3"/>
    <n v="1"/>
  </r>
  <r>
    <x v="75"/>
    <x v="22"/>
    <n v="33"/>
    <n v="15"/>
    <n v="34.1"/>
    <n v="20"/>
    <n v="4.8"/>
    <n v="2.1"/>
    <n v="7.5"/>
    <n v="16.5"/>
    <n v="3.9"/>
    <n v="9.6999999999999993"/>
    <n v="1"/>
    <n v="1.3"/>
    <n v="35"/>
    <n v="15.5"/>
    <n v="4.3"/>
    <n v="1.5"/>
    <n v="34.1"/>
    <n v="17"/>
    <n v="2"/>
    <n v="1"/>
  </r>
  <r>
    <x v="76"/>
    <x v="27"/>
    <n v="23"/>
    <n v="15"/>
    <n v="30.6"/>
    <n v="21.5"/>
    <n v="6.9"/>
    <n v="1.1000000000000001"/>
    <n v="7.7"/>
    <n v="14.5"/>
    <n v="1.5"/>
    <n v="4.5"/>
    <n v="4.7"/>
    <n v="6.1"/>
    <n v="30.2"/>
    <n v="21.5"/>
    <n v="8.8000000000000007"/>
    <n v="1"/>
    <n v="25.6"/>
    <n v="16"/>
    <n v="10"/>
    <n v="0"/>
  </r>
  <r>
    <x v="77"/>
    <x v="21"/>
    <n v="21"/>
    <n v="11"/>
    <n v="26.1"/>
    <n v="10.5"/>
    <n v="3.5"/>
    <n v="2.2000000000000002"/>
    <n v="3.9"/>
    <n v="9.5"/>
    <n v="1.2"/>
    <n v="3.6"/>
    <n v="1.5"/>
    <n v="2.1"/>
    <n v="23.7"/>
    <n v="9"/>
    <n v="2.5"/>
    <n v="1"/>
    <n v="23.9"/>
    <n v="2"/>
    <n v="3"/>
    <n v="1"/>
  </r>
  <r>
    <x v="78"/>
    <x v="27"/>
    <n v="24"/>
    <n v="15"/>
    <n v="32"/>
    <n v="22.1"/>
    <n v="5"/>
    <n v="4.7"/>
    <n v="8.1"/>
    <n v="16.2"/>
    <n v="2.7"/>
    <n v="6.7"/>
    <n v="3.1"/>
    <n v="3.7"/>
    <n v="31.3"/>
    <n v="25.3"/>
    <n v="3.5"/>
    <n v="4.5"/>
    <n v="36.200000000000003"/>
    <n v="31"/>
    <n v="4"/>
    <n v="5"/>
  </r>
  <r>
    <x v="79"/>
    <x v="23"/>
    <n v="24"/>
    <n v="10"/>
    <n v="32"/>
    <n v="13"/>
    <n v="10.1"/>
    <n v="1.6"/>
    <n v="5.0999999999999996"/>
    <n v="8.6"/>
    <n v="0"/>
    <n v="0.1"/>
    <n v="2.8"/>
    <n v="3.3"/>
    <n v="33.4"/>
    <n v="16"/>
    <n v="12.7"/>
    <n v="1.7"/>
    <s v="-"/>
    <s v="-"/>
    <s v="-"/>
    <s v="-"/>
  </r>
  <r>
    <x v="80"/>
    <x v="28"/>
    <n v="22"/>
    <n v="15"/>
    <n v="32.4"/>
    <n v="15.7"/>
    <n v="5.3"/>
    <n v="1.3"/>
    <n v="6.3"/>
    <n v="10.199999999999999"/>
    <n v="0.9"/>
    <n v="2.9"/>
    <n v="2.2999999999999998"/>
    <n v="3.1"/>
    <n v="33.1"/>
    <n v="18"/>
    <n v="4.8"/>
    <n v="1.5"/>
    <n v="32.799999999999997"/>
    <n v="18"/>
    <n v="6"/>
    <n v="2"/>
  </r>
  <r>
    <x v="81"/>
    <x v="16"/>
    <n v="23"/>
    <n v="15"/>
    <n v="32.299999999999997"/>
    <n v="12.5"/>
    <n v="4.9000000000000004"/>
    <n v="1.9"/>
    <n v="3.9"/>
    <n v="11.5"/>
    <n v="1.9"/>
    <n v="6.3"/>
    <n v="2.7"/>
    <n v="3.1"/>
    <n v="30.6"/>
    <n v="10"/>
    <n v="6.3"/>
    <n v="1.5"/>
    <n v="32.6"/>
    <n v="16"/>
    <n v="7"/>
    <n v="2"/>
  </r>
  <r>
    <x v="82"/>
    <x v="7"/>
    <n v="26"/>
    <n v="15"/>
    <n v="26.6"/>
    <n v="7.7"/>
    <n v="3.5"/>
    <n v="1.3"/>
    <n v="2.9"/>
    <n v="6.5"/>
    <n v="1.5"/>
    <n v="4"/>
    <n v="0.4"/>
    <n v="0.7"/>
    <n v="22.2"/>
    <n v="5.5"/>
    <n v="2.2999999999999998"/>
    <n v="1"/>
    <n v="14.2"/>
    <n v="3"/>
    <n v="1"/>
    <n v="0"/>
  </r>
  <r>
    <x v="83"/>
    <x v="23"/>
    <n v="23"/>
    <n v="14"/>
    <n v="35.799999999999997"/>
    <n v="21.6"/>
    <n v="2.6"/>
    <n v="7.3"/>
    <n v="7.9"/>
    <n v="16.8"/>
    <n v="2.4"/>
    <n v="6.1"/>
    <n v="3.6"/>
    <n v="4.2"/>
    <n v="37.6"/>
    <n v="18.5"/>
    <n v="2"/>
    <n v="6.8"/>
    <n v="41.4"/>
    <n v="27"/>
    <n v="2"/>
    <n v="5"/>
  </r>
  <r>
    <x v="84"/>
    <x v="16"/>
    <n v="20"/>
    <n v="15"/>
    <n v="32.299999999999997"/>
    <n v="18.3"/>
    <n v="8.9"/>
    <n v="7.5"/>
    <n v="7.8"/>
    <n v="15.3"/>
    <n v="1.3"/>
    <n v="3.3"/>
    <n v="1.4"/>
    <n v="2"/>
    <n v="33.6"/>
    <n v="23.3"/>
    <n v="10.3"/>
    <n v="6.5"/>
    <n v="34.299999999999997"/>
    <n v="31"/>
    <n v="10"/>
    <n v="9"/>
  </r>
  <r>
    <x v="85"/>
    <x v="22"/>
    <n v="35"/>
    <n v="13"/>
    <n v="35.9"/>
    <n v="30"/>
    <n v="6"/>
    <n v="6.2"/>
    <n v="10.8"/>
    <n v="21.5"/>
    <n v="5"/>
    <n v="11.6"/>
    <n v="3.5"/>
    <n v="4"/>
    <n v="36.6"/>
    <n v="27"/>
    <n v="6.8"/>
    <n v="8.3000000000000007"/>
    <n v="36.9"/>
    <n v="39"/>
    <n v="8"/>
    <n v="8"/>
  </r>
  <r>
    <x v="86"/>
    <x v="11"/>
    <n v="24"/>
    <n v="15"/>
    <n v="30.2"/>
    <n v="9.5"/>
    <n v="4.5"/>
    <n v="3.2"/>
    <n v="3.7"/>
    <n v="7.3"/>
    <n v="0.9"/>
    <n v="2.5"/>
    <n v="1.1000000000000001"/>
    <n v="1.6"/>
    <n v="28.4"/>
    <n v="6.5"/>
    <n v="4.3"/>
    <n v="3"/>
    <n v="35.4"/>
    <n v="13"/>
    <n v="6"/>
    <n v="4"/>
  </r>
  <r>
    <x v="87"/>
    <x v="27"/>
    <n v="24"/>
    <n v="15"/>
    <n v="27.1"/>
    <n v="10.199999999999999"/>
    <n v="6.4"/>
    <n v="2.4"/>
    <n v="4.5999999999999996"/>
    <n v="7.3"/>
    <n v="0.1"/>
    <n v="0.3"/>
    <n v="0.9"/>
    <n v="1.4"/>
    <n v="26.7"/>
    <n v="11.8"/>
    <n v="5.8"/>
    <n v="1.3"/>
    <n v="35.4"/>
    <n v="20"/>
    <n v="9"/>
    <n v="1"/>
  </r>
  <r>
    <x v="88"/>
    <x v="19"/>
    <n v="26"/>
    <n v="15"/>
    <n v="26.9"/>
    <n v="10.9"/>
    <n v="3.8"/>
    <n v="1.3"/>
    <n v="4"/>
    <n v="11"/>
    <n v="2.5"/>
    <n v="7.5"/>
    <n v="0.5"/>
    <n v="0.7"/>
    <n v="22.9"/>
    <n v="9.3000000000000007"/>
    <n v="3"/>
    <n v="1"/>
    <n v="27.5"/>
    <n v="18"/>
    <n v="3"/>
    <n v="2"/>
  </r>
  <r>
    <x v="89"/>
    <x v="10"/>
    <n v="34"/>
    <n v="15"/>
    <n v="26.2"/>
    <n v="11.6"/>
    <n v="1.7"/>
    <n v="1.9"/>
    <n v="4.0999999999999996"/>
    <n v="8.1"/>
    <n v="2.2999999999999998"/>
    <n v="4.9000000000000004"/>
    <n v="1.2"/>
    <n v="1.5"/>
    <n v="25.6"/>
    <n v="12.5"/>
    <n v="1.5"/>
    <n v="2"/>
    <n v="28.1"/>
    <n v="22"/>
    <n v="0"/>
    <n v="3"/>
  </r>
  <r>
    <x v="90"/>
    <x v="24"/>
    <n v="28"/>
    <n v="15"/>
    <n v="34.799999999999997"/>
    <n v="25.7"/>
    <n v="13"/>
    <n v="9.1"/>
    <n v="9.9"/>
    <n v="15.5"/>
    <n v="0.8"/>
    <n v="2.2999999999999998"/>
    <n v="5"/>
    <n v="6.1"/>
    <n v="34.200000000000003"/>
    <n v="27.3"/>
    <n v="13"/>
    <n v="10"/>
    <n v="35"/>
    <n v="25"/>
    <n v="17"/>
    <n v="12"/>
  </r>
  <r>
    <x v="91"/>
    <x v="13"/>
    <n v="37"/>
    <n v="15"/>
    <n v="31.5"/>
    <n v="13.3"/>
    <n v="4.4000000000000004"/>
    <n v="9.3000000000000007"/>
    <n v="5.0999999999999996"/>
    <n v="11.5"/>
    <n v="1.5"/>
    <n v="4.4000000000000004"/>
    <n v="1.5"/>
    <n v="1.9"/>
    <n v="28.7"/>
    <n v="13.8"/>
    <n v="4.5"/>
    <n v="8.5"/>
    <n v="26.9"/>
    <n v="9"/>
    <n v="3"/>
    <n v="10"/>
  </r>
  <r>
    <x v="92"/>
    <x v="20"/>
    <n v="25"/>
    <n v="14"/>
    <n v="33.1"/>
    <n v="14.6"/>
    <n v="4"/>
    <n v="1.4"/>
    <n v="5.9"/>
    <n v="13"/>
    <n v="1.2"/>
    <n v="4.0999999999999996"/>
    <n v="1.5"/>
    <n v="1.9"/>
    <n v="34.4"/>
    <n v="13.3"/>
    <n v="5"/>
    <n v="1"/>
    <n v="39.200000000000003"/>
    <n v="7"/>
    <n v="6"/>
    <n v="0"/>
  </r>
  <r>
    <x v="93"/>
    <x v="22"/>
    <n v="23"/>
    <n v="15"/>
    <n v="29.2"/>
    <n v="18.8"/>
    <n v="2.5"/>
    <n v="4.3"/>
    <n v="5.6"/>
    <n v="13.4"/>
    <n v="2.4"/>
    <n v="6.9"/>
    <n v="5.2"/>
    <n v="5.7"/>
    <n v="29.6"/>
    <n v="24.3"/>
    <n v="3.3"/>
    <n v="3.3"/>
    <n v="29.4"/>
    <n v="21"/>
    <n v="5"/>
    <n v="2"/>
  </r>
  <r>
    <x v="94"/>
    <x v="10"/>
    <n v="32"/>
    <n v="7"/>
    <n v="14.3"/>
    <n v="7"/>
    <n v="1.7"/>
    <n v="0.7"/>
    <n v="2.7"/>
    <n v="5.4"/>
    <n v="1.3"/>
    <n v="2.6"/>
    <n v="0.3"/>
    <n v="0.3"/>
    <n v="9.8000000000000007"/>
    <n v="5"/>
    <n v="1.5"/>
    <n v="0.8"/>
    <n v="11.1"/>
    <n v="0"/>
    <n v="2"/>
    <n v="1"/>
  </r>
  <r>
    <x v="95"/>
    <x v="0"/>
    <n v="24"/>
    <n v="13"/>
    <n v="21.7"/>
    <n v="7.1"/>
    <n v="4.2"/>
    <n v="1.1000000000000001"/>
    <n v="2.4"/>
    <n v="5.7"/>
    <n v="1.5"/>
    <n v="4.0999999999999996"/>
    <n v="0.8"/>
    <n v="1.4"/>
    <n v="23.7"/>
    <n v="7.3"/>
    <n v="5.3"/>
    <n v="1.5"/>
    <n v="25.9"/>
    <n v="8"/>
    <n v="6"/>
    <n v="2"/>
  </r>
  <r>
    <x v="96"/>
    <x v="6"/>
    <n v="21"/>
    <n v="11"/>
    <n v="33.200000000000003"/>
    <n v="17"/>
    <n v="4"/>
    <n v="7"/>
    <n v="5.4"/>
    <n v="14.8"/>
    <n v="1.7"/>
    <n v="5.7"/>
    <n v="4.5"/>
    <n v="5.6"/>
    <n v="35.299999999999997"/>
    <n v="20"/>
    <n v="4.8"/>
    <n v="6.5"/>
    <n v="31.7"/>
    <n v="32"/>
    <n v="8"/>
    <n v="8"/>
  </r>
  <r>
    <x v="97"/>
    <x v="20"/>
    <n v="24"/>
    <n v="15"/>
    <n v="31.9"/>
    <n v="24.7"/>
    <n v="3.3"/>
    <n v="9.1"/>
    <n v="7.8"/>
    <n v="17.5"/>
    <n v="2.2999999999999998"/>
    <n v="5.5"/>
    <n v="6.7"/>
    <n v="7.8"/>
    <n v="31"/>
    <n v="21.8"/>
    <n v="2"/>
    <n v="8.3000000000000007"/>
    <n v="36.200000000000003"/>
    <n v="16"/>
    <n v="1"/>
    <n v="10"/>
  </r>
  <r>
    <x v="98"/>
    <x v="14"/>
    <n v="34"/>
    <n v="15"/>
    <n v="28.5"/>
    <n v="6.1"/>
    <n v="5.6"/>
    <n v="3.7"/>
    <n v="2.2999999999999998"/>
    <n v="5.7"/>
    <n v="1.3"/>
    <n v="3.7"/>
    <n v="0.3"/>
    <n v="0.7"/>
    <n v="23.9"/>
    <n v="5.8"/>
    <n v="3.8"/>
    <n v="3.3"/>
    <n v="29.9"/>
    <n v="9"/>
    <n v="0"/>
    <n v="2"/>
  </r>
  <r>
    <x v="99"/>
    <x v="17"/>
    <n v="27"/>
    <n v="13"/>
    <n v="27.6"/>
    <n v="11.7"/>
    <n v="3.2"/>
    <n v="1.9"/>
    <n v="3.9"/>
    <n v="8.6999999999999993"/>
    <n v="2.5"/>
    <n v="6.4"/>
    <n v="1.3"/>
    <n v="1.5"/>
    <n v="23.9"/>
    <n v="13.3"/>
    <n v="3.3"/>
    <n v="2.2999999999999998"/>
    <n v="29.9"/>
    <n v="7"/>
    <n v="2"/>
    <n v="7"/>
  </r>
  <r>
    <x v="100"/>
    <x v="13"/>
    <n v="24"/>
    <n v="11"/>
    <n v="31.6"/>
    <n v="15.9"/>
    <n v="10.199999999999999"/>
    <n v="0.6"/>
    <n v="6.9"/>
    <n v="12.4"/>
    <n v="0"/>
    <n v="0.1"/>
    <n v="2.1"/>
    <n v="2.4"/>
    <n v="30.2"/>
    <n v="14"/>
    <n v="8"/>
    <n v="0"/>
    <n v="30.2"/>
    <n v="14"/>
    <n v="8"/>
    <n v="0"/>
  </r>
  <r>
    <x v="101"/>
    <x v="28"/>
    <n v="22"/>
    <n v="14"/>
    <n v="34.200000000000003"/>
    <n v="16.600000000000001"/>
    <n v="5.4"/>
    <n v="6.4"/>
    <n v="5.6"/>
    <n v="12.9"/>
    <n v="2.1"/>
    <n v="5.9"/>
    <n v="3.4"/>
    <n v="4.0999999999999996"/>
    <n v="33.799999999999997"/>
    <n v="16.5"/>
    <n v="4.8"/>
    <n v="6.3"/>
    <n v="34.700000000000003"/>
    <n v="26"/>
    <n v="0"/>
    <n v="4"/>
  </r>
  <r>
    <x v="102"/>
    <x v="18"/>
    <n v="35"/>
    <n v="15"/>
    <n v="31.4"/>
    <n v="14.5"/>
    <n v="3.3"/>
    <n v="4.8"/>
    <n v="4.8"/>
    <n v="10.199999999999999"/>
    <n v="2.5"/>
    <n v="5.9"/>
    <n v="2.4"/>
    <n v="2.7"/>
    <n v="30.3"/>
    <n v="16.3"/>
    <n v="2.8"/>
    <n v="5.5"/>
    <n v="27.5"/>
    <n v="16"/>
    <n v="2"/>
    <n v="3"/>
  </r>
  <r>
    <x v="103"/>
    <x v="28"/>
    <n v="21"/>
    <n v="15"/>
    <n v="27"/>
    <n v="11.5"/>
    <n v="6.8"/>
    <n v="1.1000000000000001"/>
    <n v="4.5"/>
    <n v="8.9"/>
    <n v="0.9"/>
    <n v="2.5"/>
    <n v="1.5"/>
    <n v="2.1"/>
    <n v="28.7"/>
    <n v="12.3"/>
    <n v="7"/>
    <n v="1.5"/>
    <n v="28"/>
    <n v="13"/>
    <n v="8"/>
    <n v="1"/>
  </r>
  <r>
    <x v="104"/>
    <x v="5"/>
    <n v="22"/>
    <n v="15"/>
    <n v="27.1"/>
    <n v="9.1"/>
    <n v="3.7"/>
    <n v="2.1"/>
    <n v="3.8"/>
    <n v="7.4"/>
    <n v="1.1000000000000001"/>
    <n v="2.8"/>
    <n v="0.5"/>
    <n v="0.6"/>
    <n v="23"/>
    <n v="4.8"/>
    <n v="2.8"/>
    <n v="1"/>
    <n v="20.5"/>
    <n v="2"/>
    <n v="4"/>
    <n v="1"/>
  </r>
  <r>
    <x v="105"/>
    <x v="17"/>
    <n v="34"/>
    <n v="14"/>
    <n v="30.8"/>
    <n v="19.7"/>
    <n v="7.4"/>
    <n v="1.8"/>
    <n v="7.6"/>
    <n v="13.3"/>
    <n v="1.7"/>
    <n v="4.4000000000000004"/>
    <n v="2.7"/>
    <n v="3.4"/>
    <n v="26.3"/>
    <n v="16.3"/>
    <n v="8"/>
    <n v="1.3"/>
    <n v="34.5"/>
    <n v="24"/>
    <n v="14"/>
    <n v="2"/>
  </r>
  <r>
    <x v="106"/>
    <x v="24"/>
    <n v="30"/>
    <n v="15"/>
    <n v="32.299999999999997"/>
    <n v="8.6999999999999993"/>
    <n v="1.9"/>
    <n v="2.8"/>
    <n v="3.1"/>
    <n v="7.5"/>
    <n v="1"/>
    <n v="3.7"/>
    <n v="1.5"/>
    <n v="2"/>
    <n v="30.8"/>
    <n v="7.5"/>
    <n v="3.3"/>
    <n v="2.2999999999999998"/>
    <n v="31.7"/>
    <n v="5"/>
    <n v="1"/>
    <n v="2"/>
  </r>
  <r>
    <x v="107"/>
    <x v="21"/>
    <n v="23"/>
    <n v="12"/>
    <n v="30.7"/>
    <n v="17.2"/>
    <n v="9.1"/>
    <n v="1.6"/>
    <n v="6.6"/>
    <n v="11.7"/>
    <n v="1.8"/>
    <n v="5.0999999999999996"/>
    <n v="2.2999999999999998"/>
    <n v="2.8"/>
    <n v="29.9"/>
    <n v="15.5"/>
    <n v="7.5"/>
    <n v="1.5"/>
    <n v="29.2"/>
    <n v="14"/>
    <n v="7"/>
    <n v="2"/>
  </r>
  <r>
    <x v="108"/>
    <x v="25"/>
    <n v="30"/>
    <n v="14"/>
    <n v="29.3"/>
    <n v="14.4"/>
    <n v="5.6"/>
    <n v="3"/>
    <n v="5.0999999999999996"/>
    <n v="11.3"/>
    <n v="2.6"/>
    <n v="6.6"/>
    <n v="1.4"/>
    <n v="2"/>
    <n v="28.4"/>
    <n v="12.3"/>
    <n v="6"/>
    <n v="4"/>
    <s v="-"/>
    <s v="-"/>
    <s v="-"/>
    <s v="-"/>
  </r>
  <r>
    <x v="109"/>
    <x v="26"/>
    <n v="25"/>
    <n v="11"/>
    <n v="35.1"/>
    <n v="29.6"/>
    <n v="8.8000000000000007"/>
    <n v="2.1"/>
    <n v="9.9"/>
    <n v="21.6"/>
    <n v="3.2"/>
    <n v="9.5"/>
    <n v="6.6"/>
    <n v="7.7"/>
    <n v="34.5"/>
    <n v="32.5"/>
    <n v="10.5"/>
    <n v="2.5"/>
    <n v="35.700000000000003"/>
    <n v="25"/>
    <n v="9"/>
    <n v="2"/>
  </r>
  <r>
    <x v="110"/>
    <x v="26"/>
    <n v="22"/>
    <n v="15"/>
    <n v="29.2"/>
    <n v="12.4"/>
    <n v="2.7"/>
    <n v="1.9"/>
    <n v="4.0999999999999996"/>
    <n v="10.199999999999999"/>
    <n v="2.5"/>
    <n v="6.7"/>
    <n v="1.7"/>
    <n v="2.1"/>
    <n v="29.5"/>
    <n v="10.5"/>
    <n v="3"/>
    <n v="2.5"/>
    <n v="24.4"/>
    <n v="9"/>
    <n v="4"/>
    <n v="1"/>
  </r>
  <r>
    <x v="111"/>
    <x v="29"/>
    <n v="25"/>
    <n v="11"/>
    <n v="28.5"/>
    <n v="17.100000000000001"/>
    <n v="7.5"/>
    <n v="3.5"/>
    <n v="6.4"/>
    <n v="13.2"/>
    <n v="2.1"/>
    <n v="4.8"/>
    <n v="2.2999999999999998"/>
    <n v="2.8"/>
    <n v="26.8"/>
    <n v="16.5"/>
    <n v="7"/>
    <n v="2.5"/>
    <n v="30.6"/>
    <n v="21"/>
    <n v="7"/>
    <n v="4"/>
  </r>
  <r>
    <x v="112"/>
    <x v="20"/>
    <n v="23"/>
    <n v="15"/>
    <n v="24"/>
    <n v="11.4"/>
    <n v="4.8"/>
    <n v="1.3"/>
    <n v="4.0999999999999996"/>
    <n v="8.9"/>
    <n v="1.9"/>
    <n v="4.9000000000000004"/>
    <n v="1.3"/>
    <n v="1.6"/>
    <n v="20.7"/>
    <n v="13.5"/>
    <n v="6.3"/>
    <n v="1.8"/>
    <n v="21.2"/>
    <n v="11"/>
    <n v="10"/>
    <n v="3"/>
  </r>
  <r>
    <x v="113"/>
    <x v="9"/>
    <n v="26"/>
    <n v="15"/>
    <n v="25.5"/>
    <n v="8"/>
    <n v="1.5"/>
    <n v="1.9"/>
    <n v="2.9"/>
    <n v="7.5"/>
    <n v="1.5"/>
    <n v="4.5"/>
    <n v="0.6"/>
    <n v="0.6"/>
    <n v="22"/>
    <n v="8"/>
    <n v="1.3"/>
    <n v="1.3"/>
    <n v="18.5"/>
    <n v="2"/>
    <n v="2"/>
    <n v="1"/>
  </r>
  <r>
    <x v="114"/>
    <x v="29"/>
    <n v="19"/>
    <n v="8"/>
    <n v="26.9"/>
    <n v="16.899999999999999"/>
    <n v="7.4"/>
    <n v="2.6"/>
    <n v="6.9"/>
    <n v="14.6"/>
    <n v="0.6"/>
    <n v="3.4"/>
    <n v="2.5"/>
    <n v="3.5"/>
    <n v="22.6"/>
    <n v="13"/>
    <n v="6"/>
    <n v="3"/>
    <s v="-"/>
    <s v="-"/>
    <s v="-"/>
    <s v="-"/>
  </r>
  <r>
    <x v="115"/>
    <x v="25"/>
    <n v="27"/>
    <n v="11"/>
    <n v="27.2"/>
    <n v="17.8"/>
    <n v="5.3"/>
    <n v="1.9"/>
    <n v="7"/>
    <n v="12.3"/>
    <n v="0.6"/>
    <n v="3.1"/>
    <n v="3.2"/>
    <n v="4.2"/>
    <n v="26.6"/>
    <n v="18"/>
    <n v="6.5"/>
    <n v="1.5"/>
    <s v="-"/>
    <s v="-"/>
    <s v="-"/>
    <s v="-"/>
  </r>
  <r>
    <x v="116"/>
    <x v="18"/>
    <n v="30"/>
    <n v="14"/>
    <n v="32"/>
    <n v="15.6"/>
    <n v="11.8"/>
    <n v="2.1"/>
    <n v="5.8"/>
    <n v="9.4"/>
    <n v="0"/>
    <n v="0"/>
    <n v="4"/>
    <n v="6.8"/>
    <n v="35.1"/>
    <n v="13.5"/>
    <n v="13.3"/>
    <n v="2.8"/>
    <n v="35.4"/>
    <n v="16"/>
    <n v="16"/>
    <n v="4"/>
  </r>
  <r>
    <x v="117"/>
    <x v="29"/>
    <n v="19"/>
    <n v="13"/>
    <n v="25.9"/>
    <n v="9.6999999999999993"/>
    <n v="4.5"/>
    <n v="1.8"/>
    <n v="4.2"/>
    <n v="10.199999999999999"/>
    <n v="0.9"/>
    <n v="3.7"/>
    <n v="0.5"/>
    <n v="0.5"/>
    <n v="26.2"/>
    <n v="9.8000000000000007"/>
    <n v="4"/>
    <n v="1.3"/>
    <n v="24.1"/>
    <n v="15"/>
    <n v="3"/>
    <n v="1"/>
  </r>
  <r>
    <x v="118"/>
    <x v="26"/>
    <n v="31"/>
    <n v="15"/>
    <n v="28.5"/>
    <n v="12.5"/>
    <n v="7.7"/>
    <n v="4.5"/>
    <n v="3.7"/>
    <n v="7.7"/>
    <n v="1"/>
    <n v="3.2"/>
    <n v="4.0999999999999996"/>
    <n v="4.7"/>
    <n v="28.4"/>
    <n v="13.8"/>
    <n v="8"/>
    <n v="5.5"/>
    <n v="29.1"/>
    <n v="10"/>
    <n v="7"/>
    <n v="7"/>
  </r>
  <r>
    <x v="119"/>
    <x v="29"/>
    <n v="22"/>
    <n v="9"/>
    <n v="30.2"/>
    <n v="15.6"/>
    <n v="3.7"/>
    <n v="3.6"/>
    <n v="6.1"/>
    <n v="14.7"/>
    <n v="2.2999999999999998"/>
    <n v="7"/>
    <n v="1"/>
    <n v="1.4"/>
    <n v="28.1"/>
    <n v="12.5"/>
    <n v="4.5"/>
    <n v="4"/>
    <n v="26.6"/>
    <n v="9"/>
    <n v="5"/>
    <n v="4"/>
  </r>
  <r>
    <x v="120"/>
    <x v="26"/>
    <n v="21"/>
    <n v="14"/>
    <n v="29.7"/>
    <n v="12.6"/>
    <n v="11.1"/>
    <n v="1.4"/>
    <n v="5.6"/>
    <n v="7.4"/>
    <n v="0.1"/>
    <n v="0.1"/>
    <n v="1.4"/>
    <n v="3"/>
    <n v="26"/>
    <n v="16"/>
    <n v="8"/>
    <n v="1.5"/>
    <n v="29.9"/>
    <n v="18"/>
    <n v="8"/>
    <n v="1"/>
  </r>
  <r>
    <x v="121"/>
    <x v="11"/>
    <n v="25"/>
    <n v="15"/>
    <n v="22.5"/>
    <n v="9"/>
    <n v="3.9"/>
    <n v="2.6"/>
    <n v="3.3"/>
    <n v="7.1"/>
    <n v="0.7"/>
    <n v="2.5"/>
    <n v="1.7"/>
    <n v="1.9"/>
    <n v="18.8"/>
    <n v="9.5"/>
    <n v="3.8"/>
    <n v="3"/>
    <n v="13.2"/>
    <n v="6"/>
    <n v="3"/>
    <n v="3"/>
  </r>
  <r>
    <x v="122"/>
    <x v="25"/>
    <n v="25"/>
    <n v="9"/>
    <n v="20.8"/>
    <n v="7.9"/>
    <n v="2.7"/>
    <n v="1.2"/>
    <n v="2.9"/>
    <n v="7.3"/>
    <n v="1.4"/>
    <n v="3.8"/>
    <n v="0.7"/>
    <n v="0.7"/>
    <n v="5"/>
    <n v="0"/>
    <n v="0"/>
    <n v="1"/>
    <s v="-"/>
    <s v="-"/>
    <s v="-"/>
    <s v="-"/>
  </r>
  <r>
    <x v="123"/>
    <x v="0"/>
    <n v="28"/>
    <n v="15"/>
    <n v="31"/>
    <n v="13.7"/>
    <n v="4.5999999999999996"/>
    <n v="4.5999999999999996"/>
    <n v="4.7"/>
    <n v="9.6999999999999993"/>
    <n v="1.8"/>
    <n v="4.9000000000000004"/>
    <n v="2.4"/>
    <n v="2.6"/>
    <n v="33.1"/>
    <n v="17"/>
    <n v="5.5"/>
    <n v="6"/>
    <n v="24"/>
    <n v="7"/>
    <n v="3"/>
    <n v="1"/>
  </r>
  <r>
    <x v="124"/>
    <x v="28"/>
    <n v="21"/>
    <n v="15"/>
    <n v="35.700000000000003"/>
    <n v="23.2"/>
    <n v="3.2"/>
    <n v="3.3"/>
    <n v="7.9"/>
    <n v="18.100000000000001"/>
    <n v="2.2999999999999998"/>
    <n v="6.7"/>
    <n v="5.0999999999999996"/>
    <n v="6.3"/>
    <n v="34.4"/>
    <n v="23.5"/>
    <n v="2.2999999999999998"/>
    <n v="4"/>
    <n v="34.700000000000003"/>
    <n v="19"/>
    <n v="3"/>
    <n v="4"/>
  </r>
  <r>
    <x v="125"/>
    <x v="4"/>
    <n v="27"/>
    <n v="15"/>
    <n v="28.7"/>
    <n v="14"/>
    <n v="9.4"/>
    <n v="2.2999999999999998"/>
    <n v="6"/>
    <n v="9.4"/>
    <n v="0"/>
    <n v="0"/>
    <n v="2"/>
    <n v="2.9"/>
    <n v="28.2"/>
    <n v="10.3"/>
    <n v="10.3"/>
    <n v="1"/>
    <n v="22.8"/>
    <n v="2"/>
    <n v="10"/>
    <n v="1"/>
  </r>
  <r>
    <x v="126"/>
    <x v="1"/>
    <n v="23"/>
    <n v="14"/>
    <n v="30.6"/>
    <n v="12.1"/>
    <n v="9.8000000000000007"/>
    <n v="2.6"/>
    <n v="5.0999999999999996"/>
    <n v="7.9"/>
    <n v="0"/>
    <n v="0"/>
    <n v="1.9"/>
    <n v="3.1"/>
    <n v="31.1"/>
    <n v="11.8"/>
    <n v="9"/>
    <n v="2.8"/>
    <n v="28.2"/>
    <n v="9"/>
    <n v="9"/>
    <n v="2"/>
  </r>
  <r>
    <x v="127"/>
    <x v="9"/>
    <n v="27"/>
    <n v="14"/>
    <n v="28"/>
    <n v="9.1"/>
    <n v="4.0999999999999996"/>
    <n v="1.7"/>
    <n v="3.1"/>
    <n v="6.1"/>
    <n v="1"/>
    <n v="2.6"/>
    <n v="1.8"/>
    <n v="1.9"/>
    <n v="27.5"/>
    <n v="7.3"/>
    <n v="6"/>
    <n v="2"/>
    <n v="30.1"/>
    <n v="7"/>
    <n v="5"/>
    <n v="0"/>
  </r>
  <r>
    <x v="128"/>
    <x v="19"/>
    <n v="23"/>
    <n v="15"/>
    <n v="26.2"/>
    <n v="7.4"/>
    <n v="7.6"/>
    <n v="1.5"/>
    <n v="2.9"/>
    <n v="5.9"/>
    <n v="0.3"/>
    <n v="1.4"/>
    <n v="1.4"/>
    <n v="1.8"/>
    <n v="24.6"/>
    <n v="5"/>
    <n v="7"/>
    <n v="0.5"/>
    <n v="21.4"/>
    <n v="4"/>
    <n v="4"/>
    <n v="0"/>
  </r>
  <r>
    <x v="129"/>
    <x v="6"/>
    <n v="24"/>
    <n v="5"/>
    <n v="26.9"/>
    <n v="15.2"/>
    <n v="4.8"/>
    <n v="1.4"/>
    <n v="6.6"/>
    <n v="12.8"/>
    <n v="0"/>
    <n v="0.6"/>
    <n v="2"/>
    <n v="3.6"/>
    <s v="-"/>
    <s v="-"/>
    <s v="-"/>
    <s v="-"/>
    <s v="-"/>
    <s v="-"/>
    <s v="-"/>
    <s v="-"/>
  </r>
  <r>
    <x v="130"/>
    <x v="23"/>
    <n v="28"/>
    <n v="15"/>
    <n v="28.3"/>
    <n v="12.2"/>
    <n v="3.4"/>
    <n v="3.4"/>
    <n v="4.3"/>
    <n v="8.6999999999999993"/>
    <n v="2"/>
    <n v="4.5"/>
    <n v="1.7"/>
    <n v="2.2999999999999998"/>
    <n v="29.5"/>
    <n v="12.3"/>
    <n v="2.5"/>
    <n v="2.5"/>
    <n v="33.799999999999997"/>
    <n v="9"/>
    <n v="4"/>
    <n v="3"/>
  </r>
  <r>
    <x v="131"/>
    <x v="15"/>
    <n v="24"/>
    <n v="12"/>
    <n v="27.8"/>
    <n v="18.899999999999999"/>
    <n v="3.3"/>
    <n v="3.3"/>
    <n v="6.8"/>
    <n v="12.5"/>
    <n v="3.6"/>
    <n v="7.1"/>
    <n v="1.8"/>
    <n v="2.2999999999999998"/>
    <n v="32.299999999999997"/>
    <n v="23"/>
    <n v="6.3"/>
    <n v="3.3"/>
    <n v="26.8"/>
    <n v="13"/>
    <n v="3"/>
    <n v="1"/>
  </r>
  <r>
    <x v="132"/>
    <x v="17"/>
    <n v="31"/>
    <n v="11"/>
    <n v="30.3"/>
    <n v="19.2"/>
    <n v="4.7"/>
    <n v="6.5"/>
    <n v="6.8"/>
    <n v="14.4"/>
    <n v="1.9"/>
    <n v="5.4"/>
    <n v="3.6"/>
    <n v="4.2"/>
    <n v="30.4"/>
    <n v="22"/>
    <n v="6.3"/>
    <n v="6.7"/>
    <n v="33.4"/>
    <n v="34"/>
    <n v="8"/>
    <n v="5"/>
  </r>
  <r>
    <x v="133"/>
    <x v="21"/>
    <n v="28"/>
    <n v="13"/>
    <n v="25.6"/>
    <n v="8.4"/>
    <n v="1.6"/>
    <n v="1.3"/>
    <n v="2.9"/>
    <n v="6.8"/>
    <n v="2.4"/>
    <n v="5.6"/>
    <n v="0.2"/>
    <n v="0.2"/>
    <n v="23.9"/>
    <n v="11"/>
    <n v="1.8"/>
    <n v="1.5"/>
    <n v="25.8"/>
    <n v="3"/>
    <n v="3"/>
    <n v="2"/>
  </r>
  <r>
    <x v="134"/>
    <x v="22"/>
    <n v="33"/>
    <n v="14"/>
    <n v="31.4"/>
    <n v="9.8000000000000007"/>
    <n v="6.6"/>
    <n v="6.9"/>
    <n v="4.3"/>
    <n v="7.6"/>
    <n v="0.4"/>
    <n v="1.6"/>
    <n v="0.9"/>
    <n v="1.2"/>
    <n v="32"/>
    <n v="11"/>
    <n v="6"/>
    <n v="9"/>
    <n v="32.9"/>
    <n v="8"/>
    <n v="6"/>
    <n v="13"/>
  </r>
  <r>
    <x v="135"/>
    <x v="8"/>
    <n v="24"/>
    <n v="15"/>
    <n v="27.8"/>
    <n v="10.3"/>
    <n v="4.3"/>
    <n v="2.6"/>
    <n v="3.6"/>
    <n v="8.1"/>
    <n v="1.9"/>
    <n v="5.2"/>
    <n v="1.1000000000000001"/>
    <n v="1.3"/>
    <n v="29.8"/>
    <n v="11.3"/>
    <n v="3.5"/>
    <n v="2.8"/>
    <n v="25.8"/>
    <n v="7"/>
    <n v="2"/>
    <n v="2"/>
  </r>
  <r>
    <x v="136"/>
    <x v="28"/>
    <n v="20"/>
    <n v="13"/>
    <n v="30.4"/>
    <n v="13.7"/>
    <n v="8.5"/>
    <n v="3.5"/>
    <n v="5.8"/>
    <n v="10.199999999999999"/>
    <n v="0.2"/>
    <n v="0.8"/>
    <n v="1.8"/>
    <n v="3.2"/>
    <n v="29.7"/>
    <n v="14.3"/>
    <n v="6.5"/>
    <n v="2.8"/>
    <n v="28.4"/>
    <n v="11"/>
    <n v="5"/>
    <n v="1"/>
  </r>
  <r>
    <x v="137"/>
    <x v="29"/>
    <n v="23"/>
    <n v="8"/>
    <n v="34.1"/>
    <n v="22.6"/>
    <n v="7.3"/>
    <n v="3.5"/>
    <n v="9.4"/>
    <n v="19"/>
    <n v="2"/>
    <n v="5.6"/>
    <n v="1.9"/>
    <n v="3.8"/>
    <n v="30.5"/>
    <n v="30"/>
    <n v="10"/>
    <n v="4"/>
    <s v="-"/>
    <s v="-"/>
    <s v="-"/>
    <s v="-"/>
  </r>
  <r>
    <x v="138"/>
    <x v="24"/>
    <n v="25"/>
    <n v="8"/>
    <n v="9.6"/>
    <n v="2.1"/>
    <n v="1.1000000000000001"/>
    <n v="0.6"/>
    <n v="0.8"/>
    <n v="2.1"/>
    <n v="0.4"/>
    <n v="1.6"/>
    <n v="0.3"/>
    <n v="0.4"/>
    <n v="3"/>
    <n v="0"/>
    <n v="0.5"/>
    <n v="0"/>
    <s v="-"/>
    <s v="-"/>
    <s v="-"/>
    <s v="-"/>
  </r>
  <r>
    <x v="139"/>
    <x v="10"/>
    <n v="34"/>
    <n v="15"/>
    <n v="22.1"/>
    <n v="8"/>
    <n v="2.7"/>
    <n v="1.8"/>
    <n v="2.7"/>
    <n v="5.3"/>
    <n v="2.2999999999999998"/>
    <n v="4.5999999999999996"/>
    <n v="0.3"/>
    <n v="0.3"/>
    <n v="23.6"/>
    <n v="13.5"/>
    <n v="1.5"/>
    <n v="2.5"/>
    <n v="31.3"/>
    <n v="24"/>
    <n v="3"/>
    <n v="5"/>
  </r>
  <r>
    <x v="140"/>
    <x v="13"/>
    <n v="24"/>
    <n v="15"/>
    <n v="27.5"/>
    <n v="10.1"/>
    <n v="3.6"/>
    <n v="2.1"/>
    <n v="2.7"/>
    <n v="8"/>
    <n v="1.3"/>
    <n v="4.5"/>
    <n v="3.3"/>
    <n v="4.2"/>
    <n v="21.7"/>
    <n v="6.3"/>
    <n v="2.5"/>
    <n v="3"/>
    <n v="21.4"/>
    <n v="9"/>
    <n v="2"/>
    <n v="2"/>
  </r>
  <r>
    <x v="141"/>
    <x v="28"/>
    <n v="19"/>
    <n v="15"/>
    <n v="32.700000000000003"/>
    <n v="15.5"/>
    <n v="7.3"/>
    <n v="1.6"/>
    <n v="5.9"/>
    <n v="12.2"/>
    <n v="1.7"/>
    <n v="4.4000000000000004"/>
    <n v="2.1"/>
    <n v="2.7"/>
    <n v="30.6"/>
    <n v="15.5"/>
    <n v="7"/>
    <n v="2.2999999999999998"/>
    <n v="29.7"/>
    <n v="14"/>
    <n v="11"/>
    <n v="6"/>
  </r>
  <r>
    <x v="142"/>
    <x v="29"/>
    <n v="27"/>
    <n v="14"/>
    <n v="23.7"/>
    <n v="10.6"/>
    <n v="4.0999999999999996"/>
    <n v="2.2000000000000002"/>
    <n v="3.5"/>
    <n v="6.7"/>
    <n v="1.2"/>
    <n v="2.8"/>
    <n v="2.4"/>
    <n v="3.1"/>
    <n v="22.9"/>
    <n v="12"/>
    <n v="4.5"/>
    <n v="1.3"/>
    <n v="19.100000000000001"/>
    <n v="2"/>
    <n v="5"/>
    <n v="1"/>
  </r>
  <r>
    <x v="143"/>
    <x v="4"/>
    <n v="24"/>
    <n v="11"/>
    <n v="27.2"/>
    <n v="13.4"/>
    <n v="3.5"/>
    <n v="1.3"/>
    <n v="4.9000000000000004"/>
    <n v="12"/>
    <n v="2.1"/>
    <n v="5.4"/>
    <n v="1.5"/>
    <n v="1.7"/>
    <s v="-"/>
    <s v="-"/>
    <s v="-"/>
    <s v="-"/>
    <s v="-"/>
    <s v="-"/>
    <s v="-"/>
    <s v="-"/>
  </r>
  <r>
    <x v="144"/>
    <x v="24"/>
    <n v="24"/>
    <n v="15"/>
    <n v="28.1"/>
    <n v="18.100000000000001"/>
    <n v="5.7"/>
    <n v="1.2"/>
    <n v="6.7"/>
    <n v="12.7"/>
    <n v="3.1"/>
    <n v="6.8"/>
    <n v="1.5"/>
    <n v="1.8"/>
    <n v="30.2"/>
    <n v="20.8"/>
    <n v="7.3"/>
    <n v="1.3"/>
    <n v="30.9"/>
    <n v="15"/>
    <n v="6"/>
    <n v="0"/>
  </r>
  <r>
    <x v="145"/>
    <x v="6"/>
    <n v="21"/>
    <n v="15"/>
    <n v="26.1"/>
    <n v="13.9"/>
    <n v="8.6999999999999993"/>
    <n v="0.7"/>
    <n v="6"/>
    <n v="10.9"/>
    <n v="0.2"/>
    <n v="0.9"/>
    <n v="1.7"/>
    <n v="2.4"/>
    <n v="24"/>
    <n v="14"/>
    <n v="7"/>
    <n v="0.5"/>
    <n v="20.3"/>
    <n v="14"/>
    <n v="6"/>
    <n v="1"/>
  </r>
  <r>
    <x v="146"/>
    <x v="6"/>
    <n v="24"/>
    <n v="12"/>
    <n v="29.2"/>
    <n v="15.2"/>
    <n v="8.5"/>
    <n v="1.4"/>
    <n v="6.2"/>
    <n v="11.5"/>
    <n v="0.5"/>
    <n v="1.9"/>
    <n v="2.2999999999999998"/>
    <n v="3.3"/>
    <n v="34.200000000000003"/>
    <n v="18.8"/>
    <n v="7.3"/>
    <n v="1.8"/>
    <n v="35.700000000000003"/>
    <n v="16"/>
    <n v="9"/>
    <n v="2"/>
  </r>
  <r>
    <x v="147"/>
    <x v="1"/>
    <n v="29"/>
    <n v="13"/>
    <n v="27.1"/>
    <n v="8.1999999999999993"/>
    <n v="6.5"/>
    <n v="2.8"/>
    <n v="2.6"/>
    <n v="7.2"/>
    <n v="1.8"/>
    <n v="5"/>
    <n v="1.2"/>
    <n v="1.6"/>
    <n v="27"/>
    <n v="10.7"/>
    <n v="6.3"/>
    <n v="2"/>
    <s v="-"/>
    <s v="-"/>
    <s v="-"/>
    <s v="-"/>
  </r>
  <r>
    <x v="148"/>
    <x v="16"/>
    <n v="23"/>
    <n v="15"/>
    <n v="25.9"/>
    <n v="11.1"/>
    <n v="2.6"/>
    <n v="1.5"/>
    <n v="3.7"/>
    <n v="9.3000000000000007"/>
    <n v="2.5"/>
    <n v="7.1"/>
    <n v="1.2"/>
    <n v="1.4"/>
    <n v="24.3"/>
    <n v="13.8"/>
    <n v="2.5"/>
    <n v="2"/>
    <n v="31.7"/>
    <n v="33"/>
    <n v="2"/>
    <n v="1"/>
  </r>
  <r>
    <x v="149"/>
    <x v="15"/>
    <n v="22"/>
    <n v="15"/>
    <n v="29.9"/>
    <n v="11.5"/>
    <n v="4.7"/>
    <n v="1.4"/>
    <n v="4.0999999999999996"/>
    <n v="9.5"/>
    <n v="2.7"/>
    <n v="7.1"/>
    <n v="0.5"/>
    <n v="0.9"/>
    <n v="33"/>
    <n v="13.3"/>
    <n v="4.3"/>
    <n v="1.5"/>
    <n v="27.9"/>
    <n v="3"/>
    <n v="6"/>
    <n v="0"/>
  </r>
  <r>
    <x v="150"/>
    <x v="21"/>
    <n v="22"/>
    <n v="15"/>
    <n v="28.5"/>
    <n v="15.1"/>
    <n v="5"/>
    <n v="3.2"/>
    <n v="5.5"/>
    <n v="11.8"/>
    <n v="1.5"/>
    <n v="3.9"/>
    <n v="2.5"/>
    <n v="2.8"/>
    <n v="28.8"/>
    <n v="16.3"/>
    <n v="6"/>
    <n v="3.5"/>
    <n v="27.7"/>
    <n v="10"/>
    <n v="5"/>
    <n v="5"/>
  </r>
  <r>
    <x v="151"/>
    <x v="29"/>
    <n v="28"/>
    <n v="11"/>
    <n v="26.8"/>
    <n v="13.8"/>
    <n v="2.8"/>
    <n v="4"/>
    <n v="4"/>
    <n v="10"/>
    <n v="2.9"/>
    <n v="7.5"/>
    <n v="2.9"/>
    <n v="3.7"/>
    <n v="22.5"/>
    <n v="7.3"/>
    <n v="2"/>
    <n v="2.7"/>
    <n v="22.1"/>
    <n v="2"/>
    <n v="3"/>
    <n v="2"/>
  </r>
  <r>
    <x v="152"/>
    <x v="12"/>
    <n v="21"/>
    <n v="8"/>
    <n v="25.3"/>
    <n v="10.8"/>
    <n v="9.1"/>
    <n v="1.1000000000000001"/>
    <n v="4.5"/>
    <n v="7.3"/>
    <n v="0"/>
    <n v="0"/>
    <n v="1.8"/>
    <n v="3.1"/>
    <n v="26.8"/>
    <n v="14"/>
    <n v="12"/>
    <n v="1.5"/>
    <s v="-"/>
    <s v="-"/>
    <s v="-"/>
    <s v="-"/>
  </r>
  <r>
    <x v="153"/>
    <x v="16"/>
    <n v="20"/>
    <n v="15"/>
    <n v="21.8"/>
    <n v="6.3"/>
    <n v="5.5"/>
    <n v="1.7"/>
    <n v="2.1"/>
    <n v="5.7"/>
    <n v="1"/>
    <n v="3.1"/>
    <n v="1.1000000000000001"/>
    <n v="1.4"/>
    <n v="24.4"/>
    <n v="5.8"/>
    <n v="6"/>
    <n v="2.8"/>
    <n v="18.2"/>
    <n v="3"/>
    <n v="6"/>
    <n v="4"/>
  </r>
  <r>
    <x v="154"/>
    <x v="10"/>
    <n v="33"/>
    <n v="12"/>
    <n v="25.5"/>
    <n v="6.2"/>
    <n v="2.8"/>
    <n v="1.4"/>
    <n v="2.6"/>
    <n v="6.5"/>
    <n v="0.7"/>
    <n v="2.8"/>
    <n v="0.3"/>
    <n v="0.4"/>
    <n v="25.8"/>
    <n v="5"/>
    <n v="3.7"/>
    <n v="2.2999999999999998"/>
    <s v="-"/>
    <s v="-"/>
    <s v="-"/>
    <s v="-"/>
  </r>
  <r>
    <x v="155"/>
    <x v="5"/>
    <n v="31"/>
    <n v="12"/>
    <n v="30.1"/>
    <n v="14.4"/>
    <n v="3.3"/>
    <n v="1.8"/>
    <n v="4.7"/>
    <n v="10.3"/>
    <n v="3.3"/>
    <n v="6.8"/>
    <n v="1.8"/>
    <n v="2.2000000000000002"/>
    <n v="30.3"/>
    <n v="14"/>
    <n v="3.5"/>
    <n v="1.5"/>
    <n v="24.2"/>
    <n v="13"/>
    <n v="2"/>
    <n v="2"/>
  </r>
  <r>
    <x v="156"/>
    <x v="24"/>
    <n v="26"/>
    <n v="15"/>
    <n v="26.1"/>
    <n v="10.7"/>
    <n v="4.9000000000000004"/>
    <n v="2.1"/>
    <n v="4"/>
    <n v="8.8000000000000007"/>
    <n v="0.7"/>
    <n v="2.6"/>
    <n v="2"/>
    <n v="2.4"/>
    <n v="28.1"/>
    <n v="11.8"/>
    <n v="4.3"/>
    <n v="2.2999999999999998"/>
    <n v="29"/>
    <n v="18"/>
    <n v="4"/>
    <n v="5"/>
  </r>
  <r>
    <x v="157"/>
    <x v="26"/>
    <n v="29"/>
    <n v="15"/>
    <n v="23.3"/>
    <n v="11.1"/>
    <n v="4.0999999999999996"/>
    <n v="5.2"/>
    <n v="4.5"/>
    <n v="9.1"/>
    <n v="0.7"/>
    <n v="1.9"/>
    <n v="1.5"/>
    <n v="2"/>
    <n v="24.6"/>
    <n v="9.5"/>
    <n v="3.8"/>
    <n v="4.8"/>
    <n v="22.5"/>
    <n v="9"/>
    <n v="3"/>
    <n v="5"/>
  </r>
  <r>
    <x v="158"/>
    <x v="20"/>
    <n v="28"/>
    <n v="15"/>
    <n v="27.2"/>
    <n v="12.4"/>
    <n v="11.3"/>
    <n v="1.3"/>
    <n v="5.6"/>
    <n v="7.5"/>
    <n v="0"/>
    <n v="0"/>
    <n v="1.2"/>
    <n v="1.9"/>
    <n v="28.8"/>
    <n v="14.5"/>
    <n v="12.8"/>
    <n v="2"/>
    <n v="27.5"/>
    <n v="12"/>
    <n v="10"/>
    <n v="2"/>
  </r>
  <r>
    <x v="159"/>
    <x v="3"/>
    <n v="22"/>
    <n v="15"/>
    <n v="26.6"/>
    <n v="10.9"/>
    <n v="2.5"/>
    <n v="2.2000000000000002"/>
    <n v="3.8"/>
    <n v="7.9"/>
    <n v="2.6"/>
    <n v="5.9"/>
    <n v="0.7"/>
    <n v="0.9"/>
    <n v="30.6"/>
    <n v="16"/>
    <n v="4.5"/>
    <n v="3.8"/>
    <n v="37.700000000000003"/>
    <n v="14"/>
    <n v="9"/>
    <n v="6"/>
  </r>
  <r>
    <x v="160"/>
    <x v="29"/>
    <n v="23"/>
    <n v="9"/>
    <n v="28.1"/>
    <n v="10.7"/>
    <n v="2.8"/>
    <n v="6.8"/>
    <n v="4.3"/>
    <n v="8.6999999999999993"/>
    <n v="0.3"/>
    <n v="1.2"/>
    <n v="1.7"/>
    <n v="2.2999999999999998"/>
    <n v="29.1"/>
    <n v="12"/>
    <n v="4"/>
    <n v="8"/>
    <n v="26.5"/>
    <n v="11"/>
    <n v="5"/>
    <n v="4"/>
  </r>
  <r>
    <x v="161"/>
    <x v="14"/>
    <n v="21"/>
    <n v="15"/>
    <n v="26.1"/>
    <n v="9.5"/>
    <n v="2.7"/>
    <n v="0.7"/>
    <n v="3.6"/>
    <n v="7.2"/>
    <n v="1.3"/>
    <n v="2.5"/>
    <n v="1.1000000000000001"/>
    <n v="1.2"/>
    <n v="25.6"/>
    <n v="10"/>
    <n v="3.3"/>
    <n v="0.8"/>
    <n v="29.6"/>
    <n v="16"/>
    <n v="2"/>
    <n v="1"/>
  </r>
  <r>
    <x v="162"/>
    <x v="24"/>
    <n v="36"/>
    <n v="13"/>
    <n v="19.3"/>
    <n v="7.2"/>
    <n v="2.4"/>
    <n v="1.2"/>
    <n v="2.4"/>
    <n v="4.8"/>
    <n v="0.8"/>
    <n v="2"/>
    <n v="1.5"/>
    <n v="1.7"/>
    <n v="19"/>
    <n v="7.3"/>
    <n v="1"/>
    <n v="1.3"/>
    <n v="23.7"/>
    <n v="8"/>
    <n v="2"/>
    <n v="3"/>
  </r>
  <r>
    <x v="163"/>
    <x v="21"/>
    <n v="25"/>
    <n v="13"/>
    <n v="16.7"/>
    <n v="10.199999999999999"/>
    <n v="4.8"/>
    <n v="1.1000000000000001"/>
    <n v="3.4"/>
    <n v="6.5"/>
    <n v="0.7"/>
    <n v="2.4"/>
    <n v="2.8"/>
    <n v="3.5"/>
    <n v="13.3"/>
    <n v="9.5"/>
    <n v="4.5"/>
    <n v="1"/>
    <n v="5.5"/>
    <n v="0"/>
    <n v="4"/>
    <n v="0"/>
  </r>
  <r>
    <x v="164"/>
    <x v="24"/>
    <n v="27"/>
    <n v="14"/>
    <n v="28.9"/>
    <n v="13.1"/>
    <n v="5.2"/>
    <n v="2.9"/>
    <n v="5.3"/>
    <n v="10.1"/>
    <n v="0.5"/>
    <n v="2.6"/>
    <n v="2"/>
    <n v="3.2"/>
    <n v="27.5"/>
    <n v="10.8"/>
    <n v="4"/>
    <n v="1.5"/>
    <n v="24.3"/>
    <n v="12"/>
    <n v="4"/>
    <n v="2"/>
  </r>
  <r>
    <x v="165"/>
    <x v="6"/>
    <n v="24"/>
    <n v="10"/>
    <n v="29.1"/>
    <n v="9.8000000000000007"/>
    <n v="3.6"/>
    <n v="1.4"/>
    <n v="3.9"/>
    <n v="8.8000000000000007"/>
    <n v="1.6"/>
    <n v="5"/>
    <n v="0.4"/>
    <n v="0.5"/>
    <n v="32.299999999999997"/>
    <n v="10.5"/>
    <n v="5"/>
    <n v="2"/>
    <n v="34.5"/>
    <n v="9"/>
    <n v="6"/>
    <n v="2"/>
  </r>
  <r>
    <x v="166"/>
    <x v="20"/>
    <n v="30"/>
    <n v="14"/>
    <n v="24.5"/>
    <n v="11.9"/>
    <n v="2.2999999999999998"/>
    <n v="2.1"/>
    <n v="4.0999999999999996"/>
    <n v="8.9"/>
    <n v="2.4"/>
    <n v="5.5"/>
    <n v="1.4"/>
    <n v="1.5"/>
    <n v="26.8"/>
    <n v="10.5"/>
    <n v="2.8"/>
    <n v="1.8"/>
    <n v="22.2"/>
    <n v="12"/>
    <n v="2"/>
    <n v="2"/>
  </r>
  <r>
    <x v="167"/>
    <x v="6"/>
    <n v="31"/>
    <n v="14"/>
    <n v="26.6"/>
    <n v="11.1"/>
    <n v="2.5"/>
    <n v="3.6"/>
    <n v="3.7"/>
    <n v="7.9"/>
    <n v="1.8"/>
    <n v="3.9"/>
    <n v="1.9"/>
    <n v="2.2000000000000002"/>
    <n v="26.1"/>
    <n v="10.7"/>
    <n v="2"/>
    <n v="2.2999999999999998"/>
    <n v="24.4"/>
    <n v="4"/>
    <n v="2"/>
    <n v="1"/>
  </r>
  <r>
    <x v="168"/>
    <x v="19"/>
    <n v="24"/>
    <n v="15"/>
    <n v="30.1"/>
    <n v="16.899999999999999"/>
    <n v="3.3"/>
    <n v="5.9"/>
    <n v="5"/>
    <n v="9.3000000000000007"/>
    <n v="1.3"/>
    <n v="3.3"/>
    <n v="5.6"/>
    <n v="6.7"/>
    <n v="36.200000000000003"/>
    <n v="21"/>
    <n v="4.8"/>
    <n v="8.3000000000000007"/>
    <n v="37.299999999999997"/>
    <n v="13"/>
    <n v="3"/>
    <n v="7"/>
  </r>
  <r>
    <x v="169"/>
    <x v="27"/>
    <n v="26"/>
    <n v="15"/>
    <n v="29.7"/>
    <n v="13.3"/>
    <n v="3.6"/>
    <n v="7.2"/>
    <n v="5.0999999999999996"/>
    <n v="10.9"/>
    <n v="1.9"/>
    <n v="4.8"/>
    <n v="1.2"/>
    <n v="1.6"/>
    <n v="26.6"/>
    <n v="11.3"/>
    <n v="3.5"/>
    <n v="7.3"/>
    <n v="33.799999999999997"/>
    <n v="7"/>
    <n v="6"/>
    <n v="8"/>
  </r>
  <r>
    <x v="170"/>
    <x v="25"/>
    <n v="20"/>
    <n v="11"/>
    <n v="25.8"/>
    <n v="11.6"/>
    <n v="2.5"/>
    <n v="1.1000000000000001"/>
    <n v="3.8"/>
    <n v="8.5"/>
    <n v="0.8"/>
    <n v="2.6"/>
    <n v="3.2"/>
    <n v="3.8"/>
    <n v="29"/>
    <n v="11.8"/>
    <n v="2.2999999999999998"/>
    <n v="1.3"/>
    <n v="38.4"/>
    <n v="26"/>
    <n v="4"/>
    <n v="2"/>
  </r>
  <r>
    <x v="171"/>
    <x v="7"/>
    <n v="19"/>
    <n v="15"/>
    <n v="25"/>
    <n v="11.8"/>
    <n v="3.5"/>
    <n v="1.6"/>
    <n v="4.3"/>
    <n v="8.6"/>
    <n v="1.7"/>
    <n v="4.0999999999999996"/>
    <n v="1.5"/>
    <n v="2"/>
    <n v="37"/>
    <n v="22.3"/>
    <n v="6.5"/>
    <n v="2.2999999999999998"/>
    <n v="34.9"/>
    <n v="12"/>
    <n v="8"/>
    <n v="1"/>
  </r>
  <r>
    <x v="172"/>
    <x v="7"/>
    <n v="26"/>
    <n v="15"/>
    <n v="20.2"/>
    <n v="6.9"/>
    <n v="5.6"/>
    <n v="1.5"/>
    <n v="2.8"/>
    <n v="4.3"/>
    <n v="0"/>
    <n v="0.1"/>
    <n v="1.3"/>
    <n v="1.7"/>
    <n v="21.6"/>
    <n v="8.3000000000000007"/>
    <n v="5.8"/>
    <n v="1.5"/>
    <n v="23.2"/>
    <n v="12"/>
    <n v="3"/>
    <n v="1"/>
  </r>
  <r>
    <x v="173"/>
    <x v="2"/>
    <n v="24"/>
    <n v="14"/>
    <n v="24.9"/>
    <n v="8.6"/>
    <n v="4.8"/>
    <n v="1.5"/>
    <n v="3.7"/>
    <n v="5.6"/>
    <n v="0"/>
    <n v="0"/>
    <n v="1.2"/>
    <n v="1.6"/>
    <n v="29.5"/>
    <n v="8.3000000000000007"/>
    <n v="5.3"/>
    <n v="1.3"/>
    <s v="-"/>
    <s v="-"/>
    <s v="-"/>
    <s v="-"/>
  </r>
  <r>
    <x v="174"/>
    <x v="12"/>
    <n v="25"/>
    <n v="14"/>
    <n v="27.5"/>
    <n v="9.4"/>
    <n v="4.0999999999999996"/>
    <n v="6.2"/>
    <n v="3.4"/>
    <n v="9.5"/>
    <n v="0.5"/>
    <n v="2.4"/>
    <n v="2.1"/>
    <n v="2.9"/>
    <n v="26.6"/>
    <n v="11.7"/>
    <n v="4"/>
    <n v="6.3"/>
    <s v="-"/>
    <s v="-"/>
    <s v="-"/>
    <s v="-"/>
  </r>
  <r>
    <x v="175"/>
    <x v="8"/>
    <n v="30"/>
    <n v="14"/>
    <n v="30.9"/>
    <n v="13.9"/>
    <n v="5.8"/>
    <n v="2.6"/>
    <n v="5"/>
    <n v="9.6"/>
    <n v="1.7"/>
    <n v="3.5"/>
    <n v="2.2000000000000002"/>
    <n v="2.4"/>
    <n v="33.5"/>
    <n v="18"/>
    <n v="5.5"/>
    <n v="4"/>
    <n v="28.4"/>
    <n v="16"/>
    <n v="5"/>
    <n v="2"/>
  </r>
  <r>
    <x v="176"/>
    <x v="25"/>
    <n v="24"/>
    <n v="15"/>
    <n v="24.8"/>
    <n v="14.1"/>
    <n v="5"/>
    <n v="2.1"/>
    <n v="5.3"/>
    <n v="10.3"/>
    <n v="2"/>
    <n v="4.3"/>
    <n v="1.4"/>
    <n v="2"/>
    <n v="25.2"/>
    <n v="15"/>
    <n v="4.8"/>
    <n v="0.5"/>
    <n v="30.8"/>
    <n v="13"/>
    <n v="9"/>
    <n v="1"/>
  </r>
  <r>
    <x v="177"/>
    <x v="25"/>
    <n v="31"/>
    <n v="13"/>
    <n v="23.3"/>
    <n v="10.8"/>
    <n v="3.8"/>
    <n v="6.1"/>
    <n v="4.7"/>
    <n v="8.6"/>
    <n v="0.5"/>
    <n v="1.1000000000000001"/>
    <n v="0.9"/>
    <n v="1.2"/>
    <n v="23"/>
    <n v="12.3"/>
    <n v="3"/>
    <n v="4.5"/>
    <n v="27.7"/>
    <n v="15"/>
    <n v="5"/>
    <n v="7"/>
  </r>
  <r>
    <x v="178"/>
    <x v="9"/>
    <n v="30"/>
    <n v="11"/>
    <n v="23.4"/>
    <n v="9"/>
    <n v="2.6"/>
    <n v="2.4"/>
    <n v="3"/>
    <n v="7.7"/>
    <n v="1.8"/>
    <n v="4.5"/>
    <n v="1.2"/>
    <n v="1.5"/>
    <n v="22.9"/>
    <n v="7"/>
    <n v="2"/>
    <n v="2"/>
    <n v="22.9"/>
    <n v="7"/>
    <n v="2"/>
    <n v="2"/>
  </r>
  <r>
    <x v="179"/>
    <x v="27"/>
    <n v="26"/>
    <n v="15"/>
    <n v="22.7"/>
    <n v="11.1"/>
    <n v="3.1"/>
    <n v="2.4"/>
    <n v="3.7"/>
    <n v="6.8"/>
    <n v="3.1"/>
    <n v="5.5"/>
    <n v="0.7"/>
    <n v="0.8"/>
    <n v="24.8"/>
    <n v="18.3"/>
    <n v="4"/>
    <n v="2.8"/>
    <n v="27.6"/>
    <n v="16"/>
    <n v="5"/>
    <n v="5"/>
  </r>
  <r>
    <x v="180"/>
    <x v="10"/>
    <n v="33"/>
    <n v="15"/>
    <n v="20.8"/>
    <n v="7.9"/>
    <n v="8.3000000000000007"/>
    <n v="1.5"/>
    <n v="2.9"/>
    <n v="4.0999999999999996"/>
    <n v="0"/>
    <n v="0"/>
    <n v="2.1"/>
    <n v="2.9"/>
    <n v="20.5"/>
    <n v="5.8"/>
    <n v="7.3"/>
    <n v="1.5"/>
    <n v="19"/>
    <n v="10"/>
    <n v="5"/>
    <n v="2"/>
  </r>
  <r>
    <x v="181"/>
    <x v="21"/>
    <n v="21"/>
    <n v="15"/>
    <n v="32.200000000000003"/>
    <n v="18.100000000000001"/>
    <n v="4.3"/>
    <n v="4.0999999999999996"/>
    <n v="6.8"/>
    <n v="13.9"/>
    <n v="1.7"/>
    <n v="5.0999999999999996"/>
    <n v="2.8"/>
    <n v="3.3"/>
    <n v="33.9"/>
    <n v="20"/>
    <n v="5"/>
    <n v="5.3"/>
    <n v="32"/>
    <n v="25"/>
    <n v="3"/>
    <n v="3"/>
  </r>
  <r>
    <x v="182"/>
    <x v="14"/>
    <n v="29"/>
    <n v="11"/>
    <n v="22.7"/>
    <n v="6.5"/>
    <n v="2.4"/>
    <n v="2"/>
    <n v="2.2000000000000002"/>
    <n v="4.7"/>
    <n v="0.9"/>
    <n v="2.8"/>
    <n v="1.2"/>
    <n v="1.4"/>
    <n v="21.1"/>
    <n v="6.5"/>
    <n v="2.5"/>
    <n v="1"/>
    <s v="-"/>
    <s v="-"/>
    <s v="-"/>
    <s v="-"/>
  </r>
  <r>
    <x v="183"/>
    <x v="20"/>
    <n v="22"/>
    <n v="15"/>
    <n v="20"/>
    <n v="11.6"/>
    <n v="6.7"/>
    <n v="0.9"/>
    <n v="4.0999999999999996"/>
    <n v="6"/>
    <n v="0.1"/>
    <n v="0.2"/>
    <n v="3.3"/>
    <n v="4"/>
    <n v="19.100000000000001"/>
    <n v="15"/>
    <n v="7.3"/>
    <n v="1"/>
    <n v="20.399999999999999"/>
    <n v="21"/>
    <n v="9"/>
    <n v="0"/>
  </r>
  <r>
    <x v="184"/>
    <x v="28"/>
    <n v="27"/>
    <n v="9"/>
    <n v="22.7"/>
    <n v="10.9"/>
    <n v="4"/>
    <n v="3"/>
    <n v="4"/>
    <n v="7.9"/>
    <n v="0.4"/>
    <n v="1.7"/>
    <n v="2.4"/>
    <n v="3"/>
    <s v="-"/>
    <s v="-"/>
    <s v="-"/>
    <s v="-"/>
    <s v="-"/>
    <s v="-"/>
    <s v="-"/>
    <s v="-"/>
  </r>
  <r>
    <x v="185"/>
    <x v="5"/>
    <n v="31"/>
    <n v="15"/>
    <n v="18.5"/>
    <n v="7.2"/>
    <n v="3.9"/>
    <n v="1.2"/>
    <n v="3"/>
    <n v="4.0999999999999996"/>
    <n v="0"/>
    <n v="0.1"/>
    <n v="1.2"/>
    <n v="2"/>
    <n v="13.7"/>
    <n v="7.8"/>
    <n v="2.8"/>
    <n v="0.5"/>
    <n v="11.7"/>
    <n v="4"/>
    <n v="2"/>
    <n v="0"/>
  </r>
  <r>
    <x v="186"/>
    <x v="26"/>
    <n v="22"/>
    <n v="15"/>
    <n v="28.1"/>
    <n v="14.8"/>
    <n v="5.0999999999999996"/>
    <n v="5.8"/>
    <n v="5.6"/>
    <n v="13.4"/>
    <n v="1.2"/>
    <n v="3.9"/>
    <n v="2.4"/>
    <n v="3.3"/>
    <n v="28.6"/>
    <n v="12.3"/>
    <n v="4.8"/>
    <n v="6.8"/>
    <n v="35"/>
    <n v="16"/>
    <n v="8"/>
    <n v="8"/>
  </r>
  <r>
    <x v="187"/>
    <x v="7"/>
    <n v="22"/>
    <n v="13"/>
    <n v="27.1"/>
    <n v="10.199999999999999"/>
    <n v="5.6"/>
    <n v="3.2"/>
    <n v="4.5"/>
    <n v="8.5"/>
    <n v="0.5"/>
    <n v="1.7"/>
    <n v="0.8"/>
    <n v="1"/>
    <n v="24.4"/>
    <n v="14"/>
    <n v="5.7"/>
    <n v="2.7"/>
    <s v="-"/>
    <s v="-"/>
    <s v="-"/>
    <s v="-"/>
  </r>
  <r>
    <x v="188"/>
    <x v="22"/>
    <n v="20"/>
    <n v="12"/>
    <n v="24.5"/>
    <n v="13.9"/>
    <n v="4.2"/>
    <n v="1.8"/>
    <n v="5.6"/>
    <n v="9.6"/>
    <n v="1.3"/>
    <n v="2.8"/>
    <n v="1.5"/>
    <n v="2.2999999999999998"/>
    <n v="23.1"/>
    <n v="11"/>
    <n v="2.5"/>
    <n v="1.3"/>
    <n v="31.2"/>
    <n v="13"/>
    <n v="4"/>
    <n v="1"/>
  </r>
  <r>
    <x v="189"/>
    <x v="22"/>
    <n v="27"/>
    <n v="15"/>
    <n v="25.1"/>
    <n v="7.9"/>
    <n v="9.3000000000000007"/>
    <n v="2.2999999999999998"/>
    <n v="3.2"/>
    <n v="5.9"/>
    <n v="0"/>
    <n v="0.1"/>
    <n v="1.5"/>
    <n v="2.5"/>
    <n v="27.5"/>
    <n v="6"/>
    <n v="9.3000000000000007"/>
    <n v="3.3"/>
    <n v="22.1"/>
    <n v="3"/>
    <n v="8"/>
    <n v="2"/>
  </r>
  <r>
    <x v="190"/>
    <x v="24"/>
    <n v="32"/>
    <n v="9"/>
    <n v="18.7"/>
    <n v="6"/>
    <n v="1.1000000000000001"/>
    <n v="3.1"/>
    <n v="2.2000000000000002"/>
    <n v="6.9"/>
    <n v="1.1000000000000001"/>
    <n v="3.7"/>
    <n v="0.4"/>
    <n v="0.7"/>
    <n v="5.0999999999999996"/>
    <n v="4"/>
    <n v="1"/>
    <n v="1"/>
    <s v="-"/>
    <s v="-"/>
    <s v="-"/>
    <s v="-"/>
  </r>
  <r>
    <x v="191"/>
    <x v="22"/>
    <n v="25"/>
    <n v="4"/>
    <n v="19.899999999999999"/>
    <n v="4.3"/>
    <n v="2.5"/>
    <n v="3.5"/>
    <n v="1.3"/>
    <n v="5"/>
    <n v="0.8"/>
    <n v="2.8"/>
    <n v="1"/>
    <n v="1"/>
    <s v="-"/>
    <s v="-"/>
    <s v="-"/>
    <s v="-"/>
    <s v="-"/>
    <s v="-"/>
    <s v="-"/>
    <s v="-"/>
  </r>
  <r>
    <x v="192"/>
    <x v="22"/>
    <n v="25"/>
    <n v="10"/>
    <n v="19.600000000000001"/>
    <n v="6.6"/>
    <n v="3.2"/>
    <n v="0.9"/>
    <n v="2.1"/>
    <n v="5.4"/>
    <n v="1.3"/>
    <n v="3.8"/>
    <n v="1.1000000000000001"/>
    <n v="1.3"/>
    <n v="17.100000000000001"/>
    <n v="4.5"/>
    <n v="3"/>
    <n v="1"/>
    <n v="17.5"/>
    <n v="4"/>
    <n v="0"/>
    <n v="2"/>
  </r>
  <r>
    <x v="193"/>
    <x v="23"/>
    <n v="25"/>
    <n v="14"/>
    <n v="19.3"/>
    <n v="5.8"/>
    <n v="4.2"/>
    <n v="0.6"/>
    <n v="2.2000000000000002"/>
    <n v="4.8"/>
    <n v="0.6"/>
    <n v="1.4"/>
    <n v="0.8"/>
    <n v="1.1000000000000001"/>
    <n v="15"/>
    <n v="2.2999999999999998"/>
    <n v="3.8"/>
    <n v="0"/>
    <n v="40.700000000000003"/>
    <n v="4"/>
    <n v="9"/>
    <n v="0"/>
  </r>
  <r>
    <x v="194"/>
    <x v="17"/>
    <n v="35"/>
    <n v="14"/>
    <n v="23.5"/>
    <n v="8.9"/>
    <n v="3.1"/>
    <n v="3.6"/>
    <n v="3"/>
    <n v="5.7"/>
    <n v="2.5"/>
    <n v="4.8"/>
    <n v="0.4"/>
    <n v="0.4"/>
    <n v="20.7"/>
    <n v="6.3"/>
    <n v="1"/>
    <n v="3.3"/>
    <n v="20.399999999999999"/>
    <n v="3"/>
    <n v="1"/>
    <n v="4"/>
  </r>
  <r>
    <x v="195"/>
    <x v="8"/>
    <n v="37"/>
    <n v="12"/>
    <n v="23.6"/>
    <n v="2.2999999999999998"/>
    <n v="3.1"/>
    <n v="0.8"/>
    <n v="0.9"/>
    <n v="2.8"/>
    <n v="0.4"/>
    <n v="2.1"/>
    <n v="0"/>
    <n v="0.1"/>
    <n v="25"/>
    <n v="2.5"/>
    <n v="2.2999999999999998"/>
    <n v="0.5"/>
    <n v="22.6"/>
    <n v="0"/>
    <n v="0"/>
    <n v="0"/>
  </r>
  <r>
    <x v="196"/>
    <x v="18"/>
    <n v="24"/>
    <n v="15"/>
    <n v="19.2"/>
    <n v="7"/>
    <n v="2.4"/>
    <n v="1.7"/>
    <n v="2.5"/>
    <n v="6.8"/>
    <n v="1.3"/>
    <n v="3.9"/>
    <n v="0.7"/>
    <n v="1.2"/>
    <n v="15.6"/>
    <n v="4.3"/>
    <n v="1.5"/>
    <n v="1"/>
    <n v="9.6"/>
    <n v="0"/>
    <n v="1"/>
    <n v="0"/>
  </r>
  <r>
    <x v="197"/>
    <x v="15"/>
    <n v="25"/>
    <n v="15"/>
    <n v="20.5"/>
    <n v="11.3"/>
    <n v="2.7"/>
    <n v="3.9"/>
    <n v="3.3"/>
    <n v="8.5"/>
    <n v="1.9"/>
    <n v="5"/>
    <n v="2.7"/>
    <n v="3.2"/>
    <n v="18.100000000000001"/>
    <n v="8.5"/>
    <n v="1.5"/>
    <n v="2.2999999999999998"/>
    <n v="26.6"/>
    <n v="12"/>
    <n v="1"/>
    <n v="3"/>
  </r>
  <r>
    <x v="198"/>
    <x v="29"/>
    <n v="22"/>
    <n v="8"/>
    <n v="16.899999999999999"/>
    <n v="7.6"/>
    <n v="5.3"/>
    <n v="1.6"/>
    <n v="3.6"/>
    <n v="5.5"/>
    <n v="0"/>
    <n v="0.1"/>
    <n v="0.4"/>
    <n v="1"/>
    <s v="-"/>
    <s v="-"/>
    <s v="-"/>
    <s v="-"/>
    <s v="-"/>
    <s v="-"/>
    <s v="-"/>
    <s v="-"/>
  </r>
  <r>
    <x v="199"/>
    <x v="27"/>
    <n v="22"/>
    <n v="15"/>
    <n v="22.5"/>
    <n v="8.1"/>
    <n v="5.0999999999999996"/>
    <n v="1.4"/>
    <n v="2.9"/>
    <n v="6.4"/>
    <n v="0.9"/>
    <n v="3"/>
    <n v="1.4"/>
    <n v="1.7"/>
    <n v="22.5"/>
    <n v="5.5"/>
    <n v="4"/>
    <n v="1.3"/>
    <n v="23.9"/>
    <n v="9"/>
    <n v="5"/>
    <n v="1"/>
  </r>
  <r>
    <x v="200"/>
    <x v="26"/>
    <n v="27"/>
    <n v="14"/>
    <n v="21.8"/>
    <n v="10.4"/>
    <n v="2"/>
    <n v="1.3"/>
    <n v="3.4"/>
    <n v="9.4"/>
    <n v="1.9"/>
    <n v="5.3"/>
    <n v="1.6"/>
    <n v="1.7"/>
    <n v="24.6"/>
    <n v="12"/>
    <n v="2"/>
    <n v="1"/>
    <s v="-"/>
    <s v="-"/>
    <s v="-"/>
    <s v="-"/>
  </r>
  <r>
    <x v="201"/>
    <x v="14"/>
    <n v="23"/>
    <n v="15"/>
    <n v="25.6"/>
    <n v="10.9"/>
    <n v="2.7"/>
    <n v="4.2"/>
    <n v="4.0999999999999996"/>
    <n v="8.6999999999999993"/>
    <n v="2.1"/>
    <n v="4.7"/>
    <n v="0.7"/>
    <n v="0.7"/>
    <n v="29.7"/>
    <n v="14.5"/>
    <n v="3.8"/>
    <n v="5.8"/>
    <n v="28.3"/>
    <n v="7"/>
    <n v="1"/>
    <n v="5"/>
  </r>
  <r>
    <x v="202"/>
    <x v="29"/>
    <n v="20"/>
    <n v="14"/>
    <n v="20.5"/>
    <n v="5.0999999999999996"/>
    <n v="2.6"/>
    <n v="3.7"/>
    <n v="1.8"/>
    <n v="6.6"/>
    <n v="0.5"/>
    <n v="1.5"/>
    <n v="1.1000000000000001"/>
    <n v="1.6"/>
    <n v="17.8"/>
    <n v="2.8"/>
    <n v="2"/>
    <n v="4.5"/>
    <n v="6.3"/>
    <n v="3"/>
    <n v="0"/>
    <n v="0"/>
  </r>
  <r>
    <x v="203"/>
    <x v="6"/>
    <n v="21"/>
    <n v="13"/>
    <n v="30.8"/>
    <n v="11"/>
    <n v="2.9"/>
    <n v="7.7"/>
    <n v="4.5"/>
    <n v="12"/>
    <n v="0.5"/>
    <n v="3"/>
    <n v="1.6"/>
    <n v="2.2000000000000002"/>
    <n v="34.200000000000003"/>
    <n v="13.5"/>
    <n v="3.5"/>
    <n v="7.3"/>
    <n v="37.299999999999997"/>
    <n v="14"/>
    <n v="3"/>
    <n v="5"/>
  </r>
  <r>
    <x v="204"/>
    <x v="17"/>
    <n v="30"/>
    <n v="15"/>
    <n v="22.9"/>
    <n v="7.2"/>
    <n v="4.4000000000000004"/>
    <n v="1.4"/>
    <n v="2.5"/>
    <n v="6.3"/>
    <n v="1.5"/>
    <n v="4.9000000000000004"/>
    <n v="0.7"/>
    <n v="0.9"/>
    <n v="24.6"/>
    <n v="9.8000000000000007"/>
    <n v="6"/>
    <n v="1.3"/>
    <n v="18.100000000000001"/>
    <n v="7"/>
    <n v="5"/>
    <n v="0"/>
  </r>
  <r>
    <x v="205"/>
    <x v="19"/>
    <n v="25"/>
    <n v="14"/>
    <n v="19.600000000000001"/>
    <n v="7.9"/>
    <n v="3.3"/>
    <n v="0.5"/>
    <n v="3.1"/>
    <n v="6.6"/>
    <n v="0.8"/>
    <n v="1.9"/>
    <n v="0.9"/>
    <n v="0.9"/>
    <n v="15.2"/>
    <n v="3.7"/>
    <n v="3.3"/>
    <n v="0.7"/>
    <s v="-"/>
    <s v="-"/>
    <s v="-"/>
    <s v="-"/>
  </r>
  <r>
    <x v="206"/>
    <x v="7"/>
    <n v="23"/>
    <n v="13"/>
    <n v="19.3"/>
    <n v="6.5"/>
    <n v="2.8"/>
    <n v="0.9"/>
    <n v="2.6"/>
    <n v="6.6"/>
    <n v="0.8"/>
    <n v="3.1"/>
    <n v="0.5"/>
    <n v="0.5"/>
    <n v="22.7"/>
    <n v="13"/>
    <n v="3.3"/>
    <n v="1"/>
    <n v="20.100000000000001"/>
    <n v="7"/>
    <n v="2"/>
    <n v="3"/>
  </r>
  <r>
    <x v="207"/>
    <x v="16"/>
    <n v="24"/>
    <n v="15"/>
    <n v="15.6"/>
    <n v="5.7"/>
    <n v="2.5"/>
    <n v="0.3"/>
    <n v="2.2999999999999998"/>
    <n v="5"/>
    <n v="0.3"/>
    <n v="1.3"/>
    <n v="0.7"/>
    <n v="1"/>
    <n v="11.2"/>
    <n v="2.8"/>
    <n v="2"/>
    <n v="0"/>
    <n v="12.2"/>
    <n v="2"/>
    <n v="2"/>
    <n v="0"/>
  </r>
  <r>
    <x v="208"/>
    <x v="19"/>
    <n v="24"/>
    <n v="10"/>
    <n v="15.4"/>
    <n v="8.3000000000000007"/>
    <n v="1.8"/>
    <n v="0.6"/>
    <n v="2.8"/>
    <n v="7.1"/>
    <n v="1.3"/>
    <n v="4.2"/>
    <n v="1.4"/>
    <n v="1.9"/>
    <n v="18.5"/>
    <n v="11"/>
    <n v="2"/>
    <n v="0"/>
    <n v="13.4"/>
    <n v="2"/>
    <n v="0"/>
    <n v="0"/>
  </r>
  <r>
    <x v="209"/>
    <x v="9"/>
    <n v="34"/>
    <n v="14"/>
    <n v="20.7"/>
    <n v="7.4"/>
    <n v="5.3"/>
    <n v="1.8"/>
    <n v="2.5"/>
    <n v="6.3"/>
    <n v="1.4"/>
    <n v="4.4000000000000004"/>
    <n v="1.1000000000000001"/>
    <n v="1.3"/>
    <n v="21.3"/>
    <n v="6.5"/>
    <n v="5"/>
    <n v="2.2999999999999998"/>
    <n v="19.5"/>
    <n v="3"/>
    <n v="5"/>
    <n v="1"/>
  </r>
  <r>
    <x v="210"/>
    <x v="15"/>
    <n v="27"/>
    <n v="13"/>
    <n v="19.2"/>
    <n v="9.1"/>
    <n v="5.4"/>
    <n v="1.2"/>
    <n v="2.7"/>
    <n v="6"/>
    <n v="1.4"/>
    <n v="3.7"/>
    <n v="2.2999999999999998"/>
    <n v="2.8"/>
    <n v="15.7"/>
    <n v="5.3"/>
    <n v="4.5"/>
    <n v="0.3"/>
    <n v="22.4"/>
    <n v="5"/>
    <n v="11"/>
    <n v="0"/>
  </r>
  <r>
    <x v="211"/>
    <x v="10"/>
    <n v="26"/>
    <n v="15"/>
    <n v="21.3"/>
    <n v="7.9"/>
    <n v="2.5"/>
    <n v="2.8"/>
    <n v="2.9"/>
    <n v="5.5"/>
    <n v="0.9"/>
    <n v="2.2999999999999998"/>
    <n v="1.2"/>
    <n v="1.5"/>
    <n v="20.9"/>
    <n v="8.8000000000000007"/>
    <n v="3.3"/>
    <n v="2.5"/>
    <n v="25.6"/>
    <n v="8"/>
    <n v="5"/>
    <n v="4"/>
  </r>
  <r>
    <x v="212"/>
    <x v="16"/>
    <n v="19"/>
    <n v="14"/>
    <n v="15"/>
    <n v="6.2"/>
    <n v="3"/>
    <n v="0.5"/>
    <n v="2.4"/>
    <n v="5.7"/>
    <n v="0.8"/>
    <n v="2.8"/>
    <n v="0.6"/>
    <n v="0.9"/>
    <n v="10.8"/>
    <n v="3.3"/>
    <n v="2"/>
    <n v="0.3"/>
    <n v="12.9"/>
    <n v="0"/>
    <n v="2"/>
    <n v="0"/>
  </r>
  <r>
    <x v="213"/>
    <x v="25"/>
    <n v="23"/>
    <n v="15"/>
    <n v="28.4"/>
    <n v="12.5"/>
    <n v="2.2999999999999998"/>
    <n v="4.2"/>
    <n v="5.0999999999999996"/>
    <n v="10.5"/>
    <n v="1.5"/>
    <n v="3.8"/>
    <n v="0.9"/>
    <n v="1.3"/>
    <n v="30.6"/>
    <n v="15"/>
    <n v="2.8"/>
    <n v="5.5"/>
    <n v="36.299999999999997"/>
    <n v="17"/>
    <n v="5"/>
    <n v="5"/>
  </r>
  <r>
    <x v="214"/>
    <x v="2"/>
    <n v="24"/>
    <n v="14"/>
    <n v="14.1"/>
    <n v="5.6"/>
    <n v="2.7"/>
    <n v="2"/>
    <n v="2.2000000000000002"/>
    <n v="4.5999999999999996"/>
    <n v="0.4"/>
    <n v="1.7"/>
    <n v="0.8"/>
    <n v="1.1000000000000001"/>
    <n v="20.100000000000001"/>
    <n v="10"/>
    <n v="3.3"/>
    <n v="2.8"/>
    <n v="11.3"/>
    <n v="2"/>
    <n v="0"/>
    <n v="3"/>
  </r>
  <r>
    <x v="215"/>
    <x v="11"/>
    <n v="29"/>
    <n v="13"/>
    <n v="22.9"/>
    <n v="8.1999999999999993"/>
    <n v="2.5"/>
    <n v="1.6"/>
    <n v="2.9"/>
    <n v="6.7"/>
    <n v="1.6"/>
    <n v="3.7"/>
    <n v="0.7"/>
    <n v="0.8"/>
    <n v="22.1"/>
    <n v="8.3000000000000007"/>
    <n v="2.8"/>
    <n v="1.8"/>
    <n v="20.6"/>
    <n v="7"/>
    <n v="2"/>
    <n v="2"/>
  </r>
  <r>
    <x v="216"/>
    <x v="8"/>
    <n v="29"/>
    <n v="14"/>
    <n v="19.7"/>
    <n v="6.8"/>
    <n v="2.4"/>
    <n v="0.6"/>
    <n v="2.2000000000000002"/>
    <n v="5.2"/>
    <n v="1.6"/>
    <n v="4.0999999999999996"/>
    <n v="0.7"/>
    <n v="0.9"/>
    <n v="23.8"/>
    <n v="7"/>
    <n v="3.3"/>
    <n v="0.8"/>
    <n v="23.3"/>
    <n v="8"/>
    <n v="4"/>
    <n v="0"/>
  </r>
  <r>
    <x v="217"/>
    <x v="5"/>
    <n v="31"/>
    <n v="11"/>
    <n v="26.4"/>
    <n v="5.9"/>
    <n v="4.3"/>
    <n v="2"/>
    <n v="1.8"/>
    <n v="4.5"/>
    <n v="1.1000000000000001"/>
    <n v="3.3"/>
    <n v="1.2"/>
    <n v="1.9"/>
    <n v="26.8"/>
    <n v="7.3"/>
    <n v="3"/>
    <n v="1"/>
    <s v="-"/>
    <s v="-"/>
    <s v="-"/>
    <s v="-"/>
  </r>
  <r>
    <x v="218"/>
    <x v="20"/>
    <n v="25"/>
    <n v="15"/>
    <n v="27.1"/>
    <n v="12.2"/>
    <n v="5"/>
    <n v="1.3"/>
    <n v="4.8"/>
    <n v="9.1999999999999993"/>
    <n v="1.2"/>
    <n v="3.4"/>
    <n v="1.4"/>
    <n v="1.7"/>
    <n v="30.8"/>
    <n v="14.5"/>
    <n v="6"/>
    <n v="2"/>
    <n v="29.3"/>
    <n v="12"/>
    <n v="7"/>
    <n v="2"/>
  </r>
  <r>
    <x v="219"/>
    <x v="28"/>
    <n v="21"/>
    <n v="15"/>
    <n v="13.9"/>
    <n v="6.9"/>
    <n v="0.8"/>
    <n v="1.3"/>
    <n v="2.8"/>
    <n v="6.1"/>
    <n v="0.5"/>
    <n v="1.7"/>
    <n v="0.9"/>
    <n v="1"/>
    <n v="11.6"/>
    <n v="6"/>
    <n v="0.3"/>
    <n v="1.8"/>
    <n v="13.3"/>
    <n v="12"/>
    <n v="1"/>
    <n v="0"/>
  </r>
  <r>
    <x v="220"/>
    <x v="18"/>
    <n v="29"/>
    <n v="12"/>
    <n v="23.5"/>
    <n v="10.6"/>
    <n v="2.2999999999999998"/>
    <n v="1.8"/>
    <n v="3.5"/>
    <n v="7.8"/>
    <n v="1.4"/>
    <n v="3.6"/>
    <n v="2.2000000000000002"/>
    <n v="2.4"/>
    <n v="24.8"/>
    <n v="18.3"/>
    <n v="2.7"/>
    <n v="2.2999999999999998"/>
    <s v="-"/>
    <s v="-"/>
    <s v="-"/>
    <s v="-"/>
  </r>
  <r>
    <x v="221"/>
    <x v="20"/>
    <n v="21"/>
    <n v="7"/>
    <n v="15.4"/>
    <n v="5.3"/>
    <n v="4.4000000000000004"/>
    <n v="1.9"/>
    <n v="2.2999999999999998"/>
    <n v="4.7"/>
    <n v="0.4"/>
    <n v="1.1000000000000001"/>
    <n v="0.3"/>
    <n v="0.6"/>
    <s v="-"/>
    <s v="-"/>
    <s v="-"/>
    <s v="-"/>
    <s v="-"/>
    <s v="-"/>
    <s v="-"/>
    <s v="-"/>
  </r>
  <r>
    <x v="222"/>
    <x v="2"/>
    <n v="22"/>
    <n v="15"/>
    <n v="26.5"/>
    <n v="10.1"/>
    <n v="6.9"/>
    <n v="3.6"/>
    <n v="3.8"/>
    <n v="7.8"/>
    <n v="1.1000000000000001"/>
    <n v="3"/>
    <n v="1.4"/>
    <n v="2.1"/>
    <n v="34"/>
    <n v="19.3"/>
    <n v="9.5"/>
    <n v="6"/>
    <n v="36.5"/>
    <n v="25"/>
    <n v="10"/>
    <n v="5"/>
  </r>
  <r>
    <x v="223"/>
    <x v="0"/>
    <n v="25"/>
    <n v="7"/>
    <n v="21.3"/>
    <n v="6.3"/>
    <n v="7.3"/>
    <n v="0.7"/>
    <n v="2.6"/>
    <n v="3.7"/>
    <n v="0"/>
    <n v="0"/>
    <n v="1.1000000000000001"/>
    <n v="1.9"/>
    <n v="17.600000000000001"/>
    <n v="5.3"/>
    <n v="6.8"/>
    <n v="0.5"/>
    <n v="15.2"/>
    <n v="0"/>
    <n v="4"/>
    <n v="1"/>
  </r>
  <r>
    <x v="224"/>
    <x v="29"/>
    <n v="19"/>
    <n v="10"/>
    <n v="14.5"/>
    <n v="2.2999999999999998"/>
    <n v="2.7"/>
    <n v="0.5"/>
    <n v="1.1000000000000001"/>
    <n v="2.5"/>
    <n v="0"/>
    <n v="0"/>
    <n v="0.1"/>
    <n v="0.5"/>
    <n v="14.4"/>
    <n v="1.5"/>
    <n v="2.2999999999999998"/>
    <n v="0.5"/>
    <n v="6.8"/>
    <n v="0"/>
    <n v="0"/>
    <n v="0"/>
  </r>
  <r>
    <x v="225"/>
    <x v="18"/>
    <n v="23"/>
    <n v="14"/>
    <n v="20.7"/>
    <n v="16.2"/>
    <n v="5.5"/>
    <n v="1.5"/>
    <n v="6.4"/>
    <n v="11.1"/>
    <n v="1.6"/>
    <n v="4.0999999999999996"/>
    <n v="1.9"/>
    <n v="2.8"/>
    <n v="21.7"/>
    <n v="19.8"/>
    <n v="5"/>
    <n v="1.3"/>
    <n v="20.8"/>
    <n v="18"/>
    <n v="4"/>
    <n v="1"/>
  </r>
  <r>
    <x v="226"/>
    <x v="0"/>
    <n v="25"/>
    <n v="15"/>
    <n v="16.100000000000001"/>
    <n v="5.5"/>
    <n v="2.2999999999999998"/>
    <n v="0.9"/>
    <n v="1.9"/>
    <n v="4.5"/>
    <n v="1.7"/>
    <n v="4.0999999999999996"/>
    <n v="0.1"/>
    <n v="0.1"/>
    <n v="16"/>
    <n v="5.8"/>
    <n v="2.5"/>
    <n v="1.3"/>
    <n v="9.4"/>
    <n v="5"/>
    <n v="1"/>
    <n v="2"/>
  </r>
  <r>
    <x v="227"/>
    <x v="25"/>
    <n v="21"/>
    <n v="12"/>
    <n v="17.899999999999999"/>
    <n v="7.8"/>
    <n v="6.2"/>
    <n v="0.5"/>
    <n v="3.4"/>
    <n v="6.2"/>
    <n v="0"/>
    <n v="0.2"/>
    <n v="0.9"/>
    <n v="1.4"/>
    <n v="21.5"/>
    <n v="9.8000000000000007"/>
    <n v="7.3"/>
    <n v="0.5"/>
    <n v="24.2"/>
    <n v="8"/>
    <n v="12"/>
    <n v="1"/>
  </r>
  <r>
    <x v="228"/>
    <x v="9"/>
    <n v="27"/>
    <n v="15"/>
    <n v="25.4"/>
    <n v="9.9"/>
    <n v="2.2000000000000002"/>
    <n v="1.9"/>
    <n v="3.5"/>
    <n v="7.5"/>
    <n v="2.2000000000000002"/>
    <n v="5.7"/>
    <n v="0.6"/>
    <n v="0.6"/>
    <n v="29.5"/>
    <n v="10.5"/>
    <n v="2.5"/>
    <n v="1.3"/>
    <n v="26.7"/>
    <n v="3"/>
    <n v="2"/>
    <n v="1"/>
  </r>
  <r>
    <x v="229"/>
    <x v="25"/>
    <n v="24"/>
    <n v="10"/>
    <n v="18"/>
    <n v="8.1999999999999993"/>
    <n v="3.1"/>
    <n v="0.9"/>
    <n v="2.6"/>
    <n v="5.9"/>
    <n v="0.6"/>
    <n v="2.2999999999999998"/>
    <n v="2.4"/>
    <n v="3.1"/>
    <n v="16.600000000000001"/>
    <n v="8.3000000000000007"/>
    <n v="2.2999999999999998"/>
    <n v="0.7"/>
    <n v="18.899999999999999"/>
    <n v="10"/>
    <n v="0"/>
    <n v="1"/>
  </r>
  <r>
    <x v="230"/>
    <x v="28"/>
    <n v="21"/>
    <n v="8"/>
    <n v="18.899999999999999"/>
    <n v="3.6"/>
    <n v="2.6"/>
    <n v="1.9"/>
    <n v="1.5"/>
    <n v="5.4"/>
    <n v="0.4"/>
    <n v="2.5"/>
    <n v="0.3"/>
    <n v="0.5"/>
    <n v="16.5"/>
    <n v="2.8"/>
    <n v="2.2999999999999998"/>
    <n v="1.5"/>
    <n v="13.3"/>
    <n v="0"/>
    <n v="2"/>
    <n v="2"/>
  </r>
  <r>
    <x v="231"/>
    <x v="6"/>
    <n v="31"/>
    <n v="4"/>
    <n v="22.2"/>
    <n v="10.8"/>
    <n v="4.5"/>
    <n v="2.8"/>
    <n v="3.3"/>
    <n v="9.8000000000000007"/>
    <n v="1.5"/>
    <n v="6.3"/>
    <n v="2.8"/>
    <n v="3.3"/>
    <s v="-"/>
    <s v="-"/>
    <s v="-"/>
    <s v="-"/>
    <s v="-"/>
    <s v="-"/>
    <s v="-"/>
    <s v="-"/>
  </r>
  <r>
    <x v="232"/>
    <x v="11"/>
    <n v="22"/>
    <n v="12"/>
    <n v="13.7"/>
    <n v="5.8"/>
    <n v="2.8"/>
    <n v="0.8"/>
    <n v="2.2000000000000002"/>
    <n v="3.4"/>
    <n v="0"/>
    <n v="0.3"/>
    <n v="1.4"/>
    <n v="1.8"/>
    <n v="3.2"/>
    <n v="1"/>
    <n v="1"/>
    <n v="0"/>
    <s v="-"/>
    <s v="-"/>
    <s v="-"/>
    <s v="-"/>
  </r>
  <r>
    <x v="233"/>
    <x v="11"/>
    <n v="28"/>
    <n v="8"/>
    <n v="9.3000000000000007"/>
    <n v="4.4000000000000004"/>
    <n v="3.3"/>
    <n v="0.8"/>
    <n v="1.5"/>
    <n v="3.1"/>
    <n v="0.1"/>
    <n v="0.1"/>
    <n v="1.3"/>
    <n v="1.6"/>
    <n v="4"/>
    <n v="2"/>
    <n v="2"/>
    <n v="0.3"/>
    <s v="-"/>
    <s v="-"/>
    <s v="-"/>
    <s v="-"/>
  </r>
  <r>
    <x v="234"/>
    <x v="17"/>
    <n v="27"/>
    <n v="15"/>
    <n v="20.3"/>
    <n v="10"/>
    <n v="2.1"/>
    <n v="1.8"/>
    <n v="3.7"/>
    <n v="8.3000000000000007"/>
    <n v="2.4"/>
    <n v="4.9000000000000004"/>
    <n v="0.3"/>
    <n v="0.3"/>
    <n v="22.1"/>
    <n v="9.8000000000000007"/>
    <n v="2"/>
    <n v="2"/>
    <n v="33.700000000000003"/>
    <n v="22"/>
    <n v="1"/>
    <n v="2"/>
  </r>
  <r>
    <x v="235"/>
    <x v="5"/>
    <n v="27"/>
    <n v="14"/>
    <n v="22"/>
    <n v="14.1"/>
    <n v="5.8"/>
    <n v="2.2000000000000002"/>
    <n v="4.8"/>
    <n v="10.1"/>
    <n v="0.9"/>
    <n v="2.9"/>
    <n v="3.6"/>
    <n v="4.3"/>
    <n v="20.100000000000001"/>
    <n v="12"/>
    <n v="3.8"/>
    <n v="2.2999999999999998"/>
    <n v="12.3"/>
    <n v="6"/>
    <n v="1"/>
    <n v="2"/>
  </r>
  <r>
    <x v="236"/>
    <x v="17"/>
    <n v="28"/>
    <n v="15"/>
    <n v="24"/>
    <n v="11.8"/>
    <n v="8.1"/>
    <n v="0.9"/>
    <n v="4.5"/>
    <n v="9.5"/>
    <n v="1.2"/>
    <n v="3.4"/>
    <n v="1.5"/>
    <n v="2.2999999999999998"/>
    <n v="25.9"/>
    <n v="14"/>
    <n v="9.5"/>
    <n v="1"/>
    <n v="31.3"/>
    <n v="21"/>
    <n v="14"/>
    <n v="2"/>
  </r>
  <r>
    <x v="237"/>
    <x v="23"/>
    <n v="22"/>
    <n v="14"/>
    <n v="24.1"/>
    <n v="7.3"/>
    <n v="2.1"/>
    <n v="1.1000000000000001"/>
    <n v="2.5"/>
    <n v="4.9000000000000004"/>
    <n v="1.1000000000000001"/>
    <n v="2.5"/>
    <n v="1.2"/>
    <n v="1.4"/>
    <n v="19.7"/>
    <n v="5"/>
    <n v="1.7"/>
    <n v="1"/>
    <s v="-"/>
    <s v="-"/>
    <s v="-"/>
    <s v="-"/>
  </r>
  <r>
    <x v="238"/>
    <x v="10"/>
    <n v="26"/>
    <n v="11"/>
    <n v="25.2"/>
    <n v="12.3"/>
    <n v="9"/>
    <n v="1.2"/>
    <n v="5.2"/>
    <n v="7.5"/>
    <n v="0"/>
    <n v="0"/>
    <n v="1.9"/>
    <n v="2.8"/>
    <n v="21.2"/>
    <n v="10.8"/>
    <n v="6.3"/>
    <n v="1.3"/>
    <n v="24.5"/>
    <n v="11"/>
    <n v="7"/>
    <n v="1"/>
  </r>
  <r>
    <x v="239"/>
    <x v="12"/>
    <n v="20"/>
    <n v="15"/>
    <n v="16.5"/>
    <n v="4.2"/>
    <n v="1.8"/>
    <n v="0.9"/>
    <n v="1.3"/>
    <n v="3.7"/>
    <n v="0.5"/>
    <n v="1.9"/>
    <n v="1.1000000000000001"/>
    <n v="1.6"/>
    <n v="23.1"/>
    <n v="7.8"/>
    <n v="2.5"/>
    <n v="3"/>
    <n v="23.9"/>
    <n v="11"/>
    <n v="2"/>
    <n v="2"/>
  </r>
  <r>
    <x v="240"/>
    <x v="27"/>
    <n v="27"/>
    <n v="15"/>
    <n v="16.600000000000001"/>
    <n v="2.7"/>
    <n v="2.7"/>
    <n v="1.2"/>
    <n v="0.9"/>
    <n v="2.6"/>
    <n v="0.5"/>
    <n v="1.7"/>
    <n v="0.3"/>
    <n v="0.5"/>
    <n v="15.2"/>
    <n v="2"/>
    <n v="2.2999999999999998"/>
    <n v="1"/>
    <n v="14.8"/>
    <n v="1"/>
    <n v="3"/>
    <n v="2"/>
  </r>
  <r>
    <x v="241"/>
    <x v="26"/>
    <n v="27"/>
    <n v="12"/>
    <n v="13.7"/>
    <n v="3"/>
    <n v="3.2"/>
    <n v="0.5"/>
    <n v="1.2"/>
    <n v="1.9"/>
    <n v="0.4"/>
    <n v="0.7"/>
    <n v="0.3"/>
    <n v="0.3"/>
    <n v="11"/>
    <n v="2"/>
    <n v="3.5"/>
    <n v="0.3"/>
    <n v="18.100000000000001"/>
    <n v="3"/>
    <n v="5"/>
    <n v="0"/>
  </r>
  <r>
    <x v="242"/>
    <x v="29"/>
    <n v="23"/>
    <n v="12"/>
    <n v="21.8"/>
    <n v="9.5"/>
    <n v="6.1"/>
    <n v="2.1"/>
    <n v="3.5"/>
    <n v="8.1"/>
    <n v="1.2"/>
    <n v="3.5"/>
    <n v="1.3"/>
    <n v="1.9"/>
    <n v="25.8"/>
    <n v="13.8"/>
    <n v="5.5"/>
    <n v="2.8"/>
    <n v="22.2"/>
    <n v="13"/>
    <n v="5"/>
    <n v="3"/>
  </r>
  <r>
    <x v="243"/>
    <x v="13"/>
    <n v="32"/>
    <n v="15"/>
    <n v="22.8"/>
    <n v="5.3"/>
    <n v="4.5"/>
    <n v="1.3"/>
    <n v="1.9"/>
    <n v="5.5"/>
    <n v="1.2"/>
    <n v="3.5"/>
    <n v="0.3"/>
    <n v="0.4"/>
    <n v="22"/>
    <n v="6.5"/>
    <n v="3"/>
    <n v="0.8"/>
    <n v="17"/>
    <n v="4"/>
    <n v="3"/>
    <n v="0"/>
  </r>
  <r>
    <x v="244"/>
    <x v="8"/>
    <n v="25"/>
    <n v="11"/>
    <n v="15.5"/>
    <n v="6.7"/>
    <n v="2.7"/>
    <n v="0.4"/>
    <n v="2.5"/>
    <n v="4.7"/>
    <n v="0.2"/>
    <n v="1"/>
    <n v="1.6"/>
    <n v="1.9"/>
    <n v="17.7"/>
    <n v="7"/>
    <n v="1.5"/>
    <n v="0.5"/>
    <n v="21.6"/>
    <n v="14"/>
    <n v="2"/>
    <n v="1"/>
  </r>
  <r>
    <x v="245"/>
    <x v="14"/>
    <n v="23"/>
    <n v="15"/>
    <n v="19.7"/>
    <n v="6"/>
    <n v="1.3"/>
    <n v="1.9"/>
    <n v="2.4"/>
    <n v="5.0999999999999996"/>
    <n v="0.6"/>
    <n v="1.8"/>
    <n v="0.6"/>
    <n v="0.7"/>
    <n v="23.4"/>
    <n v="8.8000000000000007"/>
    <n v="1"/>
    <n v="2.8"/>
    <n v="18.100000000000001"/>
    <n v="0"/>
    <n v="0"/>
    <n v="1"/>
  </r>
  <r>
    <x v="246"/>
    <x v="6"/>
    <n v="31"/>
    <n v="11"/>
    <n v="27.9"/>
    <n v="10.5"/>
    <n v="4.2"/>
    <n v="1.3"/>
    <n v="3.6"/>
    <n v="8.6"/>
    <n v="2.2999999999999998"/>
    <n v="5.0999999999999996"/>
    <n v="0.9"/>
    <n v="1"/>
    <n v="32.299999999999997"/>
    <n v="11"/>
    <n v="6.5"/>
    <n v="1.5"/>
    <s v="-"/>
    <s v="-"/>
    <s v="-"/>
    <s v="-"/>
  </r>
  <r>
    <x v="247"/>
    <x v="25"/>
    <n v="23"/>
    <n v="13"/>
    <n v="25"/>
    <n v="9.8000000000000007"/>
    <n v="3.8"/>
    <n v="1.7"/>
    <n v="3.5"/>
    <n v="8.1999999999999993"/>
    <n v="1.5"/>
    <n v="4.5"/>
    <n v="1.2"/>
    <n v="1.6"/>
    <n v="25.4"/>
    <n v="6.8"/>
    <n v="3"/>
    <n v="2.2999999999999998"/>
    <n v="34"/>
    <n v="4"/>
    <n v="1"/>
    <n v="3"/>
  </r>
  <r>
    <x v="248"/>
    <x v="13"/>
    <n v="28"/>
    <n v="15"/>
    <n v="15.8"/>
    <n v="8.1"/>
    <n v="2.5"/>
    <n v="3.6"/>
    <n v="3.2"/>
    <n v="7.4"/>
    <n v="1.1000000000000001"/>
    <n v="3.2"/>
    <n v="0.6"/>
    <n v="0.9"/>
    <n v="18.100000000000001"/>
    <n v="8.5"/>
    <n v="2.5"/>
    <n v="4.8"/>
    <n v="21.1"/>
    <n v="12"/>
    <n v="3"/>
    <n v="5"/>
  </r>
  <r>
    <x v="249"/>
    <x v="18"/>
    <n v="26"/>
    <n v="14"/>
    <n v="16.899999999999999"/>
    <n v="4.4000000000000004"/>
    <n v="1.2"/>
    <n v="3.4"/>
    <n v="1.7"/>
    <n v="3.7"/>
    <n v="0.8"/>
    <n v="2.1"/>
    <n v="0.1"/>
    <n v="0.4"/>
    <n v="15.7"/>
    <n v="3"/>
    <n v="1"/>
    <n v="4"/>
    <n v="16.3"/>
    <n v="3"/>
    <n v="1"/>
    <n v="4"/>
  </r>
  <r>
    <x v="250"/>
    <x v="4"/>
    <n v="23"/>
    <n v="12"/>
    <n v="13.8"/>
    <n v="4.7"/>
    <n v="3.7"/>
    <n v="0.8"/>
    <n v="1.8"/>
    <n v="4.3"/>
    <n v="0.3"/>
    <n v="1.3"/>
    <n v="0.7"/>
    <n v="1"/>
    <n v="15.1"/>
    <n v="7"/>
    <n v="5.5"/>
    <n v="1"/>
    <n v="24.5"/>
    <n v="12"/>
    <n v="9"/>
    <n v="2"/>
  </r>
  <r>
    <x v="251"/>
    <x v="16"/>
    <n v="28"/>
    <n v="12"/>
    <n v="11.9"/>
    <n v="6.3"/>
    <n v="2.5"/>
    <n v="0.8"/>
    <n v="2.4"/>
    <n v="4.8"/>
    <n v="0.7"/>
    <n v="1.9"/>
    <n v="0.8"/>
    <n v="1"/>
    <n v="3.2"/>
    <n v="0"/>
    <n v="0"/>
    <n v="0.5"/>
    <n v="3.1"/>
    <n v="0"/>
    <n v="0"/>
    <n v="0"/>
  </r>
  <r>
    <x v="252"/>
    <x v="21"/>
    <n v="23"/>
    <n v="11"/>
    <n v="12.9"/>
    <n v="3.5"/>
    <n v="4.0999999999999996"/>
    <n v="1.3"/>
    <n v="1.4"/>
    <n v="3.1"/>
    <n v="0.1"/>
    <n v="1.2"/>
    <n v="0.6"/>
    <n v="0.7"/>
    <s v="-"/>
    <s v="-"/>
    <s v="-"/>
    <s v="-"/>
    <s v="-"/>
    <s v="-"/>
    <s v="-"/>
    <s v="-"/>
  </r>
  <r>
    <x v="253"/>
    <x v="26"/>
    <n v="36"/>
    <n v="12"/>
    <n v="14.2"/>
    <n v="6.7"/>
    <n v="2.8"/>
    <n v="1.3"/>
    <n v="2.4"/>
    <n v="6.4"/>
    <n v="0.8"/>
    <n v="2.8"/>
    <n v="1"/>
    <n v="1.2"/>
    <n v="9.5"/>
    <n v="7"/>
    <n v="1"/>
    <n v="1"/>
    <s v="-"/>
    <s v="-"/>
    <s v="-"/>
    <s v="-"/>
  </r>
  <r>
    <x v="254"/>
    <x v="1"/>
    <n v="32"/>
    <n v="13"/>
    <n v="15.5"/>
    <n v="7.2"/>
    <n v="1.3"/>
    <n v="0.8"/>
    <n v="2.6"/>
    <n v="6.1"/>
    <n v="1"/>
    <n v="3"/>
    <n v="1"/>
    <n v="1"/>
    <n v="7.8"/>
    <n v="0"/>
    <n v="0"/>
    <n v="1"/>
    <s v="-"/>
    <s v="-"/>
    <s v="-"/>
    <s v="-"/>
  </r>
  <r>
    <x v="255"/>
    <x v="25"/>
    <n v="36"/>
    <n v="7"/>
    <n v="14.7"/>
    <n v="4.0999999999999996"/>
    <n v="2"/>
    <n v="1.7"/>
    <n v="1.6"/>
    <n v="3.1"/>
    <n v="0.7"/>
    <n v="1.9"/>
    <n v="0.3"/>
    <n v="0.3"/>
    <n v="6.6"/>
    <n v="0"/>
    <n v="1"/>
    <n v="1"/>
    <n v="5.9"/>
    <n v="0"/>
    <n v="1"/>
    <n v="0"/>
  </r>
  <r>
    <x v="256"/>
    <x v="12"/>
    <n v="25"/>
    <n v="14"/>
    <n v="23.1"/>
    <n v="8.4"/>
    <n v="8.3000000000000007"/>
    <n v="0.9"/>
    <n v="3.1"/>
    <n v="4.8"/>
    <n v="0"/>
    <n v="0"/>
    <n v="2.1"/>
    <n v="2.7"/>
    <n v="27.5"/>
    <n v="11"/>
    <n v="12"/>
    <n v="0.7"/>
    <n v="26.2"/>
    <n v="14"/>
    <n v="11"/>
    <n v="0"/>
  </r>
  <r>
    <x v="257"/>
    <x v="16"/>
    <n v="22"/>
    <n v="8"/>
    <n v="14.9"/>
    <n v="6.6"/>
    <n v="2"/>
    <n v="2.1"/>
    <n v="2.4"/>
    <n v="6.1"/>
    <n v="1.1000000000000001"/>
    <n v="2.9"/>
    <n v="0.8"/>
    <n v="0.9"/>
    <n v="13.7"/>
    <n v="5.7"/>
    <n v="2"/>
    <n v="2"/>
    <n v="17.600000000000001"/>
    <n v="7"/>
    <n v="2"/>
    <n v="2"/>
  </r>
  <r>
    <x v="258"/>
    <x v="23"/>
    <n v="26"/>
    <n v="7"/>
    <n v="13.8"/>
    <n v="0.9"/>
    <n v="1.6"/>
    <n v="0.6"/>
    <n v="0.3"/>
    <n v="2.6"/>
    <n v="0.3"/>
    <n v="2.2999999999999998"/>
    <n v="0"/>
    <n v="0"/>
    <s v="-"/>
    <s v="-"/>
    <s v="-"/>
    <s v="-"/>
    <s v="-"/>
    <s v="-"/>
    <s v="-"/>
    <s v="-"/>
  </r>
  <r>
    <x v="259"/>
    <x v="4"/>
    <n v="30"/>
    <n v="15"/>
    <n v="18.100000000000001"/>
    <n v="8.1"/>
    <n v="5.0999999999999996"/>
    <n v="0.3"/>
    <n v="3.2"/>
    <n v="6.4"/>
    <n v="0.8"/>
    <n v="2.2999999999999998"/>
    <n v="0.9"/>
    <n v="1.1000000000000001"/>
    <n v="26.6"/>
    <n v="11"/>
    <n v="7.8"/>
    <n v="0.3"/>
    <n v="27.5"/>
    <n v="8"/>
    <n v="5"/>
    <n v="0"/>
  </r>
  <r>
    <x v="260"/>
    <x v="22"/>
    <n v="39"/>
    <n v="5"/>
    <n v="14"/>
    <n v="2"/>
    <n v="2"/>
    <n v="2.8"/>
    <n v="0.8"/>
    <n v="2.2000000000000002"/>
    <n v="0"/>
    <n v="1.4"/>
    <n v="0.4"/>
    <n v="0.6"/>
    <s v="-"/>
    <s v="-"/>
    <s v="-"/>
    <s v="-"/>
    <s v="-"/>
    <s v="-"/>
    <s v="-"/>
    <s v="-"/>
  </r>
  <r>
    <x v="261"/>
    <x v="13"/>
    <n v="27"/>
    <n v="14"/>
    <n v="14.2"/>
    <n v="6.2"/>
    <n v="4"/>
    <n v="1.1000000000000001"/>
    <n v="2.5"/>
    <n v="4.5999999999999996"/>
    <n v="0.2"/>
    <n v="0.6"/>
    <n v="1"/>
    <n v="1.4"/>
    <n v="19.7"/>
    <n v="7.7"/>
    <n v="4.3"/>
    <n v="1.7"/>
    <s v="-"/>
    <s v="-"/>
    <s v="-"/>
    <s v="-"/>
  </r>
  <r>
    <x v="262"/>
    <x v="15"/>
    <n v="22"/>
    <n v="13"/>
    <n v="14.4"/>
    <n v="4.5999999999999996"/>
    <n v="2"/>
    <n v="0.8"/>
    <n v="1.6"/>
    <n v="3.1"/>
    <n v="0.8"/>
    <n v="1.9"/>
    <n v="0.6"/>
    <n v="0.8"/>
    <n v="12.5"/>
    <n v="4"/>
    <n v="1.5"/>
    <n v="1.3"/>
    <n v="5.8"/>
    <n v="2"/>
    <n v="0"/>
    <n v="0"/>
  </r>
  <r>
    <x v="263"/>
    <x v="27"/>
    <n v="22"/>
    <n v="14"/>
    <n v="16.8"/>
    <n v="7.9"/>
    <n v="2.8"/>
    <n v="1"/>
    <n v="3"/>
    <n v="6.6"/>
    <n v="1.1000000000000001"/>
    <n v="3.4"/>
    <n v="0.8"/>
    <n v="1.2"/>
    <n v="18"/>
    <n v="5.8"/>
    <n v="2.5"/>
    <n v="1.3"/>
    <n v="11"/>
    <n v="0"/>
    <n v="4"/>
    <n v="1"/>
  </r>
  <r>
    <x v="264"/>
    <x v="23"/>
    <n v="32"/>
    <n v="14"/>
    <n v="17.8"/>
    <n v="5.4"/>
    <n v="1.9"/>
    <n v="2.9"/>
    <n v="2.1"/>
    <n v="5.0999999999999996"/>
    <n v="0.4"/>
    <n v="1.8"/>
    <n v="0.8"/>
    <n v="0.9"/>
    <n v="18.399999999999999"/>
    <n v="4.8"/>
    <n v="0.8"/>
    <n v="2.8"/>
    <n v="19.2"/>
    <n v="9"/>
    <n v="2"/>
    <n v="1"/>
  </r>
  <r>
    <x v="265"/>
    <x v="17"/>
    <n v="32"/>
    <n v="10"/>
    <n v="17.7"/>
    <n v="5.2"/>
    <n v="4.3"/>
    <n v="1.4"/>
    <n v="1.8"/>
    <n v="4"/>
    <n v="0.9"/>
    <n v="2.9"/>
    <n v="0.7"/>
    <n v="0.7"/>
    <n v="12.1"/>
    <n v="2"/>
    <n v="3"/>
    <n v="1"/>
    <n v="12.1"/>
    <n v="2"/>
    <n v="3"/>
    <n v="1"/>
  </r>
  <r>
    <x v="266"/>
    <x v="29"/>
    <n v="23"/>
    <n v="6"/>
    <n v="20.2"/>
    <n v="6.2"/>
    <n v="2.2000000000000002"/>
    <n v="0.5"/>
    <n v="2.2000000000000002"/>
    <n v="5.3"/>
    <n v="0.3"/>
    <n v="1.3"/>
    <n v="1.5"/>
    <n v="2"/>
    <n v="20"/>
    <n v="4"/>
    <n v="2"/>
    <n v="1"/>
    <n v="18.899999999999999"/>
    <n v="8"/>
    <n v="2"/>
    <n v="0"/>
  </r>
  <r>
    <x v="267"/>
    <x v="24"/>
    <n v="25"/>
    <n v="12"/>
    <n v="10.7"/>
    <n v="3.9"/>
    <n v="3"/>
    <n v="0.2"/>
    <n v="1.6"/>
    <n v="3.4"/>
    <n v="0.2"/>
    <n v="0.3"/>
    <n v="0.6"/>
    <n v="0.9"/>
    <n v="3"/>
    <n v="3"/>
    <n v="0.5"/>
    <n v="0"/>
    <s v="-"/>
    <s v="-"/>
    <s v="-"/>
    <s v="-"/>
  </r>
  <r>
    <x v="268"/>
    <x v="1"/>
    <n v="31"/>
    <n v="15"/>
    <n v="13.5"/>
    <n v="5.3"/>
    <n v="1.5"/>
    <n v="0.8"/>
    <n v="1.8"/>
    <n v="3.9"/>
    <n v="1.7"/>
    <n v="3.5"/>
    <n v="0"/>
    <n v="0"/>
    <n v="17.5"/>
    <n v="7.5"/>
    <n v="3"/>
    <n v="1.3"/>
    <n v="13"/>
    <n v="3"/>
    <n v="3"/>
    <n v="2"/>
  </r>
  <r>
    <x v="269"/>
    <x v="15"/>
    <n v="24"/>
    <n v="15"/>
    <n v="19.100000000000001"/>
    <n v="6.3"/>
    <n v="1.3"/>
    <n v="2.6"/>
    <n v="2.5"/>
    <n v="5"/>
    <n v="0.9"/>
    <n v="2.8"/>
    <n v="0.3"/>
    <n v="0.4"/>
    <n v="22.2"/>
    <n v="7.5"/>
    <n v="1.5"/>
    <n v="3.5"/>
    <n v="12.9"/>
    <n v="4"/>
    <n v="0"/>
    <n v="1"/>
  </r>
  <r>
    <x v="270"/>
    <x v="2"/>
    <n v="30"/>
    <n v="11"/>
    <n v="9.8000000000000007"/>
    <n v="3.1"/>
    <n v="2.2000000000000002"/>
    <n v="0.6"/>
    <n v="0.8"/>
    <n v="1.9"/>
    <n v="0"/>
    <n v="0.3"/>
    <n v="1.5"/>
    <n v="1.8"/>
    <n v="12"/>
    <n v="3.3"/>
    <n v="1.8"/>
    <n v="1"/>
    <n v="11.6"/>
    <n v="4"/>
    <n v="0"/>
    <n v="2"/>
  </r>
  <r>
    <x v="271"/>
    <x v="13"/>
    <n v="32"/>
    <n v="13"/>
    <n v="18.100000000000001"/>
    <n v="10.8"/>
    <n v="3.2"/>
    <n v="1.5"/>
    <n v="3.9"/>
    <n v="8.3000000000000007"/>
    <n v="2.2999999999999998"/>
    <n v="5.4"/>
    <n v="0.7"/>
    <n v="0.8"/>
    <n v="19.399999999999999"/>
    <n v="15.3"/>
    <n v="4.8"/>
    <n v="1.8"/>
    <n v="15.4"/>
    <n v="13"/>
    <n v="5"/>
    <n v="1"/>
  </r>
  <r>
    <x v="272"/>
    <x v="12"/>
    <n v="25"/>
    <n v="12"/>
    <n v="19.100000000000001"/>
    <n v="7.4"/>
    <n v="1.8"/>
    <n v="1.9"/>
    <n v="2.2999999999999998"/>
    <n v="5.5"/>
    <n v="1.4"/>
    <n v="3.1"/>
    <n v="1.3"/>
    <n v="2"/>
    <n v="34"/>
    <n v="13.3"/>
    <n v="3.3"/>
    <n v="3.8"/>
    <n v="36.6"/>
    <n v="18"/>
    <n v="5"/>
    <n v="8"/>
  </r>
  <r>
    <x v="273"/>
    <x v="10"/>
    <n v="25"/>
    <n v="8"/>
    <n v="5.2"/>
    <n v="0.4"/>
    <n v="0.1"/>
    <n v="0.4"/>
    <n v="0.1"/>
    <n v="0.8"/>
    <n v="0"/>
    <n v="0.1"/>
    <n v="0.1"/>
    <n v="0.5"/>
    <n v="6.2"/>
    <n v="0"/>
    <n v="0"/>
    <n v="0.3"/>
    <n v="4.5"/>
    <n v="0"/>
    <n v="0"/>
    <n v="0"/>
  </r>
  <r>
    <x v="274"/>
    <x v="3"/>
    <n v="24"/>
    <n v="15"/>
    <n v="19.5"/>
    <n v="3.6"/>
    <n v="6.2"/>
    <n v="2"/>
    <n v="1.6"/>
    <n v="2.9"/>
    <n v="0"/>
    <n v="0.2"/>
    <n v="0.4"/>
    <n v="0.6"/>
    <n v="19.899999999999999"/>
    <n v="5.3"/>
    <n v="5"/>
    <n v="3"/>
    <n v="24.1"/>
    <n v="8"/>
    <n v="6"/>
    <n v="6"/>
  </r>
  <r>
    <x v="275"/>
    <x v="5"/>
    <n v="33"/>
    <n v="14"/>
    <n v="15.7"/>
    <n v="3.2"/>
    <n v="1.6"/>
    <n v="0.9"/>
    <n v="1.2"/>
    <n v="3.6"/>
    <n v="0.6"/>
    <n v="2.7"/>
    <n v="0.1"/>
    <n v="0.3"/>
    <n v="11.7"/>
    <n v="2.2999999999999998"/>
    <n v="1.3"/>
    <n v="0.5"/>
    <n v="9.1"/>
    <n v="4"/>
    <n v="2"/>
    <n v="0"/>
  </r>
  <r>
    <x v="276"/>
    <x v="10"/>
    <n v="22"/>
    <n v="6"/>
    <n v="18.8"/>
    <n v="11.2"/>
    <n v="3.2"/>
    <n v="4.5"/>
    <n v="4.2"/>
    <n v="10.5"/>
    <n v="2"/>
    <n v="6"/>
    <n v="0.8"/>
    <n v="1.2"/>
    <n v="24.5"/>
    <n v="15.7"/>
    <n v="2.7"/>
    <n v="7.3"/>
    <n v="23.8"/>
    <n v="13"/>
    <n v="2"/>
    <n v="8"/>
  </r>
  <r>
    <x v="277"/>
    <x v="21"/>
    <n v="20"/>
    <n v="12"/>
    <n v="12.8"/>
    <n v="1.4"/>
    <n v="1.5"/>
    <n v="0.3"/>
    <n v="0.5"/>
    <n v="2.5"/>
    <n v="0.4"/>
    <n v="2.2999999999999998"/>
    <n v="0"/>
    <n v="0"/>
    <n v="17.5"/>
    <n v="2"/>
    <n v="2"/>
    <n v="0.8"/>
    <n v="8.6999999999999993"/>
    <n v="0"/>
    <n v="0"/>
    <n v="0"/>
  </r>
  <r>
    <x v="278"/>
    <x v="6"/>
    <n v="22"/>
    <n v="14"/>
    <n v="17.899999999999999"/>
    <n v="7"/>
    <n v="2"/>
    <n v="0.9"/>
    <n v="2.2999999999999998"/>
    <n v="5.5"/>
    <n v="1.1000000000000001"/>
    <n v="2.9"/>
    <n v="1.4"/>
    <n v="2.1"/>
    <n v="19"/>
    <n v="8.3000000000000007"/>
    <n v="1"/>
    <n v="0.3"/>
    <n v="14.8"/>
    <n v="3"/>
    <n v="3"/>
    <n v="0"/>
  </r>
  <r>
    <x v="279"/>
    <x v="6"/>
    <n v="26"/>
    <n v="12"/>
    <n v="21.7"/>
    <n v="8.6999999999999993"/>
    <n v="3.6"/>
    <n v="0.8"/>
    <n v="3.3"/>
    <n v="7.5"/>
    <n v="0.6"/>
    <n v="2.6"/>
    <n v="1.6"/>
    <n v="2.1"/>
    <n v="22.7"/>
    <n v="6.8"/>
    <n v="4.3"/>
    <n v="0.8"/>
    <n v="13.6"/>
    <n v="7"/>
    <n v="0"/>
    <n v="0"/>
  </r>
  <r>
    <x v="280"/>
    <x v="29"/>
    <n v="33"/>
    <n v="7"/>
    <n v="10.9"/>
    <n v="2.4"/>
    <n v="3"/>
    <n v="1.7"/>
    <n v="1"/>
    <n v="3.7"/>
    <n v="0.3"/>
    <n v="2.1"/>
    <n v="0.1"/>
    <n v="0.3"/>
    <n v="13.8"/>
    <n v="3.7"/>
    <n v="3.7"/>
    <n v="2.2999999999999998"/>
    <n v="7"/>
    <n v="0"/>
    <n v="1"/>
    <n v="2"/>
  </r>
  <r>
    <x v="281"/>
    <x v="3"/>
    <n v="25"/>
    <n v="15"/>
    <n v="13"/>
    <n v="6.1"/>
    <n v="1.8"/>
    <n v="0.5"/>
    <n v="2.4"/>
    <n v="5.6"/>
    <n v="0.9"/>
    <n v="3.7"/>
    <n v="0.4"/>
    <n v="0.4"/>
    <n v="13.8"/>
    <n v="6.8"/>
    <n v="2.2999999999999998"/>
    <n v="0.3"/>
    <n v="19.7"/>
    <n v="15"/>
    <n v="2"/>
    <n v="0"/>
  </r>
  <r>
    <x v="282"/>
    <x v="23"/>
    <n v="27"/>
    <n v="13"/>
    <n v="17.8"/>
    <n v="7.9"/>
    <n v="2.7"/>
    <n v="1.1000000000000001"/>
    <n v="2.6"/>
    <n v="6.2"/>
    <n v="1.8"/>
    <n v="4.2"/>
    <n v="0.8"/>
    <n v="1"/>
    <n v="18.399999999999999"/>
    <n v="7"/>
    <n v="2.5"/>
    <n v="0.8"/>
    <n v="12"/>
    <n v="3"/>
    <n v="2"/>
    <n v="0"/>
  </r>
  <r>
    <x v="283"/>
    <x v="29"/>
    <n v="21"/>
    <n v="8"/>
    <n v="15.3"/>
    <n v="6.9"/>
    <n v="2.8"/>
    <n v="0.3"/>
    <n v="2.6"/>
    <n v="5.4"/>
    <n v="1.5"/>
    <n v="3.8"/>
    <n v="0.1"/>
    <n v="0.1"/>
    <n v="18.3"/>
    <n v="7"/>
    <n v="3"/>
    <n v="0"/>
    <n v="9"/>
    <n v="2"/>
    <n v="1"/>
    <n v="0"/>
  </r>
  <r>
    <x v="284"/>
    <x v="28"/>
    <n v="21"/>
    <n v="15"/>
    <n v="12.6"/>
    <n v="3.1"/>
    <n v="3.3"/>
    <n v="0.9"/>
    <n v="1"/>
    <n v="2.4"/>
    <n v="0.5"/>
    <n v="1.2"/>
    <n v="0.6"/>
    <n v="0.7"/>
    <n v="15.8"/>
    <n v="1.5"/>
    <n v="3.8"/>
    <n v="1.8"/>
    <n v="14.2"/>
    <n v="2"/>
    <n v="1"/>
    <n v="3"/>
  </r>
  <r>
    <x v="285"/>
    <x v="11"/>
    <n v="20"/>
    <n v="14"/>
    <n v="14.7"/>
    <n v="2.2000000000000002"/>
    <n v="2.5"/>
    <n v="2.2000000000000002"/>
    <n v="0.8"/>
    <n v="2.9"/>
    <n v="0.3"/>
    <n v="1.4"/>
    <n v="0.4"/>
    <n v="0.6"/>
    <n v="14.3"/>
    <n v="3"/>
    <n v="2.5"/>
    <n v="1.8"/>
    <n v="10"/>
    <n v="2"/>
    <n v="3"/>
    <n v="1"/>
  </r>
  <r>
    <x v="286"/>
    <x v="9"/>
    <n v="30"/>
    <n v="9"/>
    <n v="12.3"/>
    <n v="4.3"/>
    <n v="3.9"/>
    <n v="0.3"/>
    <n v="1.2"/>
    <n v="2.6"/>
    <n v="0"/>
    <n v="0.1"/>
    <n v="1.9"/>
    <n v="2.6"/>
    <n v="11.5"/>
    <n v="6"/>
    <n v="7"/>
    <n v="0"/>
    <n v="11.5"/>
    <n v="6"/>
    <n v="7"/>
    <n v="0"/>
  </r>
  <r>
    <x v="287"/>
    <x v="13"/>
    <n v="30"/>
    <n v="11"/>
    <n v="11.8"/>
    <n v="5.3"/>
    <n v="2.1"/>
    <n v="0.6"/>
    <n v="1.9"/>
    <n v="3.7"/>
    <n v="0.9"/>
    <n v="1.6"/>
    <n v="0.5"/>
    <n v="0.6"/>
    <n v="3.6"/>
    <n v="3"/>
    <n v="0"/>
    <n v="0"/>
    <n v="3.6"/>
    <n v="3"/>
    <n v="0"/>
    <n v="0"/>
  </r>
  <r>
    <x v="288"/>
    <x v="16"/>
    <n v="24"/>
    <n v="5"/>
    <n v="11.9"/>
    <n v="2.8"/>
    <n v="2.8"/>
    <n v="0.6"/>
    <n v="1"/>
    <n v="2.4"/>
    <n v="0.2"/>
    <n v="1"/>
    <n v="0.6"/>
    <n v="0.6"/>
    <n v="8.1999999999999993"/>
    <n v="3"/>
    <n v="2"/>
    <n v="1"/>
    <s v="-"/>
    <s v="-"/>
    <s v="-"/>
    <s v="-"/>
  </r>
  <r>
    <x v="289"/>
    <x v="14"/>
    <n v="29"/>
    <n v="15"/>
    <n v="12.4"/>
    <n v="4.7"/>
    <n v="6.4"/>
    <n v="0.3"/>
    <n v="1.9"/>
    <n v="3.5"/>
    <n v="0"/>
    <n v="0.1"/>
    <n v="0.9"/>
    <n v="1.7"/>
    <n v="15.3"/>
    <n v="9.5"/>
    <n v="9"/>
    <n v="0.3"/>
    <n v="14.1"/>
    <n v="11"/>
    <n v="8"/>
    <n v="0"/>
  </r>
  <r>
    <x v="290"/>
    <x v="12"/>
    <n v="20"/>
    <n v="15"/>
    <n v="18.2"/>
    <n v="6.3"/>
    <n v="2.9"/>
    <n v="0.8"/>
    <n v="2.5"/>
    <n v="4.9000000000000004"/>
    <n v="1"/>
    <n v="2.5"/>
    <n v="0.4"/>
    <n v="0.5"/>
    <n v="24.8"/>
    <n v="11"/>
    <n v="3.8"/>
    <n v="1.3"/>
    <n v="36.4"/>
    <n v="14"/>
    <n v="6"/>
    <n v="4"/>
  </r>
  <r>
    <x v="291"/>
    <x v="11"/>
    <n v="21"/>
    <n v="9"/>
    <n v="8.1"/>
    <n v="3.1"/>
    <n v="0.4"/>
    <n v="0.9"/>
    <n v="1.1000000000000001"/>
    <n v="3"/>
    <n v="0.6"/>
    <n v="1.3"/>
    <n v="0.3"/>
    <n v="0.6"/>
    <n v="4.5999999999999996"/>
    <n v="3"/>
    <n v="0"/>
    <n v="2"/>
    <s v="-"/>
    <s v="-"/>
    <s v="-"/>
    <s v="-"/>
  </r>
  <r>
    <x v="292"/>
    <x v="4"/>
    <n v="32"/>
    <n v="12"/>
    <n v="12.2"/>
    <n v="2.8"/>
    <n v="1.5"/>
    <n v="1"/>
    <n v="1.1000000000000001"/>
    <n v="3.9"/>
    <n v="0.4"/>
    <n v="2.1"/>
    <n v="0.2"/>
    <n v="0.2"/>
    <n v="16.8"/>
    <n v="5"/>
    <n v="2.2999999999999998"/>
    <n v="1"/>
    <s v="-"/>
    <s v="-"/>
    <s v="-"/>
    <s v="-"/>
  </r>
  <r>
    <x v="293"/>
    <x v="15"/>
    <n v="26"/>
    <n v="14"/>
    <n v="9"/>
    <n v="4.2"/>
    <n v="2.5"/>
    <n v="0.5"/>
    <n v="1.6"/>
    <n v="3.1"/>
    <n v="0.1"/>
    <n v="0.4"/>
    <n v="0.9"/>
    <n v="1.2"/>
    <n v="6"/>
    <n v="3"/>
    <n v="2"/>
    <n v="0"/>
    <s v="-"/>
    <s v="-"/>
    <s v="-"/>
    <s v="-"/>
  </r>
  <r>
    <x v="294"/>
    <x v="22"/>
    <n v="32"/>
    <n v="14"/>
    <n v="12.8"/>
    <n v="7.3"/>
    <n v="2.9"/>
    <n v="0.7"/>
    <n v="2.6"/>
    <n v="4.0999999999999996"/>
    <n v="0.9"/>
    <n v="1.9"/>
    <n v="1.2"/>
    <n v="1.3"/>
    <n v="8.6999999999999993"/>
    <n v="7"/>
    <n v="2.7"/>
    <n v="0"/>
    <s v="-"/>
    <s v="-"/>
    <s v="-"/>
    <s v="-"/>
  </r>
  <r>
    <x v="295"/>
    <x v="8"/>
    <n v="23"/>
    <n v="15"/>
    <n v="12.9"/>
    <n v="5.9"/>
    <n v="4.9000000000000004"/>
    <n v="0.5"/>
    <n v="2.5"/>
    <n v="4"/>
    <n v="0"/>
    <n v="0"/>
    <n v="0.8"/>
    <n v="1.2"/>
    <n v="11.9"/>
    <n v="6.5"/>
    <n v="4.8"/>
    <n v="0.5"/>
    <n v="16.8"/>
    <n v="16"/>
    <n v="9"/>
    <n v="1"/>
  </r>
  <r>
    <x v="296"/>
    <x v="28"/>
    <n v="34"/>
    <n v="6"/>
    <n v="7.6"/>
    <n v="1.7"/>
    <n v="2.8"/>
    <n v="0.7"/>
    <n v="0.8"/>
    <n v="1.5"/>
    <n v="0"/>
    <n v="0"/>
    <n v="0"/>
    <n v="0.2"/>
    <n v="10.7"/>
    <n v="2"/>
    <n v="4"/>
    <n v="1.5"/>
    <n v="10.9"/>
    <n v="0"/>
    <n v="3"/>
    <n v="1"/>
  </r>
  <r>
    <x v="297"/>
    <x v="6"/>
    <n v="23"/>
    <n v="7"/>
    <n v="8.9"/>
    <n v="1.9"/>
    <n v="2.1"/>
    <n v="0.3"/>
    <n v="0.7"/>
    <n v="2"/>
    <n v="0.1"/>
    <n v="1"/>
    <n v="0.3"/>
    <n v="0.3"/>
    <n v="11.5"/>
    <n v="0"/>
    <n v="2"/>
    <n v="1"/>
    <s v="-"/>
    <s v="-"/>
    <s v="-"/>
    <s v="-"/>
  </r>
  <r>
    <x v="298"/>
    <x v="2"/>
    <n v="27"/>
    <n v="11"/>
    <n v="7.3"/>
    <n v="3.7"/>
    <n v="0.5"/>
    <n v="0.4"/>
    <n v="1.4"/>
    <n v="3.5"/>
    <n v="0.8"/>
    <n v="2.2999999999999998"/>
    <n v="0.2"/>
    <n v="0.2"/>
    <n v="11.3"/>
    <n v="7.3"/>
    <n v="0.3"/>
    <n v="1"/>
    <n v="17.3"/>
    <n v="12"/>
    <n v="1"/>
    <n v="2"/>
  </r>
  <r>
    <x v="299"/>
    <x v="26"/>
    <n v="29"/>
    <n v="14"/>
    <n v="11.5"/>
    <n v="2.4"/>
    <n v="1.9"/>
    <n v="1.1000000000000001"/>
    <n v="1"/>
    <n v="2.2000000000000002"/>
    <n v="0.1"/>
    <n v="0.5"/>
    <n v="0.3"/>
    <n v="0.3"/>
    <n v="16.100000000000001"/>
    <n v="4.5"/>
    <n v="1.8"/>
    <n v="1.3"/>
    <n v="23.1"/>
    <n v="6"/>
    <n v="1"/>
    <n v="0"/>
  </r>
  <r>
    <x v="300"/>
    <x v="0"/>
    <n v="25"/>
    <n v="4"/>
    <n v="9.1"/>
    <n v="3"/>
    <n v="2"/>
    <n v="0.8"/>
    <n v="1"/>
    <n v="4.3"/>
    <n v="0.5"/>
    <n v="2.5"/>
    <n v="0.5"/>
    <n v="0.5"/>
    <n v="9.4"/>
    <n v="5"/>
    <n v="2"/>
    <n v="1"/>
    <n v="9.4"/>
    <n v="5"/>
    <n v="2"/>
    <n v="1"/>
  </r>
  <r>
    <x v="301"/>
    <x v="5"/>
    <n v="24"/>
    <n v="8"/>
    <n v="10"/>
    <n v="2.9"/>
    <n v="1"/>
    <n v="1"/>
    <n v="0.9"/>
    <n v="2"/>
    <n v="0.5"/>
    <n v="0.9"/>
    <n v="0.6"/>
    <n v="0.6"/>
    <n v="18.600000000000001"/>
    <n v="6.5"/>
    <n v="1"/>
    <n v="2.5"/>
    <n v="15.6"/>
    <n v="5"/>
    <n v="1"/>
    <n v="2"/>
  </r>
  <r>
    <x v="302"/>
    <x v="26"/>
    <n v="22"/>
    <n v="13"/>
    <n v="11.3"/>
    <n v="4.2"/>
    <n v="1.7"/>
    <n v="0.4"/>
    <n v="1.5"/>
    <n v="4.9000000000000004"/>
    <n v="0.9"/>
    <n v="3.5"/>
    <n v="0.2"/>
    <n v="0.3"/>
    <n v="13.8"/>
    <n v="5"/>
    <n v="2"/>
    <n v="0.8"/>
    <n v="12.7"/>
    <n v="5"/>
    <n v="1"/>
    <n v="1"/>
  </r>
  <r>
    <x v="303"/>
    <x v="23"/>
    <n v="35"/>
    <n v="5"/>
    <n v="6.6"/>
    <n v="3"/>
    <n v="0.4"/>
    <n v="0"/>
    <n v="1"/>
    <n v="1.6"/>
    <n v="0.8"/>
    <n v="1.4"/>
    <n v="0.2"/>
    <n v="0.2"/>
    <s v="-"/>
    <s v="-"/>
    <s v="-"/>
    <s v="-"/>
    <s v="-"/>
    <s v="-"/>
    <s v="-"/>
    <s v="-"/>
  </r>
  <r>
    <x v="304"/>
    <x v="23"/>
    <n v="30"/>
    <n v="6"/>
    <n v="7.8"/>
    <n v="2.7"/>
    <n v="0.7"/>
    <n v="1.5"/>
    <n v="1.2"/>
    <n v="1.7"/>
    <n v="0.2"/>
    <n v="0.3"/>
    <n v="0.2"/>
    <n v="0.3"/>
    <s v="-"/>
    <s v="-"/>
    <s v="-"/>
    <s v="-"/>
    <s v="-"/>
    <s v="-"/>
    <s v="-"/>
    <s v="-"/>
  </r>
  <r>
    <x v="305"/>
    <x v="3"/>
    <n v="22"/>
    <n v="12"/>
    <n v="8.9"/>
    <n v="3.4"/>
    <n v="0.8"/>
    <n v="1"/>
    <n v="1.2"/>
    <n v="2.5"/>
    <n v="0.7"/>
    <n v="1.7"/>
    <n v="0.4"/>
    <n v="0.7"/>
    <n v="8.1"/>
    <n v="2"/>
    <n v="0.7"/>
    <n v="1.7"/>
    <n v="17.7"/>
    <n v="3"/>
    <n v="2"/>
    <n v="4"/>
  </r>
  <r>
    <x v="306"/>
    <x v="0"/>
    <n v="31"/>
    <n v="11"/>
    <n v="11.5"/>
    <n v="2.5"/>
    <n v="2.4"/>
    <n v="0.3"/>
    <n v="0.9"/>
    <n v="2.2999999999999998"/>
    <n v="0.7"/>
    <n v="1.9"/>
    <n v="0"/>
    <n v="0"/>
    <n v="7.1"/>
    <n v="2.2999999999999998"/>
    <n v="1.5"/>
    <n v="0.5"/>
    <n v="9.4"/>
    <n v="0"/>
    <n v="0"/>
    <n v="1"/>
  </r>
  <r>
    <x v="307"/>
    <x v="13"/>
    <n v="28"/>
    <n v="13"/>
    <n v="14.5"/>
    <n v="4.5999999999999996"/>
    <n v="2.8"/>
    <n v="0.6"/>
    <n v="1.5"/>
    <n v="3.9"/>
    <n v="1.1000000000000001"/>
    <n v="3.1"/>
    <n v="0.6"/>
    <n v="0.6"/>
    <n v="13.9"/>
    <n v="7.5"/>
    <n v="4"/>
    <n v="0.5"/>
    <n v="18.399999999999999"/>
    <n v="9"/>
    <n v="7"/>
    <n v="1"/>
  </r>
  <r>
    <x v="308"/>
    <x v="12"/>
    <n v="22"/>
    <n v="13"/>
    <n v="14.8"/>
    <n v="4.2"/>
    <n v="4.5"/>
    <n v="0.2"/>
    <n v="1.8"/>
    <n v="2.7"/>
    <n v="0"/>
    <n v="0.1"/>
    <n v="0.5"/>
    <n v="0.7"/>
    <n v="18.899999999999999"/>
    <n v="6"/>
    <n v="6.3"/>
    <n v="0.3"/>
    <n v="21.8"/>
    <n v="12"/>
    <n v="14"/>
    <n v="1"/>
  </r>
  <r>
    <x v="309"/>
    <x v="1"/>
    <n v="21"/>
    <n v="10"/>
    <n v="15"/>
    <n v="6.8"/>
    <n v="1.9"/>
    <n v="0.8"/>
    <n v="2.5"/>
    <n v="7.1"/>
    <n v="0.5"/>
    <n v="2.7"/>
    <n v="1.3"/>
    <n v="1.3"/>
    <n v="27.5"/>
    <n v="18"/>
    <n v="2"/>
    <n v="2"/>
    <n v="27.5"/>
    <n v="18"/>
    <n v="2"/>
    <n v="2"/>
  </r>
  <r>
    <x v="310"/>
    <x v="8"/>
    <n v="26"/>
    <n v="15"/>
    <n v="18.899999999999999"/>
    <n v="6.3"/>
    <n v="2.2999999999999998"/>
    <n v="2.9"/>
    <n v="2.2000000000000002"/>
    <n v="5.2"/>
    <n v="0.8"/>
    <n v="2"/>
    <n v="1.1000000000000001"/>
    <n v="1.2"/>
    <n v="21.8"/>
    <n v="4.8"/>
    <n v="3.3"/>
    <n v="4"/>
    <n v="21.7"/>
    <n v="2"/>
    <n v="6"/>
    <n v="3"/>
  </r>
  <r>
    <x v="311"/>
    <x v="19"/>
    <n v="24"/>
    <n v="5"/>
    <n v="8.5"/>
    <n v="3.4"/>
    <n v="3.6"/>
    <n v="0.4"/>
    <n v="1.2"/>
    <n v="2.4"/>
    <n v="0.6"/>
    <n v="1.2"/>
    <n v="0.4"/>
    <n v="0.6"/>
    <s v="-"/>
    <s v="-"/>
    <s v="-"/>
    <s v="-"/>
    <s v="-"/>
    <s v="-"/>
    <s v="-"/>
    <s v="-"/>
  </r>
  <r>
    <x v="312"/>
    <x v="13"/>
    <n v="22"/>
    <n v="5"/>
    <n v="5.5"/>
    <n v="1.6"/>
    <n v="1.2"/>
    <n v="0.8"/>
    <n v="0.6"/>
    <n v="1.6"/>
    <n v="0.2"/>
    <n v="0.8"/>
    <n v="0.2"/>
    <n v="0.4"/>
    <n v="1.6"/>
    <n v="0"/>
    <n v="0"/>
    <n v="1"/>
    <s v="-"/>
    <s v="-"/>
    <s v="-"/>
    <s v="-"/>
  </r>
  <r>
    <x v="313"/>
    <x v="28"/>
    <n v="21"/>
    <n v="4"/>
    <n v="6.6"/>
    <n v="1.3"/>
    <n v="1"/>
    <n v="0.5"/>
    <n v="0.5"/>
    <n v="3"/>
    <n v="0.3"/>
    <n v="2.5"/>
    <n v="0"/>
    <n v="0"/>
    <s v="-"/>
    <s v="-"/>
    <s v="-"/>
    <s v="-"/>
    <s v="-"/>
    <s v="-"/>
    <s v="-"/>
    <s v="-"/>
  </r>
  <r>
    <x v="314"/>
    <x v="15"/>
    <n v="25"/>
    <n v="11"/>
    <n v="9.9"/>
    <n v="3.5"/>
    <n v="1.6"/>
    <n v="0.2"/>
    <n v="1.3"/>
    <n v="3.7"/>
    <n v="0.9"/>
    <n v="2.8"/>
    <n v="0.1"/>
    <n v="0.4"/>
    <n v="12.4"/>
    <n v="6"/>
    <n v="2"/>
    <n v="0"/>
    <s v="-"/>
    <s v="-"/>
    <s v="-"/>
    <s v="-"/>
  </r>
  <r>
    <x v="315"/>
    <x v="19"/>
    <n v="26"/>
    <n v="14"/>
    <n v="15.8"/>
    <n v="4.5999999999999996"/>
    <n v="5.9"/>
    <n v="0.7"/>
    <n v="1.8"/>
    <n v="3.4"/>
    <n v="0.1"/>
    <n v="0.2"/>
    <n v="1"/>
    <n v="1.6"/>
    <n v="15.7"/>
    <n v="5.3"/>
    <n v="5"/>
    <n v="0.8"/>
    <n v="8.6999999999999993"/>
    <n v="2"/>
    <n v="2"/>
    <n v="1"/>
  </r>
  <r>
    <x v="316"/>
    <x v="21"/>
    <n v="23"/>
    <n v="10"/>
    <n v="12.3"/>
    <n v="4.4000000000000004"/>
    <n v="4"/>
    <n v="1"/>
    <n v="1.9"/>
    <n v="3.3"/>
    <n v="0.1"/>
    <n v="0.6"/>
    <n v="0.5"/>
    <n v="0.9"/>
    <n v="11.1"/>
    <n v="5.7"/>
    <n v="3.7"/>
    <n v="0.7"/>
    <n v="13.3"/>
    <n v="13"/>
    <n v="6"/>
    <n v="1"/>
  </r>
  <r>
    <x v="317"/>
    <x v="6"/>
    <n v="23"/>
    <n v="6"/>
    <n v="11.3"/>
    <n v="2.2999999999999998"/>
    <n v="0.7"/>
    <n v="0.5"/>
    <n v="0.7"/>
    <n v="3.8"/>
    <n v="0.7"/>
    <n v="3.7"/>
    <n v="0.3"/>
    <n v="0.3"/>
    <n v="4.9000000000000004"/>
    <n v="0"/>
    <n v="0.5"/>
    <n v="0"/>
    <s v="-"/>
    <s v="-"/>
    <s v="-"/>
    <s v="-"/>
  </r>
  <r>
    <x v="318"/>
    <x v="22"/>
    <n v="20"/>
    <n v="11"/>
    <n v="8.5"/>
    <n v="2.9"/>
    <n v="1.7"/>
    <n v="0.4"/>
    <n v="1.1000000000000001"/>
    <n v="1.8"/>
    <n v="0.4"/>
    <n v="0.8"/>
    <n v="0.4"/>
    <n v="0.7"/>
    <n v="6"/>
    <n v="2.2999999999999998"/>
    <n v="1.3"/>
    <n v="0"/>
    <n v="3"/>
    <n v="2"/>
    <n v="0"/>
    <n v="0"/>
  </r>
  <r>
    <x v="319"/>
    <x v="7"/>
    <n v="20"/>
    <n v="9"/>
    <n v="11"/>
    <n v="3.7"/>
    <n v="2"/>
    <n v="0.2"/>
    <n v="1.3"/>
    <n v="3.8"/>
    <n v="0.2"/>
    <n v="0.7"/>
    <n v="0.8"/>
    <n v="0.8"/>
    <n v="20.9"/>
    <n v="7.7"/>
    <n v="2.7"/>
    <n v="0.3"/>
    <n v="24.8"/>
    <n v="7"/>
    <n v="3"/>
    <n v="0"/>
  </r>
  <r>
    <x v="320"/>
    <x v="17"/>
    <n v="23"/>
    <n v="5"/>
    <n v="7.7"/>
    <n v="2.4"/>
    <n v="1.8"/>
    <n v="0.6"/>
    <n v="0.8"/>
    <n v="2.2000000000000002"/>
    <n v="0.8"/>
    <n v="1.8"/>
    <n v="0"/>
    <n v="0"/>
    <s v="-"/>
    <s v="-"/>
    <s v="-"/>
    <s v="-"/>
    <s v="-"/>
    <s v="-"/>
    <s v="-"/>
    <s v="-"/>
  </r>
  <r>
    <x v="321"/>
    <x v="1"/>
    <n v="28"/>
    <n v="8"/>
    <n v="10.7"/>
    <n v="1.9"/>
    <n v="2.6"/>
    <n v="0.8"/>
    <n v="0.8"/>
    <n v="2.4"/>
    <n v="0.1"/>
    <n v="1.1000000000000001"/>
    <n v="0.3"/>
    <n v="0.5"/>
    <n v="10.7"/>
    <n v="2.2999999999999998"/>
    <n v="2.5"/>
    <n v="0.8"/>
    <n v="12.4"/>
    <n v="2"/>
    <n v="5"/>
    <n v="0"/>
  </r>
  <r>
    <x v="322"/>
    <x v="27"/>
    <n v="21"/>
    <n v="6"/>
    <n v="6.1"/>
    <n v="3.2"/>
    <n v="0.8"/>
    <n v="0.3"/>
    <n v="1.3"/>
    <n v="2.8"/>
    <n v="0.3"/>
    <n v="1.2"/>
    <n v="0.2"/>
    <n v="0.2"/>
    <s v="-"/>
    <s v="-"/>
    <s v="-"/>
    <s v="-"/>
    <s v="-"/>
    <s v="-"/>
    <s v="-"/>
    <s v="-"/>
  </r>
  <r>
    <x v="323"/>
    <x v="4"/>
    <n v="34"/>
    <n v="6"/>
    <n v="6.3"/>
    <n v="1.5"/>
    <n v="1.7"/>
    <n v="0.8"/>
    <n v="0.7"/>
    <n v="2.2000000000000002"/>
    <n v="0.2"/>
    <n v="0.5"/>
    <n v="0"/>
    <n v="0"/>
    <s v="-"/>
    <s v="-"/>
    <s v="-"/>
    <s v="-"/>
    <s v="-"/>
    <s v="-"/>
    <s v="-"/>
    <s v="-"/>
  </r>
  <r>
    <x v="324"/>
    <x v="26"/>
    <n v="24"/>
    <n v="1"/>
    <n v="5.0999999999999996"/>
    <n v="0"/>
    <n v="2"/>
    <n v="1"/>
    <n v="0"/>
    <n v="3"/>
    <n v="0"/>
    <n v="1"/>
    <n v="0"/>
    <n v="0"/>
    <s v="-"/>
    <s v="-"/>
    <s v="-"/>
    <s v="-"/>
    <s v="-"/>
    <s v="-"/>
    <s v="-"/>
    <s v="-"/>
  </r>
  <r>
    <x v="325"/>
    <x v="21"/>
    <n v="25"/>
    <n v="5"/>
    <n v="6.6"/>
    <n v="2.4"/>
    <n v="0.8"/>
    <n v="0.4"/>
    <n v="0.8"/>
    <n v="1.8"/>
    <n v="0.8"/>
    <n v="1.6"/>
    <n v="0"/>
    <n v="0"/>
    <n v="9.4"/>
    <n v="3"/>
    <n v="2"/>
    <n v="0"/>
    <n v="16.2"/>
    <n v="6"/>
    <n v="4"/>
    <n v="0"/>
  </r>
  <r>
    <x v="326"/>
    <x v="0"/>
    <n v="27"/>
    <n v="11"/>
    <n v="9.9"/>
    <n v="3.5"/>
    <n v="2.6"/>
    <n v="0.7"/>
    <n v="1.7"/>
    <n v="2.5"/>
    <n v="0"/>
    <n v="0.2"/>
    <n v="0.1"/>
    <n v="0.3"/>
    <n v="6.3"/>
    <n v="3.5"/>
    <n v="1"/>
    <n v="0.8"/>
    <n v="9.4"/>
    <n v="8"/>
    <n v="3"/>
    <n v="2"/>
  </r>
  <r>
    <x v="327"/>
    <x v="23"/>
    <n v="26"/>
    <n v="3"/>
    <n v="3.6"/>
    <n v="0.7"/>
    <n v="0.3"/>
    <n v="0.3"/>
    <n v="0.3"/>
    <n v="1.3"/>
    <n v="0"/>
    <n v="1"/>
    <n v="0"/>
    <n v="0"/>
    <n v="2.4"/>
    <n v="0"/>
    <n v="1"/>
    <n v="1"/>
    <s v="-"/>
    <s v="-"/>
    <s v="-"/>
    <s v="-"/>
  </r>
  <r>
    <x v="328"/>
    <x v="14"/>
    <n v="26"/>
    <n v="11"/>
    <n v="10.199999999999999"/>
    <n v="4"/>
    <n v="1.6"/>
    <n v="0.5"/>
    <n v="1.5"/>
    <n v="3"/>
    <n v="0.4"/>
    <n v="1.2"/>
    <n v="0.5"/>
    <n v="1"/>
    <n v="19.899999999999999"/>
    <n v="7.3"/>
    <n v="3"/>
    <n v="0.8"/>
    <n v="19.7"/>
    <n v="3"/>
    <n v="3"/>
    <n v="1"/>
  </r>
  <r>
    <x v="329"/>
    <x v="16"/>
    <n v="22"/>
    <n v="3"/>
    <n v="8.9"/>
    <n v="3"/>
    <n v="0.3"/>
    <n v="1.3"/>
    <n v="1.3"/>
    <n v="2.7"/>
    <n v="0.3"/>
    <n v="1"/>
    <n v="0"/>
    <n v="0"/>
    <n v="7.4"/>
    <n v="4"/>
    <n v="0"/>
    <n v="0"/>
    <n v="7.4"/>
    <n v="4"/>
    <n v="0"/>
    <n v="0"/>
  </r>
  <r>
    <x v="330"/>
    <x v="24"/>
    <n v="21"/>
    <n v="14"/>
    <n v="11.8"/>
    <n v="3.6"/>
    <n v="1.7"/>
    <n v="0.7"/>
    <n v="1.3"/>
    <n v="2.6"/>
    <n v="0.6"/>
    <n v="1.2"/>
    <n v="0.5"/>
    <n v="0.6"/>
    <n v="16"/>
    <n v="2"/>
    <n v="1.5"/>
    <n v="1.3"/>
    <n v="16.600000000000001"/>
    <n v="8"/>
    <n v="3"/>
    <n v="1"/>
  </r>
  <r>
    <x v="331"/>
    <x v="13"/>
    <n v="29"/>
    <n v="10"/>
    <n v="13.2"/>
    <n v="4.8"/>
    <n v="3"/>
    <n v="0.3"/>
    <n v="2.2000000000000002"/>
    <n v="4.9000000000000004"/>
    <n v="0.3"/>
    <n v="1.2"/>
    <n v="0.1"/>
    <n v="0.2"/>
    <n v="24.1"/>
    <n v="11.5"/>
    <n v="4.8"/>
    <n v="0.8"/>
    <n v="21.1"/>
    <n v="9"/>
    <n v="4"/>
    <n v="1"/>
  </r>
  <r>
    <x v="332"/>
    <x v="8"/>
    <n v="29"/>
    <n v="3"/>
    <n v="3.9"/>
    <n v="1"/>
    <n v="1.7"/>
    <n v="0"/>
    <n v="0.3"/>
    <n v="1.3"/>
    <n v="0"/>
    <n v="0.3"/>
    <n v="0.3"/>
    <n v="0.7"/>
    <n v="4.5"/>
    <n v="1.5"/>
    <n v="1.5"/>
    <n v="0"/>
    <n v="5.8"/>
    <n v="3"/>
    <n v="2"/>
    <n v="0"/>
  </r>
  <r>
    <x v="333"/>
    <x v="27"/>
    <n v="21"/>
    <n v="2"/>
    <n v="2.8"/>
    <n v="1.5"/>
    <n v="0.5"/>
    <n v="0"/>
    <n v="0.5"/>
    <n v="2"/>
    <n v="0.5"/>
    <n v="2"/>
    <n v="0"/>
    <n v="0"/>
    <s v="-"/>
    <s v="-"/>
    <s v="-"/>
    <s v="-"/>
    <s v="-"/>
    <s v="-"/>
    <s v="-"/>
    <s v="-"/>
  </r>
  <r>
    <x v="334"/>
    <x v="27"/>
    <n v="20"/>
    <n v="6"/>
    <n v="4.5999999999999996"/>
    <n v="1.5"/>
    <n v="0.3"/>
    <n v="1.2"/>
    <n v="0.7"/>
    <n v="1.3"/>
    <n v="0"/>
    <n v="0.2"/>
    <n v="0.2"/>
    <n v="0.3"/>
    <n v="10"/>
    <n v="4"/>
    <n v="1"/>
    <n v="3"/>
    <s v="-"/>
    <s v="-"/>
    <s v="-"/>
    <s v="-"/>
  </r>
  <r>
    <x v="335"/>
    <x v="27"/>
    <n v="20"/>
    <n v="8"/>
    <n v="7.4"/>
    <n v="5.5"/>
    <n v="2.5"/>
    <n v="1.4"/>
    <n v="2.2999999999999998"/>
    <n v="4"/>
    <n v="0.6"/>
    <n v="1"/>
    <n v="0.4"/>
    <n v="0.8"/>
    <n v="11.9"/>
    <n v="8"/>
    <n v="3"/>
    <n v="2.5"/>
    <s v="-"/>
    <s v="-"/>
    <s v="-"/>
    <s v="-"/>
  </r>
  <r>
    <x v="336"/>
    <x v="27"/>
    <n v="22"/>
    <n v="1"/>
    <n v="2.6"/>
    <n v="3"/>
    <n v="0"/>
    <n v="0"/>
    <n v="1"/>
    <n v="1"/>
    <n v="1"/>
    <n v="1"/>
    <n v="0"/>
    <n v="0"/>
    <s v="-"/>
    <s v="-"/>
    <s v="-"/>
    <s v="-"/>
    <s v="-"/>
    <s v="-"/>
    <s v="-"/>
    <s v="-"/>
  </r>
  <r>
    <x v="337"/>
    <x v="20"/>
    <n v="19"/>
    <n v="10"/>
    <n v="14.3"/>
    <n v="6.4"/>
    <n v="2.2999999999999998"/>
    <n v="1"/>
    <n v="2.2999999999999998"/>
    <n v="5.7"/>
    <n v="0.8"/>
    <n v="2.7"/>
    <n v="1"/>
    <n v="1"/>
    <n v="18.2"/>
    <n v="5.7"/>
    <n v="1.7"/>
    <n v="2"/>
    <s v="-"/>
    <s v="-"/>
    <s v="-"/>
    <s v="-"/>
  </r>
  <r>
    <x v="338"/>
    <x v="20"/>
    <n v="26"/>
    <n v="7"/>
    <n v="7.9"/>
    <n v="2.4"/>
    <n v="0.4"/>
    <n v="2"/>
    <n v="1"/>
    <n v="1.9"/>
    <n v="0.3"/>
    <n v="0.6"/>
    <n v="0.1"/>
    <n v="0.3"/>
    <n v="10.5"/>
    <n v="3.7"/>
    <n v="0.7"/>
    <n v="3"/>
    <s v="-"/>
    <s v="-"/>
    <s v="-"/>
    <s v="-"/>
  </r>
  <r>
    <x v="339"/>
    <x v="7"/>
    <n v="21"/>
    <n v="10"/>
    <n v="11.5"/>
    <n v="5.9"/>
    <n v="0.9"/>
    <n v="2.7"/>
    <n v="1.9"/>
    <n v="4.7"/>
    <n v="0.6"/>
    <n v="2.1"/>
    <n v="1.5"/>
    <n v="2"/>
    <n v="26.3"/>
    <n v="15.3"/>
    <n v="2"/>
    <n v="5.7"/>
    <n v="31.4"/>
    <n v="20"/>
    <n v="3"/>
    <n v="6"/>
  </r>
  <r>
    <x v="340"/>
    <x v="7"/>
    <n v="23"/>
    <n v="10"/>
    <n v="12.5"/>
    <n v="6.1"/>
    <n v="2.5"/>
    <n v="0.6"/>
    <n v="2.5"/>
    <n v="5.2"/>
    <n v="0.8"/>
    <n v="2.5"/>
    <n v="0.3"/>
    <n v="0.3"/>
    <n v="22.4"/>
    <n v="10.5"/>
    <n v="4.3"/>
    <n v="1"/>
    <n v="32.5"/>
    <n v="15"/>
    <n v="5"/>
    <n v="3"/>
  </r>
  <r>
    <x v="341"/>
    <x v="24"/>
    <n v="20"/>
    <n v="4"/>
    <n v="3.1"/>
    <n v="2.8"/>
    <n v="0"/>
    <n v="0.3"/>
    <n v="1"/>
    <n v="1.5"/>
    <n v="0.8"/>
    <n v="1"/>
    <n v="0"/>
    <n v="0"/>
    <n v="3"/>
    <n v="4"/>
    <n v="0"/>
    <n v="0.5"/>
    <s v="-"/>
    <s v="-"/>
    <s v="-"/>
    <s v="-"/>
  </r>
  <r>
    <x v="342"/>
    <x v="27"/>
    <n v="26"/>
    <n v="2"/>
    <n v="11"/>
    <n v="3.5"/>
    <n v="4"/>
    <n v="1"/>
    <n v="1"/>
    <n v="3"/>
    <n v="0"/>
    <n v="0"/>
    <n v="1.5"/>
    <n v="2"/>
    <s v="-"/>
    <s v="-"/>
    <s v="-"/>
    <s v="-"/>
    <s v="-"/>
    <s v="-"/>
    <s v="-"/>
    <s v="-"/>
  </r>
  <r>
    <x v="343"/>
    <x v="5"/>
    <n v="33"/>
    <n v="6"/>
    <n v="5.8"/>
    <n v="2.2000000000000002"/>
    <n v="0.5"/>
    <n v="0.5"/>
    <n v="0.8"/>
    <n v="1.7"/>
    <n v="0.5"/>
    <n v="1.2"/>
    <n v="0"/>
    <n v="0"/>
    <n v="10.7"/>
    <n v="3"/>
    <n v="0"/>
    <n v="2"/>
    <n v="10.7"/>
    <n v="3"/>
    <n v="0"/>
    <n v="2"/>
  </r>
  <r>
    <x v="344"/>
    <x v="24"/>
    <n v="34"/>
    <n v="1"/>
    <n v="1.8"/>
    <n v="2"/>
    <n v="1"/>
    <n v="0"/>
    <n v="1"/>
    <n v="1"/>
    <n v="0"/>
    <n v="0"/>
    <n v="0"/>
    <n v="0"/>
    <s v="-"/>
    <s v="-"/>
    <s v="-"/>
    <s v="-"/>
    <s v="-"/>
    <s v="-"/>
    <s v="-"/>
    <s v="-"/>
  </r>
  <r>
    <x v="345"/>
    <x v="24"/>
    <n v="34"/>
    <n v="8"/>
    <n v="2.2999999999999998"/>
    <n v="0.8"/>
    <n v="0.4"/>
    <n v="0.9"/>
    <n v="0.4"/>
    <n v="0.5"/>
    <n v="0"/>
    <n v="0"/>
    <n v="0"/>
    <n v="0"/>
    <n v="3"/>
    <n v="0"/>
    <n v="0"/>
    <n v="2"/>
    <s v="-"/>
    <s v="-"/>
    <s v="-"/>
    <s v="-"/>
  </r>
  <r>
    <x v="346"/>
    <x v="14"/>
    <n v="20"/>
    <n v="7"/>
    <n v="6.8"/>
    <n v="1.6"/>
    <n v="1.4"/>
    <n v="0.9"/>
    <n v="0.7"/>
    <n v="1.3"/>
    <n v="0.1"/>
    <n v="0.4"/>
    <n v="0"/>
    <n v="0.1"/>
    <n v="11.8"/>
    <n v="2.7"/>
    <n v="3"/>
    <n v="1.3"/>
    <n v="4.5"/>
    <n v="2"/>
    <n v="2"/>
    <n v="1"/>
  </r>
  <r>
    <x v="347"/>
    <x v="13"/>
    <n v="23"/>
    <n v="2"/>
    <n v="3.9"/>
    <n v="1"/>
    <n v="0.5"/>
    <n v="0.5"/>
    <n v="0"/>
    <n v="2"/>
    <n v="0"/>
    <n v="0.5"/>
    <n v="1"/>
    <n v="1"/>
    <s v="-"/>
    <s v="-"/>
    <s v="-"/>
    <s v="-"/>
    <s v="-"/>
    <s v="-"/>
    <s v="-"/>
    <s v="-"/>
  </r>
  <r>
    <x v="348"/>
    <x v="14"/>
    <n v="23"/>
    <n v="1"/>
    <n v="1.5"/>
    <n v="0"/>
    <n v="0"/>
    <n v="0"/>
    <n v="0"/>
    <n v="0"/>
    <n v="0"/>
    <n v="0"/>
    <n v="0"/>
    <n v="0"/>
    <s v="-"/>
    <s v="-"/>
    <s v="-"/>
    <s v="-"/>
    <s v="-"/>
    <s v="-"/>
    <s v="-"/>
    <s v="-"/>
  </r>
  <r>
    <x v="349"/>
    <x v="15"/>
    <n v="26"/>
    <n v="6"/>
    <n v="2.2000000000000002"/>
    <n v="0.3"/>
    <n v="0.7"/>
    <n v="0"/>
    <n v="0.2"/>
    <n v="1.2"/>
    <n v="0"/>
    <n v="0.5"/>
    <n v="0"/>
    <n v="0"/>
    <n v="5.0999999999999996"/>
    <n v="0"/>
    <n v="1"/>
    <n v="0"/>
    <s v="-"/>
    <s v="-"/>
    <s v="-"/>
    <s v="-"/>
  </r>
  <r>
    <x v="350"/>
    <x v="16"/>
    <n v="25"/>
    <n v="12"/>
    <n v="16.3"/>
    <n v="6.7"/>
    <n v="1.8"/>
    <n v="0.8"/>
    <n v="2.1"/>
    <n v="5.3"/>
    <n v="1.8"/>
    <n v="4.8"/>
    <n v="0.8"/>
    <n v="0.8"/>
    <n v="20.3"/>
    <n v="6"/>
    <n v="1"/>
    <n v="1"/>
    <s v="-"/>
    <s v="-"/>
    <s v="-"/>
    <s v="-"/>
  </r>
  <r>
    <x v="351"/>
    <x v="15"/>
    <n v="29"/>
    <n v="5"/>
    <n v="3.5"/>
    <n v="0.8"/>
    <n v="0.8"/>
    <n v="0.2"/>
    <n v="0.2"/>
    <n v="0.6"/>
    <n v="0"/>
    <n v="0.2"/>
    <n v="0.4"/>
    <n v="0.8"/>
    <n v="7.5"/>
    <n v="4"/>
    <n v="2"/>
    <n v="0"/>
    <n v="7.5"/>
    <n v="4"/>
    <n v="2"/>
    <n v="0"/>
  </r>
  <r>
    <x v="352"/>
    <x v="8"/>
    <n v="29"/>
    <n v="12"/>
    <n v="13.2"/>
    <n v="4.4000000000000004"/>
    <n v="1.3"/>
    <n v="0.9"/>
    <n v="1.7"/>
    <n v="3.2"/>
    <n v="0.8"/>
    <n v="1.8"/>
    <n v="0.3"/>
    <n v="0.5"/>
    <n v="18.600000000000001"/>
    <n v="6.5"/>
    <n v="1"/>
    <n v="1"/>
    <n v="17.100000000000001"/>
    <n v="8"/>
    <n v="1"/>
    <n v="1"/>
  </r>
  <r>
    <x v="353"/>
    <x v="4"/>
    <n v="24"/>
    <n v="7"/>
    <n v="8.4"/>
    <n v="3.1"/>
    <n v="1"/>
    <n v="0.3"/>
    <n v="0.9"/>
    <n v="3.6"/>
    <n v="0.6"/>
    <n v="2.6"/>
    <n v="0.9"/>
    <n v="1.3"/>
    <n v="14.2"/>
    <n v="4.3"/>
    <n v="1"/>
    <n v="0"/>
    <s v="-"/>
    <s v="-"/>
    <s v="-"/>
    <s v="-"/>
  </r>
  <r>
    <x v="354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55"/>
    <x v="20"/>
    <n v="24"/>
    <n v="2"/>
    <n v="2.2999999999999998"/>
    <n v="0"/>
    <n v="0"/>
    <n v="0"/>
    <n v="0"/>
    <n v="0.5"/>
    <n v="0"/>
    <n v="0"/>
    <n v="0"/>
    <n v="0"/>
    <s v="-"/>
    <s v="-"/>
    <s v="-"/>
    <s v="-"/>
    <s v="-"/>
    <s v="-"/>
    <s v="-"/>
    <s v="-"/>
  </r>
  <r>
    <x v="356"/>
    <x v="18"/>
    <n v="25"/>
    <n v="3"/>
    <n v="5.4"/>
    <n v="2.2999999999999998"/>
    <n v="1.3"/>
    <n v="0"/>
    <n v="0.7"/>
    <n v="1.3"/>
    <n v="0"/>
    <n v="0.3"/>
    <n v="1"/>
    <n v="1.3"/>
    <s v="-"/>
    <s v="-"/>
    <s v="-"/>
    <s v="-"/>
    <s v="-"/>
    <s v="-"/>
    <s v="-"/>
    <s v="-"/>
  </r>
  <r>
    <x v="357"/>
    <x v="17"/>
    <n v="36"/>
    <n v="1"/>
    <n v="8.9"/>
    <n v="0"/>
    <n v="0"/>
    <n v="3"/>
    <n v="0"/>
    <n v="2"/>
    <n v="0"/>
    <n v="1"/>
    <n v="0"/>
    <n v="0"/>
    <n v="8.9"/>
    <n v="0"/>
    <n v="0"/>
    <n v="3"/>
    <n v="8.9"/>
    <n v="0"/>
    <n v="0"/>
    <n v="3"/>
  </r>
  <r>
    <x v="358"/>
    <x v="18"/>
    <n v="24"/>
    <n v="4"/>
    <n v="7.6"/>
    <n v="6.3"/>
    <n v="1.8"/>
    <n v="1"/>
    <n v="2"/>
    <n v="2.5"/>
    <n v="0.3"/>
    <n v="0.5"/>
    <n v="2"/>
    <n v="2.2999999999999998"/>
    <s v="-"/>
    <s v="-"/>
    <s v="-"/>
    <s v="-"/>
    <s v="-"/>
    <s v="-"/>
    <s v="-"/>
    <s v="-"/>
  </r>
  <r>
    <x v="359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60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61"/>
    <x v="18"/>
    <n v="25"/>
    <n v="1"/>
    <n v="3"/>
    <n v="0"/>
    <n v="1"/>
    <n v="0"/>
    <n v="0"/>
    <n v="0"/>
    <n v="0"/>
    <n v="0"/>
    <n v="0"/>
    <n v="0"/>
    <s v="-"/>
    <s v="-"/>
    <s v="-"/>
    <s v="-"/>
    <s v="-"/>
    <s v="-"/>
    <s v="-"/>
    <s v="-"/>
  </r>
  <r>
    <x v="362"/>
    <x v="2"/>
    <n v="37"/>
    <n v="8"/>
    <n v="7.6"/>
    <n v="2"/>
    <n v="1"/>
    <n v="0.5"/>
    <n v="0.8"/>
    <n v="1.4"/>
    <n v="0"/>
    <n v="0"/>
    <n v="0.5"/>
    <n v="0.5"/>
    <n v="11.6"/>
    <n v="2"/>
    <n v="1"/>
    <n v="0.5"/>
    <n v="11.9"/>
    <n v="4"/>
    <n v="1"/>
    <n v="1"/>
  </r>
  <r>
    <x v="363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64"/>
    <x v="22"/>
    <n v="20"/>
    <n v="7"/>
    <n v="5.2"/>
    <n v="1.3"/>
    <n v="0.9"/>
    <n v="0.6"/>
    <n v="0.6"/>
    <n v="2.7"/>
    <n v="0.1"/>
    <n v="2"/>
    <n v="0"/>
    <n v="0"/>
    <n v="1"/>
    <n v="0"/>
    <n v="0"/>
    <n v="1"/>
    <n v="1"/>
    <n v="0"/>
    <n v="0"/>
    <n v="1"/>
  </r>
  <r>
    <x v="365"/>
    <x v="17"/>
    <n v="31"/>
    <n v="4"/>
    <n v="7.6"/>
    <n v="4"/>
    <n v="1.8"/>
    <n v="0"/>
    <n v="1.5"/>
    <n v="2.2999999999999998"/>
    <n v="0.8"/>
    <n v="1.5"/>
    <n v="0.3"/>
    <n v="0.5"/>
    <s v="-"/>
    <s v="-"/>
    <s v="-"/>
    <s v="-"/>
    <s v="-"/>
    <s v="-"/>
    <s v="-"/>
    <s v="-"/>
  </r>
  <r>
    <x v="366"/>
    <x v="17"/>
    <n v="22"/>
    <n v="6"/>
    <n v="5.4"/>
    <n v="2.7"/>
    <n v="0.8"/>
    <n v="0.2"/>
    <n v="1"/>
    <n v="2"/>
    <n v="0.3"/>
    <n v="0.8"/>
    <n v="0.3"/>
    <n v="0.7"/>
    <n v="7.3"/>
    <n v="5.3"/>
    <n v="1.7"/>
    <n v="0.3"/>
    <s v="-"/>
    <s v="-"/>
    <s v="-"/>
    <s v="-"/>
  </r>
  <r>
    <x v="367"/>
    <x v="1"/>
    <n v="25"/>
    <n v="4"/>
    <n v="8.6"/>
    <n v="5"/>
    <n v="1"/>
    <n v="1.5"/>
    <n v="2"/>
    <n v="4.3"/>
    <n v="0.8"/>
    <n v="2.2999999999999998"/>
    <n v="0.3"/>
    <n v="0.3"/>
    <n v="3.7"/>
    <n v="0"/>
    <n v="0.5"/>
    <n v="0.5"/>
    <n v="3.9"/>
    <n v="0"/>
    <n v="0"/>
    <n v="1"/>
  </r>
  <r>
    <x v="368"/>
    <x v="25"/>
    <n v="23"/>
    <n v="13"/>
    <n v="19.100000000000001"/>
    <n v="9.1999999999999993"/>
    <n v="5.9"/>
    <n v="1"/>
    <n v="3.3"/>
    <n v="6.8"/>
    <n v="0.6"/>
    <n v="2.2000000000000002"/>
    <n v="1.9"/>
    <n v="2.5"/>
    <n v="16.600000000000001"/>
    <n v="6"/>
    <n v="4.5"/>
    <n v="0.8"/>
    <n v="23.9"/>
    <n v="11"/>
    <n v="6"/>
    <n v="0"/>
  </r>
  <r>
    <x v="369"/>
    <x v="20"/>
    <n v="24"/>
    <n v="1"/>
    <n v="2.2999999999999998"/>
    <n v="0"/>
    <n v="0"/>
    <n v="0"/>
    <n v="0"/>
    <n v="0"/>
    <n v="0"/>
    <n v="0"/>
    <n v="0"/>
    <n v="0"/>
    <s v="-"/>
    <s v="-"/>
    <s v="-"/>
    <s v="-"/>
    <s v="-"/>
    <s v="-"/>
    <s v="-"/>
    <s v="-"/>
  </r>
  <r>
    <x v="370"/>
    <x v="5"/>
    <n v="30"/>
    <n v="8"/>
    <n v="10.4"/>
    <n v="4.4000000000000004"/>
    <n v="1.3"/>
    <n v="1"/>
    <n v="1.5"/>
    <n v="3.4"/>
    <n v="1.4"/>
    <n v="3.1"/>
    <n v="0"/>
    <n v="0"/>
    <n v="5.3"/>
    <n v="3"/>
    <n v="0.5"/>
    <n v="0"/>
    <n v="7"/>
    <n v="6"/>
    <n v="1"/>
    <n v="0"/>
  </r>
  <r>
    <x v="371"/>
    <x v="5"/>
    <n v="35"/>
    <n v="2"/>
    <n v="8.4"/>
    <n v="7"/>
    <n v="1.5"/>
    <n v="0"/>
    <n v="2.5"/>
    <n v="3"/>
    <n v="0"/>
    <n v="0"/>
    <n v="2"/>
    <n v="2.5"/>
    <n v="13.3"/>
    <n v="10"/>
    <n v="2"/>
    <n v="0"/>
    <n v="13.3"/>
    <n v="10"/>
    <n v="2"/>
    <n v="0"/>
  </r>
  <r>
    <x v="372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73"/>
    <x v="19"/>
    <n v="27"/>
    <n v="2"/>
    <n v="1.4"/>
    <n v="0"/>
    <n v="0"/>
    <n v="0"/>
    <n v="0"/>
    <n v="0.5"/>
    <n v="0"/>
    <n v="0.5"/>
    <n v="0"/>
    <n v="0"/>
    <s v="-"/>
    <s v="-"/>
    <s v="-"/>
    <s v="-"/>
    <s v="-"/>
    <s v="-"/>
    <s v="-"/>
    <s v="-"/>
  </r>
  <r>
    <x v="374"/>
    <x v="4"/>
    <n v="27"/>
    <n v="1"/>
    <n v="4.7"/>
    <n v="0"/>
    <n v="1"/>
    <n v="1"/>
    <n v="0"/>
    <n v="1"/>
    <n v="0"/>
    <n v="1"/>
    <n v="0"/>
    <n v="0"/>
    <s v="-"/>
    <s v="-"/>
    <s v="-"/>
    <s v="-"/>
    <s v="-"/>
    <s v="-"/>
    <s v="-"/>
    <s v="-"/>
  </r>
  <r>
    <x v="375"/>
    <x v="26"/>
    <n v="23"/>
    <n v="6"/>
    <n v="13.5"/>
    <n v="5.8"/>
    <n v="5.2"/>
    <n v="0.3"/>
    <n v="2.7"/>
    <n v="3.8"/>
    <n v="0"/>
    <n v="0"/>
    <n v="0.5"/>
    <n v="1.7"/>
    <n v="15.4"/>
    <n v="5.3"/>
    <n v="5.7"/>
    <n v="0.3"/>
    <s v="-"/>
    <s v="-"/>
    <s v="-"/>
    <s v="-"/>
  </r>
  <r>
    <x v="376"/>
    <x v="21"/>
    <n v="25"/>
    <n v="4"/>
    <n v="11.6"/>
    <n v="1"/>
    <n v="1.5"/>
    <n v="0.3"/>
    <n v="0.5"/>
    <n v="1.5"/>
    <n v="0"/>
    <n v="0.5"/>
    <n v="0"/>
    <n v="0"/>
    <n v="15.8"/>
    <n v="0"/>
    <n v="2"/>
    <n v="0"/>
    <s v="-"/>
    <s v="-"/>
    <s v="-"/>
    <s v="-"/>
  </r>
  <r>
    <x v="377"/>
    <x v="1"/>
    <n v="23"/>
    <n v="4"/>
    <n v="9.6"/>
    <n v="5"/>
    <n v="1.5"/>
    <n v="1"/>
    <n v="2"/>
    <n v="3.8"/>
    <n v="0.3"/>
    <n v="0.5"/>
    <n v="0.8"/>
    <n v="0.8"/>
    <n v="3.3"/>
    <n v="2"/>
    <n v="0.5"/>
    <n v="0"/>
    <n v="3.8"/>
    <n v="4"/>
    <n v="0"/>
    <n v="0"/>
  </r>
  <r>
    <x v="378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79"/>
    <x v="10"/>
    <n v="21"/>
    <n v="3"/>
    <n v="4.5999999999999996"/>
    <n v="1.3"/>
    <n v="0"/>
    <n v="0.3"/>
    <n v="0.7"/>
    <n v="1.3"/>
    <n v="0"/>
    <n v="0"/>
    <n v="0"/>
    <n v="0"/>
    <n v="6.4"/>
    <n v="2"/>
    <n v="0"/>
    <n v="0.5"/>
    <n v="4.5"/>
    <n v="2"/>
    <n v="0"/>
    <n v="1"/>
  </r>
  <r>
    <x v="380"/>
    <x v="4"/>
    <n v="22"/>
    <n v="7"/>
    <n v="10.4"/>
    <n v="0.7"/>
    <n v="1.7"/>
    <n v="0.6"/>
    <n v="0.3"/>
    <n v="1.6"/>
    <n v="0"/>
    <n v="0.1"/>
    <n v="0.1"/>
    <n v="0.3"/>
    <n v="15.1"/>
    <n v="1.7"/>
    <n v="2.7"/>
    <n v="1"/>
    <s v="-"/>
    <s v="-"/>
    <s v="-"/>
    <s v="-"/>
  </r>
  <r>
    <x v="381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82"/>
    <x v="15"/>
    <n v="23"/>
    <n v="4"/>
    <n v="3.6"/>
    <n v="0.8"/>
    <n v="0.3"/>
    <n v="0.3"/>
    <n v="0.3"/>
    <n v="0.8"/>
    <n v="0.3"/>
    <n v="0.5"/>
    <n v="0"/>
    <n v="0"/>
    <n v="5.0999999999999996"/>
    <n v="0"/>
    <n v="0"/>
    <n v="1"/>
    <s v="-"/>
    <s v="-"/>
    <s v="-"/>
    <s v="-"/>
  </r>
  <r>
    <x v="383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84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85"/>
    <x v="4"/>
    <n v="23"/>
    <n v="3"/>
    <n v="4.2"/>
    <n v="0"/>
    <n v="0.7"/>
    <n v="0"/>
    <n v="0"/>
    <n v="1"/>
    <n v="0"/>
    <n v="1"/>
    <n v="0"/>
    <n v="0"/>
    <s v="-"/>
    <s v="-"/>
    <s v="-"/>
    <s v="-"/>
    <s v="-"/>
    <s v="-"/>
    <s v="-"/>
    <s v="-"/>
  </r>
  <r>
    <x v="386"/>
    <x v="28"/>
    <n v="29"/>
    <n v="4"/>
    <n v="2.2999999999999998"/>
    <n v="0.8"/>
    <n v="0.8"/>
    <n v="0"/>
    <n v="0.3"/>
    <n v="0.8"/>
    <n v="0.3"/>
    <n v="0.8"/>
    <n v="0"/>
    <n v="0"/>
    <n v="2.4"/>
    <n v="0"/>
    <n v="0"/>
    <n v="0"/>
    <s v="-"/>
    <s v="-"/>
    <s v="-"/>
    <s v="-"/>
  </r>
  <r>
    <x v="387"/>
    <x v="15"/>
    <n v="29"/>
    <n v="3"/>
    <n v="3.5"/>
    <n v="1.7"/>
    <n v="1"/>
    <n v="0"/>
    <n v="0.7"/>
    <n v="1.7"/>
    <n v="0.3"/>
    <n v="0.3"/>
    <n v="0"/>
    <n v="0"/>
    <n v="4.3"/>
    <n v="2.5"/>
    <n v="1.5"/>
    <n v="0"/>
    <s v="-"/>
    <s v="-"/>
    <s v="-"/>
    <s v="-"/>
  </r>
  <r>
    <x v="388"/>
    <x v="15"/>
    <n v="32"/>
    <n v="6"/>
    <n v="9.8000000000000007"/>
    <n v="2.2999999999999998"/>
    <n v="0.7"/>
    <n v="1.2"/>
    <n v="0.8"/>
    <n v="2.8"/>
    <n v="0.5"/>
    <n v="1.8"/>
    <n v="0.2"/>
    <n v="0.3"/>
    <n v="11"/>
    <n v="3.5"/>
    <n v="1"/>
    <n v="2"/>
    <s v="-"/>
    <s v="-"/>
    <s v="-"/>
    <s v="-"/>
  </r>
  <r>
    <x v="389"/>
    <x v="4"/>
    <n v="23"/>
    <n v="1"/>
    <n v="4.7"/>
    <n v="0"/>
    <n v="1"/>
    <n v="0"/>
    <n v="0"/>
    <n v="1"/>
    <n v="0"/>
    <n v="0"/>
    <n v="0"/>
    <n v="0"/>
    <s v="-"/>
    <s v="-"/>
    <s v="-"/>
    <s v="-"/>
    <s v="-"/>
    <s v="-"/>
    <s v="-"/>
    <s v="-"/>
  </r>
  <r>
    <x v="390"/>
    <x v="12"/>
    <n v="22"/>
    <n v="3"/>
    <n v="10.199999999999999"/>
    <n v="3.7"/>
    <n v="2.2999999999999998"/>
    <n v="1.7"/>
    <n v="1.3"/>
    <n v="4.3"/>
    <n v="0.7"/>
    <n v="2.7"/>
    <n v="0.3"/>
    <n v="0.7"/>
    <n v="10.199999999999999"/>
    <n v="3.7"/>
    <n v="2.2999999999999998"/>
    <n v="1.7"/>
    <n v="19.100000000000001"/>
    <n v="6"/>
    <n v="4"/>
    <n v="5"/>
  </r>
  <r>
    <x v="391"/>
    <x v="18"/>
    <n v="21"/>
    <n v="3"/>
    <n v="3.2"/>
    <n v="1.3"/>
    <n v="0.3"/>
    <n v="0.7"/>
    <n v="0.7"/>
    <n v="1.7"/>
    <n v="0"/>
    <n v="0.3"/>
    <n v="0"/>
    <n v="0"/>
    <s v="-"/>
    <s v="-"/>
    <s v="-"/>
    <s v="-"/>
    <s v="-"/>
    <s v="-"/>
    <s v="-"/>
    <s v="-"/>
  </r>
  <r>
    <x v="392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93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94"/>
    <x v="9"/>
    <n v="24"/>
    <n v="1"/>
    <n v="0.2"/>
    <n v="0"/>
    <n v="0"/>
    <n v="0"/>
    <n v="0"/>
    <n v="0"/>
    <n v="0"/>
    <n v="0"/>
    <n v="0"/>
    <n v="0"/>
    <s v="-"/>
    <s v="-"/>
    <s v="-"/>
    <s v="-"/>
    <s v="-"/>
    <s v="-"/>
    <s v="-"/>
    <s v="-"/>
  </r>
  <r>
    <x v="395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96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397"/>
    <x v="1"/>
    <n v="28"/>
    <n v="3"/>
    <n v="14.4"/>
    <n v="1"/>
    <n v="3"/>
    <n v="1"/>
    <n v="0.3"/>
    <n v="2"/>
    <n v="0"/>
    <n v="0"/>
    <n v="0.3"/>
    <n v="0.7"/>
    <s v="-"/>
    <s v="-"/>
    <s v="-"/>
    <s v="-"/>
    <s v="-"/>
    <s v="-"/>
    <s v="-"/>
    <s v="-"/>
  </r>
  <r>
    <x v="398"/>
    <x v="11"/>
    <n v="36"/>
    <n v="5"/>
    <n v="5.0999999999999996"/>
    <n v="1.6"/>
    <n v="0.8"/>
    <n v="0.6"/>
    <n v="0.6"/>
    <n v="1.4"/>
    <n v="0.4"/>
    <n v="0.8"/>
    <n v="0"/>
    <n v="0"/>
    <n v="4"/>
    <n v="2.7"/>
    <n v="0.7"/>
    <n v="0.3"/>
    <s v="-"/>
    <s v="-"/>
    <s v="-"/>
    <s v="-"/>
  </r>
  <r>
    <x v="399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0"/>
    <x v="23"/>
    <n v="34"/>
    <n v="4"/>
    <n v="3.9"/>
    <n v="1.5"/>
    <n v="1.3"/>
    <n v="0.3"/>
    <n v="0.8"/>
    <n v="1"/>
    <n v="0"/>
    <n v="0"/>
    <n v="0"/>
    <n v="0"/>
    <s v="-"/>
    <s v="-"/>
    <s v="-"/>
    <s v="-"/>
    <s v="-"/>
    <s v="-"/>
    <s v="-"/>
    <s v="-"/>
  </r>
  <r>
    <x v="401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2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3"/>
    <x v="2"/>
    <n v="21"/>
    <n v="9"/>
    <n v="17"/>
    <n v="5.8"/>
    <n v="2.7"/>
    <n v="0.7"/>
    <n v="2.4"/>
    <n v="5.8"/>
    <n v="0.4"/>
    <n v="2"/>
    <n v="0.4"/>
    <n v="1.1000000000000001"/>
    <n v="22.8"/>
    <n v="7.8"/>
    <n v="3.8"/>
    <n v="1"/>
    <n v="23.2"/>
    <n v="7"/>
    <n v="8"/>
    <n v="1"/>
  </r>
  <r>
    <x v="404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5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6"/>
    <x v="20"/>
    <n v="22"/>
    <n v="3"/>
    <n v="4.5"/>
    <n v="1.3"/>
    <n v="1"/>
    <n v="0.3"/>
    <n v="0.7"/>
    <n v="0.7"/>
    <n v="0"/>
    <n v="0"/>
    <n v="0"/>
    <n v="0"/>
    <n v="8.8000000000000007"/>
    <n v="0"/>
    <n v="2"/>
    <n v="1"/>
    <n v="8.8000000000000007"/>
    <n v="0"/>
    <n v="2"/>
    <n v="1"/>
  </r>
  <r>
    <x v="407"/>
    <x v="23"/>
    <n v="26"/>
    <n v="4"/>
    <n v="9.1999999999999993"/>
    <n v="2.2999999999999998"/>
    <n v="2"/>
    <n v="0.5"/>
    <n v="1"/>
    <n v="2.8"/>
    <n v="0.3"/>
    <n v="0.5"/>
    <n v="0"/>
    <n v="0"/>
    <n v="7.5"/>
    <n v="2.5"/>
    <n v="1"/>
    <n v="0"/>
    <n v="12.7"/>
    <n v="2"/>
    <n v="1"/>
    <n v="0"/>
  </r>
  <r>
    <x v="408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09"/>
    <x v="17"/>
    <n v="30"/>
    <n v="5"/>
    <n v="4.4000000000000004"/>
    <n v="2"/>
    <n v="1"/>
    <n v="0.6"/>
    <n v="1"/>
    <n v="1.4"/>
    <n v="0"/>
    <n v="0.2"/>
    <n v="0"/>
    <n v="0"/>
    <n v="5.4"/>
    <n v="2.7"/>
    <n v="1"/>
    <n v="1"/>
    <n v="1.1000000000000001"/>
    <n v="2"/>
    <n v="0"/>
    <n v="0"/>
  </r>
  <r>
    <x v="410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11"/>
    <x v="24"/>
    <n v="25"/>
    <n v="2"/>
    <n v="4"/>
    <n v="3.5"/>
    <n v="1"/>
    <n v="1.5"/>
    <n v="1"/>
    <n v="1"/>
    <n v="1"/>
    <n v="1"/>
    <n v="0.5"/>
    <n v="1"/>
    <s v="-"/>
    <s v="-"/>
    <s v="-"/>
    <s v="-"/>
    <s v="-"/>
    <s v="-"/>
    <s v="-"/>
    <s v="-"/>
  </r>
  <r>
    <x v="412"/>
    <x v="4"/>
    <n v="22"/>
    <n v="2"/>
    <n v="3.5"/>
    <n v="1"/>
    <n v="0"/>
    <n v="0"/>
    <n v="0.5"/>
    <n v="1.5"/>
    <n v="0"/>
    <n v="1"/>
    <n v="0"/>
    <n v="0"/>
    <n v="2.2000000000000002"/>
    <n v="0"/>
    <n v="0"/>
    <n v="0"/>
    <s v="-"/>
    <s v="-"/>
    <s v="-"/>
    <s v="-"/>
  </r>
  <r>
    <x v="413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14"/>
    <x v="7"/>
    <n v="20"/>
    <n v="3"/>
    <n v="8.6"/>
    <n v="0"/>
    <n v="0.7"/>
    <n v="0"/>
    <n v="0"/>
    <n v="1"/>
    <n v="0"/>
    <n v="0.7"/>
    <n v="0"/>
    <n v="0"/>
    <n v="8.6"/>
    <n v="0"/>
    <n v="0.7"/>
    <n v="0"/>
    <n v="16.600000000000001"/>
    <n v="0"/>
    <n v="1"/>
    <n v="0"/>
  </r>
  <r>
    <x v="415"/>
    <x v="2"/>
    <n v="24"/>
    <n v="1"/>
    <n v="3.7"/>
    <n v="2"/>
    <n v="0"/>
    <n v="0"/>
    <n v="1"/>
    <n v="3"/>
    <n v="0"/>
    <n v="1"/>
    <n v="0"/>
    <n v="0"/>
    <n v="3.7"/>
    <n v="2"/>
    <n v="0"/>
    <n v="0"/>
    <s v="-"/>
    <s v="-"/>
    <s v="-"/>
    <s v="-"/>
  </r>
  <r>
    <x v="416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17"/>
    <x v="3"/>
    <n v="34"/>
    <n v="1"/>
    <n v="2.4"/>
    <n v="0"/>
    <n v="0"/>
    <n v="0"/>
    <n v="0"/>
    <n v="4"/>
    <n v="0"/>
    <n v="3"/>
    <n v="0"/>
    <n v="0"/>
    <s v="-"/>
    <s v="-"/>
    <s v="-"/>
    <s v="-"/>
    <s v="-"/>
    <s v="-"/>
    <s v="-"/>
    <s v="-"/>
  </r>
  <r>
    <x v="418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19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20"/>
    <x v="0"/>
    <n v="20"/>
    <n v="4"/>
    <n v="3.4"/>
    <n v="1.8"/>
    <n v="1"/>
    <n v="1.3"/>
    <n v="0.8"/>
    <n v="1.3"/>
    <n v="0.3"/>
    <n v="0.3"/>
    <n v="0"/>
    <n v="0"/>
    <n v="4.3"/>
    <n v="2.5"/>
    <n v="0.5"/>
    <n v="1.5"/>
    <s v="-"/>
    <s v="-"/>
    <s v="-"/>
    <s v="-"/>
  </r>
  <r>
    <x v="421"/>
    <x v="30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  <s v="-"/>
  </r>
  <r>
    <x v="422"/>
    <x v="8"/>
    <n v="25"/>
    <n v="8"/>
    <n v="4.8"/>
    <n v="2.8"/>
    <n v="0.5"/>
    <n v="0.3"/>
    <n v="1"/>
    <n v="1.6"/>
    <n v="0.1"/>
    <n v="0.3"/>
    <n v="0.6"/>
    <n v="0.6"/>
    <n v="5"/>
    <n v="3.5"/>
    <n v="0.8"/>
    <n v="0.3"/>
    <n v="7.1"/>
    <n v="6"/>
    <n v="1"/>
    <n v="1"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  <r>
    <x v="423"/>
    <x v="31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A8B2AC-D3C2-4186-8C76-83FE42D18286}" name="PivotTable1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rowHeaderCaption="Player _ Teams">
  <location ref="A2:N251" firstHeaderRow="0" firstDataRow="1" firstDataCol="1"/>
  <pivotFields count="22">
    <pivotField axis="axisRow" showAll="0" measureFilter="1" sortType="descending">
      <items count="517">
        <item sd="0" x="182"/>
        <item sd="0" x="289"/>
        <item sd="0" x="39"/>
        <item sd="0" m="1" x="424"/>
        <item sd="0" x="245"/>
        <item sd="0" m="1" x="453"/>
        <item sd="0" m="1" x="474"/>
        <item sd="0" x="360"/>
        <item sd="0" x="74"/>
        <item sd="0" x="248"/>
        <item sd="0" x="91"/>
        <item sd="0" x="201"/>
        <item sd="0" x="346"/>
        <item sd="0" x="287"/>
        <item sd="0" m="1" x="509"/>
        <item sd="0" x="377"/>
        <item sd="0" m="1" x="503"/>
        <item sd="0" x="100"/>
        <item sd="0" x="32"/>
        <item sd="0" x="328"/>
        <item sd="0" x="24"/>
        <item sd="0" x="393"/>
        <item sd="0" m="1" x="498"/>
        <item sd="0" x="357"/>
        <item sd="0" x="69"/>
        <item sd="0" m="1" x="471"/>
        <item sd="0" m="1" x="430"/>
        <item sd="0" x="261"/>
        <item sd="0" x="268"/>
        <item sd="0" x="249"/>
        <item sd="0" x="140"/>
        <item sd="0" m="1" x="463"/>
        <item sd="0" x="40"/>
        <item sd="0" x="43"/>
        <item sd="0" x="8"/>
        <item sd="0" m="1" x="476"/>
        <item sd="0" x="378"/>
        <item sd="0" x="343"/>
        <item sd="0" x="2"/>
        <item sd="0" x="225"/>
        <item sd="0" x="126"/>
        <item sd="0" x="70"/>
        <item sd="0" x="161"/>
        <item sd="0" m="1" x="487"/>
        <item sd="0" x="147"/>
        <item sd="0" x="116"/>
        <item sd="0" x="254"/>
        <item sd="0" x="220"/>
        <item sd="0" x="243"/>
        <item sd="0" x="321"/>
        <item sd="0" x="27"/>
        <item sd="0" x="423"/>
        <item x="26"/>
        <item x="31"/>
        <item x="37"/>
        <item x="78"/>
        <item x="63"/>
        <item x="97"/>
        <item x="73"/>
        <item x="85"/>
        <item x="28"/>
        <item m="1" x="451"/>
        <item x="137"/>
        <item x="1"/>
        <item x="34"/>
        <item x="0"/>
        <item x="17"/>
        <item x="35"/>
        <item x="52"/>
        <item m="1" x="445"/>
        <item m="1" x="432"/>
        <item x="21"/>
        <item x="109"/>
        <item x="30"/>
        <item x="46"/>
        <item x="50"/>
        <item x="9"/>
        <item x="90"/>
        <item x="108"/>
        <item x="38"/>
        <item x="16"/>
        <item x="68"/>
        <item x="93"/>
        <item m="1" x="495"/>
        <item x="143"/>
        <item x="62"/>
        <item x="72"/>
        <item x="131"/>
        <item x="107"/>
        <item x="170"/>
        <item x="105"/>
        <item x="53"/>
        <item x="144"/>
        <item x="122"/>
        <item x="209"/>
        <item m="1" x="491"/>
        <item x="228"/>
        <item x="269"/>
        <item m="1" x="483"/>
        <item x="13"/>
        <item x="80"/>
        <item m="1" x="454"/>
        <item x="20"/>
        <item x="258"/>
        <item m="1" x="515"/>
        <item x="60"/>
        <item x="42"/>
        <item x="155"/>
        <item x="181"/>
        <item x="96"/>
        <item x="75"/>
        <item m="1" x="444"/>
        <item x="164"/>
        <item x="142"/>
        <item x="208"/>
        <item x="88"/>
        <item x="51"/>
        <item m="1" x="510"/>
        <item x="121"/>
        <item m="1" x="500"/>
        <item x="135"/>
        <item m="1" x="473"/>
        <item x="59"/>
        <item x="29"/>
        <item x="238"/>
        <item x="49"/>
        <item x="23"/>
        <item x="175"/>
        <item x="236"/>
        <item m="1" x="478"/>
        <item x="174"/>
        <item x="11"/>
        <item x="4"/>
        <item m="1" x="472"/>
        <item x="102"/>
        <item x="54"/>
        <item x="7"/>
        <item x="48"/>
        <item x="136"/>
        <item x="81"/>
        <item x="15"/>
        <item x="171"/>
        <item x="252"/>
        <item x="158"/>
        <item x="41"/>
        <item x="129"/>
        <item x="124"/>
        <item x="244"/>
        <item x="101"/>
        <item m="1" x="504"/>
        <item x="195"/>
        <item x="186"/>
        <item x="257"/>
        <item x="89"/>
        <item x="216"/>
        <item x="55"/>
        <item x="274"/>
        <item x="218"/>
        <item x="275"/>
        <item x="149"/>
        <item x="180"/>
        <item x="25"/>
        <item x="169"/>
        <item x="270"/>
        <item x="259"/>
        <item x="92"/>
        <item m="1" x="511"/>
        <item m="1" x="508"/>
        <item m="1" x="452"/>
        <item x="64"/>
        <item x="154"/>
        <item x="168"/>
        <item x="156"/>
        <item x="172"/>
        <item x="95"/>
        <item x="250"/>
        <item x="278"/>
        <item x="205"/>
        <item x="112"/>
        <item x="160"/>
        <item x="380"/>
        <item x="151"/>
        <item m="1" x="507"/>
        <item x="65"/>
        <item x="99"/>
        <item x="294"/>
        <item x="77"/>
        <item x="36"/>
        <item x="106"/>
        <item x="3"/>
        <item m="1" x="486"/>
        <item x="281"/>
        <item x="226"/>
        <item x="111"/>
        <item x="342"/>
        <item x="45"/>
        <item x="227"/>
        <item x="339"/>
        <item x="179"/>
        <item x="183"/>
        <item x="212"/>
        <item x="71"/>
        <item x="191"/>
        <item x="87"/>
        <item x="47"/>
        <item x="417"/>
        <item x="12"/>
        <item x="128"/>
        <item x="84"/>
        <item m="1" x="465"/>
        <item x="118"/>
        <item x="197"/>
        <item x="58"/>
        <item x="332"/>
        <item x="115"/>
        <item x="266"/>
        <item x="292"/>
        <item x="202"/>
        <item m="1" x="426"/>
        <item x="66"/>
        <item x="390"/>
        <item x="79"/>
        <item x="104"/>
        <item x="361"/>
        <item x="318"/>
        <item x="10"/>
        <item x="190"/>
        <item x="177"/>
        <item x="103"/>
        <item x="210"/>
        <item x="6"/>
        <item x="127"/>
        <item x="235"/>
        <item x="389"/>
        <item x="344"/>
        <item x="123"/>
        <item x="134"/>
        <item x="185"/>
        <item x="221"/>
        <item x="145"/>
        <item x="162"/>
        <item x="335"/>
        <item m="1" x="470"/>
        <item x="117"/>
        <item x="98"/>
        <item x="406"/>
        <item x="312"/>
        <item x="386"/>
        <item x="113"/>
        <item x="141"/>
        <item x="125"/>
        <item m="1" x="429"/>
        <item m="1" x="464"/>
        <item x="240"/>
        <item m="1" x="435"/>
        <item x="189"/>
        <item x="353"/>
        <item x="18"/>
        <item x="256"/>
        <item x="110"/>
        <item x="211"/>
        <item x="315"/>
        <item x="207"/>
        <item x="273"/>
        <item x="277"/>
        <item x="282"/>
        <item x="230"/>
        <item x="251"/>
        <item m="1" x="447"/>
        <item x="255"/>
        <item x="165"/>
        <item x="368"/>
        <item x="298"/>
        <item x="334"/>
        <item x="326"/>
        <item x="388"/>
        <item x="206"/>
        <item x="199"/>
        <item x="314"/>
        <item x="421"/>
        <item m="1" x="477"/>
        <item x="337"/>
        <item x="352"/>
        <item x="263"/>
        <item x="316"/>
        <item x="399"/>
        <item x="237"/>
        <item x="345"/>
        <item x="232"/>
        <item x="217"/>
        <item x="311"/>
        <item x="397"/>
        <item x="139"/>
        <item m="1" x="497"/>
        <item x="304"/>
        <item x="387"/>
        <item x="400"/>
        <item m="1" x="427"/>
        <item x="362"/>
        <item m="1" x="468"/>
        <item x="14"/>
        <item x="284"/>
        <item x="336"/>
        <item m="1" x="459"/>
        <item x="130"/>
        <item x="173"/>
        <item x="82"/>
        <item x="300"/>
        <item x="338"/>
        <item x="351"/>
        <item x="213"/>
        <item x="309"/>
        <item x="330"/>
        <item x="241"/>
        <item x="373"/>
        <item x="222"/>
        <item x="402"/>
        <item x="398"/>
        <item x="280"/>
        <item x="148"/>
        <item x="290"/>
        <item x="371"/>
        <item x="319"/>
        <item x="234"/>
        <item x="403"/>
        <item x="176"/>
        <item m="1" x="493"/>
        <item x="219"/>
        <item x="374"/>
        <item x="384"/>
        <item x="404"/>
        <item x="262"/>
        <item x="376"/>
        <item x="203"/>
        <item x="193"/>
        <item x="407"/>
        <item x="366"/>
        <item m="1" x="428"/>
        <item x="196"/>
        <item x="229"/>
        <item x="295"/>
        <item x="412"/>
        <item m="1" x="480"/>
        <item x="310"/>
        <item x="271"/>
        <item x="369"/>
        <item x="375"/>
        <item x="83"/>
        <item x="276"/>
        <item x="247"/>
        <item x="215"/>
        <item x="198"/>
        <item x="184"/>
        <item x="285"/>
        <item x="114"/>
        <item m="1" x="442"/>
        <item m="1" x="433"/>
        <item m="1" x="467"/>
        <item x="214"/>
        <item m="1" x="482"/>
        <item x="188"/>
        <item m="1" x="443"/>
        <item x="340"/>
        <item m="1" x="514"/>
        <item m="1" x="455"/>
        <item m="1" x="457"/>
        <item x="363"/>
        <item x="323"/>
        <item x="192"/>
        <item x="224"/>
        <item x="279"/>
        <item m="1" x="448"/>
        <item x="308"/>
        <item x="253"/>
        <item x="233"/>
        <item m="1" x="434"/>
        <item x="167"/>
        <item x="5"/>
        <item x="306"/>
        <item x="325"/>
        <item m="1" x="460"/>
        <item m="1" x="446"/>
        <item x="411"/>
        <item m="1" x="499"/>
        <item m="1" x="496"/>
        <item x="305"/>
        <item x="379"/>
        <item m="1" x="506"/>
        <item x="364"/>
        <item x="341"/>
        <item x="159"/>
        <item x="246"/>
        <item m="1" x="505"/>
        <item x="348"/>
        <item x="409"/>
        <item x="138"/>
        <item x="120"/>
        <item x="408"/>
        <item x="119"/>
        <item x="22"/>
        <item x="239"/>
        <item x="86"/>
        <item x="333"/>
        <item x="422"/>
        <item x="44"/>
        <item x="299"/>
        <item m="1" x="437"/>
        <item m="1" x="484"/>
        <item x="200"/>
        <item x="187"/>
        <item x="293"/>
        <item x="356"/>
        <item x="153"/>
        <item x="414"/>
        <item x="296"/>
        <item x="33"/>
        <item x="94"/>
        <item x="242"/>
        <item x="416"/>
        <item x="272"/>
        <item x="405"/>
        <item m="1" x="450"/>
        <item x="395"/>
        <item m="1" x="438"/>
        <item m="1" x="436"/>
        <item x="231"/>
        <item x="301"/>
        <item x="56"/>
        <item x="146"/>
        <item x="394"/>
        <item m="1" x="479"/>
        <item x="313"/>
        <item x="420"/>
        <item m="1" x="462"/>
        <item x="76"/>
        <item x="350"/>
        <item x="19"/>
        <item x="320"/>
        <item x="359"/>
        <item x="307"/>
        <item x="370"/>
        <item x="267"/>
        <item x="133"/>
        <item x="67"/>
        <item m="1" x="431"/>
        <item x="372"/>
        <item m="1" x="469"/>
        <item x="382"/>
        <item x="163"/>
        <item x="204"/>
        <item m="1" x="481"/>
        <item x="367"/>
        <item x="391"/>
        <item x="283"/>
        <item x="355"/>
        <item x="347"/>
        <item m="1" x="490"/>
        <item x="358"/>
        <item m="1" x="501"/>
        <item m="1" x="458"/>
        <item m="1" x="440"/>
        <item x="392"/>
        <item m="1" x="488"/>
        <item x="61"/>
        <item x="150"/>
        <item x="331"/>
        <item x="166"/>
        <item x="132"/>
        <item x="396"/>
        <item x="178"/>
        <item x="322"/>
        <item m="1" x="425"/>
        <item m="1" x="494"/>
        <item m="1" x="439"/>
        <item x="194"/>
        <item m="1" x="513"/>
        <item x="223"/>
        <item m="1" x="461"/>
        <item x="291"/>
        <item x="57"/>
        <item m="1" x="512"/>
        <item x="152"/>
        <item m="1" x="489"/>
        <item x="264"/>
        <item m="1" x="492"/>
        <item x="401"/>
        <item x="297"/>
        <item x="349"/>
        <item m="1" x="449"/>
        <item m="1" x="456"/>
        <item x="260"/>
        <item m="1" x="466"/>
        <item x="383"/>
        <item x="419"/>
        <item x="317"/>
        <item m="1" x="502"/>
        <item x="385"/>
        <item m="1" x="441"/>
        <item x="354"/>
        <item x="303"/>
        <item m="1" x="485"/>
        <item x="410"/>
        <item x="157"/>
        <item x="381"/>
        <item m="1" x="475"/>
        <item x="415"/>
        <item x="418"/>
        <item x="265"/>
        <item x="286"/>
        <item x="365"/>
        <item x="288"/>
        <item x="302"/>
        <item x="324"/>
        <item x="327"/>
        <item x="329"/>
        <item x="413"/>
        <item t="default" sd="0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axis="axisRow" showAll="0" sortType="ascending">
      <items count="33">
        <item h="1" x="30"/>
        <item x="20"/>
        <item x="1"/>
        <item x="0"/>
        <item x="12"/>
        <item x="14"/>
        <item x="23"/>
        <item x="5"/>
        <item x="24"/>
        <item x="6"/>
        <item x="22"/>
        <item x="28"/>
        <item x="25"/>
        <item x="10"/>
        <item x="19"/>
        <item x="27"/>
        <item x="9"/>
        <item x="17"/>
        <item x="18"/>
        <item x="11"/>
        <item x="3"/>
        <item x="16"/>
        <item x="21"/>
        <item x="8"/>
        <item x="13"/>
        <item x="7"/>
        <item x="15"/>
        <item x="29"/>
        <item x="4"/>
        <item x="26"/>
        <item x="2"/>
        <item h="1" x="31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0"/>
  </rowFields>
  <rowItems count="249">
    <i>
      <x v="1"/>
    </i>
    <i r="1">
      <x v="143"/>
    </i>
    <i r="1">
      <x v="199"/>
    </i>
    <i r="1">
      <x v="157"/>
    </i>
    <i r="1">
      <x v="178"/>
    </i>
    <i r="1">
      <x v="75"/>
    </i>
    <i r="1">
      <x v="165"/>
    </i>
    <i r="1">
      <x v="57"/>
    </i>
    <i r="1">
      <x v="466"/>
    </i>
    <i>
      <x v="2"/>
    </i>
    <i r="1">
      <x v="40"/>
    </i>
    <i r="1">
      <x v="44"/>
    </i>
    <i r="1">
      <x v="8"/>
    </i>
    <i r="1">
      <x v="161"/>
    </i>
    <i r="1">
      <x v="144"/>
    </i>
    <i r="1">
      <x v="38"/>
    </i>
    <i>
      <x v="3"/>
    </i>
    <i r="1">
      <x v="63"/>
    </i>
    <i r="1">
      <x v="476"/>
    </i>
    <i r="1">
      <x v="65"/>
    </i>
    <i r="1">
      <x v="230"/>
    </i>
    <i r="1">
      <x v="235"/>
    </i>
    <i r="1">
      <x v="174"/>
    </i>
    <i r="1">
      <x v="212"/>
    </i>
    <i>
      <x v="4"/>
    </i>
    <i r="1">
      <x v="481"/>
    </i>
    <i r="1">
      <x v="258"/>
    </i>
    <i r="1">
      <x v="79"/>
    </i>
    <i r="1">
      <x v="126"/>
    </i>
    <i r="1">
      <x v="130"/>
    </i>
    <i r="1">
      <x v="155"/>
    </i>
    <i r="1">
      <x v="415"/>
    </i>
    <i>
      <x v="5"/>
    </i>
    <i r="1">
      <x v="41"/>
    </i>
    <i r="1">
      <x v="244"/>
    </i>
    <i r="1">
      <x v="18"/>
    </i>
    <i r="1">
      <x v="50"/>
    </i>
    <i r="1">
      <x v="42"/>
    </i>
    <i r="1">
      <x v="11"/>
    </i>
    <i r="1">
      <x/>
    </i>
    <i>
      <x v="6"/>
    </i>
    <i r="1">
      <x v="221"/>
    </i>
    <i r="1">
      <x v="122"/>
    </i>
    <i r="1">
      <x v="56"/>
    </i>
    <i r="1">
      <x v="304"/>
    </i>
    <i r="1">
      <x v="347"/>
    </i>
    <i r="1">
      <x v="286"/>
    </i>
    <i>
      <x v="7"/>
    </i>
    <i r="1">
      <x v="52"/>
    </i>
    <i r="1">
      <x v="232"/>
    </i>
    <i r="1">
      <x v="34"/>
    </i>
    <i r="1">
      <x v="225"/>
    </i>
    <i r="1">
      <x v="289"/>
    </i>
    <i r="1">
      <x v="222"/>
    </i>
    <i r="1">
      <x v="107"/>
    </i>
    <i>
      <x v="8"/>
    </i>
    <i r="1">
      <x v="77"/>
    </i>
    <i r="1">
      <x v="92"/>
    </i>
    <i r="1">
      <x v="112"/>
    </i>
    <i r="1">
      <x v="172"/>
    </i>
    <i r="1">
      <x v="105"/>
    </i>
    <i r="1">
      <x v="188"/>
    </i>
    <i>
      <x v="9"/>
    </i>
    <i r="1">
      <x v="239"/>
    </i>
    <i r="1">
      <x v="428"/>
    </i>
    <i r="1">
      <x v="76"/>
    </i>
    <i r="1">
      <x v="145"/>
    </i>
    <i r="1">
      <x v="425"/>
    </i>
    <i r="1">
      <x v="391"/>
    </i>
    <i r="1">
      <x v="109"/>
    </i>
    <i r="1">
      <x v="370"/>
    </i>
    <i r="1">
      <x v="270"/>
    </i>
    <i r="1">
      <x v="333"/>
    </i>
    <i r="1">
      <x v="376"/>
    </i>
    <i>
      <x v="10"/>
    </i>
    <i r="1">
      <x v="255"/>
    </i>
    <i r="1">
      <x v="236"/>
    </i>
    <i r="1">
      <x v="59"/>
    </i>
    <i r="1">
      <x v="427"/>
    </i>
    <i r="1">
      <x v="110"/>
    </i>
    <i r="1">
      <x v="360"/>
    </i>
    <i r="1">
      <x v="82"/>
    </i>
    <i>
      <x v="11"/>
    </i>
    <i r="1">
      <x v="138"/>
    </i>
    <i r="1">
      <x v="249"/>
    </i>
    <i r="1">
      <x v="228"/>
    </i>
    <i r="1">
      <x v="148"/>
    </i>
    <i r="1">
      <x v="100"/>
    </i>
    <i r="1">
      <x v="352"/>
    </i>
    <i r="1">
      <x v="146"/>
    </i>
    <i>
      <x v="12"/>
    </i>
    <i r="1">
      <x v="78"/>
    </i>
    <i r="1">
      <x v="214"/>
    </i>
    <i r="1">
      <x v="325"/>
    </i>
    <i r="1">
      <x v="349"/>
    </i>
    <i r="1">
      <x v="227"/>
    </i>
    <i r="1">
      <x v="85"/>
    </i>
    <i r="1">
      <x v="93"/>
    </i>
    <i r="1">
      <x v="89"/>
    </i>
    <i r="1">
      <x v="310"/>
    </i>
    <i>
      <x v="13"/>
    </i>
    <i r="1">
      <x v="124"/>
    </i>
    <i r="1">
      <x v="160"/>
    </i>
    <i r="1">
      <x v="436"/>
    </i>
    <i r="1">
      <x v="91"/>
    </i>
    <i r="1">
      <x v="116"/>
    </i>
    <i r="1">
      <x v="170"/>
    </i>
    <i r="1">
      <x v="292"/>
    </i>
    <i r="1">
      <x v="260"/>
    </i>
    <i r="1">
      <x v="153"/>
    </i>
    <i>
      <x v="14"/>
    </i>
    <i r="1">
      <x v="74"/>
    </i>
    <i r="1">
      <x v="207"/>
    </i>
    <i r="1">
      <x v="115"/>
    </i>
    <i r="1">
      <x v="201"/>
    </i>
    <i r="1">
      <x v="171"/>
    </i>
    <i r="1">
      <x v="443"/>
    </i>
    <i>
      <x v="15"/>
    </i>
    <i r="1">
      <x v="434"/>
    </i>
    <i r="1">
      <x v="203"/>
    </i>
    <i r="1">
      <x v="277"/>
    </i>
    <i r="1">
      <x v="55"/>
    </i>
    <i r="1">
      <x v="58"/>
    </i>
    <i r="1">
      <x v="162"/>
    </i>
    <i r="1">
      <x v="198"/>
    </i>
    <i r="1">
      <x v="86"/>
    </i>
    <i>
      <x v="16"/>
    </i>
    <i r="1">
      <x v="73"/>
    </i>
    <i r="1">
      <x v="81"/>
    </i>
    <i r="1">
      <x v="94"/>
    </i>
    <i r="1">
      <x v="300"/>
    </i>
    <i r="1">
      <x v="231"/>
    </i>
    <i r="1">
      <x v="469"/>
    </i>
    <i r="1">
      <x v="96"/>
    </i>
    <i r="1">
      <x v="248"/>
    </i>
    <i>
      <x v="17"/>
    </i>
    <i r="1">
      <x v="54"/>
    </i>
    <i r="1">
      <x v="128"/>
    </i>
    <i r="1">
      <x v="90"/>
    </i>
    <i r="1">
      <x v="467"/>
    </i>
    <i r="1">
      <x v="449"/>
    </i>
    <i r="1">
      <x v="68"/>
    </i>
    <i r="1">
      <x v="184"/>
    </i>
    <i r="1">
      <x v="474"/>
    </i>
    <i r="1">
      <x v="323"/>
    </i>
    <i>
      <x v="18"/>
    </i>
    <i r="1">
      <x v="45"/>
    </i>
    <i r="1">
      <x v="33"/>
    </i>
    <i r="1">
      <x v="2"/>
    </i>
    <i r="1">
      <x v="39"/>
    </i>
    <i r="1">
      <x v="24"/>
    </i>
    <i r="1">
      <x v="134"/>
    </i>
    <i r="1">
      <x v="47"/>
    </i>
    <i>
      <x v="19"/>
    </i>
    <i r="1">
      <x v="399"/>
    </i>
    <i r="1">
      <x v="102"/>
    </i>
    <i r="1">
      <x v="401"/>
    </i>
    <i r="1">
      <x v="118"/>
    </i>
    <i r="1">
      <x v="137"/>
    </i>
    <i r="1">
      <x v="350"/>
    </i>
    <i>
      <x v="20"/>
    </i>
    <i r="1">
      <x v="257"/>
    </i>
    <i r="1">
      <x v="132"/>
    </i>
    <i r="1">
      <x v="187"/>
    </i>
    <i r="1">
      <x v="136"/>
    </i>
    <i r="1">
      <x v="206"/>
    </i>
    <i r="1">
      <x v="125"/>
    </i>
    <i r="1">
      <x v="390"/>
    </i>
    <i>
      <x v="21"/>
    </i>
    <i r="1">
      <x v="208"/>
    </i>
    <i r="1">
      <x v="219"/>
    </i>
    <i r="1">
      <x v="412"/>
    </i>
    <i r="1">
      <x v="53"/>
    </i>
    <i r="1">
      <x v="139"/>
    </i>
    <i r="1">
      <x v="319"/>
    </i>
    <i>
      <x v="22"/>
    </i>
    <i r="1">
      <x v="88"/>
    </i>
    <i r="1">
      <x v="135"/>
    </i>
    <i r="1">
      <x v="464"/>
    </i>
    <i r="1">
      <x v="108"/>
    </i>
    <i r="1">
      <x v="463"/>
    </i>
    <i r="1">
      <x v="186"/>
    </i>
    <i r="1">
      <x v="442"/>
    </i>
    <i>
      <x v="23"/>
    </i>
    <i r="1">
      <x v="67"/>
    </i>
    <i r="1">
      <x v="99"/>
    </i>
    <i r="1">
      <x v="127"/>
    </i>
    <i r="1">
      <x v="120"/>
    </i>
    <i r="1">
      <x v="60"/>
    </i>
    <i r="1">
      <x v="150"/>
    </i>
    <i>
      <x v="24"/>
    </i>
    <i r="1">
      <x v="17"/>
    </i>
    <i r="1">
      <x v="32"/>
    </i>
    <i r="1">
      <x v="20"/>
    </i>
    <i r="1">
      <x v="48"/>
    </i>
    <i r="1">
      <x v="10"/>
    </i>
    <i r="1">
      <x v="30"/>
    </i>
    <i>
      <x v="25"/>
    </i>
    <i r="1">
      <x v="64"/>
    </i>
    <i r="1">
      <x v="409"/>
    </i>
    <i r="1">
      <x v="173"/>
    </i>
    <i r="1">
      <x v="131"/>
    </i>
    <i r="1">
      <x v="306"/>
    </i>
    <i r="1">
      <x v="141"/>
    </i>
    <i r="1">
      <x v="204"/>
    </i>
    <i>
      <x v="26"/>
    </i>
    <i r="1">
      <x v="183"/>
    </i>
    <i r="1">
      <x v="123"/>
    </i>
    <i r="1">
      <x v="159"/>
    </i>
    <i r="1">
      <x v="195"/>
    </i>
    <i r="1">
      <x v="87"/>
    </i>
    <i r="1">
      <x v="211"/>
    </i>
    <i>
      <x v="27"/>
    </i>
    <i r="1">
      <x v="193"/>
    </i>
    <i r="1">
      <x v="354"/>
    </i>
    <i r="1">
      <x v="62"/>
    </i>
    <i r="1">
      <x v="417"/>
    </i>
    <i r="1">
      <x v="243"/>
    </i>
    <i r="1">
      <x v="113"/>
    </i>
    <i r="1">
      <x v="398"/>
    </i>
    <i r="1">
      <x v="179"/>
    </i>
    <i r="1">
      <x v="181"/>
    </i>
    <i r="1">
      <x v="217"/>
    </i>
    <i r="1">
      <x v="215"/>
    </i>
    <i>
      <x v="28"/>
    </i>
    <i r="1">
      <x v="250"/>
    </i>
    <i r="1">
      <x v="66"/>
    </i>
    <i r="1">
      <x v="106"/>
    </i>
    <i r="1">
      <x v="140"/>
    </i>
    <i r="1">
      <x v="377"/>
    </i>
    <i r="1">
      <x v="84"/>
    </i>
    <i>
      <x v="29"/>
    </i>
    <i r="1">
      <x v="396"/>
    </i>
    <i r="1">
      <x v="72"/>
    </i>
    <i r="1">
      <x v="210"/>
    </i>
    <i r="1">
      <x v="151"/>
    </i>
    <i r="1">
      <x v="502"/>
    </i>
    <i r="1">
      <x v="169"/>
    </i>
    <i r="1">
      <x v="259"/>
    </i>
    <i r="1">
      <x v="408"/>
    </i>
    <i>
      <x v="30"/>
    </i>
    <i r="1">
      <x v="71"/>
    </i>
    <i r="1">
      <x v="315"/>
    </i>
    <i r="1">
      <x v="189"/>
    </i>
    <i r="1">
      <x v="80"/>
    </i>
    <i r="1">
      <x v="305"/>
    </i>
    <i r="1">
      <x v="479"/>
    </i>
    <i r="1">
      <x v="404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Average of GP" fld="3" subtotal="average" baseField="0" baseItem="0" numFmtId="1"/>
    <dataField name="Average of Min" fld="4" subtotal="average" baseField="0" baseItem="0" numFmtId="164"/>
    <dataField name="Average of Pts" fld="5" subtotal="average" baseField="0" baseItem="0" numFmtId="164"/>
    <dataField name="Average of Reb" fld="6" subtotal="average" baseField="0" baseItem="0" numFmtId="164"/>
    <dataField name="Average of Ast" fld="7" subtotal="average" baseField="0" baseItem="0" numFmtId="164"/>
    <dataField name="Average of M" fld="14" subtotal="average" baseField="0" baseItem="0" numFmtId="164"/>
    <dataField name="Average of P" fld="15" subtotal="average" baseField="0" baseItem="0" numFmtId="164"/>
    <dataField name="Average of A" fld="17" subtotal="average" baseField="0" baseItem="0" numFmtId="164"/>
    <dataField name="Average of R" fld="16" subtotal="average" baseField="0" baseItem="0" numFmtId="164"/>
    <dataField name="Average of Mi" fld="18" subtotal="average" baseField="0" baseItem="0" numFmtId="164"/>
    <dataField name="Average of Re" fld="20" subtotal="average" baseField="0" baseItem="4" numFmtId="164"/>
    <dataField name="Average of Pt" fld="19" subtotal="average" baseField="0" baseItem="4" numFmtId="164"/>
    <dataField name="Average of As" fld="21" subtotal="average" baseField="0" baseItem="4" numFmtId="164"/>
  </dataFields>
  <formats count="135">
    <format dxfId="920">
      <pivotArea type="all" dataOnly="0" outline="0" fieldPosition="0"/>
    </format>
    <format dxfId="919">
      <pivotArea field="0" type="button" dataOnly="0" labelOnly="1" outline="0" axis="axisRow" fieldPosition="1"/>
    </format>
    <format dxfId="918">
      <pivotArea dataOnly="0" labelOnly="1" fieldPosition="0">
        <references count="1">
          <reference field="0" count="24">
            <x v="0"/>
            <x v="2"/>
            <x v="4"/>
            <x v="5"/>
            <x v="8"/>
            <x v="10"/>
            <x v="11"/>
            <x v="14"/>
            <x v="15"/>
            <x v="17"/>
            <x v="18"/>
            <x v="20"/>
            <x v="24"/>
            <x v="28"/>
            <x v="31"/>
            <x v="32"/>
            <x v="34"/>
            <x v="38"/>
            <x v="40"/>
            <x v="41"/>
            <x v="42"/>
            <x v="44"/>
            <x v="45"/>
            <x v="50"/>
          </reference>
        </references>
      </pivotArea>
    </format>
    <format dxfId="91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16">
      <pivotArea field="0" type="button" dataOnly="0" labelOnly="1" outline="0" axis="axisRow" fieldPosition="1"/>
    </format>
    <format dxfId="915">
      <pivotArea outline="0" collapsedLevelsAreSubtotals="1" fieldPosition="0">
        <references count="1">
          <reference field="4294967294" count="9" selected="0">
            <x v="0"/>
            <x v="1"/>
            <x v="2"/>
            <x v="3"/>
            <x v="4"/>
            <x v="5"/>
            <x v="6"/>
            <x v="7"/>
            <x v="8"/>
          </reference>
        </references>
      </pivotArea>
    </format>
    <format dxfId="914">
      <pivotArea field="1" type="button" dataOnly="0" labelOnly="1" outline="0" axis="axisRow" fieldPosition="0"/>
    </format>
    <format dxfId="913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11">
      <pivotArea outline="0" collapsedLevelsAreSubtotals="1" fieldPosition="0">
        <references count="1">
          <reference field="4294967294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10">
      <pivotArea collapsedLevelsAreSubtotals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909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908">
      <pivotArea collapsedLevelsAreSubtotals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907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906">
      <pivotArea collapsedLevelsAreSubtotals="1" fieldPosition="0">
        <references count="2">
          <reference field="0" count="1">
            <x v="11"/>
          </reference>
          <reference field="1" count="1" selected="0">
            <x v="5"/>
          </reference>
        </references>
      </pivotArea>
    </format>
    <format dxfId="905">
      <pivotArea collapsedLevelsAreSubtotals="1" fieldPosition="0">
        <references count="2">
          <reference field="0" count="1">
            <x v="17"/>
          </reference>
          <reference field="1" count="1" selected="0">
            <x v="24"/>
          </reference>
        </references>
      </pivotArea>
    </format>
    <format dxfId="9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90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902">
      <pivotArea outline="0" collapsedLevelsAreSubtotals="1" fieldPosition="0">
        <references count="1">
          <reference field="4294967294" count="1" selected="0">
            <x v="6"/>
          </reference>
        </references>
      </pivotArea>
    </format>
    <format dxfId="901">
      <pivotArea dataOnly="0" labelOnly="1" outline="0" fieldPosition="0">
        <references count="1">
          <reference field="4294967294" count="1">
            <x v="6"/>
          </reference>
        </references>
      </pivotArea>
    </format>
    <format dxfId="900">
      <pivotArea outline="0" collapsedLevelsAreSubtotals="1" fieldPosition="0">
        <references count="1">
          <reference field="4294967294" count="1" selected="0">
            <x v="11"/>
          </reference>
        </references>
      </pivotArea>
    </format>
    <format dxfId="899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898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89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96">
      <pivotArea outline="0" collapsedLevelsAreSubtotals="1" fieldPosition="0">
        <references count="1">
          <reference field="4294967294" count="1" selected="0">
            <x v="8"/>
          </reference>
        </references>
      </pivotArea>
    </format>
    <format dxfId="895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894">
      <pivotArea outline="0" collapsedLevelsAreSubtotals="1" fieldPosition="0">
        <references count="1">
          <reference field="4294967294" count="1" selected="0">
            <x v="10"/>
          </reference>
        </references>
      </pivotArea>
    </format>
    <format dxfId="893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892">
      <pivotArea type="all" dataOnly="0" outline="0" fieldPosition="0"/>
    </format>
    <format dxfId="891">
      <pivotArea outline="0" collapsedLevelsAreSubtotals="1" fieldPosition="0"/>
    </format>
    <format dxfId="890">
      <pivotArea field="1" type="button" dataOnly="0" labelOnly="1" outline="0" axis="axisRow" fieldPosition="0"/>
    </format>
    <format dxfId="889">
      <pivotArea dataOnly="0" labelOnly="1" fieldPosition="0">
        <references count="1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888">
      <pivotArea dataOnly="0" labelOnly="1" grandRow="1" outline="0" fieldPosition="0"/>
    </format>
    <format dxfId="887">
      <pivotArea dataOnly="0" labelOnly="1" fieldPosition="0">
        <references count="2">
          <reference field="0" count="5">
            <x v="28"/>
            <x v="32"/>
            <x v="34"/>
            <x v="40"/>
            <x v="44"/>
          </reference>
          <reference field="1" count="1" selected="0">
            <x v="2"/>
          </reference>
        </references>
      </pivotArea>
    </format>
    <format dxfId="886">
      <pivotArea dataOnly="0" labelOnly="1" fieldPosition="0">
        <references count="2">
          <reference field="0" count="6">
            <x v="0"/>
            <x v="4"/>
            <x v="18"/>
            <x v="41"/>
            <x v="42"/>
            <x v="50"/>
          </reference>
          <reference field="1" count="1" selected="0">
            <x v="5"/>
          </reference>
        </references>
      </pivotArea>
    </format>
    <format dxfId="885">
      <pivotArea dataOnly="0" labelOnly="1" fieldPosition="0">
        <references count="2">
          <reference field="0" count="6">
            <x v="2"/>
            <x v="14"/>
            <x v="24"/>
            <x v="26"/>
            <x v="31"/>
            <x v="45"/>
          </reference>
          <reference field="1" count="1" selected="0">
            <x v="18"/>
          </reference>
        </references>
      </pivotArea>
    </format>
    <format dxfId="884">
      <pivotArea dataOnly="0" labelOnly="1" fieldPosition="0">
        <references count="2">
          <reference field="0" count="4">
            <x v="8"/>
            <x v="10"/>
            <x v="20"/>
            <x v="38"/>
          </reference>
          <reference field="1" count="1" selected="0">
            <x v="24"/>
          </reference>
        </references>
      </pivotArea>
    </format>
    <format dxfId="883">
      <pivotArea dataOnly="0" labelOnly="1" fieldPosition="0">
        <references count="2">
          <reference field="0" count="7">
            <x v="52"/>
            <x v="107"/>
            <x v="144"/>
            <x v="161"/>
            <x v="225"/>
            <x v="232"/>
            <x v="289"/>
          </reference>
          <reference field="1" count="1" selected="0">
            <x v="7"/>
          </reference>
        </references>
      </pivotArea>
    </format>
    <format dxfId="882">
      <pivotArea dataOnly="0" labelOnly="1" fieldPosition="0">
        <references count="2">
          <reference field="0" count="6">
            <x v="53"/>
            <x v="119"/>
            <x v="139"/>
            <x v="152"/>
            <x v="208"/>
            <x v="262"/>
          </reference>
          <reference field="1" count="1" selected="0">
            <x v="21"/>
          </reference>
        </references>
      </pivotArea>
    </format>
    <format dxfId="881">
      <pivotArea dataOnly="0" labelOnly="1" fieldPosition="0">
        <references count="2">
          <reference field="0" count="7">
            <x v="54"/>
            <x v="68"/>
            <x v="90"/>
            <x v="128"/>
            <x v="184"/>
            <x v="269"/>
            <x v="323"/>
          </reference>
          <reference field="1" count="1" selected="0">
            <x v="17"/>
          </reference>
        </references>
      </pivotArea>
    </format>
    <format dxfId="880">
      <pivotArea dataOnly="0" labelOnly="1" fieldPosition="0">
        <references count="2">
          <reference field="0" count="8">
            <x v="55"/>
            <x v="58"/>
            <x v="86"/>
            <x v="162"/>
            <x v="253"/>
            <x v="277"/>
            <x v="283"/>
            <x v="297"/>
          </reference>
          <reference field="1" count="1" selected="0">
            <x v="15"/>
          </reference>
        </references>
      </pivotArea>
    </format>
    <format dxfId="879">
      <pivotArea dataOnly="0" labelOnly="1" fieldPosition="0">
        <references count="2">
          <reference field="0" count="7">
            <x v="56"/>
            <x v="94"/>
            <x v="103"/>
            <x v="122"/>
            <x v="221"/>
            <x v="265"/>
            <x v="304"/>
          </reference>
          <reference field="1" count="1" selected="0">
            <x v="6"/>
          </reference>
        </references>
      </pivotArea>
    </format>
    <format dxfId="878">
      <pivotArea dataOnly="0" labelOnly="1" fieldPosition="0">
        <references count="2">
          <reference field="0" count="6">
            <x v="57"/>
            <x v="75"/>
            <x v="143"/>
            <x v="157"/>
            <x v="158"/>
            <x v="165"/>
          </reference>
          <reference field="1" count="1" selected="0">
            <x v="1"/>
          </reference>
        </references>
      </pivotArea>
    </format>
    <format dxfId="877">
      <pivotArea dataOnly="0" labelOnly="1" fieldPosition="0">
        <references count="2">
          <reference field="0" count="6">
            <x v="59"/>
            <x v="82"/>
            <x v="104"/>
            <x v="110"/>
            <x v="236"/>
            <x v="255"/>
          </reference>
          <reference field="1" count="1" selected="0">
            <x v="10"/>
          </reference>
        </references>
      </pivotArea>
    </format>
    <format dxfId="876">
      <pivotArea dataOnly="0" labelOnly="1" fieldPosition="0">
        <references count="2">
          <reference field="0" count="6">
            <x v="60"/>
            <x v="67"/>
            <x v="99"/>
            <x v="120"/>
            <x v="127"/>
            <x v="150"/>
          </reference>
          <reference field="1" count="1" selected="0">
            <x v="23"/>
          </reference>
        </references>
      </pivotArea>
    </format>
    <format dxfId="875">
      <pivotArea dataOnly="0" labelOnly="1" fieldPosition="0">
        <references count="2">
          <reference field="0" count="5">
            <x v="61"/>
            <x v="76"/>
            <x v="109"/>
            <x v="166"/>
            <x v="178"/>
          </reference>
          <reference field="1" count="1" selected="0">
            <x v="9"/>
          </reference>
        </references>
      </pivotArea>
    </format>
    <format dxfId="874">
      <pivotArea dataOnly="0" labelOnly="1" fieldPosition="0">
        <references count="2">
          <reference field="0" count="4">
            <x v="62"/>
            <x v="98"/>
            <x v="179"/>
            <x v="250"/>
          </reference>
          <reference field="1" count="1" selected="0">
            <x v="27"/>
          </reference>
        </references>
      </pivotArea>
    </format>
    <format dxfId="873">
      <pivotArea dataOnly="0" labelOnly="1" fieldPosition="0">
        <references count="2">
          <reference field="0" count="7">
            <x v="63"/>
            <x v="65"/>
            <x v="101"/>
            <x v="174"/>
            <x v="212"/>
            <x v="230"/>
            <x v="235"/>
          </reference>
          <reference field="1" count="1" selected="0">
            <x v="3"/>
          </reference>
        </references>
      </pivotArea>
    </format>
    <format dxfId="872">
      <pivotArea dataOnly="0" labelOnly="1" fieldPosition="0">
        <references count="2">
          <reference field="0" count="6">
            <x v="64"/>
            <x v="69"/>
            <x v="95"/>
            <x v="131"/>
            <x v="187"/>
            <x v="209"/>
          </reference>
          <reference field="1" count="1" selected="0">
            <x v="25"/>
          </reference>
        </references>
      </pivotArea>
    </format>
    <format dxfId="871">
      <pivotArea dataOnly="0" labelOnly="1" fieldPosition="0">
        <references count="2">
          <reference field="0" count="5">
            <x v="66"/>
            <x v="84"/>
            <x v="106"/>
            <x v="140"/>
            <x v="175"/>
          </reference>
          <reference field="1" count="1" selected="0">
            <x v="28"/>
          </reference>
        </references>
      </pivotArea>
    </format>
    <format dxfId="870">
      <pivotArea dataOnly="0" labelOnly="1" fieldPosition="0">
        <references count="2">
          <reference field="0" count="7">
            <x v="70"/>
            <x v="74"/>
            <x v="114"/>
            <x v="116"/>
            <x v="171"/>
            <x v="201"/>
            <x v="244"/>
          </reference>
          <reference field="1" count="1" selected="0">
            <x v="14"/>
          </reference>
        </references>
      </pivotArea>
    </format>
    <format dxfId="869">
      <pivotArea dataOnly="0" labelOnly="1" fieldPosition="0">
        <references count="2">
          <reference field="0" count="6">
            <x v="71"/>
            <x v="80"/>
            <x v="111"/>
            <x v="177"/>
            <x v="189"/>
            <x v="216"/>
          </reference>
          <reference field="1" count="1" selected="0">
            <x v="30"/>
          </reference>
        </references>
      </pivotArea>
    </format>
    <format dxfId="868">
      <pivotArea dataOnly="0" labelOnly="1" fieldPosition="0">
        <references count="2">
          <reference field="0" count="6">
            <x v="72"/>
            <x v="115"/>
            <x v="134"/>
            <x v="169"/>
            <x v="207"/>
            <x v="210"/>
          </reference>
          <reference field="1" count="1" selected="0">
            <x v="29"/>
          </reference>
        </references>
      </pivotArea>
    </format>
    <format dxfId="867">
      <pivotArea dataOnly="0" labelOnly="1" fieldPosition="0">
        <references count="2">
          <reference field="0" count="7">
            <x v="73"/>
            <x v="81"/>
            <x v="96"/>
            <x v="149"/>
            <x v="231"/>
            <x v="248"/>
            <x v="300"/>
          </reference>
          <reference field="1" count="1" selected="0">
            <x v="16"/>
          </reference>
        </references>
      </pivotArea>
    </format>
    <format dxfId="866">
      <pivotArea dataOnly="0" labelOnly="1" fieldPosition="0">
        <references count="2">
          <reference field="0" count="6">
            <x v="77"/>
            <x v="92"/>
            <x v="105"/>
            <x v="112"/>
            <x v="172"/>
            <x v="188"/>
          </reference>
          <reference field="1" count="1" selected="0">
            <x v="8"/>
          </reference>
        </references>
      </pivotArea>
    </format>
    <format dxfId="865">
      <pivotArea dataOnly="0" labelOnly="1" fieldPosition="0">
        <references count="2">
          <reference field="0" count="6">
            <x v="78"/>
            <x v="85"/>
            <x v="89"/>
            <x v="93"/>
            <x v="214"/>
            <x v="271"/>
          </reference>
          <reference field="1" count="1" selected="0">
            <x v="12"/>
          </reference>
        </references>
      </pivotArea>
    </format>
    <format dxfId="864">
      <pivotArea dataOnly="0" labelOnly="1" fieldPosition="0">
        <references count="2">
          <reference field="0" count="7">
            <x v="79"/>
            <x v="126"/>
            <x v="130"/>
            <x v="147"/>
            <x v="155"/>
            <x v="160"/>
            <x v="258"/>
          </reference>
          <reference field="1" count="1" selected="0">
            <x v="4"/>
          </reference>
        </references>
      </pivotArea>
    </format>
    <format dxfId="863">
      <pivotArea dataOnly="0" labelOnly="1" fieldPosition="0">
        <references count="2">
          <reference field="0" count="7">
            <x v="83"/>
            <x v="102"/>
            <x v="118"/>
            <x v="133"/>
            <x v="137"/>
            <x v="168"/>
            <x v="326"/>
          </reference>
          <reference field="1" count="1" selected="0">
            <x v="19"/>
          </reference>
        </references>
      </pivotArea>
    </format>
    <format dxfId="862">
      <pivotArea dataOnly="0" labelOnly="1" fieldPosition="0">
        <references count="2">
          <reference field="0" count="5">
            <x v="87"/>
            <x v="123"/>
            <x v="159"/>
            <x v="183"/>
            <x v="195"/>
          </reference>
          <reference field="1" count="1" selected="0">
            <x v="26"/>
          </reference>
        </references>
      </pivotArea>
    </format>
    <format dxfId="861">
      <pivotArea dataOnly="0" labelOnly="1" fieldPosition="0">
        <references count="2">
          <reference field="0" count="6">
            <x v="88"/>
            <x v="108"/>
            <x v="135"/>
            <x v="142"/>
            <x v="186"/>
            <x v="344"/>
          </reference>
          <reference field="1" count="1" selected="0">
            <x v="22"/>
          </reference>
        </references>
      </pivotArea>
    </format>
    <format dxfId="860">
      <pivotArea dataOnly="0" labelOnly="1" fieldPosition="0">
        <references count="2">
          <reference field="0" count="6">
            <x v="91"/>
            <x v="124"/>
            <x v="170"/>
            <x v="190"/>
            <x v="198"/>
            <x v="226"/>
          </reference>
          <reference field="1" count="1" selected="0">
            <x v="13"/>
          </reference>
        </references>
      </pivotArea>
    </format>
    <format dxfId="859">
      <pivotArea dataOnly="0" labelOnly="1" fieldPosition="0">
        <references count="2">
          <reference field="0" count="6">
            <x v="100"/>
            <x v="138"/>
            <x v="146"/>
            <x v="148"/>
            <x v="153"/>
            <x v="249"/>
          </reference>
          <reference field="1" count="1" selected="0">
            <x v="11"/>
          </reference>
        </references>
      </pivotArea>
    </format>
    <format dxfId="858">
      <pivotArea dataOnly="0" labelOnly="1" fieldPosition="0">
        <references count="2">
          <reference field="0" count="7">
            <x v="121"/>
            <x v="125"/>
            <x v="132"/>
            <x v="136"/>
            <x v="156"/>
            <x v="206"/>
            <x v="257"/>
          </reference>
          <reference field="1" count="1" selected="0">
            <x v="20"/>
          </reference>
        </references>
      </pivotArea>
    </format>
    <format dxfId="857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56">
      <pivotArea type="all" dataOnly="0" outline="0" fieldPosition="0"/>
    </format>
    <format dxfId="855">
      <pivotArea outline="0" collapsedLevelsAreSubtotals="1" fieldPosition="0"/>
    </format>
    <format dxfId="854">
      <pivotArea field="1" type="button" dataOnly="0" labelOnly="1" outline="0" axis="axisRow" fieldPosition="0"/>
    </format>
    <format dxfId="853">
      <pivotArea dataOnly="0" labelOnly="1" fieldPosition="0">
        <references count="1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852">
      <pivotArea dataOnly="0" labelOnly="1" grandRow="1" outline="0" fieldPosition="0"/>
    </format>
    <format dxfId="851">
      <pivotArea dataOnly="0" labelOnly="1" fieldPosition="0">
        <references count="2">
          <reference field="0" count="5">
            <x v="28"/>
            <x v="32"/>
            <x v="34"/>
            <x v="40"/>
            <x v="44"/>
          </reference>
          <reference field="1" count="1" selected="0">
            <x v="2"/>
          </reference>
        </references>
      </pivotArea>
    </format>
    <format dxfId="850">
      <pivotArea dataOnly="0" labelOnly="1" fieldPosition="0">
        <references count="2">
          <reference field="0" count="6">
            <x v="0"/>
            <x v="4"/>
            <x v="18"/>
            <x v="41"/>
            <x v="42"/>
            <x v="50"/>
          </reference>
          <reference field="1" count="1" selected="0">
            <x v="5"/>
          </reference>
        </references>
      </pivotArea>
    </format>
    <format dxfId="849">
      <pivotArea dataOnly="0" labelOnly="1" fieldPosition="0">
        <references count="2">
          <reference field="0" count="6">
            <x v="2"/>
            <x v="14"/>
            <x v="24"/>
            <x v="26"/>
            <x v="31"/>
            <x v="45"/>
          </reference>
          <reference field="1" count="1" selected="0">
            <x v="18"/>
          </reference>
        </references>
      </pivotArea>
    </format>
    <format dxfId="848">
      <pivotArea dataOnly="0" labelOnly="1" fieldPosition="0">
        <references count="2">
          <reference field="0" count="4">
            <x v="8"/>
            <x v="10"/>
            <x v="20"/>
            <x v="38"/>
          </reference>
          <reference field="1" count="1" selected="0">
            <x v="24"/>
          </reference>
        </references>
      </pivotArea>
    </format>
    <format dxfId="847">
      <pivotArea dataOnly="0" labelOnly="1" fieldPosition="0">
        <references count="2">
          <reference field="0" count="7">
            <x v="52"/>
            <x v="107"/>
            <x v="144"/>
            <x v="161"/>
            <x v="225"/>
            <x v="232"/>
            <x v="289"/>
          </reference>
          <reference field="1" count="1" selected="0">
            <x v="7"/>
          </reference>
        </references>
      </pivotArea>
    </format>
    <format dxfId="846">
      <pivotArea dataOnly="0" labelOnly="1" fieldPosition="0">
        <references count="2">
          <reference field="0" count="6">
            <x v="53"/>
            <x v="119"/>
            <x v="139"/>
            <x v="152"/>
            <x v="208"/>
            <x v="262"/>
          </reference>
          <reference field="1" count="1" selected="0">
            <x v="21"/>
          </reference>
        </references>
      </pivotArea>
    </format>
    <format dxfId="845">
      <pivotArea dataOnly="0" labelOnly="1" fieldPosition="0">
        <references count="2">
          <reference field="0" count="7">
            <x v="54"/>
            <x v="68"/>
            <x v="90"/>
            <x v="128"/>
            <x v="184"/>
            <x v="269"/>
            <x v="323"/>
          </reference>
          <reference field="1" count="1" selected="0">
            <x v="17"/>
          </reference>
        </references>
      </pivotArea>
    </format>
    <format dxfId="844">
      <pivotArea dataOnly="0" labelOnly="1" fieldPosition="0">
        <references count="2">
          <reference field="0" count="8">
            <x v="55"/>
            <x v="58"/>
            <x v="86"/>
            <x v="162"/>
            <x v="253"/>
            <x v="277"/>
            <x v="283"/>
            <x v="297"/>
          </reference>
          <reference field="1" count="1" selected="0">
            <x v="15"/>
          </reference>
        </references>
      </pivotArea>
    </format>
    <format dxfId="843">
      <pivotArea dataOnly="0" labelOnly="1" fieldPosition="0">
        <references count="2">
          <reference field="0" count="7">
            <x v="56"/>
            <x v="94"/>
            <x v="103"/>
            <x v="122"/>
            <x v="221"/>
            <x v="265"/>
            <x v="304"/>
          </reference>
          <reference field="1" count="1" selected="0">
            <x v="6"/>
          </reference>
        </references>
      </pivotArea>
    </format>
    <format dxfId="842">
      <pivotArea dataOnly="0" labelOnly="1" fieldPosition="0">
        <references count="2">
          <reference field="0" count="6">
            <x v="57"/>
            <x v="75"/>
            <x v="143"/>
            <x v="157"/>
            <x v="158"/>
            <x v="165"/>
          </reference>
          <reference field="1" count="1" selected="0">
            <x v="1"/>
          </reference>
        </references>
      </pivotArea>
    </format>
    <format dxfId="841">
      <pivotArea dataOnly="0" labelOnly="1" fieldPosition="0">
        <references count="2">
          <reference field="0" count="6">
            <x v="59"/>
            <x v="82"/>
            <x v="104"/>
            <x v="110"/>
            <x v="236"/>
            <x v="255"/>
          </reference>
          <reference field="1" count="1" selected="0">
            <x v="10"/>
          </reference>
        </references>
      </pivotArea>
    </format>
    <format dxfId="840">
      <pivotArea dataOnly="0" labelOnly="1" fieldPosition="0">
        <references count="2">
          <reference field="0" count="6">
            <x v="60"/>
            <x v="67"/>
            <x v="99"/>
            <x v="120"/>
            <x v="127"/>
            <x v="150"/>
          </reference>
          <reference field="1" count="1" selected="0">
            <x v="23"/>
          </reference>
        </references>
      </pivotArea>
    </format>
    <format dxfId="839">
      <pivotArea dataOnly="0" labelOnly="1" fieldPosition="0">
        <references count="2">
          <reference field="0" count="5">
            <x v="61"/>
            <x v="76"/>
            <x v="109"/>
            <x v="166"/>
            <x v="178"/>
          </reference>
          <reference field="1" count="1" selected="0">
            <x v="9"/>
          </reference>
        </references>
      </pivotArea>
    </format>
    <format dxfId="838">
      <pivotArea dataOnly="0" labelOnly="1" fieldPosition="0">
        <references count="2">
          <reference field="0" count="4">
            <x v="62"/>
            <x v="98"/>
            <x v="179"/>
            <x v="250"/>
          </reference>
          <reference field="1" count="1" selected="0">
            <x v="27"/>
          </reference>
        </references>
      </pivotArea>
    </format>
    <format dxfId="837">
      <pivotArea dataOnly="0" labelOnly="1" fieldPosition="0">
        <references count="2">
          <reference field="0" count="7">
            <x v="63"/>
            <x v="65"/>
            <x v="101"/>
            <x v="174"/>
            <x v="212"/>
            <x v="230"/>
            <x v="235"/>
          </reference>
          <reference field="1" count="1" selected="0">
            <x v="3"/>
          </reference>
        </references>
      </pivotArea>
    </format>
    <format dxfId="836">
      <pivotArea dataOnly="0" labelOnly="1" fieldPosition="0">
        <references count="2">
          <reference field="0" count="6">
            <x v="64"/>
            <x v="69"/>
            <x v="95"/>
            <x v="131"/>
            <x v="187"/>
            <x v="209"/>
          </reference>
          <reference field="1" count="1" selected="0">
            <x v="25"/>
          </reference>
        </references>
      </pivotArea>
    </format>
    <format dxfId="835">
      <pivotArea dataOnly="0" labelOnly="1" fieldPosition="0">
        <references count="2">
          <reference field="0" count="5">
            <x v="66"/>
            <x v="84"/>
            <x v="106"/>
            <x v="140"/>
            <x v="175"/>
          </reference>
          <reference field="1" count="1" selected="0">
            <x v="28"/>
          </reference>
        </references>
      </pivotArea>
    </format>
    <format dxfId="834">
      <pivotArea dataOnly="0" labelOnly="1" fieldPosition="0">
        <references count="2">
          <reference field="0" count="7">
            <x v="70"/>
            <x v="74"/>
            <x v="114"/>
            <x v="116"/>
            <x v="171"/>
            <x v="201"/>
            <x v="244"/>
          </reference>
          <reference field="1" count="1" selected="0">
            <x v="14"/>
          </reference>
        </references>
      </pivotArea>
    </format>
    <format dxfId="833">
      <pivotArea dataOnly="0" labelOnly="1" fieldPosition="0">
        <references count="2">
          <reference field="0" count="6">
            <x v="71"/>
            <x v="80"/>
            <x v="111"/>
            <x v="177"/>
            <x v="189"/>
            <x v="216"/>
          </reference>
          <reference field="1" count="1" selected="0">
            <x v="30"/>
          </reference>
        </references>
      </pivotArea>
    </format>
    <format dxfId="832">
      <pivotArea dataOnly="0" labelOnly="1" fieldPosition="0">
        <references count="2">
          <reference field="0" count="6">
            <x v="72"/>
            <x v="115"/>
            <x v="134"/>
            <x v="169"/>
            <x v="207"/>
            <x v="210"/>
          </reference>
          <reference field="1" count="1" selected="0">
            <x v="29"/>
          </reference>
        </references>
      </pivotArea>
    </format>
    <format dxfId="831">
      <pivotArea dataOnly="0" labelOnly="1" fieldPosition="0">
        <references count="2">
          <reference field="0" count="7">
            <x v="73"/>
            <x v="81"/>
            <x v="96"/>
            <x v="149"/>
            <x v="231"/>
            <x v="248"/>
            <x v="300"/>
          </reference>
          <reference field="1" count="1" selected="0">
            <x v="16"/>
          </reference>
        </references>
      </pivotArea>
    </format>
    <format dxfId="830">
      <pivotArea dataOnly="0" labelOnly="1" fieldPosition="0">
        <references count="2">
          <reference field="0" count="6">
            <x v="77"/>
            <x v="92"/>
            <x v="105"/>
            <x v="112"/>
            <x v="172"/>
            <x v="188"/>
          </reference>
          <reference field="1" count="1" selected="0">
            <x v="8"/>
          </reference>
        </references>
      </pivotArea>
    </format>
    <format dxfId="829">
      <pivotArea dataOnly="0" labelOnly="1" fieldPosition="0">
        <references count="2">
          <reference field="0" count="6">
            <x v="78"/>
            <x v="85"/>
            <x v="89"/>
            <x v="93"/>
            <x v="214"/>
            <x v="271"/>
          </reference>
          <reference field="1" count="1" selected="0">
            <x v="12"/>
          </reference>
        </references>
      </pivotArea>
    </format>
    <format dxfId="828">
      <pivotArea dataOnly="0" labelOnly="1" fieldPosition="0">
        <references count="2">
          <reference field="0" count="7">
            <x v="79"/>
            <x v="126"/>
            <x v="130"/>
            <x v="147"/>
            <x v="155"/>
            <x v="160"/>
            <x v="258"/>
          </reference>
          <reference field="1" count="1" selected="0">
            <x v="4"/>
          </reference>
        </references>
      </pivotArea>
    </format>
    <format dxfId="827">
      <pivotArea dataOnly="0" labelOnly="1" fieldPosition="0">
        <references count="2">
          <reference field="0" count="7">
            <x v="83"/>
            <x v="102"/>
            <x v="118"/>
            <x v="133"/>
            <x v="137"/>
            <x v="168"/>
            <x v="326"/>
          </reference>
          <reference field="1" count="1" selected="0">
            <x v="19"/>
          </reference>
        </references>
      </pivotArea>
    </format>
    <format dxfId="826">
      <pivotArea dataOnly="0" labelOnly="1" fieldPosition="0">
        <references count="2">
          <reference field="0" count="5">
            <x v="87"/>
            <x v="123"/>
            <x v="159"/>
            <x v="183"/>
            <x v="195"/>
          </reference>
          <reference field="1" count="1" selected="0">
            <x v="26"/>
          </reference>
        </references>
      </pivotArea>
    </format>
    <format dxfId="825">
      <pivotArea dataOnly="0" labelOnly="1" fieldPosition="0">
        <references count="2">
          <reference field="0" count="6">
            <x v="88"/>
            <x v="108"/>
            <x v="135"/>
            <x v="142"/>
            <x v="186"/>
            <x v="344"/>
          </reference>
          <reference field="1" count="1" selected="0">
            <x v="22"/>
          </reference>
        </references>
      </pivotArea>
    </format>
    <format dxfId="824">
      <pivotArea dataOnly="0" labelOnly="1" fieldPosition="0">
        <references count="2">
          <reference field="0" count="6">
            <x v="91"/>
            <x v="124"/>
            <x v="170"/>
            <x v="190"/>
            <x v="198"/>
            <x v="226"/>
          </reference>
          <reference field="1" count="1" selected="0">
            <x v="13"/>
          </reference>
        </references>
      </pivotArea>
    </format>
    <format dxfId="823">
      <pivotArea dataOnly="0" labelOnly="1" fieldPosition="0">
        <references count="2">
          <reference field="0" count="6">
            <x v="100"/>
            <x v="138"/>
            <x v="146"/>
            <x v="148"/>
            <x v="153"/>
            <x v="249"/>
          </reference>
          <reference field="1" count="1" selected="0">
            <x v="11"/>
          </reference>
        </references>
      </pivotArea>
    </format>
    <format dxfId="822">
      <pivotArea dataOnly="0" labelOnly="1" fieldPosition="0">
        <references count="2">
          <reference field="0" count="7">
            <x v="121"/>
            <x v="125"/>
            <x v="132"/>
            <x v="136"/>
            <x v="156"/>
            <x v="206"/>
            <x v="257"/>
          </reference>
          <reference field="1" count="1" selected="0">
            <x v="20"/>
          </reference>
        </references>
      </pivotArea>
    </format>
    <format dxfId="821">
      <pivotArea dataOnly="0" labelOnly="1" outline="0" fieldPosition="0">
        <references count="1">
          <reference field="4294967294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20">
      <pivotArea collapsedLevelsAreSubtotals="1" fieldPosition="0">
        <references count="2">
          <reference field="0" count="1">
            <x v="28"/>
          </reference>
          <reference field="1" count="1" selected="0">
            <x v="2"/>
          </reference>
        </references>
      </pivotArea>
    </format>
    <format dxfId="819">
      <pivotArea dataOnly="0" labelOnly="1" fieldPosition="0">
        <references count="2">
          <reference field="0" count="1">
            <x v="28"/>
          </reference>
          <reference field="1" count="1" selected="0">
            <x v="2"/>
          </reference>
        </references>
      </pivotArea>
    </format>
    <format dxfId="818">
      <pivotArea collapsedLevelsAreSubtotals="1" fieldPosition="0">
        <references count="3">
          <reference field="4294967294" count="3" selected="0">
            <x v="10"/>
            <x v="11"/>
            <x v="12"/>
          </reference>
          <reference field="0" count="1">
            <x v="262"/>
          </reference>
          <reference field="1" count="1" selected="0">
            <x v="21"/>
          </reference>
        </references>
      </pivotArea>
    </format>
    <format dxfId="817">
      <pivotArea collapsedLevelsAreSubtotals="1" fieldPosition="0">
        <references count="3">
          <reference field="4294967294" count="1" selected="0">
            <x v="10"/>
          </reference>
          <reference field="0" count="1">
            <x v="67"/>
          </reference>
          <reference field="1" count="1" selected="0">
            <x v="23"/>
          </reference>
        </references>
      </pivotArea>
    </format>
    <format dxfId="816">
      <pivotArea collapsedLevelsAreSubtotals="1" fieldPosition="0">
        <references count="3">
          <reference field="4294967294" count="1" selected="0">
            <x v="10"/>
          </reference>
          <reference field="0" count="1">
            <x v="120"/>
          </reference>
          <reference field="1" count="1" selected="0">
            <x v="23"/>
          </reference>
        </references>
      </pivotArea>
    </format>
    <format dxfId="815">
      <pivotArea collapsedLevelsAreSubtotals="1" fieldPosition="0">
        <references count="3">
          <reference field="4294967294" count="1" selected="0">
            <x v="10"/>
          </reference>
          <reference field="0" count="1">
            <x v="363"/>
          </reference>
          <reference field="1" count="1" selected="0">
            <x v="9"/>
          </reference>
        </references>
      </pivotArea>
    </format>
    <format dxfId="814">
      <pivotArea collapsedLevelsAreSubtotals="1" fieldPosition="0">
        <references count="3">
          <reference field="4294967294" count="1" selected="0">
            <x v="10"/>
          </reference>
          <reference field="0" count="1">
            <x v="62"/>
          </reference>
          <reference field="1" count="1" selected="0">
            <x v="27"/>
          </reference>
        </references>
      </pivotArea>
    </format>
    <format dxfId="813">
      <pivotArea collapsedLevelsAreSubtotals="1" fieldPosition="0">
        <references count="3">
          <reference field="4294967294" count="1" selected="0">
            <x v="10"/>
          </reference>
          <reference field="0" count="1">
            <x v="64"/>
          </reference>
          <reference field="1" count="1" selected="0">
            <x v="25"/>
          </reference>
        </references>
      </pivotArea>
    </format>
    <format dxfId="812">
      <pivotArea collapsedLevelsAreSubtotals="1" fieldPosition="0">
        <references count="3">
          <reference field="4294967294" count="1" selected="0">
            <x v="10"/>
          </reference>
          <reference field="0" count="1">
            <x v="377"/>
          </reference>
          <reference field="1" count="1" selected="0">
            <x v="28"/>
          </reference>
        </references>
      </pivotArea>
    </format>
    <format dxfId="811">
      <pivotArea collapsedLevelsAreSubtotals="1" fieldPosition="0">
        <references count="3">
          <reference field="4294967294" count="1" selected="0">
            <x v="10"/>
          </reference>
          <reference field="0" count="1">
            <x v="81"/>
          </reference>
          <reference field="1" count="1" selected="0">
            <x v="16"/>
          </reference>
        </references>
      </pivotArea>
    </format>
    <format dxfId="810">
      <pivotArea collapsedLevelsAreSubtotals="1" fieldPosition="0">
        <references count="3">
          <reference field="4294967294" count="1" selected="0">
            <x v="10"/>
          </reference>
          <reference field="0" count="1">
            <x v="349"/>
          </reference>
          <reference field="1" count="1" selected="0">
            <x v="12"/>
          </reference>
        </references>
      </pivotArea>
    </format>
    <format dxfId="809">
      <pivotArea collapsedLevelsAreSubtotals="1" fieldPosition="0">
        <references count="3">
          <reference field="4294967294" count="1" selected="0">
            <x v="10"/>
          </reference>
          <reference field="0" count="1">
            <x v="195"/>
          </reference>
          <reference field="1" count="1" selected="0">
            <x v="26"/>
          </reference>
        </references>
      </pivotArea>
    </format>
    <format dxfId="808">
      <pivotArea collapsedLevelsAreSubtotals="1" fieldPosition="0">
        <references count="3">
          <reference field="4294967294" count="1" selected="0">
            <x v="10"/>
          </reference>
          <reference field="0" count="1">
            <x v="344"/>
          </reference>
          <reference field="1" count="1" selected="0">
            <x v="22"/>
          </reference>
        </references>
      </pivotArea>
    </format>
    <format dxfId="807">
      <pivotArea collapsedLevelsAreSubtotals="1" fieldPosition="0">
        <references count="3">
          <reference field="4294967294" count="3" selected="0">
            <x v="10"/>
            <x v="11"/>
            <x v="12"/>
          </reference>
          <reference field="0" count="1">
            <x v="352"/>
          </reference>
          <reference field="1" count="1" selected="0">
            <x v="11"/>
          </reference>
        </references>
      </pivotArea>
    </format>
    <format dxfId="806">
      <pivotArea collapsedLevelsAreSubtotals="1" fieldPosition="0">
        <references count="3">
          <reference field="4294967294" count="1" selected="0">
            <x v="0"/>
          </reference>
          <reference field="0" count="1">
            <x v="17"/>
          </reference>
          <reference field="1" count="1" selected="0">
            <x v="24"/>
          </reference>
        </references>
      </pivotArea>
    </format>
    <format dxfId="805">
      <pivotArea dataOnly="0" labelOnly="1" fieldPosition="0">
        <references count="2">
          <reference field="0" count="1">
            <x v="17"/>
          </reference>
          <reference field="1" count="1" selected="0">
            <x v="24"/>
          </reference>
        </references>
      </pivotArea>
    </format>
    <format dxfId="804">
      <pivotArea outline="0" collapsedLevelsAreSubtotals="1" fieldPosition="0">
        <references count="1">
          <reference field="4294967294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03">
      <pivotArea collapsedLevelsAreSubtotals="1" fieldPosition="0">
        <references count="3">
          <reference field="4294967294" count="1" selected="0">
            <x v="0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802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801">
      <pivotArea collapsedLevelsAreSubtotals="1" fieldPosition="0">
        <references count="3">
          <reference field="4294967294" count="1" selected="0">
            <x v="0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800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799">
      <pivotArea collapsedLevelsAreSubtotals="1" fieldPosition="0">
        <references count="3">
          <reference field="4294967294" count="1" selected="0">
            <x v="0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798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797">
      <pivotArea collapsedLevelsAreSubtotals="1" fieldPosition="0">
        <references count="3">
          <reference field="4294967294" count="1" selected="0">
            <x v="0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796">
      <pivotArea dataOnly="0" labelOnly="1" fieldPosition="0">
        <references count="2">
          <reference field="0" count="1">
            <x v="5"/>
          </reference>
          <reference field="1" count="1" selected="0">
            <x v="2"/>
          </reference>
        </references>
      </pivotArea>
    </format>
    <format dxfId="795">
      <pivotArea collapsedLevelsAreSubtotals="1" fieldPosition="0">
        <references count="3">
          <reference field="4294967294" count="1" selected="0">
            <x v="9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794">
      <pivotArea collapsedLevelsAreSubtotals="1" fieldPosition="0">
        <references count="3">
          <reference field="4294967294" count="1" selected="0">
            <x v="10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793">
      <pivotArea collapsedLevelsAreSubtotals="1" fieldPosition="0">
        <references count="3">
          <reference field="4294967294" count="2" selected="0">
            <x v="11"/>
            <x v="12"/>
          </reference>
          <reference field="0" count="1">
            <x v="5"/>
          </reference>
          <reference field="1" count="1" selected="0">
            <x v="2"/>
          </reference>
        </references>
      </pivotArea>
    </format>
    <format dxfId="792">
      <pivotArea collapsedLevelsAreSubtotals="1" fieldPosition="0">
        <references count="3">
          <reference field="4294967294" count="1" selected="0">
            <x v="0"/>
          </reference>
          <reference field="0" count="1">
            <x v="11"/>
          </reference>
          <reference field="1" count="1" selected="0">
            <x v="5"/>
          </reference>
        </references>
      </pivotArea>
    </format>
    <format dxfId="791">
      <pivotArea dataOnly="0" labelOnly="1" fieldPosition="0">
        <references count="2">
          <reference field="0" count="1">
            <x v="11"/>
          </reference>
          <reference field="1" count="1" selected="0">
            <x v="5"/>
          </reference>
        </references>
      </pivotArea>
    </format>
    <format dxfId="790">
      <pivotArea collapsedLevelsAreSubtotals="1" fieldPosition="0">
        <references count="3">
          <reference field="4294967294" count="4" selected="0">
            <x v="9"/>
            <x v="10"/>
            <x v="11"/>
            <x v="12"/>
          </reference>
          <reference field="0" count="1">
            <x v="17"/>
          </reference>
          <reference field="1" count="1" selected="0">
            <x v="24"/>
          </reference>
        </references>
      </pivotArea>
    </format>
    <format dxfId="789">
      <pivotArea collapsedLevelsAreSubtotals="1" fieldPosition="0">
        <references count="3">
          <reference field="4294967294" count="1" selected="0">
            <x v="10"/>
          </reference>
          <reference field="0" count="1">
            <x v="120"/>
          </reference>
          <reference field="1" count="1" selected="0">
            <x v="23"/>
          </reference>
        </references>
      </pivotArea>
    </format>
    <format dxfId="788">
      <pivotArea collapsedLevelsAreSubtotals="1" fieldPosition="0">
        <references count="3">
          <reference field="4294967294" count="1" selected="0">
            <x v="10"/>
          </reference>
          <reference field="0" count="1">
            <x v="62"/>
          </reference>
          <reference field="1" count="1" selected="0">
            <x v="27"/>
          </reference>
        </references>
      </pivotArea>
    </format>
    <format dxfId="787">
      <pivotArea collapsedLevelsAreSubtotals="1" fieldPosition="0">
        <references count="3">
          <reference field="4294967294" count="3" selected="0">
            <x v="10"/>
            <x v="11"/>
            <x v="12"/>
          </reference>
          <reference field="0" count="1">
            <x v="352"/>
          </reference>
          <reference field="1" count="1" selected="0">
            <x v="11"/>
          </reference>
        </references>
      </pivotArea>
    </format>
    <format dxfId="786">
      <pivotArea collapsedLevelsAreSubtotals="1" fieldPosition="0">
        <references count="3">
          <reference field="4294967294" count="1" selected="0">
            <x v="10"/>
          </reference>
          <reference field="0" count="1">
            <x v="195"/>
          </reference>
          <reference field="1" count="1" selected="0">
            <x v="26"/>
          </reference>
        </references>
      </pivotArea>
    </format>
  </formats>
  <conditionalFormats count="816">
    <conditionalFormat priority="7">
      <pivotAreas count="1"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9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52"/>
            </reference>
            <reference field="1" count="1" selected="0">
              <x v="11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16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20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49"/>
            </reference>
            <reference field="1" count="1" selected="0">
              <x v="12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49"/>
            </reference>
            <reference field="1" count="1" selected="0">
              <x v="12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49"/>
            </reference>
            <reference field="1" count="1" selected="0">
              <x v="12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26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27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77"/>
            </reference>
            <reference field="1" count="1" selected="0">
              <x v="28"/>
            </reference>
          </references>
        </pivotArea>
      </pivotAreas>
    </conditionalFormat>
    <conditionalFormat priority="28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77"/>
            </reference>
            <reference field="1" count="1" selected="0">
              <x v="28"/>
            </reference>
          </references>
        </pivotArea>
      </pivotAreas>
    </conditionalFormat>
    <conditionalFormat priority="29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77"/>
            </reference>
            <reference field="1" count="1" selected="0">
              <x v="28"/>
            </reference>
          </references>
        </pivotArea>
      </pivotAreas>
    </conditionalFormat>
    <conditionalFormat priority="30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31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32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33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34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35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36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63"/>
            </reference>
            <reference field="1" count="1" selected="0">
              <x v="9"/>
            </reference>
          </references>
        </pivotArea>
      </pivotAreas>
    </conditionalFormat>
    <conditionalFormat priority="37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63"/>
            </reference>
            <reference field="1" count="1" selected="0">
              <x v="9"/>
            </reference>
          </references>
        </pivotArea>
      </pivotAreas>
    </conditionalFormat>
    <conditionalFormat priority="38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63"/>
            </reference>
            <reference field="1" count="1" selected="0">
              <x v="9"/>
            </reference>
          </references>
        </pivotArea>
      </pivotAreas>
    </conditionalFormat>
    <conditionalFormat priority="39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40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41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42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43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44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4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</pivotAreas>
    </conditionalFormat>
    <conditionalFormat priority="4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</pivotAreas>
    </conditionalFormat>
    <conditionalFormat priority="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</pivotAreas>
    </conditionalFormat>
    <conditionalFormat priority="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0"/>
            </reference>
            <reference field="1" count="1" selected="0">
              <x v="5"/>
            </reference>
          </references>
        </pivotArea>
      </pivotAreas>
    </conditionalFormat>
    <conditionalFormat priority="5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2"/>
            </reference>
            <reference field="1" count="1" selected="0">
              <x v="5"/>
            </reference>
          </references>
        </pivotArea>
      </pivotAreas>
    </conditionalFormat>
    <conditionalFormat priority="5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</pivotAreas>
    </conditionalFormat>
    <conditionalFormat priority="5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</pivotAreas>
    </conditionalFormat>
    <conditionalFormat priority="6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</pivotAreas>
    </conditionalFormat>
    <conditionalFormat priority="6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5"/>
            </reference>
            <reference field="1" count="1" selected="0">
              <x v="18"/>
            </reference>
          </references>
        </pivotArea>
      </pivotAreas>
    </conditionalFormat>
    <conditionalFormat priority="6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6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1"/>
            </reference>
            <reference field="1" count="1" selected="0">
              <x v="18"/>
            </reference>
          </references>
        </pivotArea>
      </pivotAreas>
    </conditionalFormat>
    <conditionalFormat priority="7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</pivotAreas>
    </conditionalFormat>
    <conditionalFormat priority="7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</pivotAreas>
    </conditionalFormat>
    <conditionalFormat priority="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</pivotAreas>
    </conditionalFormat>
    <conditionalFormat priority="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8"/>
            </reference>
            <reference field="1" count="1" selected="0">
              <x v="24"/>
            </reference>
          </references>
        </pivotArea>
      </pivotAreas>
    </conditionalFormat>
    <conditionalFormat priority="7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7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7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7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8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8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"/>
            </reference>
            <reference field="1" count="1" selected="0">
              <x v="24"/>
            </reference>
          </references>
        </pivotArea>
      </pivotAreas>
    </conditionalFormat>
    <conditionalFormat priority="8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</pivotAreas>
    </conditionalFormat>
    <conditionalFormat priority="8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</pivotAreas>
    </conditionalFormat>
    <conditionalFormat priority="8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</pivotAreas>
    </conditionalFormat>
    <conditionalFormat priority="8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"/>
            </reference>
            <reference field="1" count="1" selected="0">
              <x v="24"/>
            </reference>
          </references>
        </pivotArea>
      </pivotAreas>
    </conditionalFormat>
    <conditionalFormat priority="8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8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8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8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9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9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9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9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"/>
            </reference>
            <reference field="1" count="1" selected="0">
              <x v="24"/>
            </reference>
          </references>
        </pivotArea>
      </pivotAreas>
    </conditionalFormat>
    <conditionalFormat priority="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</pivotAreas>
    </conditionalFormat>
    <conditionalFormat priority="9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</pivotAreas>
    </conditionalFormat>
    <conditionalFormat priority="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</pivotAreas>
    </conditionalFormat>
    <conditionalFormat priority="9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89"/>
            </reference>
            <reference field="1" count="1" selected="0">
              <x v="7"/>
            </reference>
          </references>
        </pivotArea>
      </pivotAreas>
    </conditionalFormat>
    <conditionalFormat priority="9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2"/>
            </reference>
            <reference field="1" count="1" selected="0">
              <x v="7"/>
            </reference>
          </references>
        </pivotArea>
      </pivotAreas>
    </conditionalFormat>
    <conditionalFormat priority="1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</pivotAreas>
    </conditionalFormat>
    <conditionalFormat priority="1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</pivotAreas>
    </conditionalFormat>
    <conditionalFormat priority="1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</pivotAreas>
    </conditionalFormat>
    <conditionalFormat priority="10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62"/>
            </reference>
            <reference field="1" count="1" selected="0">
              <x v="21"/>
            </reference>
          </references>
        </pivotArea>
      </pivotAreas>
    </conditionalFormat>
    <conditionalFormat priority="1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8"/>
            </reference>
            <reference field="1" count="1" selected="0">
              <x v="21"/>
            </reference>
          </references>
        </pivotArea>
      </pivotAreas>
    </conditionalFormat>
    <conditionalFormat priority="11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</pivotAreas>
    </conditionalFormat>
    <conditionalFormat priority="11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</pivotAreas>
    </conditionalFormat>
    <conditionalFormat priority="12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</pivotAreas>
    </conditionalFormat>
    <conditionalFormat priority="12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23"/>
            </reference>
            <reference field="1" count="1" selected="0">
              <x v="17"/>
            </reference>
          </references>
        </pivotArea>
      </pivotAreas>
    </conditionalFormat>
    <conditionalFormat priority="12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2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69"/>
            </reference>
            <reference field="1" count="1" selected="0">
              <x v="17"/>
            </reference>
          </references>
        </pivotArea>
      </pivotAreas>
    </conditionalFormat>
    <conditionalFormat priority="13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</pivotAreas>
    </conditionalFormat>
    <conditionalFormat priority="13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</pivotAreas>
    </conditionalFormat>
    <conditionalFormat priority="13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</pivotAreas>
    </conditionalFormat>
    <conditionalFormat priority="1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97"/>
            </reference>
            <reference field="1" count="1" selected="0">
              <x v="15"/>
            </reference>
          </references>
        </pivotArea>
      </pivotAreas>
    </conditionalFormat>
    <conditionalFormat priority="1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3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3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3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3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4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4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83"/>
            </reference>
            <reference field="1" count="1" selected="0">
              <x v="15"/>
            </reference>
          </references>
        </pivotArea>
      </pivotAreas>
    </conditionalFormat>
    <conditionalFormat priority="14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</pivotAreas>
    </conditionalFormat>
    <conditionalFormat priority="1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</pivotAreas>
    </conditionalFormat>
    <conditionalFormat priority="1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</pivotAreas>
    </conditionalFormat>
    <conditionalFormat priority="1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77"/>
            </reference>
            <reference field="1" count="1" selected="0">
              <x v="15"/>
            </reference>
          </references>
        </pivotArea>
      </pivotAreas>
    </conditionalFormat>
    <conditionalFormat priority="14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</pivotAreas>
    </conditionalFormat>
    <conditionalFormat priority="14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</pivotAreas>
    </conditionalFormat>
    <conditionalFormat priority="14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</pivotAreas>
    </conditionalFormat>
    <conditionalFormat priority="14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04"/>
            </reference>
            <reference field="1" count="1" selected="0">
              <x v="6"/>
            </reference>
          </references>
        </pivotArea>
      </pivotAreas>
    </conditionalFormat>
    <conditionalFormat priority="15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</pivotAreas>
    </conditionalFormat>
    <conditionalFormat priority="15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</pivotAreas>
    </conditionalFormat>
    <conditionalFormat priority="15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</pivotAreas>
    </conditionalFormat>
    <conditionalFormat priority="15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65"/>
            </reference>
            <reference field="1" count="1" selected="0">
              <x v="6"/>
            </reference>
          </references>
        </pivotArea>
      </pivotAreas>
    </conditionalFormat>
    <conditionalFormat priority="1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</pivotAreas>
    </conditionalFormat>
    <conditionalFormat priority="1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</pivotAreas>
    </conditionalFormat>
    <conditionalFormat priority="1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</pivotAreas>
    </conditionalFormat>
    <conditionalFormat priority="1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5"/>
            </reference>
            <reference field="1" count="1" selected="0">
              <x v="1"/>
            </reference>
          </references>
        </pivotArea>
      </pivotAreas>
    </conditionalFormat>
    <conditionalFormat priority="15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</pivotAreas>
    </conditionalFormat>
    <conditionalFormat priority="15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</pivotAreas>
    </conditionalFormat>
    <conditionalFormat priority="16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</pivotAreas>
    </conditionalFormat>
    <conditionalFormat priority="16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8"/>
            </reference>
            <reference field="1" count="1" selected="0">
              <x v="1"/>
            </reference>
          </references>
        </pivotArea>
      </pivotAreas>
    </conditionalFormat>
    <conditionalFormat priority="1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</pivotAreas>
    </conditionalFormat>
    <conditionalFormat priority="1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</pivotAreas>
    </conditionalFormat>
    <conditionalFormat priority="16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</pivotAreas>
    </conditionalFormat>
    <conditionalFormat priority="1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55"/>
            </reference>
            <reference field="1" count="1" selected="0">
              <x v="10"/>
            </reference>
          </references>
        </pivotArea>
      </pivotAreas>
    </conditionalFormat>
    <conditionalFormat priority="1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</pivotAreas>
    </conditionalFormat>
    <conditionalFormat priority="16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</pivotAreas>
    </conditionalFormat>
    <conditionalFormat priority="16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</pivotAreas>
    </conditionalFormat>
    <conditionalFormat priority="16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6"/>
            </reference>
            <reference field="1" count="1" selected="0">
              <x v="10"/>
            </reference>
          </references>
        </pivotArea>
      </pivotAreas>
    </conditionalFormat>
    <conditionalFormat priority="17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</pivotAreas>
    </conditionalFormat>
    <conditionalFormat priority="1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</pivotAreas>
    </conditionalFormat>
    <conditionalFormat priority="1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</pivotAreas>
    </conditionalFormat>
    <conditionalFormat priority="17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0"/>
            </reference>
            <reference field="1" count="1" selected="0">
              <x v="23"/>
            </reference>
          </references>
        </pivotArea>
      </pivotAreas>
    </conditionalFormat>
    <conditionalFormat priority="17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</pivotAreas>
    </conditionalFormat>
    <conditionalFormat priority="17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</pivotAreas>
    </conditionalFormat>
    <conditionalFormat priority="1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</pivotAreas>
    </conditionalFormat>
    <conditionalFormat priority="1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7"/>
            </reference>
            <reference field="1" count="1" selected="0">
              <x v="23"/>
            </reference>
          </references>
        </pivotArea>
      </pivotAreas>
    </conditionalFormat>
    <conditionalFormat priority="17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</pivotAreas>
    </conditionalFormat>
    <conditionalFormat priority="17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</pivotAreas>
    </conditionalFormat>
    <conditionalFormat priority="18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</pivotAreas>
    </conditionalFormat>
    <conditionalFormat priority="18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50"/>
            </reference>
            <reference field="1" count="1" selected="0">
              <x v="27"/>
            </reference>
          </references>
        </pivotArea>
      </pivotAreas>
    </conditionalFormat>
    <conditionalFormat priority="1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</pivotAreas>
    </conditionalFormat>
    <conditionalFormat priority="18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</pivotAreas>
    </conditionalFormat>
    <conditionalFormat priority="1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</pivotAreas>
    </conditionalFormat>
    <conditionalFormat priority="1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9"/>
            </reference>
            <reference field="1" count="1" selected="0">
              <x v="27"/>
            </reference>
          </references>
        </pivotArea>
      </pivotAreas>
    </conditionalFormat>
    <conditionalFormat priority="18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</pivotAreas>
    </conditionalFormat>
    <conditionalFormat priority="18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</pivotAreas>
    </conditionalFormat>
    <conditionalFormat priority="18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</pivotAreas>
    </conditionalFormat>
    <conditionalFormat priority="18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8"/>
            </reference>
            <reference field="1" count="1" selected="0">
              <x v="27"/>
            </reference>
          </references>
        </pivotArea>
      </pivotAreas>
    </conditionalFormat>
    <conditionalFormat priority="190">
      <pivotAreas count="2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191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192">
      <pivotAreas count="2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19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2"/>
            </reference>
            <reference field="1" count="1" selected="0">
              <x v="27"/>
            </reference>
          </references>
        </pivotArea>
      </pivotAreas>
    </conditionalFormat>
    <conditionalFormat priority="1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</pivotAreas>
    </conditionalFormat>
    <conditionalFormat priority="19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</pivotAreas>
    </conditionalFormat>
    <conditionalFormat priority="1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</pivotAreas>
    </conditionalFormat>
    <conditionalFormat priority="19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5"/>
            </reference>
            <reference field="1" count="1" selected="0">
              <x v="3"/>
            </reference>
          </references>
        </pivotArea>
      </pivotAreas>
    </conditionalFormat>
    <conditionalFormat priority="19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</pivotAreas>
    </conditionalFormat>
    <conditionalFormat priority="1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</pivotAreas>
    </conditionalFormat>
    <conditionalFormat priority="2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</pivotAreas>
    </conditionalFormat>
    <conditionalFormat priority="20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0"/>
            </reference>
            <reference field="1" count="1" selected="0">
              <x v="3"/>
            </reference>
          </references>
        </pivotArea>
      </pivotAreas>
    </conditionalFormat>
    <conditionalFormat priority="2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</pivotAreas>
    </conditionalFormat>
    <conditionalFormat priority="2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</pivotAreas>
    </conditionalFormat>
    <conditionalFormat priority="20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</pivotAreas>
    </conditionalFormat>
    <conditionalFormat priority="20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9"/>
            </reference>
            <reference field="1" count="1" selected="0">
              <x v="25"/>
            </reference>
          </references>
        </pivotArea>
      </pivotAreas>
    </conditionalFormat>
    <conditionalFormat priority="2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</pivotAreas>
    </conditionalFormat>
    <conditionalFormat priority="2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</pivotAreas>
    </conditionalFormat>
    <conditionalFormat priority="2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</pivotAreas>
    </conditionalFormat>
    <conditionalFormat priority="2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7"/>
            </reference>
            <reference field="1" count="1" selected="0">
              <x v="25"/>
            </reference>
          </references>
        </pivotArea>
      </pivotAreas>
    </conditionalFormat>
    <conditionalFormat priority="2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</pivotAreas>
    </conditionalFormat>
    <conditionalFormat priority="2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</pivotAreas>
    </conditionalFormat>
    <conditionalFormat priority="21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</pivotAreas>
    </conditionalFormat>
    <conditionalFormat priority="21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44"/>
            </reference>
            <reference field="1" count="1" selected="0">
              <x v="14"/>
            </reference>
          </references>
        </pivotArea>
      </pivotAreas>
    </conditionalFormat>
    <conditionalFormat priority="2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</pivotAreas>
    </conditionalFormat>
    <conditionalFormat priority="2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</pivotAreas>
    </conditionalFormat>
    <conditionalFormat priority="21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</pivotAreas>
    </conditionalFormat>
    <conditionalFormat priority="21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1"/>
            </reference>
            <reference field="1" count="1" selected="0">
              <x v="14"/>
            </reference>
          </references>
        </pivotArea>
      </pivotAreas>
    </conditionalFormat>
    <conditionalFormat priority="21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</pivotAreas>
    </conditionalFormat>
    <conditionalFormat priority="21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</pivotAreas>
    </conditionalFormat>
    <conditionalFormat priority="22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</pivotAreas>
    </conditionalFormat>
    <conditionalFormat priority="22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16"/>
            </reference>
            <reference field="1" count="1" selected="0">
              <x v="30"/>
            </reference>
          </references>
        </pivotArea>
      </pivotAreas>
    </conditionalFormat>
    <conditionalFormat priority="2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</pivotAreas>
    </conditionalFormat>
    <conditionalFormat priority="2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</pivotAreas>
    </conditionalFormat>
    <conditionalFormat priority="2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</pivotAreas>
    </conditionalFormat>
    <conditionalFormat priority="22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9"/>
            </reference>
            <reference field="1" count="1" selected="0">
              <x v="30"/>
            </reference>
          </references>
        </pivotArea>
      </pivotAreas>
    </conditionalFormat>
    <conditionalFormat priority="2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</pivotAreas>
    </conditionalFormat>
    <conditionalFormat priority="22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</pivotAreas>
    </conditionalFormat>
    <conditionalFormat priority="22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</pivotAreas>
    </conditionalFormat>
    <conditionalFormat priority="22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10"/>
            </reference>
            <reference field="1" count="1" selected="0">
              <x v="29"/>
            </reference>
          </references>
        </pivotArea>
      </pivotAreas>
    </conditionalFormat>
    <conditionalFormat priority="2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</pivotAreas>
    </conditionalFormat>
    <conditionalFormat priority="23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</pivotAreas>
    </conditionalFormat>
    <conditionalFormat priority="23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</pivotAreas>
    </conditionalFormat>
    <conditionalFormat priority="23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7"/>
            </reference>
            <reference field="1" count="1" selected="0">
              <x v="29"/>
            </reference>
          </references>
        </pivotArea>
      </pivotAreas>
    </conditionalFormat>
    <conditionalFormat priority="2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</pivotAreas>
    </conditionalFormat>
    <conditionalFormat priority="23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</pivotAreas>
    </conditionalFormat>
    <conditionalFormat priority="23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</pivotAreas>
    </conditionalFormat>
    <conditionalFormat priority="2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00"/>
            </reference>
            <reference field="1" count="1" selected="0">
              <x v="16"/>
            </reference>
          </references>
        </pivotArea>
      </pivotAreas>
    </conditionalFormat>
    <conditionalFormat priority="23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</pivotAreas>
    </conditionalFormat>
    <conditionalFormat priority="23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</pivotAreas>
    </conditionalFormat>
    <conditionalFormat priority="24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</pivotAreas>
    </conditionalFormat>
    <conditionalFormat priority="24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48"/>
            </reference>
            <reference field="1" count="1" selected="0">
              <x v="16"/>
            </reference>
          </references>
        </pivotArea>
      </pivotAreas>
    </conditionalFormat>
    <conditionalFormat priority="24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</pivotAreas>
    </conditionalFormat>
    <conditionalFormat priority="2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</pivotAreas>
    </conditionalFormat>
    <conditionalFormat priority="2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</pivotAreas>
    </conditionalFormat>
    <conditionalFormat priority="2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8"/>
            </reference>
            <reference field="1" count="1" selected="0">
              <x v="8"/>
            </reference>
          </references>
        </pivotArea>
      </pivotAreas>
    </conditionalFormat>
    <conditionalFormat priority="2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</pivotAreas>
    </conditionalFormat>
    <conditionalFormat priority="2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</pivotAreas>
    </conditionalFormat>
    <conditionalFormat priority="2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</pivotAreas>
    </conditionalFormat>
    <conditionalFormat priority="2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2"/>
            </reference>
            <reference field="1" count="1" selected="0">
              <x v="8"/>
            </reference>
          </references>
        </pivotArea>
      </pivotAreas>
    </conditionalFormat>
    <conditionalFormat priority="2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</pivotAreas>
    </conditionalFormat>
    <conditionalFormat priority="25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</pivotAreas>
    </conditionalFormat>
    <conditionalFormat priority="25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</pivotAreas>
    </conditionalFormat>
    <conditionalFormat priority="25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71"/>
            </reference>
            <reference field="1" count="1" selected="0">
              <x v="12"/>
            </reference>
          </references>
        </pivotArea>
      </pivotAreas>
    </conditionalFormat>
    <conditionalFormat priority="2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</pivotAreas>
    </conditionalFormat>
    <conditionalFormat priority="2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</pivotAreas>
    </conditionalFormat>
    <conditionalFormat priority="2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</pivotAreas>
    </conditionalFormat>
    <conditionalFormat priority="2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14"/>
            </reference>
            <reference field="1" count="1" selected="0">
              <x v="12"/>
            </reference>
          </references>
        </pivotArea>
      </pivotAreas>
    </conditionalFormat>
    <conditionalFormat priority="25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</pivotAreas>
    </conditionalFormat>
    <conditionalFormat priority="25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</pivotAreas>
    </conditionalFormat>
    <conditionalFormat priority="26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</pivotAreas>
    </conditionalFormat>
    <conditionalFormat priority="26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58"/>
            </reference>
            <reference field="1" count="1" selected="0">
              <x v="4"/>
            </reference>
          </references>
        </pivotArea>
      </pivotAreas>
    </conditionalFormat>
    <conditionalFormat priority="2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</pivotAreas>
    </conditionalFormat>
    <conditionalFormat priority="2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</pivotAreas>
    </conditionalFormat>
    <conditionalFormat priority="26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</pivotAreas>
    </conditionalFormat>
    <conditionalFormat priority="26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0"/>
            </reference>
            <reference field="1" count="1" selected="0">
              <x v="4"/>
            </reference>
          </references>
        </pivotArea>
      </pivotAreas>
    </conditionalFormat>
    <conditionalFormat priority="2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</pivotAreas>
    </conditionalFormat>
    <conditionalFormat priority="26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</pivotAreas>
    </conditionalFormat>
    <conditionalFormat priority="26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</pivotAreas>
    </conditionalFormat>
    <conditionalFormat priority="26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26"/>
            </reference>
            <reference field="1" count="1" selected="0">
              <x v="19"/>
            </reference>
          </references>
        </pivotArea>
      </pivotAreas>
    </conditionalFormat>
    <conditionalFormat priority="27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</pivotAreas>
    </conditionalFormat>
    <conditionalFormat priority="27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</pivotAreas>
    </conditionalFormat>
    <conditionalFormat priority="2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</pivotAreas>
    </conditionalFormat>
    <conditionalFormat priority="2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8"/>
            </reference>
            <reference field="1" count="1" selected="0">
              <x v="19"/>
            </reference>
          </references>
        </pivotArea>
      </pivotAreas>
    </conditionalFormat>
    <conditionalFormat priority="27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27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2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27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44"/>
            </reference>
            <reference field="1" count="1" selected="0">
              <x v="22"/>
            </reference>
          </references>
        </pivotArea>
      </pivotAreas>
    </conditionalFormat>
    <conditionalFormat priority="27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</pivotAreas>
    </conditionalFormat>
    <conditionalFormat priority="27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</pivotAreas>
    </conditionalFormat>
    <conditionalFormat priority="28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</pivotAreas>
    </conditionalFormat>
    <conditionalFormat priority="28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6"/>
            </reference>
            <reference field="1" count="1" selected="0">
              <x v="22"/>
            </reference>
          </references>
        </pivotArea>
      </pivotAreas>
    </conditionalFormat>
    <conditionalFormat priority="2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</pivotAreas>
    </conditionalFormat>
    <conditionalFormat priority="28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</pivotAreas>
    </conditionalFormat>
    <conditionalFormat priority="2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</pivotAreas>
    </conditionalFormat>
    <conditionalFormat priority="2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49"/>
            </reference>
            <reference field="1" count="1" selected="0">
              <x v="11"/>
            </reference>
          </references>
        </pivotArea>
      </pivotAreas>
    </conditionalFormat>
    <conditionalFormat priority="28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</pivotAreas>
    </conditionalFormat>
    <conditionalFormat priority="28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</pivotAreas>
    </conditionalFormat>
    <conditionalFormat priority="2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</pivotAreas>
    </conditionalFormat>
    <conditionalFormat priority="28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3"/>
            </reference>
            <reference field="1" count="1" selected="0">
              <x v="11"/>
            </reference>
          </references>
        </pivotArea>
      </pivotAreas>
    </conditionalFormat>
    <conditionalFormat priority="29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</pivotAreas>
    </conditionalFormat>
    <conditionalFormat priority="29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</pivotAreas>
    </conditionalFormat>
    <conditionalFormat priority="29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</pivotAreas>
    </conditionalFormat>
    <conditionalFormat priority="29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57"/>
            </reference>
            <reference field="1" count="1" selected="0">
              <x v="20"/>
            </reference>
          </references>
        </pivotArea>
      </pivotAreas>
    </conditionalFormat>
    <conditionalFormat priority="2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</pivotAreas>
    </conditionalFormat>
    <conditionalFormat priority="29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</pivotAreas>
    </conditionalFormat>
    <conditionalFormat priority="2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</pivotAreas>
    </conditionalFormat>
    <conditionalFormat priority="29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06"/>
            </reference>
            <reference field="1" count="1" selected="0">
              <x v="20"/>
            </reference>
          </references>
        </pivotArea>
      </pivotAreas>
    </conditionalFormat>
    <conditionalFormat priority="29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</pivotAreas>
    </conditionalFormat>
    <conditionalFormat priority="2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</pivotAreas>
    </conditionalFormat>
    <conditionalFormat priority="3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</pivotAreas>
    </conditionalFormat>
    <conditionalFormat priority="30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6"/>
            </reference>
            <reference field="1" count="1" selected="0">
              <x v="20"/>
            </reference>
          </references>
        </pivotArea>
      </pivotAreas>
    </conditionalFormat>
    <conditionalFormat priority="3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</pivotAreas>
    </conditionalFormat>
    <conditionalFormat priority="3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</pivotAreas>
    </conditionalFormat>
    <conditionalFormat priority="30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</pivotAreas>
    </conditionalFormat>
    <conditionalFormat priority="30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6"/>
            </reference>
            <reference field="1" count="1" selected="0">
              <x v="20"/>
            </reference>
          </references>
        </pivotArea>
      </pivotAreas>
    </conditionalFormat>
    <conditionalFormat priority="3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</pivotAreas>
    </conditionalFormat>
    <conditionalFormat priority="3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</pivotAreas>
    </conditionalFormat>
    <conditionalFormat priority="3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</pivotAreas>
    </conditionalFormat>
    <conditionalFormat priority="3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2"/>
            </reference>
            <reference field="1" count="1" selected="0">
              <x v="20"/>
            </reference>
          </references>
        </pivotArea>
      </pivotAreas>
    </conditionalFormat>
    <conditionalFormat priority="3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</pivotAreas>
    </conditionalFormat>
    <conditionalFormat priority="3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</pivotAreas>
    </conditionalFormat>
    <conditionalFormat priority="3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</pivotAreas>
    </conditionalFormat>
    <conditionalFormat priority="3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5"/>
            </reference>
            <reference field="1" count="1" selected="0">
              <x v="20"/>
            </reference>
          </references>
        </pivotArea>
      </pivotAreas>
    </conditionalFormat>
    <conditionalFormat priority="3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</pivotAreas>
    </conditionalFormat>
    <conditionalFormat priority="3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</pivotAreas>
    </conditionalFormat>
    <conditionalFormat priority="31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</pivotAreas>
    </conditionalFormat>
    <conditionalFormat priority="31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1"/>
            </reference>
            <reference field="1" count="1" selected="0">
              <x v="20"/>
            </reference>
          </references>
        </pivotArea>
      </pivotAreas>
    </conditionalFormat>
    <conditionalFormat priority="3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</pivotAreas>
    </conditionalFormat>
    <conditionalFormat priority="3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</pivotAreas>
    </conditionalFormat>
    <conditionalFormat priority="3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</pivotAreas>
    </conditionalFormat>
    <conditionalFormat priority="32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8"/>
            </reference>
            <reference field="1" count="1" selected="0">
              <x v="11"/>
            </reference>
          </references>
        </pivotArea>
      </pivotAreas>
    </conditionalFormat>
    <conditionalFormat priority="3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</pivotAreas>
    </conditionalFormat>
    <conditionalFormat priority="32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</pivotAreas>
    </conditionalFormat>
    <conditionalFormat priority="32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</pivotAreas>
    </conditionalFormat>
    <conditionalFormat priority="3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6"/>
            </reference>
            <reference field="1" count="1" selected="0">
              <x v="11"/>
            </reference>
          </references>
        </pivotArea>
      </pivotAreas>
    </conditionalFormat>
    <conditionalFormat priority="3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</pivotAreas>
    </conditionalFormat>
    <conditionalFormat priority="33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</pivotAreas>
    </conditionalFormat>
    <conditionalFormat priority="33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</pivotAreas>
    </conditionalFormat>
    <conditionalFormat priority="3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8"/>
            </reference>
            <reference field="1" count="1" selected="0">
              <x v="11"/>
            </reference>
          </references>
        </pivotArea>
      </pivotAreas>
    </conditionalFormat>
    <conditionalFormat priority="3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</pivotAreas>
    </conditionalFormat>
    <conditionalFormat priority="33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</pivotAreas>
    </conditionalFormat>
    <conditionalFormat priority="33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</pivotAreas>
    </conditionalFormat>
    <conditionalFormat priority="3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0"/>
            </reference>
            <reference field="1" count="1" selected="0">
              <x v="11"/>
            </reference>
          </references>
        </pivotArea>
      </pivotAreas>
    </conditionalFormat>
    <conditionalFormat priority="33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</pivotAreas>
    </conditionalFormat>
    <conditionalFormat priority="33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</pivotAreas>
    </conditionalFormat>
    <conditionalFormat priority="34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</pivotAreas>
    </conditionalFormat>
    <conditionalFormat priority="34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98"/>
            </reference>
            <reference field="1" count="1" selected="0">
              <x v="13"/>
            </reference>
          </references>
        </pivotArea>
      </pivotAreas>
    </conditionalFormat>
    <conditionalFormat priority="34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</pivotAreas>
    </conditionalFormat>
    <conditionalFormat priority="3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</pivotAreas>
    </conditionalFormat>
    <conditionalFormat priority="3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</pivotAreas>
    </conditionalFormat>
    <conditionalFormat priority="3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90"/>
            </reference>
            <reference field="1" count="1" selected="0">
              <x v="13"/>
            </reference>
          </references>
        </pivotArea>
      </pivotAreas>
    </conditionalFormat>
    <conditionalFormat priority="3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</pivotAreas>
    </conditionalFormat>
    <conditionalFormat priority="3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</pivotAreas>
    </conditionalFormat>
    <conditionalFormat priority="3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</pivotAreas>
    </conditionalFormat>
    <conditionalFormat priority="34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0"/>
            </reference>
            <reference field="1" count="1" selected="0">
              <x v="13"/>
            </reference>
          </references>
        </pivotArea>
      </pivotAreas>
    </conditionalFormat>
    <conditionalFormat priority="3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</pivotAreas>
    </conditionalFormat>
    <conditionalFormat priority="35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</pivotAreas>
    </conditionalFormat>
    <conditionalFormat priority="35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</pivotAreas>
    </conditionalFormat>
    <conditionalFormat priority="35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4"/>
            </reference>
            <reference field="1" count="1" selected="0">
              <x v="13"/>
            </reference>
          </references>
        </pivotArea>
      </pivotAreas>
    </conditionalFormat>
    <conditionalFormat priority="3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</pivotAreas>
    </conditionalFormat>
    <conditionalFormat priority="3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</pivotAreas>
    </conditionalFormat>
    <conditionalFormat priority="3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</pivotAreas>
    </conditionalFormat>
    <conditionalFormat priority="3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1"/>
            </reference>
            <reference field="1" count="1" selected="0">
              <x v="13"/>
            </reference>
          </references>
        </pivotArea>
      </pivotAreas>
    </conditionalFormat>
    <conditionalFormat priority="3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</pivotAreas>
    </conditionalFormat>
    <conditionalFormat priority="36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</pivotAreas>
    </conditionalFormat>
    <conditionalFormat priority="36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</pivotAreas>
    </conditionalFormat>
    <conditionalFormat priority="3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2"/>
            </reference>
            <reference field="1" count="1" selected="0">
              <x v="22"/>
            </reference>
          </references>
        </pivotArea>
      </pivotAreas>
    </conditionalFormat>
    <conditionalFormat priority="3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</pivotAreas>
    </conditionalFormat>
    <conditionalFormat priority="36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</pivotAreas>
    </conditionalFormat>
    <conditionalFormat priority="36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</pivotAreas>
    </conditionalFormat>
    <conditionalFormat priority="36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5"/>
            </reference>
            <reference field="1" count="1" selected="0">
              <x v="22"/>
            </reference>
          </references>
        </pivotArea>
      </pivotAreas>
    </conditionalFormat>
    <conditionalFormat priority="37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</pivotAreas>
    </conditionalFormat>
    <conditionalFormat priority="3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</pivotAreas>
    </conditionalFormat>
    <conditionalFormat priority="3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</pivotAreas>
    </conditionalFormat>
    <conditionalFormat priority="37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8"/>
            </reference>
            <reference field="1" count="1" selected="0">
              <x v="22"/>
            </reference>
          </references>
        </pivotArea>
      </pivotAreas>
    </conditionalFormat>
    <conditionalFormat priority="37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</pivotAreas>
    </conditionalFormat>
    <conditionalFormat priority="37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</pivotAreas>
    </conditionalFormat>
    <conditionalFormat priority="3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</pivotAreas>
    </conditionalFormat>
    <conditionalFormat priority="3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8"/>
            </reference>
            <reference field="1" count="1" selected="0">
              <x v="22"/>
            </reference>
          </references>
        </pivotArea>
      </pivotAreas>
    </conditionalFormat>
    <conditionalFormat priority="378">
      <pivotAreas count="2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379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380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38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95"/>
            </reference>
            <reference field="1" count="1" selected="0">
              <x v="26"/>
            </reference>
          </references>
        </pivotArea>
      </pivotAreas>
    </conditionalFormat>
    <conditionalFormat priority="3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</pivotAreas>
    </conditionalFormat>
    <conditionalFormat priority="38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</pivotAreas>
    </conditionalFormat>
    <conditionalFormat priority="3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</pivotAreas>
    </conditionalFormat>
    <conditionalFormat priority="3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3"/>
            </reference>
            <reference field="1" count="1" selected="0">
              <x v="26"/>
            </reference>
          </references>
        </pivotArea>
      </pivotAreas>
    </conditionalFormat>
    <conditionalFormat priority="38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</pivotAreas>
    </conditionalFormat>
    <conditionalFormat priority="38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</pivotAreas>
    </conditionalFormat>
    <conditionalFormat priority="3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</pivotAreas>
    </conditionalFormat>
    <conditionalFormat priority="38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9"/>
            </reference>
            <reference field="1" count="1" selected="0">
              <x v="26"/>
            </reference>
          </references>
        </pivotArea>
      </pivotAreas>
    </conditionalFormat>
    <conditionalFormat priority="39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</pivotAreas>
    </conditionalFormat>
    <conditionalFormat priority="39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</pivotAreas>
    </conditionalFormat>
    <conditionalFormat priority="39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</pivotAreas>
    </conditionalFormat>
    <conditionalFormat priority="39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3"/>
            </reference>
            <reference field="1" count="1" selected="0">
              <x v="26"/>
            </reference>
          </references>
        </pivotArea>
      </pivotAreas>
    </conditionalFormat>
    <conditionalFormat priority="3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</pivotAreas>
    </conditionalFormat>
    <conditionalFormat priority="39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</pivotAreas>
    </conditionalFormat>
    <conditionalFormat priority="3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</pivotAreas>
    </conditionalFormat>
    <conditionalFormat priority="39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7"/>
            </reference>
            <reference field="1" count="1" selected="0">
              <x v="26"/>
            </reference>
          </references>
        </pivotArea>
      </pivotAreas>
    </conditionalFormat>
    <conditionalFormat priority="39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</pivotAreas>
    </conditionalFormat>
    <conditionalFormat priority="3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</pivotAreas>
    </conditionalFormat>
    <conditionalFormat priority="4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</pivotAreas>
    </conditionalFormat>
    <conditionalFormat priority="40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7"/>
            </reference>
            <reference field="1" count="1" selected="0">
              <x v="19"/>
            </reference>
          </references>
        </pivotArea>
      </pivotAreas>
    </conditionalFormat>
    <conditionalFormat priority="4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</pivotAreas>
    </conditionalFormat>
    <conditionalFormat priority="4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</pivotAreas>
    </conditionalFormat>
    <conditionalFormat priority="40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</pivotAreas>
    </conditionalFormat>
    <conditionalFormat priority="40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3"/>
            </reference>
            <reference field="1" count="1" selected="0">
              <x v="19"/>
            </reference>
          </references>
        </pivotArea>
      </pivotAreas>
    </conditionalFormat>
    <conditionalFormat priority="4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</pivotAreas>
    </conditionalFormat>
    <conditionalFormat priority="4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</pivotAreas>
    </conditionalFormat>
    <conditionalFormat priority="4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</pivotAreas>
    </conditionalFormat>
    <conditionalFormat priority="4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8"/>
            </reference>
            <reference field="1" count="1" selected="0">
              <x v="19"/>
            </reference>
          </references>
        </pivotArea>
      </pivotAreas>
    </conditionalFormat>
    <conditionalFormat priority="4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</pivotAreas>
    </conditionalFormat>
    <conditionalFormat priority="4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</pivotAreas>
    </conditionalFormat>
    <conditionalFormat priority="4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</pivotAreas>
    </conditionalFormat>
    <conditionalFormat priority="4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2"/>
            </reference>
            <reference field="1" count="1" selected="0">
              <x v="19"/>
            </reference>
          </references>
        </pivotArea>
      </pivotAreas>
    </conditionalFormat>
    <conditionalFormat priority="4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</pivotAreas>
    </conditionalFormat>
    <conditionalFormat priority="4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</pivotAreas>
    </conditionalFormat>
    <conditionalFormat priority="41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</pivotAreas>
    </conditionalFormat>
    <conditionalFormat priority="41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3"/>
            </reference>
            <reference field="1" count="1" selected="0">
              <x v="19"/>
            </reference>
          </references>
        </pivotArea>
      </pivotAreas>
    </conditionalFormat>
    <conditionalFormat priority="41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</pivotAreas>
    </conditionalFormat>
    <conditionalFormat priority="41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</pivotAreas>
    </conditionalFormat>
    <conditionalFormat priority="42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</pivotAreas>
    </conditionalFormat>
    <conditionalFormat priority="42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5"/>
            </reference>
            <reference field="1" count="1" selected="0">
              <x v="4"/>
            </reference>
          </references>
        </pivotArea>
      </pivotAreas>
    </conditionalFormat>
    <conditionalFormat priority="4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</pivotAreas>
    </conditionalFormat>
    <conditionalFormat priority="4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</pivotAreas>
    </conditionalFormat>
    <conditionalFormat priority="4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</pivotAreas>
    </conditionalFormat>
    <conditionalFormat priority="42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7"/>
            </reference>
            <reference field="1" count="1" selected="0">
              <x v="4"/>
            </reference>
          </references>
        </pivotArea>
      </pivotAreas>
    </conditionalFormat>
    <conditionalFormat priority="4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</pivotAreas>
    </conditionalFormat>
    <conditionalFormat priority="42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</pivotAreas>
    </conditionalFormat>
    <conditionalFormat priority="42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</pivotAreas>
    </conditionalFormat>
    <conditionalFormat priority="4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0"/>
            </reference>
            <reference field="1" count="1" selected="0">
              <x v="4"/>
            </reference>
          </references>
        </pivotArea>
      </pivotAreas>
    </conditionalFormat>
    <conditionalFormat priority="4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</pivotAreas>
    </conditionalFormat>
    <conditionalFormat priority="43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</pivotAreas>
    </conditionalFormat>
    <conditionalFormat priority="43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</pivotAreas>
    </conditionalFormat>
    <conditionalFormat priority="4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6"/>
            </reference>
            <reference field="1" count="1" selected="0">
              <x v="4"/>
            </reference>
          </references>
        </pivotArea>
      </pivotAreas>
    </conditionalFormat>
    <conditionalFormat priority="4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</pivotAreas>
    </conditionalFormat>
    <conditionalFormat priority="43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</pivotAreas>
    </conditionalFormat>
    <conditionalFormat priority="43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</pivotAreas>
    </conditionalFormat>
    <conditionalFormat priority="4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9"/>
            </reference>
            <reference field="1" count="1" selected="0">
              <x v="4"/>
            </reference>
          </references>
        </pivotArea>
      </pivotAreas>
    </conditionalFormat>
    <conditionalFormat priority="44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</pivotAreas>
    </conditionalFormat>
    <conditionalFormat priority="4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</pivotAreas>
    </conditionalFormat>
    <conditionalFormat priority="4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</pivotAreas>
    </conditionalFormat>
    <conditionalFormat priority="4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3"/>
            </reference>
            <reference field="1" count="1" selected="0">
              <x v="12"/>
            </reference>
          </references>
        </pivotArea>
      </pivotAreas>
    </conditionalFormat>
    <conditionalFormat priority="4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</pivotAreas>
    </conditionalFormat>
    <conditionalFormat priority="4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</pivotAreas>
    </conditionalFormat>
    <conditionalFormat priority="4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</pivotAreas>
    </conditionalFormat>
    <conditionalFormat priority="4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9"/>
            </reference>
            <reference field="1" count="1" selected="0">
              <x v="12"/>
            </reference>
          </references>
        </pivotArea>
      </pivotAreas>
    </conditionalFormat>
    <conditionalFormat priority="4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</pivotAreas>
    </conditionalFormat>
    <conditionalFormat priority="45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</pivotAreas>
    </conditionalFormat>
    <conditionalFormat priority="45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</pivotAreas>
    </conditionalFormat>
    <conditionalFormat priority="45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5"/>
            </reference>
            <reference field="1" count="1" selected="0">
              <x v="12"/>
            </reference>
          </references>
        </pivotArea>
      </pivotAreas>
    </conditionalFormat>
    <conditionalFormat priority="4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</pivotAreas>
    </conditionalFormat>
    <conditionalFormat priority="4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</pivotAreas>
    </conditionalFormat>
    <conditionalFormat priority="4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</pivotAreas>
    </conditionalFormat>
    <conditionalFormat priority="4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8"/>
            </reference>
            <reference field="1" count="1" selected="0">
              <x v="12"/>
            </reference>
          </references>
        </pivotArea>
      </pivotAreas>
    </conditionalFormat>
    <conditionalFormat priority="4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</pivotAreas>
    </conditionalFormat>
    <conditionalFormat priority="4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</pivotAreas>
    </conditionalFormat>
    <conditionalFormat priority="46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</pivotAreas>
    </conditionalFormat>
    <conditionalFormat priority="4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2"/>
            </reference>
            <reference field="1" count="1" selected="0">
              <x v="8"/>
            </reference>
          </references>
        </pivotArea>
      </pivotAreas>
    </conditionalFormat>
    <conditionalFormat priority="4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</pivotAreas>
    </conditionalFormat>
    <conditionalFormat priority="46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</pivotAreas>
    </conditionalFormat>
    <conditionalFormat priority="46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</pivotAreas>
    </conditionalFormat>
    <conditionalFormat priority="46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5"/>
            </reference>
            <reference field="1" count="1" selected="0">
              <x v="8"/>
            </reference>
          </references>
        </pivotArea>
      </pivotAreas>
    </conditionalFormat>
    <conditionalFormat priority="47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</pivotAreas>
    </conditionalFormat>
    <conditionalFormat priority="4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</pivotAreas>
    </conditionalFormat>
    <conditionalFormat priority="4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</pivotAreas>
    </conditionalFormat>
    <conditionalFormat priority="4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2"/>
            </reference>
            <reference field="1" count="1" selected="0">
              <x v="8"/>
            </reference>
          </references>
        </pivotArea>
      </pivotAreas>
    </conditionalFormat>
    <conditionalFormat priority="47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</pivotAreas>
    </conditionalFormat>
    <conditionalFormat priority="47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</pivotAreas>
    </conditionalFormat>
    <conditionalFormat priority="4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</pivotAreas>
    </conditionalFormat>
    <conditionalFormat priority="4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7"/>
            </reference>
            <reference field="1" count="1" selected="0">
              <x v="8"/>
            </reference>
          </references>
        </pivotArea>
      </pivotAreas>
    </conditionalFormat>
    <conditionalFormat priority="47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</pivotAreas>
    </conditionalFormat>
    <conditionalFormat priority="47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</pivotAreas>
    </conditionalFormat>
    <conditionalFormat priority="48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</pivotAreas>
    </conditionalFormat>
    <conditionalFormat priority="48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31"/>
            </reference>
            <reference field="1" count="1" selected="0">
              <x v="16"/>
            </reference>
          </references>
        </pivotArea>
      </pivotAreas>
    </conditionalFormat>
    <conditionalFormat priority="4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</pivotAreas>
    </conditionalFormat>
    <conditionalFormat priority="48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</pivotAreas>
    </conditionalFormat>
    <conditionalFormat priority="4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</pivotAreas>
    </conditionalFormat>
    <conditionalFormat priority="4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9"/>
            </reference>
            <reference field="1" count="1" selected="0">
              <x v="16"/>
            </reference>
          </references>
        </pivotArea>
      </pivotAreas>
    </conditionalFormat>
    <conditionalFormat priority="48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</pivotAreas>
    </conditionalFormat>
    <conditionalFormat priority="48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</pivotAreas>
    </conditionalFormat>
    <conditionalFormat priority="4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</pivotAreas>
    </conditionalFormat>
    <conditionalFormat priority="48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6"/>
            </reference>
            <reference field="1" count="1" selected="0">
              <x v="16"/>
            </reference>
          </references>
        </pivotArea>
      </pivotAreas>
    </conditionalFormat>
    <conditionalFormat priority="490">
      <pivotAreas count="2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491">
      <pivotAreas count="2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492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49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1"/>
            </reference>
            <reference field="1" count="1" selected="0">
              <x v="16"/>
            </reference>
          </references>
        </pivotArea>
      </pivotAreas>
    </conditionalFormat>
    <conditionalFormat priority="4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</pivotAreas>
    </conditionalFormat>
    <conditionalFormat priority="49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</pivotAreas>
    </conditionalFormat>
    <conditionalFormat priority="4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</pivotAreas>
    </conditionalFormat>
    <conditionalFormat priority="49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3"/>
            </reference>
            <reference field="1" count="1" selected="0">
              <x v="16"/>
            </reference>
          </references>
        </pivotArea>
      </pivotAreas>
    </conditionalFormat>
    <conditionalFormat priority="5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</pivotAreas>
    </conditionalFormat>
    <conditionalFormat priority="50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</pivotAreas>
    </conditionalFormat>
    <conditionalFormat priority="50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</pivotAreas>
    </conditionalFormat>
    <conditionalFormat priority="50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9"/>
            </reference>
            <reference field="1" count="1" selected="0">
              <x v="29"/>
            </reference>
          </references>
        </pivotArea>
      </pivotAreas>
    </conditionalFormat>
    <conditionalFormat priority="5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</pivotAreas>
    </conditionalFormat>
    <conditionalFormat priority="5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</pivotAreas>
    </conditionalFormat>
    <conditionalFormat priority="5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</pivotAreas>
    </conditionalFormat>
    <conditionalFormat priority="5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4"/>
            </reference>
            <reference field="1" count="1" selected="0">
              <x v="29"/>
            </reference>
          </references>
        </pivotArea>
      </pivotAreas>
    </conditionalFormat>
    <conditionalFormat priority="5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</pivotAreas>
    </conditionalFormat>
    <conditionalFormat priority="5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</pivotAreas>
    </conditionalFormat>
    <conditionalFormat priority="5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</pivotAreas>
    </conditionalFormat>
    <conditionalFormat priority="5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5"/>
            </reference>
            <reference field="1" count="1" selected="0">
              <x v="29"/>
            </reference>
          </references>
        </pivotArea>
      </pivotAreas>
    </conditionalFormat>
    <conditionalFormat priority="5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</pivotAreas>
    </conditionalFormat>
    <conditionalFormat priority="5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</pivotAreas>
    </conditionalFormat>
    <conditionalFormat priority="51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</pivotAreas>
    </conditionalFormat>
    <conditionalFormat priority="51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2"/>
            </reference>
            <reference field="1" count="1" selected="0">
              <x v="29"/>
            </reference>
          </references>
        </pivotArea>
      </pivotAreas>
    </conditionalFormat>
    <conditionalFormat priority="5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</pivotAreas>
    </conditionalFormat>
    <conditionalFormat priority="5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</pivotAreas>
    </conditionalFormat>
    <conditionalFormat priority="5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</pivotAreas>
    </conditionalFormat>
    <conditionalFormat priority="52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7"/>
            </reference>
            <reference field="1" count="1" selected="0">
              <x v="30"/>
            </reference>
          </references>
        </pivotArea>
      </pivotAreas>
    </conditionalFormat>
    <conditionalFormat priority="52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</pivotAreas>
    </conditionalFormat>
    <conditionalFormat priority="52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</pivotAreas>
    </conditionalFormat>
    <conditionalFormat priority="52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</pivotAreas>
    </conditionalFormat>
    <conditionalFormat priority="5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1"/>
            </reference>
            <reference field="1" count="1" selected="0">
              <x v="30"/>
            </reference>
          </references>
        </pivotArea>
      </pivotAreas>
    </conditionalFormat>
    <conditionalFormat priority="5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</pivotAreas>
    </conditionalFormat>
    <conditionalFormat priority="53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</pivotAreas>
    </conditionalFormat>
    <conditionalFormat priority="53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</pivotAreas>
    </conditionalFormat>
    <conditionalFormat priority="5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0"/>
            </reference>
            <reference field="1" count="1" selected="0">
              <x v="30"/>
            </reference>
          </references>
        </pivotArea>
      </pivotAreas>
    </conditionalFormat>
    <conditionalFormat priority="5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</pivotAreas>
    </conditionalFormat>
    <conditionalFormat priority="53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</pivotAreas>
    </conditionalFormat>
    <conditionalFormat priority="53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</pivotAreas>
    </conditionalFormat>
    <conditionalFormat priority="5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1"/>
            </reference>
            <reference field="1" count="1" selected="0">
              <x v="30"/>
            </reference>
          </references>
        </pivotArea>
      </pivotAreas>
    </conditionalFormat>
    <conditionalFormat priority="53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</pivotAreas>
    </conditionalFormat>
    <conditionalFormat priority="53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</pivotAreas>
    </conditionalFormat>
    <conditionalFormat priority="54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</pivotAreas>
    </conditionalFormat>
    <conditionalFormat priority="54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1"/>
            </reference>
            <reference field="1" count="1" selected="0">
              <x v="14"/>
            </reference>
          </references>
        </pivotArea>
      </pivotAreas>
    </conditionalFormat>
    <conditionalFormat priority="54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</pivotAreas>
    </conditionalFormat>
    <conditionalFormat priority="5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</pivotAreas>
    </conditionalFormat>
    <conditionalFormat priority="5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</pivotAreas>
    </conditionalFormat>
    <conditionalFormat priority="5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6"/>
            </reference>
            <reference field="1" count="1" selected="0">
              <x v="14"/>
            </reference>
          </references>
        </pivotArea>
      </pivotAreas>
    </conditionalFormat>
    <conditionalFormat priority="5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</pivotAreas>
    </conditionalFormat>
    <conditionalFormat priority="5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</pivotAreas>
    </conditionalFormat>
    <conditionalFormat priority="5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</pivotAreas>
    </conditionalFormat>
    <conditionalFormat priority="5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4"/>
            </reference>
            <reference field="1" count="1" selected="0">
              <x v="14"/>
            </reference>
          </references>
        </pivotArea>
      </pivotAreas>
    </conditionalFormat>
    <conditionalFormat priority="5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</pivotAreas>
    </conditionalFormat>
    <conditionalFormat priority="55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</pivotAreas>
    </conditionalFormat>
    <conditionalFormat priority="55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</pivotAreas>
    </conditionalFormat>
    <conditionalFormat priority="55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4"/>
            </reference>
            <reference field="1" count="1" selected="0">
              <x v="14"/>
            </reference>
          </references>
        </pivotArea>
      </pivotAreas>
    </conditionalFormat>
    <conditionalFormat priority="5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</pivotAreas>
    </conditionalFormat>
    <conditionalFormat priority="5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</pivotAreas>
    </conditionalFormat>
    <conditionalFormat priority="5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</pivotAreas>
    </conditionalFormat>
    <conditionalFormat priority="5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0"/>
            </reference>
            <reference field="1" count="1" selected="0">
              <x v="14"/>
            </reference>
          </references>
        </pivotArea>
      </pivotAreas>
    </conditionalFormat>
    <conditionalFormat priority="55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</pivotAreas>
    </conditionalFormat>
    <conditionalFormat priority="55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</pivotAreas>
    </conditionalFormat>
    <conditionalFormat priority="56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</pivotAreas>
    </conditionalFormat>
    <conditionalFormat priority="56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5"/>
            </reference>
            <reference field="1" count="1" selected="0">
              <x v="28"/>
            </reference>
          </references>
        </pivotArea>
      </pivotAreas>
    </conditionalFormat>
    <conditionalFormat priority="5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</pivotAreas>
    </conditionalFormat>
    <conditionalFormat priority="5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</pivotAreas>
    </conditionalFormat>
    <conditionalFormat priority="56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</pivotAreas>
    </conditionalFormat>
    <conditionalFormat priority="5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0"/>
            </reference>
            <reference field="1" count="1" selected="0">
              <x v="28"/>
            </reference>
          </references>
        </pivotArea>
      </pivotAreas>
    </conditionalFormat>
    <conditionalFormat priority="5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</pivotAreas>
    </conditionalFormat>
    <conditionalFormat priority="56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</pivotAreas>
    </conditionalFormat>
    <conditionalFormat priority="56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</pivotAreas>
    </conditionalFormat>
    <conditionalFormat priority="56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6"/>
            </reference>
            <reference field="1" count="1" selected="0">
              <x v="28"/>
            </reference>
          </references>
        </pivotArea>
      </pivotAreas>
    </conditionalFormat>
    <conditionalFormat priority="57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</pivotAreas>
    </conditionalFormat>
    <conditionalFormat priority="5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</pivotAreas>
    </conditionalFormat>
    <conditionalFormat priority="57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</pivotAreas>
    </conditionalFormat>
    <conditionalFormat priority="5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4"/>
            </reference>
            <reference field="1" count="1" selected="0">
              <x v="28"/>
            </reference>
          </references>
        </pivotArea>
      </pivotAreas>
    </conditionalFormat>
    <conditionalFormat priority="57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</pivotAreas>
    </conditionalFormat>
    <conditionalFormat priority="57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</pivotAreas>
    </conditionalFormat>
    <conditionalFormat priority="57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</pivotAreas>
    </conditionalFormat>
    <conditionalFormat priority="5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6"/>
            </reference>
            <reference field="1" count="1" selected="0">
              <x v="28"/>
            </reference>
          </references>
        </pivotArea>
      </pivotAreas>
    </conditionalFormat>
    <conditionalFormat priority="5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</pivotAreas>
    </conditionalFormat>
    <conditionalFormat priority="58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</pivotAreas>
    </conditionalFormat>
    <conditionalFormat priority="5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</pivotAreas>
    </conditionalFormat>
    <conditionalFormat priority="5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1"/>
            </reference>
            <reference field="1" count="1" selected="0">
              <x v="25"/>
            </reference>
          </references>
        </pivotArea>
      </pivotAreas>
    </conditionalFormat>
    <conditionalFormat priority="58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</pivotAreas>
    </conditionalFormat>
    <conditionalFormat priority="58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</pivotAreas>
    </conditionalFormat>
    <conditionalFormat priority="5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</pivotAreas>
    </conditionalFormat>
    <conditionalFormat priority="58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5"/>
            </reference>
            <reference field="1" count="1" selected="0">
              <x v="25"/>
            </reference>
          </references>
        </pivotArea>
      </pivotAreas>
    </conditionalFormat>
    <conditionalFormat priority="59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</pivotAreas>
    </conditionalFormat>
    <conditionalFormat priority="59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</pivotAreas>
    </conditionalFormat>
    <conditionalFormat priority="59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</pivotAreas>
    </conditionalFormat>
    <conditionalFormat priority="59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9"/>
            </reference>
            <reference field="1" count="1" selected="0">
              <x v="25"/>
            </reference>
          </references>
        </pivotArea>
      </pivotAreas>
    </conditionalFormat>
    <conditionalFormat priority="594">
      <pivotAreas count="2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595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596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59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4"/>
            </reference>
            <reference field="1" count="1" selected="0">
              <x v="25"/>
            </reference>
          </references>
        </pivotArea>
      </pivotAreas>
    </conditionalFormat>
    <conditionalFormat priority="59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</pivotAreas>
    </conditionalFormat>
    <conditionalFormat priority="5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</pivotAreas>
    </conditionalFormat>
    <conditionalFormat priority="6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</pivotAreas>
    </conditionalFormat>
    <conditionalFormat priority="60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12"/>
            </reference>
            <reference field="1" count="1" selected="0">
              <x v="3"/>
            </reference>
          </references>
        </pivotArea>
      </pivotAreas>
    </conditionalFormat>
    <conditionalFormat priority="6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</pivotAreas>
    </conditionalFormat>
    <conditionalFormat priority="6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</pivotAreas>
    </conditionalFormat>
    <conditionalFormat priority="60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</pivotAreas>
    </conditionalFormat>
    <conditionalFormat priority="60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4"/>
            </reference>
            <reference field="1" count="1" selected="0">
              <x v="3"/>
            </reference>
          </references>
        </pivotArea>
      </pivotAreas>
    </conditionalFormat>
    <conditionalFormat priority="6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</pivotAreas>
    </conditionalFormat>
    <conditionalFormat priority="6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</pivotAreas>
    </conditionalFormat>
    <conditionalFormat priority="6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</pivotAreas>
    </conditionalFormat>
    <conditionalFormat priority="6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1"/>
            </reference>
            <reference field="1" count="1" selected="0">
              <x v="3"/>
            </reference>
          </references>
        </pivotArea>
      </pivotAreas>
    </conditionalFormat>
    <conditionalFormat priority="6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</pivotAreas>
    </conditionalFormat>
    <conditionalFormat priority="6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</pivotAreas>
    </conditionalFormat>
    <conditionalFormat priority="61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</pivotAreas>
    </conditionalFormat>
    <conditionalFormat priority="6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5"/>
            </reference>
            <reference field="1" count="1" selected="0">
              <x v="3"/>
            </reference>
          </references>
        </pivotArea>
      </pivotAreas>
    </conditionalFormat>
    <conditionalFormat priority="6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</pivotAreas>
    </conditionalFormat>
    <conditionalFormat priority="6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</pivotAreas>
    </conditionalFormat>
    <conditionalFormat priority="61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</pivotAreas>
    </conditionalFormat>
    <conditionalFormat priority="61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3"/>
            </reference>
            <reference field="1" count="1" selected="0">
              <x v="3"/>
            </reference>
          </references>
        </pivotArea>
      </pivotAreas>
    </conditionalFormat>
    <conditionalFormat priority="61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</pivotAreas>
    </conditionalFormat>
    <conditionalFormat priority="61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</pivotAreas>
    </conditionalFormat>
    <conditionalFormat priority="62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</pivotAreas>
    </conditionalFormat>
    <conditionalFormat priority="62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8"/>
            </reference>
            <reference field="1" count="1" selected="0">
              <x v="9"/>
            </reference>
          </references>
        </pivotArea>
      </pivotAreas>
    </conditionalFormat>
    <conditionalFormat priority="6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</pivotAreas>
    </conditionalFormat>
    <conditionalFormat priority="6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</pivotAreas>
    </conditionalFormat>
    <conditionalFormat priority="62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</pivotAreas>
    </conditionalFormat>
    <conditionalFormat priority="62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6"/>
            </reference>
            <reference field="1" count="1" selected="0">
              <x v="9"/>
            </reference>
          </references>
        </pivotArea>
      </pivotAreas>
    </conditionalFormat>
    <conditionalFormat priority="6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</pivotAreas>
    </conditionalFormat>
    <conditionalFormat priority="62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</pivotAreas>
    </conditionalFormat>
    <conditionalFormat priority="62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</pivotAreas>
    </conditionalFormat>
    <conditionalFormat priority="6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9"/>
            </reference>
            <reference field="1" count="1" selected="0">
              <x v="9"/>
            </reference>
          </references>
        </pivotArea>
      </pivotAreas>
    </conditionalFormat>
    <conditionalFormat priority="6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</pivotAreas>
    </conditionalFormat>
    <conditionalFormat priority="63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</pivotAreas>
    </conditionalFormat>
    <conditionalFormat priority="63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</pivotAreas>
    </conditionalFormat>
    <conditionalFormat priority="6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6"/>
            </reference>
            <reference field="1" count="1" selected="0">
              <x v="9"/>
            </reference>
          </references>
        </pivotArea>
      </pivotAreas>
    </conditionalFormat>
    <conditionalFormat priority="63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</pivotAreas>
    </conditionalFormat>
    <conditionalFormat priority="63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</pivotAreas>
    </conditionalFormat>
    <conditionalFormat priority="63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</pivotAreas>
    </conditionalFormat>
    <conditionalFormat priority="6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1"/>
            </reference>
            <reference field="1" count="1" selected="0">
              <x v="9"/>
            </reference>
          </references>
        </pivotArea>
      </pivotAreas>
    </conditionalFormat>
    <conditionalFormat priority="642">
      <pivotAreas count="2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643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644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64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0"/>
            </reference>
            <reference field="1" count="1" selected="0">
              <x v="23"/>
            </reference>
          </references>
        </pivotArea>
      </pivotAreas>
    </conditionalFormat>
    <conditionalFormat priority="6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</pivotAreas>
    </conditionalFormat>
    <conditionalFormat priority="6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</pivotAreas>
    </conditionalFormat>
    <conditionalFormat priority="6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</pivotAreas>
    </conditionalFormat>
    <conditionalFormat priority="6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9"/>
            </reference>
            <reference field="1" count="1" selected="0">
              <x v="23"/>
            </reference>
          </references>
        </pivotArea>
      </pivotAreas>
    </conditionalFormat>
    <conditionalFormat priority="650">
      <pivotAreas count="2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651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652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65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7"/>
            </reference>
            <reference field="1" count="1" selected="0">
              <x v="23"/>
            </reference>
          </references>
        </pivotArea>
      </pivotAreas>
    </conditionalFormat>
    <conditionalFormat priority="65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</pivotAreas>
    </conditionalFormat>
    <conditionalFormat priority="65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</pivotAreas>
    </conditionalFormat>
    <conditionalFormat priority="65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</pivotAreas>
    </conditionalFormat>
    <conditionalFormat priority="6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0"/>
            </reference>
            <reference field="1" count="1" selected="0">
              <x v="23"/>
            </reference>
          </references>
        </pivotArea>
      </pivotAreas>
    </conditionalFormat>
    <conditionalFormat priority="6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</pivotAreas>
    </conditionalFormat>
    <conditionalFormat priority="6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</pivotAreas>
    </conditionalFormat>
    <conditionalFormat priority="66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</pivotAreas>
    </conditionalFormat>
    <conditionalFormat priority="66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0"/>
            </reference>
            <reference field="1" count="1" selected="0">
              <x v="10"/>
            </reference>
          </references>
        </pivotArea>
      </pivotAreas>
    </conditionalFormat>
    <conditionalFormat priority="66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</pivotAreas>
    </conditionalFormat>
    <conditionalFormat priority="66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</pivotAreas>
    </conditionalFormat>
    <conditionalFormat priority="66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</pivotAreas>
    </conditionalFormat>
    <conditionalFormat priority="66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4"/>
            </reference>
            <reference field="1" count="1" selected="0">
              <x v="10"/>
            </reference>
          </references>
        </pivotArea>
      </pivotAreas>
    </conditionalFormat>
    <conditionalFormat priority="67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</pivotAreas>
    </conditionalFormat>
    <conditionalFormat priority="6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</pivotAreas>
    </conditionalFormat>
    <conditionalFormat priority="6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</pivotAreas>
    </conditionalFormat>
    <conditionalFormat priority="6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2"/>
            </reference>
            <reference field="1" count="1" selected="0">
              <x v="10"/>
            </reference>
          </references>
        </pivotArea>
      </pivotAreas>
    </conditionalFormat>
    <conditionalFormat priority="67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</pivotAreas>
    </conditionalFormat>
    <conditionalFormat priority="67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</pivotAreas>
    </conditionalFormat>
    <conditionalFormat priority="67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</pivotAreas>
    </conditionalFormat>
    <conditionalFormat priority="67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9"/>
            </reference>
            <reference field="1" count="1" selected="0">
              <x v="10"/>
            </reference>
          </references>
        </pivotArea>
      </pivotAreas>
    </conditionalFormat>
    <conditionalFormat priority="68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</pivotAreas>
    </conditionalFormat>
    <conditionalFormat priority="68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</pivotAreas>
    </conditionalFormat>
    <conditionalFormat priority="68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</pivotAreas>
    </conditionalFormat>
    <conditionalFormat priority="68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7"/>
            </reference>
            <reference field="1" count="1" selected="0">
              <x v="1"/>
            </reference>
          </references>
        </pivotArea>
      </pivotAreas>
    </conditionalFormat>
    <conditionalFormat priority="68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</pivotAreas>
    </conditionalFormat>
    <conditionalFormat priority="68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</pivotAreas>
    </conditionalFormat>
    <conditionalFormat priority="6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</pivotAreas>
    </conditionalFormat>
    <conditionalFormat priority="68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3"/>
            </reference>
            <reference field="1" count="1" selected="0">
              <x v="1"/>
            </reference>
          </references>
        </pivotArea>
      </pivotAreas>
    </conditionalFormat>
    <conditionalFormat priority="69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</pivotAreas>
    </conditionalFormat>
    <conditionalFormat priority="69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</pivotAreas>
    </conditionalFormat>
    <conditionalFormat priority="69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</pivotAreas>
    </conditionalFormat>
    <conditionalFormat priority="69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75"/>
            </reference>
            <reference field="1" count="1" selected="0">
              <x v="1"/>
            </reference>
          </references>
        </pivotArea>
      </pivotAreas>
    </conditionalFormat>
    <conditionalFormat priority="69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</pivotAreas>
    </conditionalFormat>
    <conditionalFormat priority="69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</pivotAreas>
    </conditionalFormat>
    <conditionalFormat priority="69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</pivotAreas>
    </conditionalFormat>
    <conditionalFormat priority="69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7"/>
            </reference>
            <reference field="1" count="1" selected="0">
              <x v="1"/>
            </reference>
          </references>
        </pivotArea>
      </pivotAreas>
    </conditionalFormat>
    <conditionalFormat priority="69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</pivotAreas>
    </conditionalFormat>
    <conditionalFormat priority="69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</pivotAreas>
    </conditionalFormat>
    <conditionalFormat priority="70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</pivotAreas>
    </conditionalFormat>
    <conditionalFormat priority="70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21"/>
            </reference>
            <reference field="1" count="1" selected="0">
              <x v="6"/>
            </reference>
          </references>
        </pivotArea>
      </pivotAreas>
    </conditionalFormat>
    <conditionalFormat priority="7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</pivotAreas>
    </conditionalFormat>
    <conditionalFormat priority="7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</pivotAreas>
    </conditionalFormat>
    <conditionalFormat priority="70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</pivotAreas>
    </conditionalFormat>
    <conditionalFormat priority="70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2"/>
            </reference>
            <reference field="1" count="1" selected="0">
              <x v="6"/>
            </reference>
          </references>
        </pivotArea>
      </pivotAreas>
    </conditionalFormat>
    <conditionalFormat priority="70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</pivotAreas>
    </conditionalFormat>
    <conditionalFormat priority="7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</pivotAreas>
    </conditionalFormat>
    <conditionalFormat priority="70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</pivotAreas>
    </conditionalFormat>
    <conditionalFormat priority="70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3"/>
            </reference>
            <reference field="1" count="1" selected="0">
              <x v="6"/>
            </reference>
          </references>
        </pivotArea>
      </pivotAreas>
    </conditionalFormat>
    <conditionalFormat priority="7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</pivotAreas>
    </conditionalFormat>
    <conditionalFormat priority="7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</pivotAreas>
    </conditionalFormat>
    <conditionalFormat priority="7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</pivotAreas>
    </conditionalFormat>
    <conditionalFormat priority="7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4"/>
            </reference>
            <reference field="1" count="1" selected="0">
              <x v="6"/>
            </reference>
          </references>
        </pivotArea>
      </pivotAreas>
    </conditionalFormat>
    <conditionalFormat priority="7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</pivotAreas>
    </conditionalFormat>
    <conditionalFormat priority="7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</pivotAreas>
    </conditionalFormat>
    <conditionalFormat priority="71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</pivotAreas>
    </conditionalFormat>
    <conditionalFormat priority="71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6"/>
            </reference>
            <reference field="1" count="1" selected="0">
              <x v="6"/>
            </reference>
          </references>
        </pivotArea>
      </pivotAreas>
    </conditionalFormat>
    <conditionalFormat priority="71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</pivotAreas>
    </conditionalFormat>
    <conditionalFormat priority="71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</pivotAreas>
    </conditionalFormat>
    <conditionalFormat priority="72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</pivotAreas>
    </conditionalFormat>
    <conditionalFormat priority="72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53"/>
            </reference>
            <reference field="1" count="1" selected="0">
              <x v="15"/>
            </reference>
          </references>
        </pivotArea>
      </pivotAreas>
    </conditionalFormat>
    <conditionalFormat priority="7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</pivotAreas>
    </conditionalFormat>
    <conditionalFormat priority="72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</pivotAreas>
    </conditionalFormat>
    <conditionalFormat priority="72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</pivotAreas>
    </conditionalFormat>
    <conditionalFormat priority="72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2"/>
            </reference>
            <reference field="1" count="1" selected="0">
              <x v="15"/>
            </reference>
          </references>
        </pivotArea>
      </pivotAreas>
    </conditionalFormat>
    <conditionalFormat priority="7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</pivotAreas>
    </conditionalFormat>
    <conditionalFormat priority="72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</pivotAreas>
    </conditionalFormat>
    <conditionalFormat priority="72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</pivotAreas>
    </conditionalFormat>
    <conditionalFormat priority="7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86"/>
            </reference>
            <reference field="1" count="1" selected="0">
              <x v="15"/>
            </reference>
          </references>
        </pivotArea>
      </pivotAreas>
    </conditionalFormat>
    <conditionalFormat priority="730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</pivotAreas>
    </conditionalFormat>
    <conditionalFormat priority="73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</pivotAreas>
    </conditionalFormat>
    <conditionalFormat priority="73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</pivotAreas>
    </conditionalFormat>
    <conditionalFormat priority="7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8"/>
            </reference>
            <reference field="1" count="1" selected="0">
              <x v="15"/>
            </reference>
          </references>
        </pivotArea>
      </pivotAreas>
    </conditionalFormat>
    <conditionalFormat priority="73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</pivotAreas>
    </conditionalFormat>
    <conditionalFormat priority="73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</pivotAreas>
    </conditionalFormat>
    <conditionalFormat priority="73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</pivotAreas>
    </conditionalFormat>
    <conditionalFormat priority="73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5"/>
            </reference>
            <reference field="1" count="1" selected="0">
              <x v="15"/>
            </reference>
          </references>
        </pivotArea>
      </pivotAreas>
    </conditionalFormat>
    <conditionalFormat priority="73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</pivotAreas>
    </conditionalFormat>
    <conditionalFormat priority="73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</pivotAreas>
    </conditionalFormat>
    <conditionalFormat priority="74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</pivotAreas>
    </conditionalFormat>
    <conditionalFormat priority="74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4"/>
            </reference>
            <reference field="1" count="1" selected="0">
              <x v="17"/>
            </reference>
          </references>
        </pivotArea>
      </pivotAreas>
    </conditionalFormat>
    <conditionalFormat priority="74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</pivotAreas>
    </conditionalFormat>
    <conditionalFormat priority="74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</pivotAreas>
    </conditionalFormat>
    <conditionalFormat priority="7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</pivotAreas>
    </conditionalFormat>
    <conditionalFormat priority="7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28"/>
            </reference>
            <reference field="1" count="1" selected="0">
              <x v="17"/>
            </reference>
          </references>
        </pivotArea>
      </pivotAreas>
    </conditionalFormat>
    <conditionalFormat priority="7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</pivotAreas>
    </conditionalFormat>
    <conditionalFormat priority="74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</pivotAreas>
    </conditionalFormat>
    <conditionalFormat priority="7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</pivotAreas>
    </conditionalFormat>
    <conditionalFormat priority="7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90"/>
            </reference>
            <reference field="1" count="1" selected="0">
              <x v="17"/>
            </reference>
          </references>
        </pivotArea>
      </pivotAreas>
    </conditionalFormat>
    <conditionalFormat priority="7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</pivotAreas>
    </conditionalFormat>
    <conditionalFormat priority="75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</pivotAreas>
    </conditionalFormat>
    <conditionalFormat priority="75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</pivotAreas>
    </conditionalFormat>
    <conditionalFormat priority="75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68"/>
            </reference>
            <reference field="1" count="1" selected="0">
              <x v="17"/>
            </reference>
          </references>
        </pivotArea>
      </pivotAreas>
    </conditionalFormat>
    <conditionalFormat priority="754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</pivotAreas>
    </conditionalFormat>
    <conditionalFormat priority="75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</pivotAreas>
    </conditionalFormat>
    <conditionalFormat priority="75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</pivotAreas>
    </conditionalFormat>
    <conditionalFormat priority="75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4"/>
            </reference>
            <reference field="1" count="1" selected="0">
              <x v="17"/>
            </reference>
          </references>
        </pivotArea>
      </pivotAreas>
    </conditionalFormat>
    <conditionalFormat priority="7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</pivotAreas>
    </conditionalFormat>
    <conditionalFormat priority="7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</pivotAreas>
    </conditionalFormat>
    <conditionalFormat priority="76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</pivotAreas>
    </conditionalFormat>
    <conditionalFormat priority="7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2"/>
            </reference>
            <reference field="1" count="1" selected="0">
              <x v="21"/>
            </reference>
          </references>
        </pivotArea>
      </pivotAreas>
    </conditionalFormat>
    <conditionalFormat priority="76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</pivotAreas>
    </conditionalFormat>
    <conditionalFormat priority="76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</pivotAreas>
    </conditionalFormat>
    <conditionalFormat priority="76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</pivotAreas>
    </conditionalFormat>
    <conditionalFormat priority="76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39"/>
            </reference>
            <reference field="1" count="1" selected="0">
              <x v="21"/>
            </reference>
          </references>
        </pivotArea>
      </pivotAreas>
    </conditionalFormat>
    <conditionalFormat priority="77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</pivotAreas>
    </conditionalFormat>
    <conditionalFormat priority="77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</pivotAreas>
    </conditionalFormat>
    <conditionalFormat priority="77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</pivotAreas>
    </conditionalFormat>
    <conditionalFormat priority="77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9"/>
            </reference>
            <reference field="1" count="1" selected="0">
              <x v="21"/>
            </reference>
          </references>
        </pivotArea>
      </pivotAreas>
    </conditionalFormat>
    <conditionalFormat priority="77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</pivotAreas>
    </conditionalFormat>
    <conditionalFormat priority="77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</pivotAreas>
    </conditionalFormat>
    <conditionalFormat priority="77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</pivotAreas>
    </conditionalFormat>
    <conditionalFormat priority="77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3"/>
            </reference>
            <reference field="1" count="1" selected="0">
              <x v="21"/>
            </reference>
          </references>
        </pivotArea>
      </pivotAreas>
    </conditionalFormat>
    <conditionalFormat priority="778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</pivotAreas>
    </conditionalFormat>
    <conditionalFormat priority="77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</pivotAreas>
    </conditionalFormat>
    <conditionalFormat priority="78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</pivotAreas>
    </conditionalFormat>
    <conditionalFormat priority="78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25"/>
            </reference>
            <reference field="1" count="1" selected="0">
              <x v="7"/>
            </reference>
          </references>
        </pivotArea>
      </pivotAreas>
    </conditionalFormat>
    <conditionalFormat priority="78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</pivotAreas>
    </conditionalFormat>
    <conditionalFormat priority="78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</pivotAreas>
    </conditionalFormat>
    <conditionalFormat priority="78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</pivotAreas>
    </conditionalFormat>
    <conditionalFormat priority="78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61"/>
            </reference>
            <reference field="1" count="1" selected="0">
              <x v="7"/>
            </reference>
          </references>
        </pivotArea>
      </pivotAreas>
    </conditionalFormat>
    <conditionalFormat priority="786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</pivotAreas>
    </conditionalFormat>
    <conditionalFormat priority="78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</pivotAreas>
    </conditionalFormat>
    <conditionalFormat priority="78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</pivotAreas>
    </conditionalFormat>
    <conditionalFormat priority="78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4"/>
            </reference>
            <reference field="1" count="1" selected="0">
              <x v="7"/>
            </reference>
          </references>
        </pivotArea>
      </pivotAreas>
    </conditionalFormat>
    <conditionalFormat priority="79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</pivotAreas>
    </conditionalFormat>
    <conditionalFormat priority="79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</pivotAreas>
    </conditionalFormat>
    <conditionalFormat priority="79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</pivotAreas>
    </conditionalFormat>
    <conditionalFormat priority="79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07"/>
            </reference>
            <reference field="1" count="1" selected="0">
              <x v="7"/>
            </reference>
          </references>
        </pivotArea>
      </pivotAreas>
    </conditionalFormat>
    <conditionalFormat priority="79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</pivotAreas>
    </conditionalFormat>
    <conditionalFormat priority="79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</pivotAreas>
    </conditionalFormat>
    <conditionalFormat priority="79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</pivotAreas>
    </conditionalFormat>
    <conditionalFormat priority="797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52"/>
            </reference>
            <reference field="1" count="1" selected="0">
              <x v="7"/>
            </reference>
          </references>
        </pivotArea>
      </pivotAreas>
    </conditionalFormat>
    <conditionalFormat priority="80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</pivotAreas>
    </conditionalFormat>
    <conditionalFormat priority="80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</pivotAreas>
    </conditionalFormat>
    <conditionalFormat priority="80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</pivotAreas>
    </conditionalFormat>
    <conditionalFormat priority="80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6"/>
            </reference>
            <reference field="1" count="1" selected="0">
              <x v="18"/>
            </reference>
          </references>
        </pivotArea>
      </pivotAreas>
    </conditionalFormat>
    <conditionalFormat priority="80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</pivotAreas>
    </conditionalFormat>
    <conditionalFormat priority="807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</pivotAreas>
    </conditionalFormat>
    <conditionalFormat priority="808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</pivotAreas>
    </conditionalFormat>
    <conditionalFormat priority="809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4"/>
            </reference>
            <reference field="1" count="1" selected="0">
              <x v="18"/>
            </reference>
          </references>
        </pivotArea>
      </pivotAreas>
    </conditionalFormat>
    <conditionalFormat priority="8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</pivotAreas>
    </conditionalFormat>
    <conditionalFormat priority="8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</pivotAreas>
    </conditionalFormat>
    <conditionalFormat priority="812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</pivotAreas>
    </conditionalFormat>
    <conditionalFormat priority="81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4"/>
            </reference>
            <reference field="1" count="1" selected="0">
              <x v="18"/>
            </reference>
          </references>
        </pivotArea>
      </pivotAreas>
    </conditionalFormat>
    <conditionalFormat priority="81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</pivotAreas>
    </conditionalFormat>
    <conditionalFormat priority="815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</pivotAreas>
    </conditionalFormat>
    <conditionalFormat priority="816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</pivotAreas>
    </conditionalFormat>
    <conditionalFormat priority="81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"/>
            </reference>
            <reference field="1" count="1" selected="0">
              <x v="18"/>
            </reference>
          </references>
        </pivotArea>
      </pivotAreas>
    </conditionalFormat>
    <conditionalFormat priority="82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</pivotAreas>
    </conditionalFormat>
    <conditionalFormat priority="82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</pivotAreas>
    </conditionalFormat>
    <conditionalFormat priority="82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</pivotAreas>
    </conditionalFormat>
    <conditionalFormat priority="825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1"/>
            </reference>
            <reference field="1" count="1" selected="0">
              <x v="5"/>
            </reference>
          </references>
        </pivotArea>
      </pivotAreas>
    </conditionalFormat>
    <conditionalFormat priority="82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</pivotAreas>
    </conditionalFormat>
    <conditionalFormat priority="82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</pivotAreas>
    </conditionalFormat>
    <conditionalFormat priority="82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</pivotAreas>
    </conditionalFormat>
    <conditionalFormat priority="82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8"/>
            </reference>
            <reference field="1" count="1" selected="0">
              <x v="5"/>
            </reference>
          </references>
        </pivotArea>
      </pivotAreas>
    </conditionalFormat>
    <conditionalFormat priority="83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</pivotAreas>
    </conditionalFormat>
    <conditionalFormat priority="83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</pivotAreas>
    </conditionalFormat>
    <conditionalFormat priority="83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</pivotAreas>
    </conditionalFormat>
    <conditionalFormat priority="83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"/>
            </reference>
            <reference field="1" count="1" selected="0">
              <x v="5"/>
            </reference>
          </references>
        </pivotArea>
      </pivotAreas>
    </conditionalFormat>
    <conditionalFormat priority="834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</pivotAreas>
    </conditionalFormat>
    <conditionalFormat priority="835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</pivotAreas>
    </conditionalFormat>
    <conditionalFormat priority="836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</pivotAreas>
    </conditionalFormat>
    <conditionalFormat priority="837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0"/>
            </reference>
            <reference field="1" count="1" selected="0">
              <x v="5"/>
            </reference>
          </references>
        </pivotArea>
      </pivotAreas>
    </conditionalFormat>
    <conditionalFormat priority="83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</pivotAreas>
    </conditionalFormat>
    <conditionalFormat priority="839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</pivotAreas>
    </conditionalFormat>
    <conditionalFormat priority="840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</pivotAreas>
    </conditionalFormat>
    <conditionalFormat priority="841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4"/>
            </reference>
            <reference field="1" count="1" selected="0">
              <x v="2"/>
            </reference>
          </references>
        </pivotArea>
      </pivotAreas>
    </conditionalFormat>
    <conditionalFormat priority="84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</pivotAreas>
    </conditionalFormat>
    <conditionalFormat priority="843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</pivotAreas>
    </conditionalFormat>
    <conditionalFormat priority="84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</pivotAreas>
    </conditionalFormat>
    <conditionalFormat priority="8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40"/>
            </reference>
            <reference field="1" count="1" selected="0">
              <x v="2"/>
            </reference>
          </references>
        </pivotArea>
      </pivotAreas>
    </conditionalFormat>
    <conditionalFormat priority="846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</pivotAreas>
    </conditionalFormat>
    <conditionalFormat priority="847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</pivotAreas>
    </conditionalFormat>
    <conditionalFormat priority="848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</pivotAreas>
    </conditionalFormat>
    <conditionalFormat priority="849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4"/>
            </reference>
            <reference field="1" count="1" selected="0">
              <x v="2"/>
            </reference>
          </references>
        </pivotArea>
      </pivotAreas>
    </conditionalFormat>
    <conditionalFormat priority="85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</pivotAreas>
    </conditionalFormat>
    <conditionalFormat priority="851">
      <pivotAreas count="3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</pivotAreas>
    </conditionalFormat>
    <conditionalFormat priority="85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</pivotAreas>
    </conditionalFormat>
    <conditionalFormat priority="853">
      <pivotAreas count="3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32"/>
            </reference>
            <reference field="1" count="1" selected="0">
              <x v="2"/>
            </reference>
          </references>
        </pivotArea>
      </pivotAreas>
    </conditionalFormat>
    <conditionalFormat priority="862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</pivotAreas>
    </conditionalFormat>
    <conditionalFormat priority="86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</pivotAreas>
    </conditionalFormat>
    <conditionalFormat priority="864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</pivotAreas>
    </conditionalFormat>
    <conditionalFormat priority="86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7"/>
            </reference>
            <reference field="1" count="1" selected="0">
              <x v="24"/>
            </reference>
          </references>
        </pivotArea>
      </pivotAreas>
    </conditionalFormat>
    <conditionalFormat priority="910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</pivotAreas>
    </conditionalFormat>
    <conditionalFormat priority="911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</pivotAreas>
    </conditionalFormat>
    <conditionalFormat priority="912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</pivotAreas>
    </conditionalFormat>
    <conditionalFormat priority="913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1"/>
            </reference>
            <reference field="1" count="1" selected="0">
              <x v="5"/>
            </reference>
          </references>
        </pivotArea>
      </pivotAreas>
    </conditionalFormat>
    <conditionalFormat priority="938">
      <pivotAreas count="3"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</pivotAreas>
    </conditionalFormat>
    <conditionalFormat priority="939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</pivotAreas>
    </conditionalFormat>
    <conditionalFormat priority="940">
      <pivotAreas count="3"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</pivotAreas>
    </conditionalFormat>
    <conditionalFormat priority="941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15"/>
            </reference>
            <reference field="1" count="1" selected="0">
              <x v="2"/>
            </reference>
          </references>
        </pivotArea>
      </pivotAreas>
    </conditionalFormat>
    <conditionalFormat priority="942">
      <pivotAreas count="3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</pivotAreas>
    </conditionalFormat>
    <conditionalFormat priority="943">
      <pivotAreas count="3"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</pivotAreas>
    </conditionalFormat>
    <conditionalFormat priority="944">
      <pivotAreas count="3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</pivotAreas>
    </conditionalFormat>
    <conditionalFormat priority="945">
      <pivotAreas count="3"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9"/>
            </reference>
            <reference field="0" count="1">
              <x v="28"/>
            </reference>
            <reference field="1" count="1" selected="0">
              <x v="2"/>
            </reference>
          </references>
        </pivotArea>
      </pivotAreas>
    </conditionalFormat>
    <conditionalFormat priority="946">
      <pivotAreas count="2">
        <pivotArea type="data" collapsedLevelsAreSubtotals="1" fieldPosition="0">
          <references count="3">
            <reference field="4294967294" count="1" selected="0">
              <x v="7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4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947">
      <pivotAreas count="2">
        <pivotArea type="data" collapsedLevelsAreSubtotals="1" fieldPosition="0">
          <references count="3">
            <reference field="4294967294" count="1" selected="0">
              <x v="8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3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948">
      <pivotAreas count="2">
        <pivotArea type="data" collapsedLevelsAreSubtotals="1" fieldPosition="0">
          <references count="3">
            <reference field="4294967294" count="1" selected="0">
              <x v="6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2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949">
      <pivotAreas count="2">
        <pivotArea type="data" collapsedLevelsAreSubtotals="1" fieldPosition="0">
          <references count="3">
            <reference field="4294967294" count="1" selected="0">
              <x v="5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  <pivotArea type="data" collapsedLevelsAreSubtotals="1" fieldPosition="0">
          <references count="3">
            <reference field="4294967294" count="1" selected="0">
              <x v="1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3">
            <reference field="4294967294" count="1" selected="0">
              <x v="11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3">
            <reference field="4294967294" count="1" selected="0">
              <x v="10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3">
            <reference field="4294967294" count="1" selected="0">
              <x v="12"/>
            </reference>
            <reference field="0" count="1">
              <x v="5"/>
            </reference>
            <reference field="1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0" type="valueGreaterThanOrEqual" evalOrder="-1" id="7" iMeasureFld="1">
      <autoFilter ref="A1">
        <filterColumn colId="0">
          <customFilters>
            <customFilter operator="greaterThanOrEqual" val="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layers?page=1&amp;stat=Misc&amp;dir=normal&amp;sort=jumpballs_total" connectionId="1" xr16:uid="{5B3034D1-4AB3-4EF6-AF5B-5DCBACE81DB8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A01B34-40FD-4C82-8702-6A6DD39E05A7}" name="Table3" displayName="Table3" ref="T529:X592" totalsRowShown="0" headerRowDxfId="569" headerRowBorderDxfId="568" tableBorderDxfId="567">
  <autoFilter ref="T529:X592" xr:uid="{E4D8B9BC-6F16-4DF3-B345-39A5A4E89FFE}"/>
  <tableColumns count="5">
    <tableColumn id="1" xr3:uid="{881885EF-2CBB-49A2-B89B-95AC57184B35}" name="PLAYER" dataDxfId="566"/>
    <tableColumn id="2" xr3:uid="{21DC24D9-631A-40E1-97A3-EB90C137EEBF}" name="Pts" dataDxfId="565"/>
    <tableColumn id="3" xr3:uid="{0A0FA692-CCFE-4446-9181-BDA618A2B3FD}" name="Reb" dataDxfId="564"/>
    <tableColumn id="4" xr3:uid="{F01A3976-42F7-4019-B5DF-CC124AAFBE06}" name="Assist" dataDxfId="563"/>
    <tableColumn id="5" xr3:uid="{50B3F1D4-4500-4EB4-9D31-2C6589D0ED6D}" name="TEAM" dataDxfId="562">
      <calculatedColumnFormula>IFERROR(VLOOKUP(T530,$A:$O,15,0),"")</calculatedColumnFormula>
    </tableColumn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AB5FFA-9A69-46CD-81C8-56F5CEB44B13}" name="Table2" displayName="Table2" ref="A2:AH425" totalsRowShown="0" headerRowDxfId="558" dataDxfId="557" tableBorderDxfId="556">
  <autoFilter ref="A2:AH425" xr:uid="{3C529FAF-F6A6-4218-BD03-B64C5939ADAE}"/>
  <tableColumns count="34">
    <tableColumn id="1" xr3:uid="{3CAE911F-B6F8-47AF-8894-052D7B9B01B3}" name="Player" dataDxfId="555"/>
    <tableColumn id="2" xr3:uid="{1D74F212-CBAF-4962-A3AB-45323450AECD}" name="Team" dataDxfId="554">
      <calculatedColumnFormula>IFERROR(VLOOKUP(Table2[[#This Row],[Player]],Season!$B:$AD,2,0),"-")</calculatedColumnFormula>
    </tableColumn>
    <tableColumn id="3" xr3:uid="{323A75B1-CE6C-45A1-B137-AC68AC76B3E6}" name="Age" dataDxfId="553">
      <calculatedColumnFormula>IFERROR(VLOOKUP(Table2[[#This Row],[Player]],Season!$B:$AD,3,0),"-")</calculatedColumnFormula>
    </tableColumn>
    <tableColumn id="4" xr3:uid="{9533E1AF-1EFF-4468-BDF4-A09F4D7B7C1B}" name="GP" dataDxfId="552">
      <calculatedColumnFormula>IFERROR(VLOOKUP(Table2[[#This Row],[Player]],Season!$B:$AD,4,0),"-")</calculatedColumnFormula>
    </tableColumn>
    <tableColumn id="5" xr3:uid="{10631FB6-8B65-4D96-9260-37F968F04143}" name="Min" dataDxfId="551">
      <calculatedColumnFormula>IFERROR(VLOOKUP(Table2[[#This Row],[Player]],Season!$B:$AD,7,0),"-")</calculatedColumnFormula>
    </tableColumn>
    <tableColumn id="6" xr3:uid="{7C9C52E0-FAA9-4C3A-9B8E-29A0A7912516}" name="Pts" dataDxfId="550">
      <calculatedColumnFormula>IFERROR(VLOOKUP(Table2[[#This Row],[Player]],Season!$B:$AD,8,0),"-")</calculatedColumnFormula>
    </tableColumn>
    <tableColumn id="7" xr3:uid="{3986D3AC-AA1B-4C3B-A91C-7B664342581E}" name="Reb" dataDxfId="549">
      <calculatedColumnFormula>IFERROR(VLOOKUP(Table2[[#This Row],[Player]],Season!$B:$AD,20,0),"-")</calculatedColumnFormula>
    </tableColumn>
    <tableColumn id="8" xr3:uid="{94E5D8C6-476F-4BE8-AF9E-726B87258917}" name="Ast" dataDxfId="548">
      <calculatedColumnFormula>IFERROR(VLOOKUP(Table2[[#This Row],[Player]],Season!$B:$AD,21,0),"-")</calculatedColumnFormula>
    </tableColumn>
    <tableColumn id="9" xr3:uid="{115C191E-A551-46C7-9DDE-0F1C24251E57}" name="FGM" dataDxfId="547">
      <calculatedColumnFormula>IFERROR(VLOOKUP(Table2[[#This Row],[Player]],Season!$B:$AD,9,0),"-")</calculatedColumnFormula>
    </tableColumn>
    <tableColumn id="10" xr3:uid="{CED11240-2696-4480-9231-6B97C326AF01}" name="FGA" dataDxfId="546">
      <calculatedColumnFormula>IFERROR(VLOOKUP(Table2[[#This Row],[Player]],Season!$B:$AD,10,0),"-")</calculatedColumnFormula>
    </tableColumn>
    <tableColumn id="13" xr3:uid="{BCC76022-F44A-4DB3-996E-BBFA4BB0A3E0}" name="3PM" dataDxfId="545">
      <calculatedColumnFormula>IFERROR(VLOOKUP(Table2[[#This Row],[Player]],Season!$B:$AD,12,0),"-")</calculatedColumnFormula>
    </tableColumn>
    <tableColumn id="14" xr3:uid="{BAEA8D63-5D6E-4AED-BA06-1FA572DA498C}" name="3PA" dataDxfId="544">
      <calculatedColumnFormula>IFERROR(VLOOKUP(Table2[[#This Row],[Player]],Season!$B:$AD,13,0),"-")</calculatedColumnFormula>
    </tableColumn>
    <tableColumn id="11" xr3:uid="{D070D947-CC8D-4302-8A2C-40B50B29C0B0}" name="FTM" dataDxfId="543">
      <calculatedColumnFormula>IFERROR(VLOOKUP(Table2[[#This Row],[Player]],Season!$B:$AD,15,0),"-")</calculatedColumnFormula>
    </tableColumn>
    <tableColumn id="12" xr3:uid="{6E31E6C4-8654-4F75-B3F5-06943FAF7B03}" name="FTA" dataDxfId="542">
      <calculatedColumnFormula>IFERROR(VLOOKUP(Table2[[#This Row],[Player]],Season!$B:$AD,16,0),"-")</calculatedColumnFormula>
    </tableColumn>
    <tableColumn id="30" xr3:uid="{5CE5D393-6491-4590-B477-431E45389617}" name="M" dataDxfId="541">
      <calculatedColumnFormula>IFERROR(VLOOKUP(Table2[[#This Row],[Player]],Last3!$B:$AD,7,0),"-")</calculatedColumnFormula>
    </tableColumn>
    <tableColumn id="15" xr3:uid="{23C249F4-DC24-4F17-98C8-66C31278FC97}" name="P" dataDxfId="540">
      <calculatedColumnFormula>IFERROR(VLOOKUP(Table2[[#This Row],[Player]],Last3!$B:$AD,8,0),"-")</calculatedColumnFormula>
    </tableColumn>
    <tableColumn id="16" xr3:uid="{DF798B27-A5AD-4C2E-B36B-C6795CCBA8EE}" name="R" dataDxfId="539">
      <calculatedColumnFormula>IFERROR(VLOOKUP(Table2[[#This Row],[Player]],Last3!$B:$AD,20,0),"-")</calculatedColumnFormula>
    </tableColumn>
    <tableColumn id="17" xr3:uid="{2A2DFFA5-037E-4BC6-86DF-19B5016D18B9}" name="A" dataDxfId="538">
      <calculatedColumnFormula>IFERROR(VLOOKUP(Table2[[#This Row],[Player]],Last3!$B:$AD,21,0),"-")</calculatedColumnFormula>
    </tableColumn>
    <tableColumn id="31" xr3:uid="{156B74D9-E08F-4FC0-9927-AE6722522BEF}" name="Mi" dataDxfId="537">
      <calculatedColumnFormula>IFERROR(VLOOKUP(Table2[[#This Row],[Player]],Last1!$B:$AD,7,0),"-")</calculatedColumnFormula>
    </tableColumn>
    <tableColumn id="18" xr3:uid="{82AD19ED-C581-40F6-AAEF-EB80452E659D}" name="Pt" dataDxfId="536">
      <calculatedColumnFormula>IFERROR(VLOOKUP(Table2[[#This Row],[Player]],Last1!$B:$AD,8,0),"-")</calculatedColumnFormula>
    </tableColumn>
    <tableColumn id="19" xr3:uid="{55050BEA-2C3D-4BA4-AADD-0BC53BA5F779}" name="Re" dataDxfId="535">
      <calculatedColumnFormula>IFERROR(VLOOKUP(Table2[[#This Row],[Player]],Last1!$B:$AD,20,0),"-")</calculatedColumnFormula>
    </tableColumn>
    <tableColumn id="20" xr3:uid="{D39BE3D1-A674-45FD-96C4-85789EC593EA}" name="As" dataDxfId="534">
      <calculatedColumnFormula>IFERROR(VLOOKUP(Table2[[#This Row],[Player]],Last1!$B:$AD,21,0),"-")</calculatedColumnFormula>
    </tableColumn>
    <tableColumn id="21" xr3:uid="{8AB2051D-EE5E-47C9-9EE3-48E3A664D50B}" name="AST2" dataDxfId="533"/>
    <tableColumn id="22" xr3:uid="{BBDA411C-78EF-4BCE-9024-F8F08C786679}" name="TOV" dataDxfId="532"/>
    <tableColumn id="23" xr3:uid="{7C4ADE74-D698-4AD9-BB14-353451FED097}" name="SEA_3PM" dataDxfId="531">
      <calculatedColumnFormula>Table2[[#This Row],[3PM]]</calculatedColumnFormula>
    </tableColumn>
    <tableColumn id="24" xr3:uid="{8A93D565-E8BE-496D-837C-F5F4440E52E6}" name="SEA_3PA" dataDxfId="530">
      <calculatedColumnFormula>Table2[[#This Row],[3PA]]</calculatedColumnFormula>
    </tableColumn>
    <tableColumn id="25" xr3:uid="{4718CC4D-C869-4EEB-BFA4-FB8708306169}" name="L1_3PM" dataDxfId="529">
      <calculatedColumnFormula>IFERROR(VLOOKUP(Table2[[#This Row],[Player]],Last1!$B:$AD,12,0),"-")</calculatedColumnFormula>
    </tableColumn>
    <tableColumn id="26" xr3:uid="{3AD75711-7D92-4EB3-8E8D-7C2557CB2394}" name="L1_3PA" dataDxfId="528">
      <calculatedColumnFormula>IFERROR(VLOOKUP(Table2[[#This Row],[Player]],Last1!$B:$AD,13,0),"-")</calculatedColumnFormula>
    </tableColumn>
    <tableColumn id="27" xr3:uid="{BDB54E60-63B2-4888-9D5B-0AB71091038A}" name="L3_3PM" dataDxfId="527">
      <calculatedColumnFormula>IFERROR(VLOOKUP(Table2[[#This Row],[Player]],Last3!$B:$AD,12,0),"-")</calculatedColumnFormula>
    </tableColumn>
    <tableColumn id="28" xr3:uid="{92CBA255-C04F-42B8-853B-EEF14AEF1E7D}" name="L3_3PA" dataDxfId="526">
      <calculatedColumnFormula>IFERROR(VLOOKUP(Table2[[#This Row],[Player]],Last3!$B:$AD,13,0),"-")</calculatedColumnFormula>
    </tableColumn>
    <tableColumn id="29" xr3:uid="{D2C602A5-303B-4910-ABCA-7A0DF36B20FC}" name="PROJ 3PM" dataDxfId="525">
      <calculatedColumnFormula>0.33*AVERAGE(Table2[[#This Row],[L3_3PA]],Table2[[#This Row],[SEA_3PA]])</calculatedColumnFormula>
    </tableColumn>
    <tableColumn id="33" xr3:uid="{73F095DF-3461-4EA4-8E9C-2AD382C3AE9A}" name="LG 3PM" dataDxfId="524">
      <calculatedColumnFormula>Table2[[#This Row],[L1_3PM]]</calculatedColumnFormula>
    </tableColumn>
    <tableColumn id="32" xr3:uid="{0C950F7E-FB95-425F-9414-B00C77E2CBE5}" name="Chances" dataDxfId="523">
      <calculatedColumnFormula>IFERROR(Table2[[#This Row],[PROJ 3PM]]-Table2[[#This Row],[LG 3PM]],"-")</calculatedColumnFormula>
    </tableColumn>
    <tableColumn id="34" xr3:uid="{66253E88-404F-4849-8255-04534250182F}" name="3-Pt Type" dataDxfId="522">
      <calculatedColumnFormula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F53A34-FBC8-41D2-B638-8875694B209E}" name="SameGame" displayName="SameGame" ref="T2:AK29" totalsRowShown="0" headerRowDxfId="284" headerRowBorderDxfId="283" tableBorderDxfId="282">
  <autoFilter ref="T2:AK29" xr:uid="{A4F53A34-FBC8-41D2-B638-8875694B209E}"/>
  <tableColumns count="18">
    <tableColumn id="1" xr3:uid="{C66594C3-5D3E-4DD3-B20D-6599718A1D31}" name="NAME"/>
    <tableColumn id="2" xr3:uid="{085F0750-6D89-4C26-BF32-2DB3735AD80A}" name="MIN" dataDxfId="281"/>
    <tableColumn id="3" xr3:uid="{B8FE9C6F-55FC-49FA-97D2-FAD41C9C0AEC}" name="PTS" dataDxfId="280"/>
    <tableColumn id="4" xr3:uid="{547CA3E2-F865-4E8D-97F2-F41D520B8096}" name="REB" dataDxfId="279"/>
    <tableColumn id="5" xr3:uid="{70F02ACF-327D-4B2F-A395-D9138DB84074}" name="AST" dataDxfId="278"/>
    <tableColumn id="6" xr3:uid="{3CAEB0A3-A243-4E92-9966-D3706E9ADF6F}" name="STL" dataDxfId="277"/>
    <tableColumn id="7" xr3:uid="{4DE92962-EEAA-4653-925C-0A3B7F678117}" name="BLK" dataDxfId="276"/>
    <tableColumn id="8" xr3:uid="{27EE388A-A78C-4DB4-9F22-E69D1A86BE55}" name="FG" dataDxfId="275"/>
    <tableColumn id="9" xr3:uid="{C76EAD41-489F-4BEE-816E-B8F68790E544}" name="3PT" dataDxfId="274"/>
    <tableColumn id="10" xr3:uid="{624AEBC6-E6EE-4649-AE50-42C54FC2115F}" name="FT" dataDxfId="273"/>
    <tableColumn id="11" xr3:uid="{AC096E87-FC38-4420-83B0-9B0CA7BF34D0}" name="TOV" dataDxfId="272"/>
    <tableColumn id="12" xr3:uid="{0537830D-D5BF-41E0-8CA0-94CED3C6DDD5}" name="PF" dataDxfId="271"/>
    <tableColumn id="13" xr3:uid="{51630203-EBF0-4B4A-BC73-BC9537543BAB}" name="+/-" dataDxfId="270"/>
    <tableColumn id="14" xr3:uid="{D268DBA1-67DF-4F80-A35F-7EDEE4F74015}" name="OREB" dataDxfId="269"/>
    <tableColumn id="15" xr3:uid="{9AC1E8BB-D188-4FDE-A1D7-F72E0C80ABBC}" name="DREB" dataDxfId="268"/>
    <tableColumn id="16" xr3:uid="{161480FE-BA07-4C41-A400-C4DE24BC3413}" name="FG%" dataDxfId="267"/>
    <tableColumn id="17" xr3:uid="{F83A9ADE-5C65-4C74-89ED-52F5081AA732}" name="3P%" dataDxfId="266"/>
    <tableColumn id="18" xr3:uid="{B423082F-45B3-420A-9536-43F11A6026BD}" name="FT%" dataDxfId="26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41CBD5-4C5B-4514-83CE-221F0920D42E}" name="Table4" displayName="Table4" ref="S2:X32" totalsRowShown="0" headerRowDxfId="264" dataDxfId="263" tableBorderDxfId="262">
  <autoFilter ref="S2:X32" xr:uid="{E848B6B0-71BE-4745-A089-AC0FB58826DC}"/>
  <sortState xmlns:xlrd2="http://schemas.microsoft.com/office/spreadsheetml/2017/richdata2" ref="S3:X32">
    <sortCondition ref="X2:X32" customList="PG,SG,SF,PF,C"/>
  </sortState>
  <tableColumns count="6">
    <tableColumn id="1" xr3:uid="{5CCE53AB-9F0D-4720-9570-E0571B654181}" name="Player Matchups" dataDxfId="261">
      <calculatedColumnFormula>B3</calculatedColumnFormula>
    </tableColumn>
    <tableColumn id="2" xr3:uid="{D0676749-175D-4053-BE40-29AF7C75C730}" name="Team" dataDxfId="260">
      <calculatedColumnFormula>C3</calculatedColumnFormula>
    </tableColumn>
    <tableColumn id="3" xr3:uid="{B1FF257F-6A2B-45BD-B912-ADE2C0E89C3B}" name="Age" dataDxfId="259">
      <calculatedColumnFormula>D3</calculatedColumnFormula>
    </tableColumn>
    <tableColumn id="4" xr3:uid="{CAFD427A-B53F-4515-B59B-4C7955C319B3}" name="Height" dataDxfId="258">
      <calculatedColumnFormula>E3</calculatedColumnFormula>
    </tableColumn>
    <tableColumn id="5" xr3:uid="{EBF5765C-96C0-4657-A433-B9F656ECF177}" name="Weight" dataDxfId="257">
      <calculatedColumnFormula>F3</calculatedColumnFormula>
    </tableColumn>
    <tableColumn id="6" xr3:uid="{3883122C-EE8C-4203-A4DD-E1E75A6385C0}" name="Position" dataDxfId="256">
      <calculatedColumnFormula>G3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921F48-490D-41BA-BA54-B245635F084B}" name="Table1" displayName="Table1" ref="A2:AB32" totalsRowShown="0" headerRowDxfId="193">
  <autoFilter ref="A2:AB32" xr:uid="{93921F48-490D-41BA-BA54-B245635F084B}"/>
  <tableColumns count="28">
    <tableColumn id="1" xr3:uid="{A0BFFCDB-7EB9-45A6-9F1D-89488BA3F319}" name="Column1" dataDxfId="192"/>
    <tableColumn id="2" xr3:uid="{81D724C1-81FC-4B73-A121-E6642D1E642B}" name="TEAM" dataDxfId="191"/>
    <tableColumn id="3" xr3:uid="{EE639FBA-D7C9-4538-A533-16C71819D8DC}" name="SEASON" dataDxfId="190"/>
    <tableColumn id="4" xr3:uid="{AF606134-FD6D-4110-A772-AFE4A349B3E7}" name="GP" dataDxfId="189"/>
    <tableColumn id="5" xr3:uid="{253ABEC6-30BB-4D4F-9DD4-69D4E0292A0A}" name="OPP 3PM/GP" dataDxfId="188"/>
    <tableColumn id="6" xr3:uid="{1E1EF0FC-680A-47F6-B268-438331F1C09E}" name="OPP 3PM" dataDxfId="187"/>
    <tableColumn id="7" xr3:uid="{6B9704CD-500A-4C33-8D28-3649DAB0EFAC}" name="MPG" dataDxfId="186"/>
    <tableColumn id="8" xr3:uid="{D19AB83E-03AD-4DFD-B49B-C9FD2CC6F150}" name="PPG" dataDxfId="185"/>
    <tableColumn id="9" xr3:uid="{1B90491D-31B2-4EA5-BACA-75AB2631C8DD}" name="RPG" dataDxfId="184"/>
    <tableColumn id="10" xr3:uid="{BE7F7A2F-45D6-427C-B2B3-D5F2644B7D4F}" name="APG" dataDxfId="183"/>
    <tableColumn id="11" xr3:uid="{BB989E86-A135-459A-8B72-BCDD1834A1D6}" name="SPG" dataDxfId="182"/>
    <tableColumn id="12" xr3:uid="{ECF5AB41-4836-4E21-BD47-B00E64932A06}" name="BPG" dataDxfId="181"/>
    <tableColumn id="13" xr3:uid="{1D91B732-848F-4553-9D6B-E53E1716FAA8}" name="TPG" dataDxfId="180"/>
    <tableColumn id="14" xr3:uid="{D96C480A-C7F7-4097-AFB5-A9AC6EB3BD8B}" name="FGM" dataDxfId="179"/>
    <tableColumn id="15" xr3:uid="{0040403B-F053-4E6E-BBDD-F828FDEE4A12}" name="FGA" dataDxfId="178"/>
    <tableColumn id="16" xr3:uid="{E9E5D8FE-9F3D-4CE9-987B-392FA1A78618}" name="FG%" dataDxfId="177"/>
    <tableColumn id="17" xr3:uid="{DA94E55F-28CE-4E04-A087-4C9332CD664E}" name="3PM" dataDxfId="176"/>
    <tableColumn id="18" xr3:uid="{9E4E2A3E-338E-480C-8FC8-AC6731199E74}" name="3PA" dataDxfId="175"/>
    <tableColumn id="19" xr3:uid="{5CE15A75-DCB6-4FA9-9F48-B1C06DA56983}" name="3P%" dataDxfId="174"/>
    <tableColumn id="20" xr3:uid="{553D03CB-C110-4EFF-A37F-351F06D8A381}" name="FTM" dataDxfId="173"/>
    <tableColumn id="21" xr3:uid="{BBAF1B6F-48D4-4BA7-93C6-9C16D49B1573}" name="FTA" dataDxfId="172"/>
    <tableColumn id="22" xr3:uid="{E5A9EC7F-ED45-47E2-931D-162D0AB5F6BB}" name="FT%" dataDxfId="171"/>
    <tableColumn id="23" xr3:uid="{24CDD7DE-40A1-40BB-8DB5-F34FA4E38325}" name="Away" dataDxfId="170"/>
    <tableColumn id="24" xr3:uid="{1DCDCA80-94E7-4640-94F2-EAB80391C949}" name="A %" dataDxfId="169" dataCellStyle="Percent"/>
    <tableColumn id="25" xr3:uid="{49A46977-5963-410E-96D8-4954CD385919}" name="Home" dataDxfId="168"/>
    <tableColumn id="26" xr3:uid="{21B9EA40-993C-4E0E-B7B3-267242359A8B}" name="H %" dataDxfId="167" dataCellStyle="Percent"/>
    <tableColumn id="27" xr3:uid="{38B2D339-5F29-48FD-AC01-0FF06BC5E383}" name="RECORD" dataDxfId="166" dataCellStyle="Percent"/>
    <tableColumn id="28" xr3:uid="{35042C34-8272-4F2E-923F-33B64E61B200}" name="REC %" dataDxfId="165" dataCellStyle="Percent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ba.com/stats/players/traditional?PerMode=PerGame&amp;TeamID=0&amp;LastNGames=2&amp;dir=A&amp;sort=MI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ba.com/stats/players/traditional?PerMode=PerGame&amp;sort=PTS&amp;dir=-1&amp;TeamID=0&amp;LastNGames=1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ba.com/stats/players/traditional?PerMode=PerGame&amp;TeamID=0&amp;LastNGames=15&amp;dir=A&amp;sort=MI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muse.com/nba/ask/nba-team-away-record" TargetMode="External"/><Relationship Id="rId2" Type="http://schemas.openxmlformats.org/officeDocument/2006/relationships/hyperlink" Target="https://www.statmuse.com/nba/ask/nba-team-home-record" TargetMode="External"/><Relationship Id="rId1" Type="http://schemas.openxmlformats.org/officeDocument/2006/relationships/hyperlink" Target="https://www.statmuse.com/nba/ask/nba-team-3pm-allowed-per-game-this-season" TargetMode="External"/><Relationship Id="rId5" Type="http://schemas.openxmlformats.org/officeDocument/2006/relationships/table" Target="../tables/table5.xml"/><Relationship Id="rId4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nba.com/stats/player/1631157/" TargetMode="External"/><Relationship Id="rId299" Type="http://schemas.openxmlformats.org/officeDocument/2006/relationships/hyperlink" Target="https://www.nba.com/stats/player/1629750/" TargetMode="External"/><Relationship Id="rId21" Type="http://schemas.openxmlformats.org/officeDocument/2006/relationships/hyperlink" Target="https://www.nba.com/stats/player/1629627/" TargetMode="External"/><Relationship Id="rId63" Type="http://schemas.openxmlformats.org/officeDocument/2006/relationships/hyperlink" Target="https://www.nba.com/stats/player/1627750/" TargetMode="External"/><Relationship Id="rId159" Type="http://schemas.openxmlformats.org/officeDocument/2006/relationships/hyperlink" Target="https://www.nba.com/stats/player/1628382/" TargetMode="External"/><Relationship Id="rId324" Type="http://schemas.openxmlformats.org/officeDocument/2006/relationships/hyperlink" Target="https://www.nba.com/stats/player/1629642/" TargetMode="External"/><Relationship Id="rId366" Type="http://schemas.openxmlformats.org/officeDocument/2006/relationships/hyperlink" Target="https://www.nba.com/stats/player/1630573/" TargetMode="External"/><Relationship Id="rId170" Type="http://schemas.openxmlformats.org/officeDocument/2006/relationships/hyperlink" Target="https://www.nba.com/stats/player/1629653/" TargetMode="External"/><Relationship Id="rId226" Type="http://schemas.openxmlformats.org/officeDocument/2006/relationships/hyperlink" Target="https://www.nba.com/stats/player/1628432/" TargetMode="External"/><Relationship Id="rId433" Type="http://schemas.openxmlformats.org/officeDocument/2006/relationships/hyperlink" Target="https://www.nba.com/stats/player/202692/" TargetMode="External"/><Relationship Id="rId268" Type="http://schemas.openxmlformats.org/officeDocument/2006/relationships/hyperlink" Target="https://www.nba.com/stats/player/1630688/" TargetMode="External"/><Relationship Id="rId475" Type="http://schemas.openxmlformats.org/officeDocument/2006/relationships/hyperlink" Target="https://www.nba.com/stats/player/1630231/" TargetMode="External"/><Relationship Id="rId32" Type="http://schemas.openxmlformats.org/officeDocument/2006/relationships/hyperlink" Target="https://www.nba.com/stats/player/201935/" TargetMode="External"/><Relationship Id="rId74" Type="http://schemas.openxmlformats.org/officeDocument/2006/relationships/hyperlink" Target="https://www.nba.com/stats/player/1629018/" TargetMode="External"/><Relationship Id="rId128" Type="http://schemas.openxmlformats.org/officeDocument/2006/relationships/hyperlink" Target="https://www.nba.com/stats/player/1629004/" TargetMode="External"/><Relationship Id="rId335" Type="http://schemas.openxmlformats.org/officeDocument/2006/relationships/hyperlink" Target="https://www.nba.com/stats/player/1629611/" TargetMode="External"/><Relationship Id="rId377" Type="http://schemas.openxmlformats.org/officeDocument/2006/relationships/hyperlink" Target="https://www.nba.com/stats/player/1630164/" TargetMode="External"/><Relationship Id="rId5" Type="http://schemas.openxmlformats.org/officeDocument/2006/relationships/hyperlink" Target="https://www.nba.com/stats/player/1628369/" TargetMode="External"/><Relationship Id="rId181" Type="http://schemas.openxmlformats.org/officeDocument/2006/relationships/hyperlink" Target="https://www.nba.com/stats/player/1631132/" TargetMode="External"/><Relationship Id="rId237" Type="http://schemas.openxmlformats.org/officeDocument/2006/relationships/hyperlink" Target="https://www.nba.com/stats/player/1628427/" TargetMode="External"/><Relationship Id="rId402" Type="http://schemas.openxmlformats.org/officeDocument/2006/relationships/hyperlink" Target="https://www.nba.com/stats/player/1628404/" TargetMode="External"/><Relationship Id="rId279" Type="http://schemas.openxmlformats.org/officeDocument/2006/relationships/hyperlink" Target="https://www.nba.com/stats/player/1629162/" TargetMode="External"/><Relationship Id="rId444" Type="http://schemas.openxmlformats.org/officeDocument/2006/relationships/hyperlink" Target="https://www.nba.com/stats/player/203482/" TargetMode="External"/><Relationship Id="rId43" Type="http://schemas.openxmlformats.org/officeDocument/2006/relationships/hyperlink" Target="https://www.nba.com/stats/player/1628389/" TargetMode="External"/><Relationship Id="rId139" Type="http://schemas.openxmlformats.org/officeDocument/2006/relationships/hyperlink" Target="https://www.nba.com/stats/player/1626246/" TargetMode="External"/><Relationship Id="rId290" Type="http://schemas.openxmlformats.org/officeDocument/2006/relationships/hyperlink" Target="https://www.nba.com/stats/player/1628392/" TargetMode="External"/><Relationship Id="rId304" Type="http://schemas.openxmlformats.org/officeDocument/2006/relationships/hyperlink" Target="https://www.nba.com/stats/player/1629655/" TargetMode="External"/><Relationship Id="rId346" Type="http://schemas.openxmlformats.org/officeDocument/2006/relationships/hyperlink" Target="https://www.nba.com/stats/player/1628966/" TargetMode="External"/><Relationship Id="rId388" Type="http://schemas.openxmlformats.org/officeDocument/2006/relationships/hyperlink" Target="https://www.nba.com/stats/player/203914/" TargetMode="External"/><Relationship Id="rId85" Type="http://schemas.openxmlformats.org/officeDocument/2006/relationships/hyperlink" Target="https://www.nba.com/stats/player/1628989/" TargetMode="External"/><Relationship Id="rId150" Type="http://schemas.openxmlformats.org/officeDocument/2006/relationships/hyperlink" Target="https://www.nba.com/stats/player/1631320/" TargetMode="External"/><Relationship Id="rId192" Type="http://schemas.openxmlformats.org/officeDocument/2006/relationships/hyperlink" Target="https://www.nba.com/stats/player/1631323/" TargetMode="External"/><Relationship Id="rId206" Type="http://schemas.openxmlformats.org/officeDocument/2006/relationships/hyperlink" Target="https://www.nba.com/stats/player/1631113/" TargetMode="External"/><Relationship Id="rId413" Type="http://schemas.openxmlformats.org/officeDocument/2006/relationships/hyperlink" Target="https://www.nba.com/stats/player/1629614/" TargetMode="External"/><Relationship Id="rId248" Type="http://schemas.openxmlformats.org/officeDocument/2006/relationships/hyperlink" Target="https://www.nba.com/stats/player/1629117/" TargetMode="External"/><Relationship Id="rId455" Type="http://schemas.openxmlformats.org/officeDocument/2006/relationships/hyperlink" Target="https://www.nba.com/stats/player/202704/" TargetMode="External"/><Relationship Id="rId12" Type="http://schemas.openxmlformats.org/officeDocument/2006/relationships/hyperlink" Target="https://www.nba.com/stats/player/1629027/" TargetMode="External"/><Relationship Id="rId108" Type="http://schemas.openxmlformats.org/officeDocument/2006/relationships/hyperlink" Target="https://www.nba.com/stats/player/1630288/" TargetMode="External"/><Relationship Id="rId315" Type="http://schemas.openxmlformats.org/officeDocument/2006/relationships/hyperlink" Target="https://www.nba.com/stats/player/203939/" TargetMode="External"/><Relationship Id="rId357" Type="http://schemas.openxmlformats.org/officeDocument/2006/relationships/hyperlink" Target="https://www.nba.com/stats/player/1630543/" TargetMode="External"/><Relationship Id="rId54" Type="http://schemas.openxmlformats.org/officeDocument/2006/relationships/hyperlink" Target="https://www.nba.com/stats/player/1629639/" TargetMode="External"/><Relationship Id="rId96" Type="http://schemas.openxmlformats.org/officeDocument/2006/relationships/hyperlink" Target="https://www.nba.com/stats/player/201566/" TargetMode="External"/><Relationship Id="rId161" Type="http://schemas.openxmlformats.org/officeDocument/2006/relationships/hyperlink" Target="https://www.nba.com/stats/player/1630233/" TargetMode="External"/><Relationship Id="rId217" Type="http://schemas.openxmlformats.org/officeDocument/2006/relationships/hyperlink" Target="https://www.nba.com/stats/player/1631199/" TargetMode="External"/><Relationship Id="rId399" Type="http://schemas.openxmlformats.org/officeDocument/2006/relationships/hyperlink" Target="https://www.nba.com/stats/player/1627777/" TargetMode="External"/><Relationship Id="rId259" Type="http://schemas.openxmlformats.org/officeDocument/2006/relationships/hyperlink" Target="https://www.nba.com/stats/player/1630552/" TargetMode="External"/><Relationship Id="rId424" Type="http://schemas.openxmlformats.org/officeDocument/2006/relationships/hyperlink" Target="https://www.nba.com/stats/player/1628975/" TargetMode="External"/><Relationship Id="rId466" Type="http://schemas.openxmlformats.org/officeDocument/2006/relationships/hyperlink" Target="https://www.nba.com/stats/player/1630188/" TargetMode="External"/><Relationship Id="rId23" Type="http://schemas.openxmlformats.org/officeDocument/2006/relationships/hyperlink" Target="https://www.nba.com/stats/player/203999/" TargetMode="External"/><Relationship Id="rId119" Type="http://schemas.openxmlformats.org/officeDocument/2006/relationships/hyperlink" Target="https://www.nba.com/stats/player/203920/" TargetMode="External"/><Relationship Id="rId270" Type="http://schemas.openxmlformats.org/officeDocument/2006/relationships/hyperlink" Target="https://www.nba.com/stats/player/1630192/" TargetMode="External"/><Relationship Id="rId326" Type="http://schemas.openxmlformats.org/officeDocument/2006/relationships/hyperlink" Target="https://www.nba.com/stats/player/1629234/" TargetMode="External"/><Relationship Id="rId65" Type="http://schemas.openxmlformats.org/officeDocument/2006/relationships/hyperlink" Target="https://www.nba.com/stats/player/1628415/" TargetMode="External"/><Relationship Id="rId130" Type="http://schemas.openxmlformats.org/officeDocument/2006/relationships/hyperlink" Target="https://www.nba.com/stats/player/1631112/" TargetMode="External"/><Relationship Id="rId368" Type="http://schemas.openxmlformats.org/officeDocument/2006/relationships/hyperlink" Target="https://www.nba.com/stats/player/1629670/" TargetMode="External"/><Relationship Id="rId172" Type="http://schemas.openxmlformats.org/officeDocument/2006/relationships/hyperlink" Target="https://www.nba.com/stats/player/1631165/" TargetMode="External"/><Relationship Id="rId228" Type="http://schemas.openxmlformats.org/officeDocument/2006/relationships/hyperlink" Target="https://www.nba.com/stats/player/1631119/" TargetMode="External"/><Relationship Id="rId435" Type="http://schemas.openxmlformats.org/officeDocument/2006/relationships/hyperlink" Target="https://www.nba.com/stats/player/1626171/" TargetMode="External"/><Relationship Id="rId477" Type="http://schemas.openxmlformats.org/officeDocument/2006/relationships/hyperlink" Target="https://www.nba.com/stats/player/203484/" TargetMode="External"/><Relationship Id="rId281" Type="http://schemas.openxmlformats.org/officeDocument/2006/relationships/hyperlink" Target="https://www.nba.com/stats/player/1629026/" TargetMode="External"/><Relationship Id="rId337" Type="http://schemas.openxmlformats.org/officeDocument/2006/relationships/hyperlink" Target="https://www.nba.com/stats/player/201609/" TargetMode="External"/><Relationship Id="rId34" Type="http://schemas.openxmlformats.org/officeDocument/2006/relationships/hyperlink" Target="https://www.nba.com/stats/player/1631094/" TargetMode="External"/><Relationship Id="rId76" Type="http://schemas.openxmlformats.org/officeDocument/2006/relationships/hyperlink" Target="https://www.nba.com/stats/player/203915/" TargetMode="External"/><Relationship Id="rId141" Type="http://schemas.openxmlformats.org/officeDocument/2006/relationships/hyperlink" Target="https://www.nba.com/stats/player/1628373/" TargetMode="External"/><Relationship Id="rId379" Type="http://schemas.openxmlformats.org/officeDocument/2006/relationships/hyperlink" Target="https://www.nba.com/stats/player/1630692/" TargetMode="External"/><Relationship Id="rId7" Type="http://schemas.openxmlformats.org/officeDocument/2006/relationships/hyperlink" Target="https://www.nba.com/stats/player/201142/" TargetMode="External"/><Relationship Id="rId183" Type="http://schemas.openxmlformats.org/officeDocument/2006/relationships/hyperlink" Target="https://www.nba.com/stats/player/1629650/" TargetMode="External"/><Relationship Id="rId239" Type="http://schemas.openxmlformats.org/officeDocument/2006/relationships/hyperlink" Target="https://www.nba.com/stats/player/1631103/" TargetMode="External"/><Relationship Id="rId390" Type="http://schemas.openxmlformats.org/officeDocument/2006/relationships/hyperlink" Target="https://www.nba.com/stats/player/1626196/" TargetMode="External"/><Relationship Id="rId404" Type="http://schemas.openxmlformats.org/officeDocument/2006/relationships/hyperlink" Target="https://www.nba.com/stats/player/101108/" TargetMode="External"/><Relationship Id="rId446" Type="http://schemas.openxmlformats.org/officeDocument/2006/relationships/hyperlink" Target="https://www.nba.com/stats/player/1630175/" TargetMode="External"/><Relationship Id="rId250" Type="http://schemas.openxmlformats.org/officeDocument/2006/relationships/hyperlink" Target="https://www.nba.com/stats/player/1628978/" TargetMode="External"/><Relationship Id="rId292" Type="http://schemas.openxmlformats.org/officeDocument/2006/relationships/hyperlink" Target="https://www.nba.com/stats/player/1626172/" TargetMode="External"/><Relationship Id="rId306" Type="http://schemas.openxmlformats.org/officeDocument/2006/relationships/hyperlink" Target="https://www.nba.com/stats/player/1630527/" TargetMode="External"/><Relationship Id="rId45" Type="http://schemas.openxmlformats.org/officeDocument/2006/relationships/hyperlink" Target="https://www.nba.com/stats/player/1628398/" TargetMode="External"/><Relationship Id="rId87" Type="http://schemas.openxmlformats.org/officeDocument/2006/relationships/hyperlink" Target="https://www.nba.com/stats/player/1630596/" TargetMode="External"/><Relationship Id="rId110" Type="http://schemas.openxmlformats.org/officeDocument/2006/relationships/hyperlink" Target="https://www.nba.com/stats/player/1627745/" TargetMode="External"/><Relationship Id="rId348" Type="http://schemas.openxmlformats.org/officeDocument/2006/relationships/hyperlink" Target="https://www.nba.com/stats/player/203471/" TargetMode="External"/><Relationship Id="rId152" Type="http://schemas.openxmlformats.org/officeDocument/2006/relationships/hyperlink" Target="https://www.nba.com/stats/player/1630195/" TargetMode="External"/><Relationship Id="rId194" Type="http://schemas.openxmlformats.org/officeDocument/2006/relationships/hyperlink" Target="https://www.nba.com/stats/player/1629048/" TargetMode="External"/><Relationship Id="rId208" Type="http://schemas.openxmlformats.org/officeDocument/2006/relationships/hyperlink" Target="https://www.nba.com/stats/player/202687/" TargetMode="External"/><Relationship Id="rId415" Type="http://schemas.openxmlformats.org/officeDocument/2006/relationships/hyperlink" Target="https://www.nba.com/stats/player/1626224/" TargetMode="External"/><Relationship Id="rId457" Type="http://schemas.openxmlformats.org/officeDocument/2006/relationships/hyperlink" Target="https://www.nba.com/stats/player/1630200/" TargetMode="External"/><Relationship Id="rId261" Type="http://schemas.openxmlformats.org/officeDocument/2006/relationships/hyperlink" Target="https://www.nba.com/stats/player/201587/" TargetMode="External"/><Relationship Id="rId14" Type="http://schemas.openxmlformats.org/officeDocument/2006/relationships/hyperlink" Target="https://www.nba.com/stats/player/2544/" TargetMode="External"/><Relationship Id="rId56" Type="http://schemas.openxmlformats.org/officeDocument/2006/relationships/hyperlink" Target="https://www.nba.com/stats/player/1630169/" TargetMode="External"/><Relationship Id="rId317" Type="http://schemas.openxmlformats.org/officeDocument/2006/relationships/hyperlink" Target="https://www.nba.com/stats/player/203200/" TargetMode="External"/><Relationship Id="rId359" Type="http://schemas.openxmlformats.org/officeDocument/2006/relationships/hyperlink" Target="https://www.nba.com/stats/player/1629013/" TargetMode="External"/><Relationship Id="rId98" Type="http://schemas.openxmlformats.org/officeDocument/2006/relationships/hyperlink" Target="https://www.nba.com/stats/player/203994/" TargetMode="External"/><Relationship Id="rId121" Type="http://schemas.openxmlformats.org/officeDocument/2006/relationships/hyperlink" Target="https://www.nba.com/stats/player/1630593/" TargetMode="External"/><Relationship Id="rId163" Type="http://schemas.openxmlformats.org/officeDocument/2006/relationships/hyperlink" Target="https://www.nba.com/stats/player/1631219/" TargetMode="External"/><Relationship Id="rId219" Type="http://schemas.openxmlformats.org/officeDocument/2006/relationships/hyperlink" Target="https://www.nba.com/stats/player/1631309/" TargetMode="External"/><Relationship Id="rId370" Type="http://schemas.openxmlformats.org/officeDocument/2006/relationships/hyperlink" Target="https://www.nba.com/stats/player/1630553/" TargetMode="External"/><Relationship Id="rId426" Type="http://schemas.openxmlformats.org/officeDocument/2006/relationships/hyperlink" Target="https://www.nba.com/stats/player/203110/" TargetMode="External"/><Relationship Id="rId230" Type="http://schemas.openxmlformats.org/officeDocument/2006/relationships/hyperlink" Target="https://www.nba.com/stats/player/1631254/" TargetMode="External"/><Relationship Id="rId468" Type="http://schemas.openxmlformats.org/officeDocument/2006/relationships/hyperlink" Target="https://www.nba.com/stats/player/1628365/" TargetMode="External"/><Relationship Id="rId25" Type="http://schemas.openxmlformats.org/officeDocument/2006/relationships/hyperlink" Target="https://www.nba.com/stats/player/1630162/" TargetMode="External"/><Relationship Id="rId67" Type="http://schemas.openxmlformats.org/officeDocument/2006/relationships/hyperlink" Target="https://www.nba.com/stats/player/1629028/" TargetMode="External"/><Relationship Id="rId272" Type="http://schemas.openxmlformats.org/officeDocument/2006/relationships/hyperlink" Target="https://www.nba.com/stats/player/1631172/" TargetMode="External"/><Relationship Id="rId328" Type="http://schemas.openxmlformats.org/officeDocument/2006/relationships/hyperlink" Target="https://www.nba.com/stats/player/201152/" TargetMode="External"/><Relationship Id="rId132" Type="http://schemas.openxmlformats.org/officeDocument/2006/relationships/hyperlink" Target="https://www.nba.com/stats/player/1630540/" TargetMode="External"/><Relationship Id="rId174" Type="http://schemas.openxmlformats.org/officeDocument/2006/relationships/hyperlink" Target="https://www.nba.com/stats/player/1630792/" TargetMode="External"/><Relationship Id="rId381" Type="http://schemas.openxmlformats.org/officeDocument/2006/relationships/hyperlink" Target="https://www.nba.com/stats/player/1628401/" TargetMode="External"/><Relationship Id="rId241" Type="http://schemas.openxmlformats.org/officeDocument/2006/relationships/hyperlink" Target="https://www.nba.com/stats/player/1630547/" TargetMode="External"/><Relationship Id="rId437" Type="http://schemas.openxmlformats.org/officeDocument/2006/relationships/hyperlink" Target="https://www.nba.com/stats/player/1628386/" TargetMode="External"/><Relationship Id="rId479" Type="http://schemas.openxmlformats.org/officeDocument/2006/relationships/hyperlink" Target="https://www.nba.com/stats/player/1628960/" TargetMode="External"/><Relationship Id="rId36" Type="http://schemas.openxmlformats.org/officeDocument/2006/relationships/hyperlink" Target="https://www.nba.com/stats/player/1627749/" TargetMode="External"/><Relationship Id="rId283" Type="http://schemas.openxmlformats.org/officeDocument/2006/relationships/hyperlink" Target="https://www.nba.com/stats/player/203083/" TargetMode="External"/><Relationship Id="rId339" Type="http://schemas.openxmlformats.org/officeDocument/2006/relationships/hyperlink" Target="https://www.nba.com/stats/player/1631110/" TargetMode="External"/><Relationship Id="rId78" Type="http://schemas.openxmlformats.org/officeDocument/2006/relationships/hyperlink" Target="https://www.nba.com/stats/player/1627832/" TargetMode="External"/><Relationship Id="rId101" Type="http://schemas.openxmlformats.org/officeDocument/2006/relationships/hyperlink" Target="https://www.nba.com/stats/player/201959/" TargetMode="External"/><Relationship Id="rId143" Type="http://schemas.openxmlformats.org/officeDocument/2006/relationships/hyperlink" Target="https://www.nba.com/stats/player/1630267/" TargetMode="External"/><Relationship Id="rId185" Type="http://schemas.openxmlformats.org/officeDocument/2006/relationships/hyperlink" Target="https://www.nba.com/stats/player/1629638/" TargetMode="External"/><Relationship Id="rId350" Type="http://schemas.openxmlformats.org/officeDocument/2006/relationships/hyperlink" Target="https://www.nba.com/stats/player/203500/" TargetMode="External"/><Relationship Id="rId406" Type="http://schemas.openxmlformats.org/officeDocument/2006/relationships/hyperlink" Target="https://www.nba.com/stats/player/203486/" TargetMode="External"/><Relationship Id="rId9" Type="http://schemas.openxmlformats.org/officeDocument/2006/relationships/hyperlink" Target="https://www.nba.com/stats/player/1629630/" TargetMode="External"/><Relationship Id="rId210" Type="http://schemas.openxmlformats.org/officeDocument/2006/relationships/hyperlink" Target="https://www.nba.com/stats/player/1630534/" TargetMode="External"/><Relationship Id="rId392" Type="http://schemas.openxmlformats.org/officeDocument/2006/relationships/hyperlink" Target="https://www.nba.com/stats/player/201143/" TargetMode="External"/><Relationship Id="rId448" Type="http://schemas.openxmlformats.org/officeDocument/2006/relationships/hyperlink" Target="https://www.nba.com/stats/player/1627751/" TargetMode="External"/><Relationship Id="rId252" Type="http://schemas.openxmlformats.org/officeDocument/2006/relationships/hyperlink" Target="https://www.nba.com/stats/player/1630541/" TargetMode="External"/><Relationship Id="rId294" Type="http://schemas.openxmlformats.org/officeDocument/2006/relationships/hyperlink" Target="https://www.nba.com/stats/player/1626168/" TargetMode="External"/><Relationship Id="rId308" Type="http://schemas.openxmlformats.org/officeDocument/2006/relationships/hyperlink" Target="https://www.nba.com/stats/player/1630587/" TargetMode="External"/><Relationship Id="rId47" Type="http://schemas.openxmlformats.org/officeDocument/2006/relationships/hyperlink" Target="https://www.nba.com/stats/player/1629640/" TargetMode="External"/><Relationship Id="rId89" Type="http://schemas.openxmlformats.org/officeDocument/2006/relationships/hyperlink" Target="https://www.nba.com/stats/player/1629631/" TargetMode="External"/><Relationship Id="rId112" Type="http://schemas.openxmlformats.org/officeDocument/2006/relationships/hyperlink" Target="https://www.nba.com/stats/player/1629603/" TargetMode="External"/><Relationship Id="rId154" Type="http://schemas.openxmlformats.org/officeDocument/2006/relationships/hyperlink" Target="https://www.nba.com/stats/player/1631102/" TargetMode="External"/><Relationship Id="rId361" Type="http://schemas.openxmlformats.org/officeDocument/2006/relationships/hyperlink" Target="https://www.nba.com/stats/player/1630205/" TargetMode="External"/><Relationship Id="rId196" Type="http://schemas.openxmlformats.org/officeDocument/2006/relationships/hyperlink" Target="https://www.nba.com/stats/player/1631109/" TargetMode="External"/><Relationship Id="rId417" Type="http://schemas.openxmlformats.org/officeDocument/2006/relationships/hyperlink" Target="https://www.nba.com/stats/player/1628416/" TargetMode="External"/><Relationship Id="rId459" Type="http://schemas.openxmlformats.org/officeDocument/2006/relationships/hyperlink" Target="https://www.nba.com/stats/player/1631095/" TargetMode="External"/><Relationship Id="rId16" Type="http://schemas.openxmlformats.org/officeDocument/2006/relationships/hyperlink" Target="https://www.nba.com/stats/player/201942/" TargetMode="External"/><Relationship Id="rId221" Type="http://schemas.openxmlformats.org/officeDocument/2006/relationships/hyperlink" Target="https://www.nba.com/stats/player/1630528/" TargetMode="External"/><Relationship Id="rId263" Type="http://schemas.openxmlformats.org/officeDocument/2006/relationships/hyperlink" Target="https://www.nba.com/stats/player/1630322/" TargetMode="External"/><Relationship Id="rId319" Type="http://schemas.openxmlformats.org/officeDocument/2006/relationships/hyperlink" Target="https://www.nba.com/stats/player/1630228/" TargetMode="External"/><Relationship Id="rId470" Type="http://schemas.openxmlformats.org/officeDocument/2006/relationships/hyperlink" Target="https://www.nba.com/stats/player/1627747/" TargetMode="External"/><Relationship Id="rId58" Type="http://schemas.openxmlformats.org/officeDocument/2006/relationships/hyperlink" Target="https://www.nba.com/stats/player/1629645/" TargetMode="External"/><Relationship Id="rId123" Type="http://schemas.openxmlformats.org/officeDocument/2006/relationships/hyperlink" Target="https://www.nba.com/stats/player/1630695/" TargetMode="External"/><Relationship Id="rId330" Type="http://schemas.openxmlformats.org/officeDocument/2006/relationships/hyperlink" Target="https://www.nba.com/stats/player/1630570/" TargetMode="External"/><Relationship Id="rId165" Type="http://schemas.openxmlformats.org/officeDocument/2006/relationships/hyperlink" Target="https://www.nba.com/stats/player/203648/" TargetMode="External"/><Relationship Id="rId372" Type="http://schemas.openxmlformats.org/officeDocument/2006/relationships/hyperlink" Target="https://www.nba.com/stats/player/203933/" TargetMode="External"/><Relationship Id="rId428" Type="http://schemas.openxmlformats.org/officeDocument/2006/relationships/hyperlink" Target="https://www.nba.com/stats/player/1629723/" TargetMode="External"/><Relationship Id="rId232" Type="http://schemas.openxmlformats.org/officeDocument/2006/relationships/hyperlink" Target="https://www.nba.com/stats/player/1629643/" TargetMode="External"/><Relationship Id="rId274" Type="http://schemas.openxmlformats.org/officeDocument/2006/relationships/hyperlink" Target="https://www.nba.com/stats/player/1631121/" TargetMode="External"/><Relationship Id="rId27" Type="http://schemas.openxmlformats.org/officeDocument/2006/relationships/hyperlink" Target="https://www.nba.com/stats/player/203078/" TargetMode="External"/><Relationship Id="rId69" Type="http://schemas.openxmlformats.org/officeDocument/2006/relationships/hyperlink" Target="https://www.nba.com/stats/player/202699/" TargetMode="External"/><Relationship Id="rId134" Type="http://schemas.openxmlformats.org/officeDocument/2006/relationships/hyperlink" Target="https://www.nba.com/stats/player/203943/" TargetMode="External"/><Relationship Id="rId80" Type="http://schemas.openxmlformats.org/officeDocument/2006/relationships/hyperlink" Target="https://www.nba.com/stats/player/203932/" TargetMode="External"/><Relationship Id="rId176" Type="http://schemas.openxmlformats.org/officeDocument/2006/relationships/hyperlink" Target="https://www.nba.com/stats/player/1630701/" TargetMode="External"/><Relationship Id="rId341" Type="http://schemas.openxmlformats.org/officeDocument/2006/relationships/hyperlink" Target="https://www.nba.com/stats/player/1631104/" TargetMode="External"/><Relationship Id="rId383" Type="http://schemas.openxmlformats.org/officeDocument/2006/relationships/hyperlink" Target="https://www.nba.com/stats/player/1630529/" TargetMode="External"/><Relationship Id="rId439" Type="http://schemas.openxmlformats.org/officeDocument/2006/relationships/hyperlink" Target="https://www.nba.com/stats/player/1627736/" TargetMode="External"/><Relationship Id="rId201" Type="http://schemas.openxmlformats.org/officeDocument/2006/relationships/hyperlink" Target="https://www.nba.com/stats/player/1630194/" TargetMode="External"/><Relationship Id="rId243" Type="http://schemas.openxmlformats.org/officeDocument/2006/relationships/hyperlink" Target="https://www.nba.com/stats/player/1630198/" TargetMode="External"/><Relationship Id="rId285" Type="http://schemas.openxmlformats.org/officeDocument/2006/relationships/hyperlink" Target="https://www.nba.com/stats/player/1631107/" TargetMode="External"/><Relationship Id="rId450" Type="http://schemas.openxmlformats.org/officeDocument/2006/relationships/hyperlink" Target="https://www.nba.com/stats/player/203501/" TargetMode="External"/><Relationship Id="rId38" Type="http://schemas.openxmlformats.org/officeDocument/2006/relationships/hyperlink" Target="https://www.nba.com/stats/player/203944/" TargetMode="External"/><Relationship Id="rId103" Type="http://schemas.openxmlformats.org/officeDocument/2006/relationships/hyperlink" Target="https://www.nba.com/stats/player/1630539/" TargetMode="External"/><Relationship Id="rId310" Type="http://schemas.openxmlformats.org/officeDocument/2006/relationships/hyperlink" Target="https://www.nba.com/stats/player/1630201/" TargetMode="External"/><Relationship Id="rId91" Type="http://schemas.openxmlformats.org/officeDocument/2006/relationships/hyperlink" Target="https://www.nba.com/stats/player/1626181/" TargetMode="External"/><Relationship Id="rId145" Type="http://schemas.openxmlformats.org/officeDocument/2006/relationships/hyperlink" Target="https://www.nba.com/stats/player/1630249/" TargetMode="External"/><Relationship Id="rId187" Type="http://schemas.openxmlformats.org/officeDocument/2006/relationships/hyperlink" Target="https://www.nba.com/stats/player/1629599/" TargetMode="External"/><Relationship Id="rId352" Type="http://schemas.openxmlformats.org/officeDocument/2006/relationships/hyperlink" Target="https://www.nba.com/stats/player/1628972/" TargetMode="External"/><Relationship Id="rId394" Type="http://schemas.openxmlformats.org/officeDocument/2006/relationships/hyperlink" Target="https://www.nba.com/stats/player/1630193/" TargetMode="External"/><Relationship Id="rId408" Type="http://schemas.openxmlformats.org/officeDocument/2006/relationships/hyperlink" Target="https://www.nba.com/stats/player/1630544/" TargetMode="External"/><Relationship Id="rId212" Type="http://schemas.openxmlformats.org/officeDocument/2006/relationships/hyperlink" Target="https://www.nba.com/stats/player/1626158/" TargetMode="External"/><Relationship Id="rId254" Type="http://schemas.openxmlformats.org/officeDocument/2006/relationships/hyperlink" Target="https://www.nba.com/stats/player/1628995/" TargetMode="External"/><Relationship Id="rId49" Type="http://schemas.openxmlformats.org/officeDocument/2006/relationships/hyperlink" Target="https://www.nba.com/stats/player/1630595/" TargetMode="External"/><Relationship Id="rId114" Type="http://schemas.openxmlformats.org/officeDocument/2006/relationships/hyperlink" Target="https://www.nba.com/stats/player/1628993/" TargetMode="External"/><Relationship Id="rId296" Type="http://schemas.openxmlformats.org/officeDocument/2006/relationships/hyperlink" Target="https://www.nba.com/stats/player/1629130/" TargetMode="External"/><Relationship Id="rId461" Type="http://schemas.openxmlformats.org/officeDocument/2006/relationships/hyperlink" Target="https://www.nba.com/stats/player/1629003/" TargetMode="External"/><Relationship Id="rId60" Type="http://schemas.openxmlformats.org/officeDocument/2006/relationships/hyperlink" Target="https://www.nba.com/stats/player/1631097/" TargetMode="External"/><Relationship Id="rId156" Type="http://schemas.openxmlformats.org/officeDocument/2006/relationships/hyperlink" Target="https://www.nba.com/stats/player/1630556/" TargetMode="External"/><Relationship Id="rId198" Type="http://schemas.openxmlformats.org/officeDocument/2006/relationships/hyperlink" Target="https://www.nba.com/stats/player/1627854/" TargetMode="External"/><Relationship Id="rId321" Type="http://schemas.openxmlformats.org/officeDocument/2006/relationships/hyperlink" Target="https://www.nba.com/stats/player/203210/" TargetMode="External"/><Relationship Id="rId363" Type="http://schemas.openxmlformats.org/officeDocument/2006/relationships/hyperlink" Target="https://www.nba.com/stats/player/1630166/" TargetMode="External"/><Relationship Id="rId419" Type="http://schemas.openxmlformats.org/officeDocument/2006/relationships/hyperlink" Target="https://www.nba.com/stats/player/1630537/" TargetMode="External"/><Relationship Id="rId223" Type="http://schemas.openxmlformats.org/officeDocument/2006/relationships/hyperlink" Target="https://www.nba.com/stats/player/202066/" TargetMode="External"/><Relationship Id="rId430" Type="http://schemas.openxmlformats.org/officeDocument/2006/relationships/hyperlink" Target="https://www.nba.com/stats/player/1627814/" TargetMode="External"/><Relationship Id="rId18" Type="http://schemas.openxmlformats.org/officeDocument/2006/relationships/hyperlink" Target="https://www.nba.com/stats/player/1630217/" TargetMode="External"/><Relationship Id="rId265" Type="http://schemas.openxmlformats.org/officeDocument/2006/relationships/hyperlink" Target="https://www.nba.com/stats/player/201988/" TargetMode="External"/><Relationship Id="rId472" Type="http://schemas.openxmlformats.org/officeDocument/2006/relationships/hyperlink" Target="https://www.nba.com/stats/player/1630183/" TargetMode="External"/><Relationship Id="rId125" Type="http://schemas.openxmlformats.org/officeDocument/2006/relationships/hyperlink" Target="https://www.nba.com/stats/player/203585/" TargetMode="External"/><Relationship Id="rId167" Type="http://schemas.openxmlformats.org/officeDocument/2006/relationships/hyperlink" Target="https://www.nba.com/stats/player/1628998/" TargetMode="External"/><Relationship Id="rId332" Type="http://schemas.openxmlformats.org/officeDocument/2006/relationships/hyperlink" Target="https://www.nba.com/stats/player/1627732/" TargetMode="External"/><Relationship Id="rId374" Type="http://schemas.openxmlformats.org/officeDocument/2006/relationships/hyperlink" Target="https://www.nba.com/stats/player/203095/" TargetMode="External"/><Relationship Id="rId71" Type="http://schemas.openxmlformats.org/officeDocument/2006/relationships/hyperlink" Target="https://www.nba.com/stats/player/1626174/" TargetMode="External"/><Relationship Id="rId234" Type="http://schemas.openxmlformats.org/officeDocument/2006/relationships/hyperlink" Target="https://www.nba.com/stats/player/1627936/" TargetMode="External"/><Relationship Id="rId2" Type="http://schemas.openxmlformats.org/officeDocument/2006/relationships/hyperlink" Target="https://www.nba.com/stats/player/203507/" TargetMode="External"/><Relationship Id="rId29" Type="http://schemas.openxmlformats.org/officeDocument/2006/relationships/hyperlink" Target="https://www.nba.com/stats/player/1628374/" TargetMode="External"/><Relationship Id="rId276" Type="http://schemas.openxmlformats.org/officeDocument/2006/relationships/hyperlink" Target="https://www.nba.com/stats/player/1630171/" TargetMode="External"/><Relationship Id="rId441" Type="http://schemas.openxmlformats.org/officeDocument/2006/relationships/hyperlink" Target="https://www.nba.com/stats/player/203497/" TargetMode="External"/><Relationship Id="rId40" Type="http://schemas.openxmlformats.org/officeDocument/2006/relationships/hyperlink" Target="https://www.nba.com/stats/player/202710/" TargetMode="External"/><Relationship Id="rId136" Type="http://schemas.openxmlformats.org/officeDocument/2006/relationships/hyperlink" Target="https://www.nba.com/stats/player/1629680/" TargetMode="External"/><Relationship Id="rId178" Type="http://schemas.openxmlformats.org/officeDocument/2006/relationships/hyperlink" Target="https://www.nba.com/stats/player/1630243/" TargetMode="External"/><Relationship Id="rId301" Type="http://schemas.openxmlformats.org/officeDocument/2006/relationships/hyperlink" Target="https://www.nba.com/stats/player/1630625/" TargetMode="External"/><Relationship Id="rId343" Type="http://schemas.openxmlformats.org/officeDocument/2006/relationships/hyperlink" Target="https://www.nba.com/stats/player/1629675/" TargetMode="External"/><Relationship Id="rId82" Type="http://schemas.openxmlformats.org/officeDocument/2006/relationships/hyperlink" Target="https://www.nba.com/stats/player/1631093/" TargetMode="External"/><Relationship Id="rId203" Type="http://schemas.openxmlformats.org/officeDocument/2006/relationships/hyperlink" Target="https://www.nba.com/stats/player/1630227/" TargetMode="External"/><Relationship Id="rId385" Type="http://schemas.openxmlformats.org/officeDocument/2006/relationships/hyperlink" Target="https://www.nba.com/stats/player/1626145/" TargetMode="External"/><Relationship Id="rId245" Type="http://schemas.openxmlformats.org/officeDocument/2006/relationships/hyperlink" Target="https://www.nba.com/stats/player/1626149/" TargetMode="External"/><Relationship Id="rId287" Type="http://schemas.openxmlformats.org/officeDocument/2006/relationships/hyperlink" Target="https://www.nba.com/stats/player/1631105/" TargetMode="External"/><Relationship Id="rId410" Type="http://schemas.openxmlformats.org/officeDocument/2006/relationships/hyperlink" Target="https://www.nba.com/stats/player/1628420/" TargetMode="External"/><Relationship Id="rId452" Type="http://schemas.openxmlformats.org/officeDocument/2006/relationships/hyperlink" Target="https://www.nba.com/stats/player/1630591/" TargetMode="External"/><Relationship Id="rId105" Type="http://schemas.openxmlformats.org/officeDocument/2006/relationships/hyperlink" Target="https://www.nba.com/stats/player/1631230/" TargetMode="External"/><Relationship Id="rId147" Type="http://schemas.openxmlformats.org/officeDocument/2006/relationships/hyperlink" Target="https://www.nba.com/stats/player/1631246/" TargetMode="External"/><Relationship Id="rId312" Type="http://schemas.openxmlformats.org/officeDocument/2006/relationships/hyperlink" Target="https://www.nba.com/stats/player/1630237/" TargetMode="External"/><Relationship Id="rId354" Type="http://schemas.openxmlformats.org/officeDocument/2006/relationships/hyperlink" Target="https://www.nba.com/stats/player/1626159/" TargetMode="External"/><Relationship Id="rId51" Type="http://schemas.openxmlformats.org/officeDocument/2006/relationships/hyperlink" Target="https://www.nba.com/stats/player/1628991/" TargetMode="External"/><Relationship Id="rId72" Type="http://schemas.openxmlformats.org/officeDocument/2006/relationships/hyperlink" Target="https://www.nba.com/stats/player/1627734/" TargetMode="External"/><Relationship Id="rId93" Type="http://schemas.openxmlformats.org/officeDocument/2006/relationships/hyperlink" Target="https://www.nba.com/stats/player/1628370/" TargetMode="External"/><Relationship Id="rId189" Type="http://schemas.openxmlformats.org/officeDocument/2006/relationships/hyperlink" Target="https://www.nba.com/stats/player/1631169/" TargetMode="External"/><Relationship Id="rId375" Type="http://schemas.openxmlformats.org/officeDocument/2006/relationships/hyperlink" Target="https://www.nba.com/stats/player/203473/" TargetMode="External"/><Relationship Id="rId396" Type="http://schemas.openxmlformats.org/officeDocument/2006/relationships/hyperlink" Target="https://www.nba.com/stats/player/1630631/" TargetMode="External"/><Relationship Id="rId3" Type="http://schemas.openxmlformats.org/officeDocument/2006/relationships/hyperlink" Target="https://www.nba.com/stats/player/203954/" TargetMode="External"/><Relationship Id="rId214" Type="http://schemas.openxmlformats.org/officeDocument/2006/relationships/hyperlink" Target="https://www.nba.com/stats/player/1630702/" TargetMode="External"/><Relationship Id="rId235" Type="http://schemas.openxmlformats.org/officeDocument/2006/relationships/hyperlink" Target="https://www.nba.com/stats/player/1630202/" TargetMode="External"/><Relationship Id="rId256" Type="http://schemas.openxmlformats.org/officeDocument/2006/relationships/hyperlink" Target="https://www.nba.com/stats/player/203493/" TargetMode="External"/><Relationship Id="rId277" Type="http://schemas.openxmlformats.org/officeDocument/2006/relationships/hyperlink" Target="https://www.nba.com/stats/player/1631216/" TargetMode="External"/><Relationship Id="rId298" Type="http://schemas.openxmlformats.org/officeDocument/2006/relationships/hyperlink" Target="https://www.nba.com/stats/player/1630598/" TargetMode="External"/><Relationship Id="rId400" Type="http://schemas.openxmlformats.org/officeDocument/2006/relationships/hyperlink" Target="https://www.nba.com/stats/player/1630583/" TargetMode="External"/><Relationship Id="rId421" Type="http://schemas.openxmlformats.org/officeDocument/2006/relationships/hyperlink" Target="https://www.nba.com/stats/player/1631106/" TargetMode="External"/><Relationship Id="rId442" Type="http://schemas.openxmlformats.org/officeDocument/2006/relationships/hyperlink" Target="https://www.nba.com/stats/player/1630530/" TargetMode="External"/><Relationship Id="rId463" Type="http://schemas.openxmlformats.org/officeDocument/2006/relationships/hyperlink" Target="https://www.nba.com/stats/player/1629060/" TargetMode="External"/><Relationship Id="rId116" Type="http://schemas.openxmlformats.org/officeDocument/2006/relationships/hyperlink" Target="https://www.nba.com/stats/player/1629308/" TargetMode="External"/><Relationship Id="rId137" Type="http://schemas.openxmlformats.org/officeDocument/2006/relationships/hyperlink" Target="https://www.nba.com/stats/player/1630590/" TargetMode="External"/><Relationship Id="rId158" Type="http://schemas.openxmlformats.org/officeDocument/2006/relationships/hyperlink" Target="https://www.nba.com/stats/player/1631120/" TargetMode="External"/><Relationship Id="rId302" Type="http://schemas.openxmlformats.org/officeDocument/2006/relationships/hyperlink" Target="https://www.nba.com/stats/player/203488/" TargetMode="External"/><Relationship Id="rId323" Type="http://schemas.openxmlformats.org/officeDocument/2006/relationships/hyperlink" Target="https://www.nba.com/stats/player/1629052/" TargetMode="External"/><Relationship Id="rId344" Type="http://schemas.openxmlformats.org/officeDocument/2006/relationships/hyperlink" Target="https://www.nba.com/stats/player/201145/" TargetMode="External"/><Relationship Id="rId20" Type="http://schemas.openxmlformats.org/officeDocument/2006/relationships/hyperlink" Target="https://www.nba.com/stats/player/202681/" TargetMode="External"/><Relationship Id="rId41" Type="http://schemas.openxmlformats.org/officeDocument/2006/relationships/hyperlink" Target="https://www.nba.com/stats/player/1627742/" TargetMode="External"/><Relationship Id="rId62" Type="http://schemas.openxmlformats.org/officeDocument/2006/relationships/hyperlink" Target="https://www.nba.com/stats/player/202691/" TargetMode="External"/><Relationship Id="rId83" Type="http://schemas.openxmlformats.org/officeDocument/2006/relationships/hyperlink" Target="https://www.nba.com/stats/player/1629023/" TargetMode="External"/><Relationship Id="rId179" Type="http://schemas.openxmlformats.org/officeDocument/2006/relationships/hyperlink" Target="https://www.nba.com/stats/player/1631211/" TargetMode="External"/><Relationship Id="rId365" Type="http://schemas.openxmlformats.org/officeDocument/2006/relationships/hyperlink" Target="https://www.nba.com/stats/player/1628410/" TargetMode="External"/><Relationship Id="rId386" Type="http://schemas.openxmlformats.org/officeDocument/2006/relationships/hyperlink" Target="https://www.nba.com/stats/player/1630559/" TargetMode="External"/><Relationship Id="rId190" Type="http://schemas.openxmlformats.org/officeDocument/2006/relationships/hyperlink" Target="https://www.nba.com/stats/player/1630346/" TargetMode="External"/><Relationship Id="rId204" Type="http://schemas.openxmlformats.org/officeDocument/2006/relationships/hyperlink" Target="https://www.nba.com/stats/player/1630264/" TargetMode="External"/><Relationship Id="rId225" Type="http://schemas.openxmlformats.org/officeDocument/2006/relationships/hyperlink" Target="https://www.nba.com/stats/player/1631128/" TargetMode="External"/><Relationship Id="rId246" Type="http://schemas.openxmlformats.org/officeDocument/2006/relationships/hyperlink" Target="https://www.nba.com/stats/player/1631222/" TargetMode="External"/><Relationship Id="rId267" Type="http://schemas.openxmlformats.org/officeDocument/2006/relationships/hyperlink" Target="https://www.nba.com/stats/player/200752/" TargetMode="External"/><Relationship Id="rId288" Type="http://schemas.openxmlformats.org/officeDocument/2006/relationships/hyperlink" Target="https://www.nba.com/stats/player/203937/" TargetMode="External"/><Relationship Id="rId411" Type="http://schemas.openxmlformats.org/officeDocument/2006/relationships/hyperlink" Target="https://www.nba.com/stats/player/1630172/" TargetMode="External"/><Relationship Id="rId432" Type="http://schemas.openxmlformats.org/officeDocument/2006/relationships/hyperlink" Target="https://www.nba.com/stats/player/1630538/" TargetMode="External"/><Relationship Id="rId453" Type="http://schemas.openxmlformats.org/officeDocument/2006/relationships/hyperlink" Target="https://www.nba.com/stats/player/1628381/" TargetMode="External"/><Relationship Id="rId474" Type="http://schemas.openxmlformats.org/officeDocument/2006/relationships/hyperlink" Target="https://www.nba.com/stats/player/202695/" TargetMode="External"/><Relationship Id="rId106" Type="http://schemas.openxmlformats.org/officeDocument/2006/relationships/hyperlink" Target="https://www.nba.com/stats/player/1630550/" TargetMode="External"/><Relationship Id="rId127" Type="http://schemas.openxmlformats.org/officeDocument/2006/relationships/hyperlink" Target="https://www.nba.com/stats/player/201949/" TargetMode="External"/><Relationship Id="rId313" Type="http://schemas.openxmlformats.org/officeDocument/2006/relationships/hyperlink" Target="https://www.nba.com/stats/player/204456/" TargetMode="External"/><Relationship Id="rId10" Type="http://schemas.openxmlformats.org/officeDocument/2006/relationships/hyperlink" Target="https://www.nba.com/stats/player/1628378/" TargetMode="External"/><Relationship Id="rId31" Type="http://schemas.openxmlformats.org/officeDocument/2006/relationships/hyperlink" Target="https://www.nba.com/stats/player/203897/" TargetMode="External"/><Relationship Id="rId52" Type="http://schemas.openxmlformats.org/officeDocument/2006/relationships/hyperlink" Target="https://www.nba.com/stats/player/1630163/" TargetMode="External"/><Relationship Id="rId73" Type="http://schemas.openxmlformats.org/officeDocument/2006/relationships/hyperlink" Target="https://www.nba.com/stats/player/1629022/" TargetMode="External"/><Relationship Id="rId94" Type="http://schemas.openxmlformats.org/officeDocument/2006/relationships/hyperlink" Target="https://www.nba.com/stats/player/1629622/" TargetMode="External"/><Relationship Id="rId148" Type="http://schemas.openxmlformats.org/officeDocument/2006/relationships/hyperlink" Target="https://www.nba.com/stats/player/1631098/" TargetMode="External"/><Relationship Id="rId169" Type="http://schemas.openxmlformats.org/officeDocument/2006/relationships/hyperlink" Target="https://www.nba.com/stats/player/1631220/" TargetMode="External"/><Relationship Id="rId334" Type="http://schemas.openxmlformats.org/officeDocument/2006/relationships/hyperlink" Target="https://www.nba.com/stats/player/1628964/" TargetMode="External"/><Relationship Id="rId355" Type="http://schemas.openxmlformats.org/officeDocument/2006/relationships/hyperlink" Target="https://www.nba.com/stats/player/1628470/" TargetMode="External"/><Relationship Id="rId376" Type="http://schemas.openxmlformats.org/officeDocument/2006/relationships/hyperlink" Target="https://www.nba.com/stats/player/1630230/" TargetMode="External"/><Relationship Id="rId397" Type="http://schemas.openxmlformats.org/officeDocument/2006/relationships/hyperlink" Target="https://www.nba.com/stats/player/1630557/" TargetMode="External"/><Relationship Id="rId4" Type="http://schemas.openxmlformats.org/officeDocument/2006/relationships/hyperlink" Target="https://www.nba.com/stats/player/1628983/" TargetMode="External"/><Relationship Id="rId180" Type="http://schemas.openxmlformats.org/officeDocument/2006/relationships/hyperlink" Target="https://www.nba.com/stats/player/1630176/" TargetMode="External"/><Relationship Id="rId215" Type="http://schemas.openxmlformats.org/officeDocument/2006/relationships/hyperlink" Target="https://www.nba.com/stats/player/1630551/" TargetMode="External"/><Relationship Id="rId236" Type="http://schemas.openxmlformats.org/officeDocument/2006/relationships/hyperlink" Target="https://www.nba.com/stats/player/1630700/" TargetMode="External"/><Relationship Id="rId257" Type="http://schemas.openxmlformats.org/officeDocument/2006/relationships/hyperlink" Target="https://www.nba.com/stats/player/1629676/" TargetMode="External"/><Relationship Id="rId278" Type="http://schemas.openxmlformats.org/officeDocument/2006/relationships/hyperlink" Target="https://www.nba.com/stats/player/1631217/" TargetMode="External"/><Relationship Id="rId401" Type="http://schemas.openxmlformats.org/officeDocument/2006/relationships/hyperlink" Target="https://www.nba.com/stats/player/1631100/" TargetMode="External"/><Relationship Id="rId422" Type="http://schemas.openxmlformats.org/officeDocument/2006/relationships/hyperlink" Target="https://www.nba.com/stats/player/1630526/" TargetMode="External"/><Relationship Id="rId443" Type="http://schemas.openxmlformats.org/officeDocument/2006/relationships/hyperlink" Target="https://www.nba.com/stats/player/1626166/" TargetMode="External"/><Relationship Id="rId464" Type="http://schemas.openxmlformats.org/officeDocument/2006/relationships/hyperlink" Target="https://www.nba.com/stats/player/1629669/" TargetMode="External"/><Relationship Id="rId303" Type="http://schemas.openxmlformats.org/officeDocument/2006/relationships/hyperlink" Target="https://www.nba.com/stats/player/1628467/" TargetMode="External"/><Relationship Id="rId42" Type="http://schemas.openxmlformats.org/officeDocument/2006/relationships/hyperlink" Target="https://www.nba.com/stats/player/1626157/" TargetMode="External"/><Relationship Id="rId84" Type="http://schemas.openxmlformats.org/officeDocument/2006/relationships/hyperlink" Target="https://www.nba.com/stats/player/202696/" TargetMode="External"/><Relationship Id="rId138" Type="http://schemas.openxmlformats.org/officeDocument/2006/relationships/hyperlink" Target="https://www.nba.com/stats/player/203521/" TargetMode="External"/><Relationship Id="rId345" Type="http://schemas.openxmlformats.org/officeDocument/2006/relationships/hyperlink" Target="https://www.nba.com/stats/player/1628380/" TargetMode="External"/><Relationship Id="rId387" Type="http://schemas.openxmlformats.org/officeDocument/2006/relationships/hyperlink" Target="https://www.nba.com/stats/player/1630245/" TargetMode="External"/><Relationship Id="rId191" Type="http://schemas.openxmlformats.org/officeDocument/2006/relationships/hyperlink" Target="https://www.nba.com/stats/player/203476/" TargetMode="External"/><Relationship Id="rId205" Type="http://schemas.openxmlformats.org/officeDocument/2006/relationships/hyperlink" Target="https://www.nba.com/stats/player/202722/" TargetMode="External"/><Relationship Id="rId247" Type="http://schemas.openxmlformats.org/officeDocument/2006/relationships/hyperlink" Target="https://www.nba.com/stats/player/201933/" TargetMode="External"/><Relationship Id="rId412" Type="http://schemas.openxmlformats.org/officeDocument/2006/relationships/hyperlink" Target="https://www.nba.com/stats/player/1629684/" TargetMode="External"/><Relationship Id="rId107" Type="http://schemas.openxmlformats.org/officeDocument/2006/relationships/hyperlink" Target="https://www.nba.com/stats/player/1630531/" TargetMode="External"/><Relationship Id="rId289" Type="http://schemas.openxmlformats.org/officeDocument/2006/relationships/hyperlink" Target="https://www.nba.com/stats/player/201565/" TargetMode="External"/><Relationship Id="rId454" Type="http://schemas.openxmlformats.org/officeDocument/2006/relationships/hyperlink" Target="https://www.nba.com/stats/player/201569/" TargetMode="External"/><Relationship Id="rId11" Type="http://schemas.openxmlformats.org/officeDocument/2006/relationships/hyperlink" Target="https://www.nba.com/stats/player/1626164/" TargetMode="External"/><Relationship Id="rId53" Type="http://schemas.openxmlformats.org/officeDocument/2006/relationships/hyperlink" Target="https://www.nba.com/stats/player/1630532/" TargetMode="External"/><Relationship Id="rId149" Type="http://schemas.openxmlformats.org/officeDocument/2006/relationships/hyperlink" Target="https://www.nba.com/stats/player/1629637/" TargetMode="External"/><Relationship Id="rId314" Type="http://schemas.openxmlformats.org/officeDocument/2006/relationships/hyperlink" Target="https://www.nba.com/stats/player/1628981/" TargetMode="External"/><Relationship Id="rId356" Type="http://schemas.openxmlformats.org/officeDocument/2006/relationships/hyperlink" Target="https://www.nba.com/stats/player/1630174/" TargetMode="External"/><Relationship Id="rId398" Type="http://schemas.openxmlformats.org/officeDocument/2006/relationships/hyperlink" Target="https://www.nba.com/stats/player/1626220/" TargetMode="External"/><Relationship Id="rId95" Type="http://schemas.openxmlformats.org/officeDocument/2006/relationships/hyperlink" Target="https://www.nba.com/stats/player/200768/" TargetMode="External"/><Relationship Id="rId160" Type="http://schemas.openxmlformats.org/officeDocument/2006/relationships/hyperlink" Target="https://www.nba.com/stats/player/1629033/" TargetMode="External"/><Relationship Id="rId216" Type="http://schemas.openxmlformats.org/officeDocument/2006/relationships/hyperlink" Target="https://www.nba.com/stats/player/203526/" TargetMode="External"/><Relationship Id="rId423" Type="http://schemas.openxmlformats.org/officeDocument/2006/relationships/hyperlink" Target="https://www.nba.com/stats/player/1630173/" TargetMode="External"/><Relationship Id="rId258" Type="http://schemas.openxmlformats.org/officeDocument/2006/relationships/hyperlink" Target="https://www.nba.com/stats/player/1627884/" TargetMode="External"/><Relationship Id="rId465" Type="http://schemas.openxmlformats.org/officeDocument/2006/relationships/hyperlink" Target="https://www.nba.com/stats/player/1628997/" TargetMode="External"/><Relationship Id="rId22" Type="http://schemas.openxmlformats.org/officeDocument/2006/relationships/hyperlink" Target="https://www.nba.com/stats/player/202331/" TargetMode="External"/><Relationship Id="rId64" Type="http://schemas.openxmlformats.org/officeDocument/2006/relationships/hyperlink" Target="https://www.nba.com/stats/player/1626167/" TargetMode="External"/><Relationship Id="rId118" Type="http://schemas.openxmlformats.org/officeDocument/2006/relationships/hyperlink" Target="https://www.nba.com/stats/player/1626163/" TargetMode="External"/><Relationship Id="rId325" Type="http://schemas.openxmlformats.org/officeDocument/2006/relationships/hyperlink" Target="https://www.nba.com/stats/player/1629647/" TargetMode="External"/><Relationship Id="rId367" Type="http://schemas.openxmlformats.org/officeDocument/2006/relationships/hyperlink" Target="https://www.nba.com/stats/player/1629011/" TargetMode="External"/><Relationship Id="rId171" Type="http://schemas.openxmlformats.org/officeDocument/2006/relationships/hyperlink" Target="https://www.nba.com/stats/player/1630577/" TargetMode="External"/><Relationship Id="rId227" Type="http://schemas.openxmlformats.org/officeDocument/2006/relationships/hyperlink" Target="https://www.nba.com/stats/player/1630572/" TargetMode="External"/><Relationship Id="rId269" Type="http://schemas.openxmlformats.org/officeDocument/2006/relationships/hyperlink" Target="https://www.nba.com/stats/player/1627823/" TargetMode="External"/><Relationship Id="rId434" Type="http://schemas.openxmlformats.org/officeDocument/2006/relationships/hyperlink" Target="https://www.nba.com/stats/player/1627763/" TargetMode="External"/><Relationship Id="rId476" Type="http://schemas.openxmlformats.org/officeDocument/2006/relationships/hyperlink" Target="https://www.nba.com/stats/player/203114/" TargetMode="External"/><Relationship Id="rId33" Type="http://schemas.openxmlformats.org/officeDocument/2006/relationships/hyperlink" Target="https://www.nba.com/stats/player/204001/" TargetMode="External"/><Relationship Id="rId129" Type="http://schemas.openxmlformats.org/officeDocument/2006/relationships/hyperlink" Target="https://www.nba.com/stats/player/203457/" TargetMode="External"/><Relationship Id="rId280" Type="http://schemas.openxmlformats.org/officeDocument/2006/relationships/hyperlink" Target="https://www.nba.com/stats/player/201976/" TargetMode="External"/><Relationship Id="rId336" Type="http://schemas.openxmlformats.org/officeDocument/2006/relationships/hyperlink" Target="https://www.nba.com/stats/player/1629139/" TargetMode="External"/><Relationship Id="rId75" Type="http://schemas.openxmlformats.org/officeDocument/2006/relationships/hyperlink" Target="https://www.nba.com/stats/player/1628976/" TargetMode="External"/><Relationship Id="rId140" Type="http://schemas.openxmlformats.org/officeDocument/2006/relationships/hyperlink" Target="https://www.nba.com/stats/player/1630296/" TargetMode="External"/><Relationship Id="rId182" Type="http://schemas.openxmlformats.org/officeDocument/2006/relationships/hyperlink" Target="https://www.nba.com/stats/player/1630284/" TargetMode="External"/><Relationship Id="rId378" Type="http://schemas.openxmlformats.org/officeDocument/2006/relationships/hyperlink" Target="https://www.nba.com/stats/player/1626192/" TargetMode="External"/><Relationship Id="rId403" Type="http://schemas.openxmlformats.org/officeDocument/2006/relationships/hyperlink" Target="https://www.nba.com/stats/player/1630208/" TargetMode="External"/><Relationship Id="rId6" Type="http://schemas.openxmlformats.org/officeDocument/2006/relationships/hyperlink" Target="https://www.nba.com/stats/player/201939/" TargetMode="External"/><Relationship Id="rId238" Type="http://schemas.openxmlformats.org/officeDocument/2006/relationships/hyperlink" Target="https://www.nba.com/stats/player/201599/" TargetMode="External"/><Relationship Id="rId445" Type="http://schemas.openxmlformats.org/officeDocument/2006/relationships/hyperlink" Target="https://www.nba.com/stats/player/1629661/" TargetMode="External"/><Relationship Id="rId291" Type="http://schemas.openxmlformats.org/officeDocument/2006/relationships/hyperlink" Target="https://www.nba.com/stats/player/1630560/" TargetMode="External"/><Relationship Id="rId305" Type="http://schemas.openxmlformats.org/officeDocument/2006/relationships/hyperlink" Target="https://www.nba.com/stats/player/1630647/" TargetMode="External"/><Relationship Id="rId347" Type="http://schemas.openxmlformats.org/officeDocument/2006/relationships/hyperlink" Target="https://www.nba.com/stats/player/1627752/" TargetMode="External"/><Relationship Id="rId44" Type="http://schemas.openxmlformats.org/officeDocument/2006/relationships/hyperlink" Target="https://www.nba.com/stats/player/202711/" TargetMode="External"/><Relationship Id="rId86" Type="http://schemas.openxmlformats.org/officeDocument/2006/relationships/hyperlink" Target="https://www.nba.com/stats/player/201572/" TargetMode="External"/><Relationship Id="rId151" Type="http://schemas.openxmlformats.org/officeDocument/2006/relationships/hyperlink" Target="https://www.nba.com/stats/player/1631207/" TargetMode="External"/><Relationship Id="rId389" Type="http://schemas.openxmlformats.org/officeDocument/2006/relationships/hyperlink" Target="https://www.nba.com/stats/player/203926/" TargetMode="External"/><Relationship Id="rId193" Type="http://schemas.openxmlformats.org/officeDocument/2006/relationships/hyperlink" Target="https://www.nba.com/stats/player/1630586/" TargetMode="External"/><Relationship Id="rId207" Type="http://schemas.openxmlformats.org/officeDocument/2006/relationships/hyperlink" Target="https://www.nba.com/stats/player/202693/" TargetMode="External"/><Relationship Id="rId249" Type="http://schemas.openxmlformats.org/officeDocument/2006/relationships/hyperlink" Target="https://www.nba.com/stats/player/1629726/" TargetMode="External"/><Relationship Id="rId414" Type="http://schemas.openxmlformats.org/officeDocument/2006/relationships/hyperlink" Target="https://www.nba.com/stats/player/1626204/" TargetMode="External"/><Relationship Id="rId456" Type="http://schemas.openxmlformats.org/officeDocument/2006/relationships/hyperlink" Target="https://www.nba.com/stats/player/203935/" TargetMode="External"/><Relationship Id="rId13" Type="http://schemas.openxmlformats.org/officeDocument/2006/relationships/hyperlink" Target="https://www.nba.com/stats/player/1627759/" TargetMode="External"/><Relationship Id="rId109" Type="http://schemas.openxmlformats.org/officeDocument/2006/relationships/hyperlink" Target="https://www.nba.com/stats/player/1631116/" TargetMode="External"/><Relationship Id="rId260" Type="http://schemas.openxmlformats.org/officeDocument/2006/relationships/hyperlink" Target="https://www.nba.com/stats/player/1628436/" TargetMode="External"/><Relationship Id="rId316" Type="http://schemas.openxmlformats.org/officeDocument/2006/relationships/hyperlink" Target="https://www.nba.com/stats/player/1629660/" TargetMode="External"/><Relationship Id="rId55" Type="http://schemas.openxmlformats.org/officeDocument/2006/relationships/hyperlink" Target="https://www.nba.com/stats/player/203952/" TargetMode="External"/><Relationship Id="rId97" Type="http://schemas.openxmlformats.org/officeDocument/2006/relationships/hyperlink" Target="https://www.nba.com/stats/player/1630180/" TargetMode="External"/><Relationship Id="rId120" Type="http://schemas.openxmlformats.org/officeDocument/2006/relationships/hyperlink" Target="https://www.nba.com/stats/player/1630639/" TargetMode="External"/><Relationship Id="rId358" Type="http://schemas.openxmlformats.org/officeDocument/2006/relationships/hyperlink" Target="https://www.nba.com/stats/player/1629632/" TargetMode="External"/><Relationship Id="rId162" Type="http://schemas.openxmlformats.org/officeDocument/2006/relationships/hyperlink" Target="https://www.nba.com/stats/player/1630225/" TargetMode="External"/><Relationship Id="rId218" Type="http://schemas.openxmlformats.org/officeDocument/2006/relationships/hyperlink" Target="https://www.nba.com/stats/player/1630240/" TargetMode="External"/><Relationship Id="rId425" Type="http://schemas.openxmlformats.org/officeDocument/2006/relationships/hyperlink" Target="https://www.nba.com/stats/player/1629020/" TargetMode="External"/><Relationship Id="rId467" Type="http://schemas.openxmlformats.org/officeDocument/2006/relationships/hyperlink" Target="https://www.nba.com/stats/player/1631099/" TargetMode="External"/><Relationship Id="rId271" Type="http://schemas.openxmlformats.org/officeDocument/2006/relationships/hyperlink" Target="https://www.nba.com/stats/player/1631288/" TargetMode="External"/><Relationship Id="rId24" Type="http://schemas.openxmlformats.org/officeDocument/2006/relationships/hyperlink" Target="https://www.nba.com/stats/player/1628368/" TargetMode="External"/><Relationship Id="rId66" Type="http://schemas.openxmlformats.org/officeDocument/2006/relationships/hyperlink" Target="https://www.nba.com/stats/player/203468/" TargetMode="External"/><Relationship Id="rId131" Type="http://schemas.openxmlformats.org/officeDocument/2006/relationships/hyperlink" Target="https://www.nba.com/stats/player/1628962/" TargetMode="External"/><Relationship Id="rId327" Type="http://schemas.openxmlformats.org/officeDocument/2006/relationships/hyperlink" Target="https://www.nba.com/stats/player/203490/" TargetMode="External"/><Relationship Id="rId369" Type="http://schemas.openxmlformats.org/officeDocument/2006/relationships/hyperlink" Target="https://www.nba.com/stats/player/1630563/" TargetMode="External"/><Relationship Id="rId173" Type="http://schemas.openxmlformats.org/officeDocument/2006/relationships/hyperlink" Target="https://www.nba.com/stats/player/1630568/" TargetMode="External"/><Relationship Id="rId229" Type="http://schemas.openxmlformats.org/officeDocument/2006/relationships/hyperlink" Target="https://www.nba.com/stats/player/1631108/" TargetMode="External"/><Relationship Id="rId380" Type="http://schemas.openxmlformats.org/officeDocument/2006/relationships/hyperlink" Target="https://www.nba.com/stats/player/1630558/" TargetMode="External"/><Relationship Id="rId436" Type="http://schemas.openxmlformats.org/officeDocument/2006/relationships/hyperlink" Target="https://www.nba.com/stats/player/202694/" TargetMode="External"/><Relationship Id="rId240" Type="http://schemas.openxmlformats.org/officeDocument/2006/relationships/hyperlink" Target="https://www.nba.com/stats/player/1630699/" TargetMode="External"/><Relationship Id="rId478" Type="http://schemas.openxmlformats.org/officeDocument/2006/relationships/hyperlink" Target="https://www.nba.com/stats/player/1629001/" TargetMode="External"/><Relationship Id="rId35" Type="http://schemas.openxmlformats.org/officeDocument/2006/relationships/hyperlink" Target="https://www.nba.com/stats/player/1630224/" TargetMode="External"/><Relationship Id="rId77" Type="http://schemas.openxmlformats.org/officeDocument/2006/relationships/hyperlink" Target="https://www.nba.com/stats/player/1629008/" TargetMode="External"/><Relationship Id="rId100" Type="http://schemas.openxmlformats.org/officeDocument/2006/relationships/hyperlink" Target="https://www.nba.com/stats/player/1629012/" TargetMode="External"/><Relationship Id="rId282" Type="http://schemas.openxmlformats.org/officeDocument/2006/relationships/hyperlink" Target="https://www.nba.com/stats/player/1628977/" TargetMode="External"/><Relationship Id="rId338" Type="http://schemas.openxmlformats.org/officeDocument/2006/relationships/hyperlink" Target="https://www.nba.com/stats/player/1630165/" TargetMode="External"/><Relationship Id="rId8" Type="http://schemas.openxmlformats.org/officeDocument/2006/relationships/hyperlink" Target="https://www.nba.com/stats/player/203076/" TargetMode="External"/><Relationship Id="rId142" Type="http://schemas.openxmlformats.org/officeDocument/2006/relationships/hyperlink" Target="https://www.nba.com/stats/player/1630600/" TargetMode="External"/><Relationship Id="rId184" Type="http://schemas.openxmlformats.org/officeDocument/2006/relationships/hyperlink" Target="https://www.nba.com/stats/player/1629312/" TargetMode="External"/><Relationship Id="rId391" Type="http://schemas.openxmlformats.org/officeDocument/2006/relationships/hyperlink" Target="https://www.nba.com/stats/player/201144/" TargetMode="External"/><Relationship Id="rId405" Type="http://schemas.openxmlformats.org/officeDocument/2006/relationships/hyperlink" Target="https://www.nba.com/stats/player/1628372/" TargetMode="External"/><Relationship Id="rId447" Type="http://schemas.openxmlformats.org/officeDocument/2006/relationships/hyperlink" Target="https://www.nba.com/stats/player/1628963/" TargetMode="External"/><Relationship Id="rId251" Type="http://schemas.openxmlformats.org/officeDocument/2006/relationships/hyperlink" Target="https://www.nba.com/stats/player/201588/" TargetMode="External"/><Relationship Id="rId46" Type="http://schemas.openxmlformats.org/officeDocument/2006/relationships/hyperlink" Target="https://www.nba.com/stats/player/1630170/" TargetMode="External"/><Relationship Id="rId293" Type="http://schemas.openxmlformats.org/officeDocument/2006/relationships/hyperlink" Target="https://www.nba.com/stats/player/1629731/" TargetMode="External"/><Relationship Id="rId307" Type="http://schemas.openxmlformats.org/officeDocument/2006/relationships/hyperlink" Target="https://www.nba.com/stats/player/1628984/" TargetMode="External"/><Relationship Id="rId349" Type="http://schemas.openxmlformats.org/officeDocument/2006/relationships/hyperlink" Target="https://www.nba.com/stats/player/1630167/" TargetMode="External"/><Relationship Id="rId88" Type="http://schemas.openxmlformats.org/officeDocument/2006/relationships/hyperlink" Target="https://www.nba.com/stats/player/1626156/" TargetMode="External"/><Relationship Id="rId111" Type="http://schemas.openxmlformats.org/officeDocument/2006/relationships/hyperlink" Target="https://www.nba.com/stats/player/1630535/" TargetMode="External"/><Relationship Id="rId153" Type="http://schemas.openxmlformats.org/officeDocument/2006/relationships/hyperlink" Target="https://www.nba.com/stats/player/1631212/" TargetMode="External"/><Relationship Id="rId195" Type="http://schemas.openxmlformats.org/officeDocument/2006/relationships/hyperlink" Target="https://www.nba.com/stats/player/202397/" TargetMode="External"/><Relationship Id="rId209" Type="http://schemas.openxmlformats.org/officeDocument/2006/relationships/hyperlink" Target="https://www.nba.com/stats/player/202083/" TargetMode="External"/><Relationship Id="rId360" Type="http://schemas.openxmlformats.org/officeDocument/2006/relationships/hyperlink" Target="https://www.nba.com/stats/player/203115/" TargetMode="External"/><Relationship Id="rId416" Type="http://schemas.openxmlformats.org/officeDocument/2006/relationships/hyperlink" Target="https://www.nba.com/stats/player/203082/" TargetMode="External"/><Relationship Id="rId220" Type="http://schemas.openxmlformats.org/officeDocument/2006/relationships/hyperlink" Target="https://www.nba.com/stats/player/1631111/" TargetMode="External"/><Relationship Id="rId458" Type="http://schemas.openxmlformats.org/officeDocument/2006/relationships/hyperlink" Target="https://www.nba.com/stats/player/1630191/" TargetMode="External"/><Relationship Id="rId15" Type="http://schemas.openxmlformats.org/officeDocument/2006/relationships/hyperlink" Target="https://www.nba.com/stats/player/203081/" TargetMode="External"/><Relationship Id="rId57" Type="http://schemas.openxmlformats.org/officeDocument/2006/relationships/hyperlink" Target="https://www.nba.com/stats/player/1628384/" TargetMode="External"/><Relationship Id="rId262" Type="http://schemas.openxmlformats.org/officeDocument/2006/relationships/hyperlink" Target="https://www.nba.com/stats/player/1630613/" TargetMode="External"/><Relationship Id="rId318" Type="http://schemas.openxmlformats.org/officeDocument/2006/relationships/hyperlink" Target="https://www.nba.com/stats/player/1629656/" TargetMode="External"/><Relationship Id="rId99" Type="http://schemas.openxmlformats.org/officeDocument/2006/relationships/hyperlink" Target="https://www.nba.com/stats/player/1630567/" TargetMode="External"/><Relationship Id="rId122" Type="http://schemas.openxmlformats.org/officeDocument/2006/relationships/hyperlink" Target="https://www.nba.com/stats/player/1629662/" TargetMode="External"/><Relationship Id="rId164" Type="http://schemas.openxmlformats.org/officeDocument/2006/relationships/hyperlink" Target="https://www.nba.com/stats/player/1631298/" TargetMode="External"/><Relationship Id="rId371" Type="http://schemas.openxmlformats.org/officeDocument/2006/relationships/hyperlink" Target="https://www.nba.com/stats/player/1631115/" TargetMode="External"/><Relationship Id="rId427" Type="http://schemas.openxmlformats.org/officeDocument/2006/relationships/hyperlink" Target="https://www.nba.com/stats/player/203925/" TargetMode="External"/><Relationship Id="rId469" Type="http://schemas.openxmlformats.org/officeDocument/2006/relationships/hyperlink" Target="https://www.nba.com/stats/player/1628971/" TargetMode="External"/><Relationship Id="rId26" Type="http://schemas.openxmlformats.org/officeDocument/2006/relationships/hyperlink" Target="https://www.nba.com/stats/player/203924/" TargetMode="External"/><Relationship Id="rId231" Type="http://schemas.openxmlformats.org/officeDocument/2006/relationships/hyperlink" Target="https://www.nba.com/stats/player/1630177/" TargetMode="External"/><Relationship Id="rId273" Type="http://schemas.openxmlformats.org/officeDocument/2006/relationships/hyperlink" Target="https://www.nba.com/stats/player/201586/" TargetMode="External"/><Relationship Id="rId329" Type="http://schemas.openxmlformats.org/officeDocument/2006/relationships/hyperlink" Target="https://www.nba.com/stats/player/1629134/" TargetMode="External"/><Relationship Id="rId480" Type="http://schemas.openxmlformats.org/officeDocument/2006/relationships/hyperlink" Target="https://www.nba.com/stats/player/1631114/" TargetMode="External"/><Relationship Id="rId68" Type="http://schemas.openxmlformats.org/officeDocument/2006/relationships/hyperlink" Target="https://www.nba.com/stats/player/1629673/" TargetMode="External"/><Relationship Id="rId133" Type="http://schemas.openxmlformats.org/officeDocument/2006/relationships/hyperlink" Target="https://www.nba.com/stats/player/203458/" TargetMode="External"/><Relationship Id="rId175" Type="http://schemas.openxmlformats.org/officeDocument/2006/relationships/hyperlink" Target="https://www.nba.com/stats/player/1630250/" TargetMode="External"/><Relationship Id="rId340" Type="http://schemas.openxmlformats.org/officeDocument/2006/relationships/hyperlink" Target="https://www.nba.com/stats/player/1631101/" TargetMode="External"/><Relationship Id="rId200" Type="http://schemas.openxmlformats.org/officeDocument/2006/relationships/hyperlink" Target="https://www.nba.com/stats/player/200782/" TargetMode="External"/><Relationship Id="rId382" Type="http://schemas.openxmlformats.org/officeDocument/2006/relationships/hyperlink" Target="https://www.nba.com/stats/player/1627826/" TargetMode="External"/><Relationship Id="rId438" Type="http://schemas.openxmlformats.org/officeDocument/2006/relationships/hyperlink" Target="https://www.nba.com/stats/player/202685/" TargetMode="External"/><Relationship Id="rId242" Type="http://schemas.openxmlformats.org/officeDocument/2006/relationships/hyperlink" Target="https://www.nba.com/stats/player/1626195/" TargetMode="External"/><Relationship Id="rId284" Type="http://schemas.openxmlformats.org/officeDocument/2006/relationships/hyperlink" Target="https://www.nba.com/stats/player/1626153/" TargetMode="External"/><Relationship Id="rId37" Type="http://schemas.openxmlformats.org/officeDocument/2006/relationships/hyperlink" Target="https://www.nba.com/stats/player/1626179/" TargetMode="External"/><Relationship Id="rId79" Type="http://schemas.openxmlformats.org/officeDocument/2006/relationships/hyperlink" Target="https://www.nba.com/stats/player/202330/" TargetMode="External"/><Relationship Id="rId102" Type="http://schemas.openxmlformats.org/officeDocument/2006/relationships/hyperlink" Target="https://www.nba.com/stats/player/1630549/" TargetMode="External"/><Relationship Id="rId144" Type="http://schemas.openxmlformats.org/officeDocument/2006/relationships/hyperlink" Target="https://www.nba.com/stats/player/1630235/" TargetMode="External"/><Relationship Id="rId90" Type="http://schemas.openxmlformats.org/officeDocument/2006/relationships/hyperlink" Target="https://www.nba.com/stats/player/1630578/" TargetMode="External"/><Relationship Id="rId186" Type="http://schemas.openxmlformats.org/officeDocument/2006/relationships/hyperlink" Target="https://www.nba.com/stats/player/201580/" TargetMode="External"/><Relationship Id="rId351" Type="http://schemas.openxmlformats.org/officeDocument/2006/relationships/hyperlink" Target="https://www.nba.com/stats/player/1628379/" TargetMode="External"/><Relationship Id="rId393" Type="http://schemas.openxmlformats.org/officeDocument/2006/relationships/hyperlink" Target="https://www.nba.com/stats/player/1629667/" TargetMode="External"/><Relationship Id="rId407" Type="http://schemas.openxmlformats.org/officeDocument/2006/relationships/hyperlink" Target="https://www.nba.com/stats/player/1630197/" TargetMode="External"/><Relationship Id="rId449" Type="http://schemas.openxmlformats.org/officeDocument/2006/relationships/hyperlink" Target="https://www.nba.com/stats/player/202322/" TargetMode="External"/><Relationship Id="rId211" Type="http://schemas.openxmlformats.org/officeDocument/2006/relationships/hyperlink" Target="https://www.nba.com/stats/player/1631160/" TargetMode="External"/><Relationship Id="rId253" Type="http://schemas.openxmlformats.org/officeDocument/2006/relationships/hyperlink" Target="https://www.nba.com/stats/player/202709/" TargetMode="External"/><Relationship Id="rId295" Type="http://schemas.openxmlformats.org/officeDocument/2006/relationships/hyperlink" Target="https://www.nba.com/stats/player/1629111/" TargetMode="External"/><Relationship Id="rId309" Type="http://schemas.openxmlformats.org/officeDocument/2006/relationships/hyperlink" Target="https://www.nba.com/stats/player/1629633/" TargetMode="External"/><Relationship Id="rId460" Type="http://schemas.openxmlformats.org/officeDocument/2006/relationships/hyperlink" Target="https://www.nba.com/stats/player/1629651/" TargetMode="External"/><Relationship Id="rId48" Type="http://schemas.openxmlformats.org/officeDocument/2006/relationships/hyperlink" Target="https://www.nba.com/stats/player/1626162/" TargetMode="External"/><Relationship Id="rId113" Type="http://schemas.openxmlformats.org/officeDocument/2006/relationships/hyperlink" Target="https://www.nba.com/stats/player/1629006/" TargetMode="External"/><Relationship Id="rId320" Type="http://schemas.openxmlformats.org/officeDocument/2006/relationships/hyperlink" Target="https://www.nba.com/stats/player/1629646/" TargetMode="External"/><Relationship Id="rId155" Type="http://schemas.openxmlformats.org/officeDocument/2006/relationships/hyperlink" Target="https://www.nba.com/stats/player/1631213/" TargetMode="External"/><Relationship Id="rId197" Type="http://schemas.openxmlformats.org/officeDocument/2006/relationships/hyperlink" Target="https://www.nba.com/stats/player/1630214/" TargetMode="External"/><Relationship Id="rId362" Type="http://schemas.openxmlformats.org/officeDocument/2006/relationships/hyperlink" Target="https://www.nba.com/stats/player/1630182/" TargetMode="External"/><Relationship Id="rId418" Type="http://schemas.openxmlformats.org/officeDocument/2006/relationships/hyperlink" Target="https://www.nba.com/stats/player/203552/" TargetMode="External"/><Relationship Id="rId222" Type="http://schemas.openxmlformats.org/officeDocument/2006/relationships/hyperlink" Target="https://www.nba.com/stats/player/203085/" TargetMode="External"/><Relationship Id="rId264" Type="http://schemas.openxmlformats.org/officeDocument/2006/relationships/hyperlink" Target="https://www.nba.com/stats/player/1628988/" TargetMode="External"/><Relationship Id="rId471" Type="http://schemas.openxmlformats.org/officeDocument/2006/relationships/hyperlink" Target="https://www.nba.com/stats/player/1628449/" TargetMode="External"/><Relationship Id="rId17" Type="http://schemas.openxmlformats.org/officeDocument/2006/relationships/hyperlink" Target="https://www.nba.com/stats/player/1629014/" TargetMode="External"/><Relationship Id="rId59" Type="http://schemas.openxmlformats.org/officeDocument/2006/relationships/hyperlink" Target="https://www.nba.com/stats/player/1629628/" TargetMode="External"/><Relationship Id="rId124" Type="http://schemas.openxmlformats.org/officeDocument/2006/relationships/hyperlink" Target="https://www.nba.com/stats/player/1631133/" TargetMode="External"/><Relationship Id="rId70" Type="http://schemas.openxmlformats.org/officeDocument/2006/relationships/hyperlink" Target="https://www.nba.com/stats/player/1627741/" TargetMode="External"/><Relationship Id="rId166" Type="http://schemas.openxmlformats.org/officeDocument/2006/relationships/hyperlink" Target="https://www.nba.com/stats/player/1631205/" TargetMode="External"/><Relationship Id="rId331" Type="http://schemas.openxmlformats.org/officeDocument/2006/relationships/hyperlink" Target="https://www.nba.com/stats/player/1629629/" TargetMode="External"/><Relationship Id="rId373" Type="http://schemas.openxmlformats.org/officeDocument/2006/relationships/hyperlink" Target="https://www.nba.com/stats/player/1629056/" TargetMode="External"/><Relationship Id="rId429" Type="http://schemas.openxmlformats.org/officeDocument/2006/relationships/hyperlink" Target="https://www.nba.com/stats/player/1627827/" TargetMode="External"/><Relationship Id="rId1" Type="http://schemas.openxmlformats.org/officeDocument/2006/relationships/hyperlink" Target="https://www.nba.com/stats/player/1629029/" TargetMode="External"/><Relationship Id="rId233" Type="http://schemas.openxmlformats.org/officeDocument/2006/relationships/hyperlink" Target="https://www.nba.com/stats/player/203496/" TargetMode="External"/><Relationship Id="rId440" Type="http://schemas.openxmlformats.org/officeDocument/2006/relationships/hyperlink" Target="https://www.nba.com/stats/player/203084/" TargetMode="External"/><Relationship Id="rId28" Type="http://schemas.openxmlformats.org/officeDocument/2006/relationships/hyperlink" Target="https://www.nba.com/stats/player/1630178/" TargetMode="External"/><Relationship Id="rId275" Type="http://schemas.openxmlformats.org/officeDocument/2006/relationships/hyperlink" Target="https://www.nba.com/stats/player/1629678/" TargetMode="External"/><Relationship Id="rId300" Type="http://schemas.openxmlformats.org/officeDocument/2006/relationships/hyperlink" Target="https://www.nba.com/stats/player/1629002/" TargetMode="External"/><Relationship Id="rId81" Type="http://schemas.openxmlformats.org/officeDocument/2006/relationships/hyperlink" Target="https://www.nba.com/stats/player/1628969/" TargetMode="External"/><Relationship Id="rId135" Type="http://schemas.openxmlformats.org/officeDocument/2006/relationships/hyperlink" Target="https://www.nba.com/stats/player/1630648/" TargetMode="External"/><Relationship Id="rId177" Type="http://schemas.openxmlformats.org/officeDocument/2006/relationships/hyperlink" Target="https://www.nba.com/stats/player/1627853/" TargetMode="External"/><Relationship Id="rId342" Type="http://schemas.openxmlformats.org/officeDocument/2006/relationships/hyperlink" Target="https://www.nba.com/stats/player/1628418/" TargetMode="External"/><Relationship Id="rId384" Type="http://schemas.openxmlformats.org/officeDocument/2006/relationships/hyperlink" Target="https://www.nba.com/stats/player/201567/" TargetMode="External"/><Relationship Id="rId202" Type="http://schemas.openxmlformats.org/officeDocument/2006/relationships/hyperlink" Target="https://www.nba.com/stats/player/201577/" TargetMode="External"/><Relationship Id="rId244" Type="http://schemas.openxmlformats.org/officeDocument/2006/relationships/hyperlink" Target="https://www.nba.com/stats/player/1627788/" TargetMode="External"/><Relationship Id="rId39" Type="http://schemas.openxmlformats.org/officeDocument/2006/relationships/hyperlink" Target="https://www.nba.com/stats/player/1628973/" TargetMode="External"/><Relationship Id="rId286" Type="http://schemas.openxmlformats.org/officeDocument/2006/relationships/hyperlink" Target="https://www.nba.com/stats/player/1630181/" TargetMode="External"/><Relationship Id="rId451" Type="http://schemas.openxmlformats.org/officeDocument/2006/relationships/hyperlink" Target="https://www.nba.com/stats/player/1629626/" TargetMode="External"/><Relationship Id="rId50" Type="http://schemas.openxmlformats.org/officeDocument/2006/relationships/hyperlink" Target="https://www.nba.com/stats/player/203903/" TargetMode="External"/><Relationship Id="rId104" Type="http://schemas.openxmlformats.org/officeDocument/2006/relationships/hyperlink" Target="https://www.nba.com/stats/player/1630561/" TargetMode="External"/><Relationship Id="rId146" Type="http://schemas.openxmlformats.org/officeDocument/2006/relationships/hyperlink" Target="https://www.nba.com/stats/player/1628396/" TargetMode="External"/><Relationship Id="rId188" Type="http://schemas.openxmlformats.org/officeDocument/2006/relationships/hyperlink" Target="https://www.nba.com/stats/player/203967/" TargetMode="External"/><Relationship Id="rId311" Type="http://schemas.openxmlformats.org/officeDocument/2006/relationships/hyperlink" Target="https://www.nba.com/stats/player/1631117/" TargetMode="External"/><Relationship Id="rId353" Type="http://schemas.openxmlformats.org/officeDocument/2006/relationships/hyperlink" Target="https://www.nba.com/stats/player/1630168/" TargetMode="External"/><Relationship Id="rId395" Type="http://schemas.openxmlformats.org/officeDocument/2006/relationships/hyperlink" Target="https://www.nba.com/stats/player/1629021/" TargetMode="External"/><Relationship Id="rId409" Type="http://schemas.openxmlformats.org/officeDocument/2006/relationships/hyperlink" Target="https://www.nba.com/stats/player/1629634/" TargetMode="External"/><Relationship Id="rId92" Type="http://schemas.openxmlformats.org/officeDocument/2006/relationships/hyperlink" Target="https://www.nba.com/stats/player/1630581/" TargetMode="External"/><Relationship Id="rId213" Type="http://schemas.openxmlformats.org/officeDocument/2006/relationships/hyperlink" Target="https://www.nba.com/stats/player/1630696/" TargetMode="External"/><Relationship Id="rId420" Type="http://schemas.openxmlformats.org/officeDocument/2006/relationships/hyperlink" Target="https://www.nba.com/stats/player/1629216/" TargetMode="External"/><Relationship Id="rId255" Type="http://schemas.openxmlformats.org/officeDocument/2006/relationships/hyperlink" Target="https://www.nba.com/stats/player/1627863/" TargetMode="External"/><Relationship Id="rId297" Type="http://schemas.openxmlformats.org/officeDocument/2006/relationships/hyperlink" Target="https://www.nba.com/stats/player/1631223/" TargetMode="External"/><Relationship Id="rId462" Type="http://schemas.openxmlformats.org/officeDocument/2006/relationships/hyperlink" Target="https://www.nba.com/stats/player/203991/" TargetMode="External"/><Relationship Id="rId115" Type="http://schemas.openxmlformats.org/officeDocument/2006/relationships/hyperlink" Target="https://www.nba.com/stats/player/1629644/" TargetMode="External"/><Relationship Id="rId157" Type="http://schemas.openxmlformats.org/officeDocument/2006/relationships/hyperlink" Target="https://www.nba.com/stats/player/2617/" TargetMode="External"/><Relationship Id="rId322" Type="http://schemas.openxmlformats.org/officeDocument/2006/relationships/hyperlink" Target="https://www.nba.com/stats/player/1629641/" TargetMode="External"/><Relationship Id="rId364" Type="http://schemas.openxmlformats.org/officeDocument/2006/relationships/hyperlink" Target="https://www.nba.com/stats/player/1629659/" TargetMode="External"/><Relationship Id="rId61" Type="http://schemas.openxmlformats.org/officeDocument/2006/relationships/hyperlink" Target="https://www.nba.com/stats/player/201950/" TargetMode="External"/><Relationship Id="rId199" Type="http://schemas.openxmlformats.org/officeDocument/2006/relationships/hyperlink" Target="https://www.nba.com/stats/player/1630554/" TargetMode="External"/><Relationship Id="rId19" Type="http://schemas.openxmlformats.org/officeDocument/2006/relationships/hyperlink" Target="https://www.nba.com/stats/player/1627783/" TargetMode="External"/><Relationship Id="rId224" Type="http://schemas.openxmlformats.org/officeDocument/2006/relationships/hyperlink" Target="https://www.nba.com/stats/player/1631260/" TargetMode="External"/><Relationship Id="rId266" Type="http://schemas.openxmlformats.org/officeDocument/2006/relationships/hyperlink" Target="https://www.nba.com/stats/player/1630579/" TargetMode="External"/><Relationship Id="rId431" Type="http://schemas.openxmlformats.org/officeDocument/2006/relationships/hyperlink" Target="https://www.nba.com/stats/player/1629652/" TargetMode="External"/><Relationship Id="rId473" Type="http://schemas.openxmlformats.org/officeDocument/2006/relationships/hyperlink" Target="https://www.nba.com/stats/player/203992/" TargetMode="External"/><Relationship Id="rId30" Type="http://schemas.openxmlformats.org/officeDocument/2006/relationships/hyperlink" Target="https://www.nba.com/stats/player/1629636/" TargetMode="External"/><Relationship Id="rId126" Type="http://schemas.openxmlformats.org/officeDocument/2006/relationships/hyperlink" Target="https://www.nba.com/stats/player/1630678/" TargetMode="External"/><Relationship Id="rId168" Type="http://schemas.openxmlformats.org/officeDocument/2006/relationships/hyperlink" Target="https://www.nba.com/stats/player/1631306/" TargetMode="External"/><Relationship Id="rId333" Type="http://schemas.openxmlformats.org/officeDocument/2006/relationships/hyperlink" Target="https://www.nba.com/stats/player/1630256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bastuffer.com/2022-2023-nba-rest-days-stats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23D9-0993-437B-A30E-D378296CB05A}">
  <sheetPr codeName="Sheet6"/>
  <dimension ref="A1:T421"/>
  <sheetViews>
    <sheetView tabSelected="1" workbookViewId="0">
      <pane ySplit="2" topLeftCell="A134" activePane="bottomLeft" state="frozen"/>
      <selection pane="bottomLeft" activeCell="C135" sqref="C135"/>
    </sheetView>
  </sheetViews>
  <sheetFormatPr defaultRowHeight="14.4" x14ac:dyDescent="0.3"/>
  <cols>
    <col min="1" max="1" width="24.33203125" style="2" bestFit="1" customWidth="1"/>
    <col min="2" max="6" width="7.88671875" style="2" bestFit="1" customWidth="1"/>
    <col min="7" max="7" width="7.88671875" style="2" customWidth="1"/>
    <col min="8" max="14" width="7.88671875" style="2" bestFit="1" customWidth="1"/>
    <col min="15" max="15" width="9.44140625" customWidth="1"/>
  </cols>
  <sheetData>
    <row r="1" spans="1:20" ht="15" thickBot="1" x14ac:dyDescent="0.35">
      <c r="A1" s="26" t="s">
        <v>530</v>
      </c>
      <c r="B1" s="321" t="s">
        <v>510</v>
      </c>
      <c r="C1" s="322"/>
      <c r="D1" s="322"/>
      <c r="E1" s="323"/>
      <c r="F1" s="324"/>
      <c r="G1" s="318" t="s">
        <v>2414</v>
      </c>
      <c r="H1" s="319"/>
      <c r="I1" s="319"/>
      <c r="J1" s="320"/>
      <c r="K1" s="315" t="s">
        <v>511</v>
      </c>
      <c r="L1" s="316"/>
      <c r="M1" s="316"/>
      <c r="N1" s="317"/>
    </row>
    <row r="2" spans="1:20" s="20" customFormat="1" ht="42" customHeight="1" thickBot="1" x14ac:dyDescent="0.35">
      <c r="A2" s="27" t="s">
        <v>2268</v>
      </c>
      <c r="B2" s="22" t="s">
        <v>516</v>
      </c>
      <c r="C2" s="22" t="s">
        <v>517</v>
      </c>
      <c r="D2" s="23" t="s">
        <v>518</v>
      </c>
      <c r="E2" s="24" t="s">
        <v>519</v>
      </c>
      <c r="F2" s="22" t="s">
        <v>520</v>
      </c>
      <c r="G2" s="22" t="s">
        <v>521</v>
      </c>
      <c r="H2" s="23" t="s">
        <v>522</v>
      </c>
      <c r="I2" s="22" t="s">
        <v>523</v>
      </c>
      <c r="J2" s="24" t="s">
        <v>524</v>
      </c>
      <c r="K2" s="22" t="s">
        <v>525</v>
      </c>
      <c r="L2" s="24" t="s">
        <v>526</v>
      </c>
      <c r="M2" s="25" t="s">
        <v>527</v>
      </c>
      <c r="N2" s="22" t="s">
        <v>528</v>
      </c>
    </row>
    <row r="3" spans="1:20" x14ac:dyDescent="0.3">
      <c r="A3" s="2" t="s">
        <v>104</v>
      </c>
      <c r="B3" s="21">
        <v>14.5</v>
      </c>
      <c r="C3" s="83">
        <v>28</v>
      </c>
      <c r="D3" s="84">
        <v>14.6625</v>
      </c>
      <c r="E3" s="85">
        <v>5.2249999999999996</v>
      </c>
      <c r="F3" s="83">
        <v>2.9874999999999998</v>
      </c>
      <c r="G3" s="83">
        <v>28.4</v>
      </c>
      <c r="H3" s="84">
        <v>15.475</v>
      </c>
      <c r="I3" s="83">
        <v>3.3250000000000002</v>
      </c>
      <c r="J3" s="85">
        <v>5.6124999999999989</v>
      </c>
      <c r="K3" s="83">
        <v>28.900000000000002</v>
      </c>
      <c r="L3" s="85">
        <v>6.125</v>
      </c>
      <c r="M3" s="86">
        <v>15</v>
      </c>
      <c r="N3" s="83">
        <v>3</v>
      </c>
    </row>
    <row r="4" spans="1:20" x14ac:dyDescent="0.3">
      <c r="A4" s="2" t="s">
        <v>270</v>
      </c>
      <c r="B4" s="21">
        <v>15</v>
      </c>
      <c r="C4" s="83">
        <v>27.2</v>
      </c>
      <c r="D4" s="84">
        <v>12.4</v>
      </c>
      <c r="E4" s="87">
        <v>11.3</v>
      </c>
      <c r="F4" s="83">
        <v>1.3</v>
      </c>
      <c r="G4" s="83">
        <v>28.8</v>
      </c>
      <c r="H4" s="84">
        <v>14.5</v>
      </c>
      <c r="I4" s="83">
        <v>2</v>
      </c>
      <c r="J4" s="87">
        <v>12.8</v>
      </c>
      <c r="K4" s="83">
        <v>27.5</v>
      </c>
      <c r="L4" s="87">
        <v>10</v>
      </c>
      <c r="M4" s="84">
        <v>12</v>
      </c>
      <c r="N4" s="83">
        <v>2</v>
      </c>
    </row>
    <row r="5" spans="1:20" x14ac:dyDescent="0.3">
      <c r="A5" s="2" t="s">
        <v>253</v>
      </c>
      <c r="B5" s="21">
        <v>15</v>
      </c>
      <c r="C5" s="83">
        <v>20</v>
      </c>
      <c r="D5" s="84">
        <v>11.6</v>
      </c>
      <c r="E5" s="87">
        <v>6.7</v>
      </c>
      <c r="F5" s="83">
        <v>0.9</v>
      </c>
      <c r="G5" s="83">
        <v>19.100000000000001</v>
      </c>
      <c r="H5" s="84">
        <v>15</v>
      </c>
      <c r="I5" s="83">
        <v>1</v>
      </c>
      <c r="J5" s="87">
        <v>7.3</v>
      </c>
      <c r="K5" s="83">
        <v>20.399999999999999</v>
      </c>
      <c r="L5" s="87">
        <v>9</v>
      </c>
      <c r="M5" s="84">
        <v>21</v>
      </c>
      <c r="N5" s="83">
        <v>0</v>
      </c>
    </row>
    <row r="6" spans="1:20" x14ac:dyDescent="0.3">
      <c r="A6" s="2" t="s">
        <v>196</v>
      </c>
      <c r="B6" s="21">
        <v>15</v>
      </c>
      <c r="C6" s="83">
        <v>27.1</v>
      </c>
      <c r="D6" s="84">
        <v>12.2</v>
      </c>
      <c r="E6" s="87">
        <v>5</v>
      </c>
      <c r="F6" s="83">
        <v>1.3</v>
      </c>
      <c r="G6" s="83">
        <v>30.8</v>
      </c>
      <c r="H6" s="84">
        <v>14.5</v>
      </c>
      <c r="I6" s="83">
        <v>2</v>
      </c>
      <c r="J6" s="87">
        <v>6</v>
      </c>
      <c r="K6" s="83">
        <v>29.3</v>
      </c>
      <c r="L6" s="87">
        <v>7</v>
      </c>
      <c r="M6" s="84">
        <v>12</v>
      </c>
      <c r="N6" s="83">
        <v>2</v>
      </c>
    </row>
    <row r="7" spans="1:20" x14ac:dyDescent="0.3">
      <c r="A7" s="2" t="s">
        <v>180</v>
      </c>
      <c r="B7" s="21">
        <v>15</v>
      </c>
      <c r="C7" s="83">
        <v>24</v>
      </c>
      <c r="D7" s="84">
        <v>11.4</v>
      </c>
      <c r="E7" s="87">
        <v>4.8</v>
      </c>
      <c r="F7" s="83">
        <v>1.3</v>
      </c>
      <c r="G7" s="83">
        <v>20.7</v>
      </c>
      <c r="H7" s="84">
        <v>13.5</v>
      </c>
      <c r="I7" s="83">
        <v>1.8</v>
      </c>
      <c r="J7" s="87">
        <v>6.3</v>
      </c>
      <c r="K7" s="83">
        <v>21.2</v>
      </c>
      <c r="L7" s="87">
        <v>10</v>
      </c>
      <c r="M7" s="84">
        <v>11</v>
      </c>
      <c r="N7" s="83">
        <v>3</v>
      </c>
    </row>
    <row r="8" spans="1:20" x14ac:dyDescent="0.3">
      <c r="A8" s="2" t="s">
        <v>147</v>
      </c>
      <c r="B8" s="21">
        <v>13</v>
      </c>
      <c r="C8" s="83">
        <v>36.200000000000003</v>
      </c>
      <c r="D8" s="84">
        <v>18.5</v>
      </c>
      <c r="E8" s="87">
        <v>4.4000000000000004</v>
      </c>
      <c r="F8" s="83">
        <v>6.5</v>
      </c>
      <c r="G8" s="83">
        <v>35.6</v>
      </c>
      <c r="H8" s="84">
        <v>20.7</v>
      </c>
      <c r="I8" s="83">
        <v>8.6999999999999993</v>
      </c>
      <c r="J8" s="87">
        <v>2.7</v>
      </c>
      <c r="K8" s="83">
        <v>35.200000000000003</v>
      </c>
      <c r="L8" s="87">
        <v>4</v>
      </c>
      <c r="M8" s="84">
        <v>29</v>
      </c>
      <c r="N8" s="83">
        <v>5</v>
      </c>
    </row>
    <row r="9" spans="1:20" x14ac:dyDescent="0.3">
      <c r="A9" s="2" t="s">
        <v>191</v>
      </c>
      <c r="B9" s="21">
        <v>14</v>
      </c>
      <c r="C9" s="83">
        <v>33.1</v>
      </c>
      <c r="D9" s="84">
        <v>14.6</v>
      </c>
      <c r="E9" s="87">
        <v>4</v>
      </c>
      <c r="F9" s="83">
        <v>1.4</v>
      </c>
      <c r="G9" s="83">
        <v>34.4</v>
      </c>
      <c r="H9" s="84">
        <v>13.3</v>
      </c>
      <c r="I9" s="83">
        <v>1</v>
      </c>
      <c r="J9" s="87">
        <v>5</v>
      </c>
      <c r="K9" s="83">
        <v>39.200000000000003</v>
      </c>
      <c r="L9" s="87">
        <v>6</v>
      </c>
      <c r="M9" s="84">
        <v>7</v>
      </c>
      <c r="N9" s="83">
        <v>0</v>
      </c>
    </row>
    <row r="10" spans="1:20" x14ac:dyDescent="0.3">
      <c r="A10" s="2" t="s">
        <v>103</v>
      </c>
      <c r="B10" s="21">
        <v>15</v>
      </c>
      <c r="C10" s="83">
        <v>31.9</v>
      </c>
      <c r="D10" s="84">
        <v>24.7</v>
      </c>
      <c r="E10" s="87">
        <v>3.3</v>
      </c>
      <c r="F10" s="83">
        <v>9.1</v>
      </c>
      <c r="G10" s="83">
        <v>31</v>
      </c>
      <c r="H10" s="84">
        <v>21.8</v>
      </c>
      <c r="I10" s="83">
        <v>8.3000000000000007</v>
      </c>
      <c r="J10" s="87">
        <v>2</v>
      </c>
      <c r="K10" s="83">
        <v>36.200000000000003</v>
      </c>
      <c r="L10" s="87">
        <v>1</v>
      </c>
      <c r="M10" s="84">
        <v>16</v>
      </c>
      <c r="N10" s="83">
        <v>10</v>
      </c>
    </row>
    <row r="11" spans="1:20" x14ac:dyDescent="0.3">
      <c r="A11" s="2" t="s">
        <v>2175</v>
      </c>
      <c r="B11" s="21">
        <v>14</v>
      </c>
      <c r="C11" s="83">
        <v>24.5</v>
      </c>
      <c r="D11" s="84">
        <v>11.9</v>
      </c>
      <c r="E11" s="87">
        <v>2.2999999999999998</v>
      </c>
      <c r="F11" s="83">
        <v>2.1</v>
      </c>
      <c r="G11" s="83">
        <v>26.8</v>
      </c>
      <c r="H11" s="84">
        <v>10.5</v>
      </c>
      <c r="I11" s="83">
        <v>1.8</v>
      </c>
      <c r="J11" s="87">
        <v>2.8</v>
      </c>
      <c r="K11" s="83">
        <v>22.2</v>
      </c>
      <c r="L11" s="87">
        <v>2</v>
      </c>
      <c r="M11" s="84">
        <v>12</v>
      </c>
      <c r="N11" s="83">
        <v>2</v>
      </c>
    </row>
    <row r="12" spans="1:20" x14ac:dyDescent="0.3">
      <c r="A12" s="2" t="s">
        <v>44</v>
      </c>
      <c r="B12" s="21">
        <v>14.166666666666666</v>
      </c>
      <c r="C12" s="83">
        <v>31.066666666666663</v>
      </c>
      <c r="D12" s="84">
        <v>14.716666666666667</v>
      </c>
      <c r="E12" s="87">
        <v>5.6333333333333337</v>
      </c>
      <c r="F12" s="83">
        <v>3.5</v>
      </c>
      <c r="G12" s="83">
        <v>29.95</v>
      </c>
      <c r="H12" s="84">
        <v>14.566666666666665</v>
      </c>
      <c r="I12" s="83">
        <v>3.3166666666666669</v>
      </c>
      <c r="J12" s="87">
        <v>5.4833333333333334</v>
      </c>
      <c r="K12" s="83">
        <v>28.78</v>
      </c>
      <c r="L12" s="87">
        <v>5.6</v>
      </c>
      <c r="M12" s="84">
        <v>13.4</v>
      </c>
      <c r="N12" s="83">
        <v>2</v>
      </c>
    </row>
    <row r="13" spans="1:20" x14ac:dyDescent="0.3">
      <c r="A13" s="2" t="s">
        <v>46</v>
      </c>
      <c r="B13" s="21">
        <v>14</v>
      </c>
      <c r="C13" s="83">
        <v>30.6</v>
      </c>
      <c r="D13" s="84">
        <v>12.1</v>
      </c>
      <c r="E13" s="87">
        <v>9.8000000000000007</v>
      </c>
      <c r="F13" s="83">
        <v>2.6</v>
      </c>
      <c r="G13" s="83">
        <v>31.1</v>
      </c>
      <c r="H13" s="84">
        <v>11.8</v>
      </c>
      <c r="I13" s="83">
        <v>2.8</v>
      </c>
      <c r="J13" s="87">
        <v>9</v>
      </c>
      <c r="K13" s="83">
        <v>28.2</v>
      </c>
      <c r="L13" s="87">
        <v>9</v>
      </c>
      <c r="M13" s="84">
        <v>9</v>
      </c>
      <c r="N13" s="83">
        <v>2</v>
      </c>
    </row>
    <row r="14" spans="1:20" x14ac:dyDescent="0.3">
      <c r="A14" s="2" t="s">
        <v>48</v>
      </c>
      <c r="B14" s="21">
        <v>13</v>
      </c>
      <c r="C14" s="83">
        <v>27.1</v>
      </c>
      <c r="D14" s="84">
        <v>8.1999999999999993</v>
      </c>
      <c r="E14" s="87">
        <v>6.5</v>
      </c>
      <c r="F14" s="83">
        <v>2.8</v>
      </c>
      <c r="G14" s="83">
        <v>27</v>
      </c>
      <c r="H14" s="84">
        <v>10.7</v>
      </c>
      <c r="I14" s="83">
        <v>2</v>
      </c>
      <c r="J14" s="87">
        <v>6.3</v>
      </c>
      <c r="K14" s="83" t="e">
        <v>#DIV/0!</v>
      </c>
      <c r="L14" s="87" t="e">
        <v>#DIV/0!</v>
      </c>
      <c r="M14" s="84" t="e">
        <v>#DIV/0!</v>
      </c>
      <c r="N14" s="83" t="e">
        <v>#DIV/0!</v>
      </c>
    </row>
    <row r="15" spans="1:20" x14ac:dyDescent="0.3">
      <c r="A15" s="2" t="s">
        <v>73</v>
      </c>
      <c r="B15" s="21">
        <v>14</v>
      </c>
      <c r="C15" s="83">
        <v>30.5</v>
      </c>
      <c r="D15" s="84">
        <v>15.8</v>
      </c>
      <c r="E15" s="87">
        <v>5.0999999999999996</v>
      </c>
      <c r="F15" s="83">
        <v>2</v>
      </c>
      <c r="G15" s="83">
        <v>26.9</v>
      </c>
      <c r="H15" s="84">
        <v>13.5</v>
      </c>
      <c r="I15" s="83">
        <v>2.5</v>
      </c>
      <c r="J15" s="87">
        <v>3</v>
      </c>
      <c r="K15" s="83">
        <v>26.1</v>
      </c>
      <c r="L15" s="87">
        <v>3</v>
      </c>
      <c r="M15" s="84">
        <v>10</v>
      </c>
      <c r="N15" s="83">
        <v>1</v>
      </c>
      <c r="T15" s="70"/>
    </row>
    <row r="16" spans="1:20" x14ac:dyDescent="0.3">
      <c r="A16" s="2" t="s">
        <v>172</v>
      </c>
      <c r="B16" s="21">
        <v>14</v>
      </c>
      <c r="C16" s="83">
        <v>35.700000000000003</v>
      </c>
      <c r="D16" s="84">
        <v>17.7</v>
      </c>
      <c r="E16" s="87">
        <v>4.2</v>
      </c>
      <c r="F16" s="83">
        <v>9.4</v>
      </c>
      <c r="G16" s="83">
        <v>36.299999999999997</v>
      </c>
      <c r="H16" s="84">
        <v>15.3</v>
      </c>
      <c r="I16" s="83">
        <v>9.3000000000000007</v>
      </c>
      <c r="J16" s="87">
        <v>4.8</v>
      </c>
      <c r="K16" s="83">
        <v>29.1</v>
      </c>
      <c r="L16" s="87">
        <v>3</v>
      </c>
      <c r="M16" s="84">
        <v>2</v>
      </c>
      <c r="N16" s="83">
        <v>5</v>
      </c>
    </row>
    <row r="17" spans="1:14" x14ac:dyDescent="0.3">
      <c r="A17" s="2" t="s">
        <v>280</v>
      </c>
      <c r="B17" s="21">
        <v>15</v>
      </c>
      <c r="C17" s="83">
        <v>27.2</v>
      </c>
      <c r="D17" s="84">
        <v>6.3</v>
      </c>
      <c r="E17" s="87">
        <v>4.0999999999999996</v>
      </c>
      <c r="F17" s="83">
        <v>1.7</v>
      </c>
      <c r="G17" s="83">
        <v>22.5</v>
      </c>
      <c r="H17" s="84">
        <v>5.8</v>
      </c>
      <c r="I17" s="83">
        <v>0.8</v>
      </c>
      <c r="J17" s="87">
        <v>5</v>
      </c>
      <c r="K17" s="83">
        <v>26.1</v>
      </c>
      <c r="L17" s="87">
        <v>7</v>
      </c>
      <c r="M17" s="84">
        <v>2</v>
      </c>
      <c r="N17" s="83">
        <v>1</v>
      </c>
    </row>
    <row r="18" spans="1:14" x14ac:dyDescent="0.3">
      <c r="A18" s="2" t="s">
        <v>72</v>
      </c>
      <c r="B18" s="21">
        <v>15</v>
      </c>
      <c r="C18" s="83">
        <v>35.299999999999997</v>
      </c>
      <c r="D18" s="84">
        <v>28.2</v>
      </c>
      <c r="E18" s="87">
        <v>4.0999999999999996</v>
      </c>
      <c r="F18" s="83">
        <v>2.5</v>
      </c>
      <c r="G18" s="83">
        <v>35.9</v>
      </c>
      <c r="H18" s="84">
        <v>30.3</v>
      </c>
      <c r="I18" s="83">
        <v>2.5</v>
      </c>
      <c r="J18" s="87">
        <v>4.8</v>
      </c>
      <c r="K18" s="83">
        <v>34.4</v>
      </c>
      <c r="L18" s="87">
        <v>6</v>
      </c>
      <c r="M18" s="84">
        <v>44</v>
      </c>
      <c r="N18" s="83">
        <v>1</v>
      </c>
    </row>
    <row r="19" spans="1:14" x14ac:dyDescent="0.3">
      <c r="A19" s="2" t="s">
        <v>102</v>
      </c>
      <c r="B19" s="21">
        <v>12.714285714285714</v>
      </c>
      <c r="C19" s="83">
        <v>29.942857142857147</v>
      </c>
      <c r="D19" s="84">
        <v>15.228571428571428</v>
      </c>
      <c r="E19" s="87">
        <v>5.742857142857142</v>
      </c>
      <c r="F19" s="83">
        <v>3.3857142857142857</v>
      </c>
      <c r="G19" s="83">
        <v>27.914285714285715</v>
      </c>
      <c r="H19" s="84">
        <v>15.728571428571428</v>
      </c>
      <c r="I19" s="83">
        <v>3.3714285714285714</v>
      </c>
      <c r="J19" s="87">
        <v>5.8428571428571425</v>
      </c>
      <c r="K19" s="83">
        <v>25.657142857142855</v>
      </c>
      <c r="L19" s="87">
        <v>4.1428571428571432</v>
      </c>
      <c r="M19" s="84">
        <v>11.428571428571429</v>
      </c>
      <c r="N19" s="83">
        <v>3</v>
      </c>
    </row>
    <row r="20" spans="1:14" x14ac:dyDescent="0.3">
      <c r="A20" s="2" t="s">
        <v>101</v>
      </c>
      <c r="B20" s="21">
        <v>13</v>
      </c>
      <c r="C20" s="83">
        <v>36.799999999999997</v>
      </c>
      <c r="D20" s="84">
        <v>28.6</v>
      </c>
      <c r="E20" s="87">
        <v>9.5</v>
      </c>
      <c r="F20" s="83">
        <v>5</v>
      </c>
      <c r="G20" s="83">
        <v>33.200000000000003</v>
      </c>
      <c r="H20" s="84">
        <v>32.700000000000003</v>
      </c>
      <c r="I20" s="83">
        <v>3.7</v>
      </c>
      <c r="J20" s="87">
        <v>8</v>
      </c>
      <c r="K20" s="83">
        <v>31.9</v>
      </c>
      <c r="L20" s="87">
        <v>9</v>
      </c>
      <c r="M20" s="84">
        <v>28</v>
      </c>
      <c r="N20" s="83">
        <v>5</v>
      </c>
    </row>
    <row r="21" spans="1:14" x14ac:dyDescent="0.3">
      <c r="A21" s="2" t="s">
        <v>2201</v>
      </c>
      <c r="B21" s="21">
        <v>7</v>
      </c>
      <c r="C21" s="83">
        <v>21.3</v>
      </c>
      <c r="D21" s="84">
        <v>6.3</v>
      </c>
      <c r="E21" s="87">
        <v>7.3</v>
      </c>
      <c r="F21" s="83">
        <v>0.7</v>
      </c>
      <c r="G21" s="83">
        <v>17.600000000000001</v>
      </c>
      <c r="H21" s="84">
        <v>5.3</v>
      </c>
      <c r="I21" s="83">
        <v>0.5</v>
      </c>
      <c r="J21" s="87">
        <v>6.8</v>
      </c>
      <c r="K21" s="83">
        <v>15.2</v>
      </c>
      <c r="L21" s="87">
        <v>4</v>
      </c>
      <c r="M21" s="84">
        <v>0</v>
      </c>
      <c r="N21" s="83">
        <v>1</v>
      </c>
    </row>
    <row r="22" spans="1:14" x14ac:dyDescent="0.3">
      <c r="A22" s="2" t="s">
        <v>111</v>
      </c>
      <c r="B22" s="21">
        <v>14</v>
      </c>
      <c r="C22" s="83">
        <v>36.700000000000003</v>
      </c>
      <c r="D22" s="84">
        <v>27.9</v>
      </c>
      <c r="E22" s="87">
        <v>6.4</v>
      </c>
      <c r="F22" s="83">
        <v>4.0999999999999996</v>
      </c>
      <c r="G22" s="83">
        <v>32.6</v>
      </c>
      <c r="H22" s="84">
        <v>28.3</v>
      </c>
      <c r="I22" s="83">
        <v>3.8</v>
      </c>
      <c r="J22" s="87">
        <v>7</v>
      </c>
      <c r="K22" s="83">
        <v>26.7</v>
      </c>
      <c r="L22" s="87">
        <v>3</v>
      </c>
      <c r="M22" s="84">
        <v>18</v>
      </c>
      <c r="N22" s="83">
        <v>4</v>
      </c>
    </row>
    <row r="23" spans="1:14" x14ac:dyDescent="0.3">
      <c r="A23" s="2" t="s">
        <v>278</v>
      </c>
      <c r="B23" s="21">
        <v>13</v>
      </c>
      <c r="C23" s="83">
        <v>30</v>
      </c>
      <c r="D23" s="84">
        <v>10.8</v>
      </c>
      <c r="E23" s="87">
        <v>6.3</v>
      </c>
      <c r="F23" s="83">
        <v>3.8</v>
      </c>
      <c r="G23" s="83">
        <v>25.8</v>
      </c>
      <c r="H23" s="84">
        <v>7</v>
      </c>
      <c r="I23" s="83">
        <v>2.8</v>
      </c>
      <c r="J23" s="87">
        <v>6.8</v>
      </c>
      <c r="K23" s="83">
        <v>25.7</v>
      </c>
      <c r="L23" s="87">
        <v>4</v>
      </c>
      <c r="M23" s="84">
        <v>5</v>
      </c>
      <c r="N23" s="83">
        <v>3</v>
      </c>
    </row>
    <row r="24" spans="1:14" x14ac:dyDescent="0.3">
      <c r="A24" s="2" t="s">
        <v>247</v>
      </c>
      <c r="B24" s="21">
        <v>15</v>
      </c>
      <c r="C24" s="83">
        <v>31</v>
      </c>
      <c r="D24" s="84">
        <v>13.7</v>
      </c>
      <c r="E24" s="87">
        <v>4.5999999999999996</v>
      </c>
      <c r="F24" s="83">
        <v>4.5999999999999996</v>
      </c>
      <c r="G24" s="83">
        <v>33.1</v>
      </c>
      <c r="H24" s="84">
        <v>17</v>
      </c>
      <c r="I24" s="83">
        <v>6</v>
      </c>
      <c r="J24" s="87">
        <v>5.5</v>
      </c>
      <c r="K24" s="83">
        <v>24</v>
      </c>
      <c r="L24" s="87">
        <v>3</v>
      </c>
      <c r="M24" s="84">
        <v>7</v>
      </c>
      <c r="N24" s="83">
        <v>1</v>
      </c>
    </row>
    <row r="25" spans="1:14" x14ac:dyDescent="0.3">
      <c r="A25" s="2" t="s">
        <v>248</v>
      </c>
      <c r="B25" s="21">
        <v>13</v>
      </c>
      <c r="C25" s="83">
        <v>21.7</v>
      </c>
      <c r="D25" s="84">
        <v>7.1</v>
      </c>
      <c r="E25" s="87">
        <v>4.2</v>
      </c>
      <c r="F25" s="83">
        <v>1.1000000000000001</v>
      </c>
      <c r="G25" s="83">
        <v>23.7</v>
      </c>
      <c r="H25" s="84">
        <v>7.3</v>
      </c>
      <c r="I25" s="83">
        <v>1.5</v>
      </c>
      <c r="J25" s="87">
        <v>5.3</v>
      </c>
      <c r="K25" s="83">
        <v>25.9</v>
      </c>
      <c r="L25" s="87">
        <v>6</v>
      </c>
      <c r="M25" s="84">
        <v>8</v>
      </c>
      <c r="N25" s="83">
        <v>2</v>
      </c>
    </row>
    <row r="26" spans="1:14" x14ac:dyDescent="0.3">
      <c r="A26" s="2" t="s">
        <v>251</v>
      </c>
      <c r="B26" s="21">
        <v>14</v>
      </c>
      <c r="C26" s="83">
        <v>32.1</v>
      </c>
      <c r="D26" s="84">
        <v>12.2</v>
      </c>
      <c r="E26" s="87">
        <v>1.9</v>
      </c>
      <c r="F26" s="83">
        <v>4.4000000000000004</v>
      </c>
      <c r="G26" s="83">
        <v>29.4</v>
      </c>
      <c r="H26" s="84">
        <v>12.5</v>
      </c>
      <c r="I26" s="83">
        <v>5.3</v>
      </c>
      <c r="J26" s="87">
        <v>1.5</v>
      </c>
      <c r="K26" s="83">
        <v>30.2</v>
      </c>
      <c r="L26" s="87">
        <v>0</v>
      </c>
      <c r="M26" s="84">
        <v>14</v>
      </c>
      <c r="N26" s="83">
        <v>5</v>
      </c>
    </row>
    <row r="27" spans="1:14" x14ac:dyDescent="0.3">
      <c r="A27" s="2" t="s">
        <v>119</v>
      </c>
      <c r="B27" s="21">
        <v>12.142857142857142</v>
      </c>
      <c r="C27" s="83">
        <v>29.7</v>
      </c>
      <c r="D27" s="84">
        <v>14.857142857142859</v>
      </c>
      <c r="E27" s="87">
        <v>5.8</v>
      </c>
      <c r="F27" s="83">
        <v>3.3000000000000003</v>
      </c>
      <c r="G27" s="83">
        <v>23.942857142857143</v>
      </c>
      <c r="H27" s="84">
        <v>13.842857142857143</v>
      </c>
      <c r="I27" s="83">
        <v>3.1857142857142859</v>
      </c>
      <c r="J27" s="87">
        <v>6.5</v>
      </c>
      <c r="K27" s="83">
        <v>31.85</v>
      </c>
      <c r="L27" s="87">
        <v>8.5</v>
      </c>
      <c r="M27" s="84">
        <v>28.5</v>
      </c>
      <c r="N27" s="83">
        <v>2.5</v>
      </c>
    </row>
    <row r="28" spans="1:14" x14ac:dyDescent="0.3">
      <c r="A28" s="2" t="s">
        <v>376</v>
      </c>
      <c r="B28" s="21">
        <v>8</v>
      </c>
      <c r="C28" s="83">
        <v>25.3</v>
      </c>
      <c r="D28" s="84">
        <v>10.8</v>
      </c>
      <c r="E28" s="87">
        <v>9.1</v>
      </c>
      <c r="F28" s="83">
        <v>1.1000000000000001</v>
      </c>
      <c r="G28" s="83">
        <v>26.8</v>
      </c>
      <c r="H28" s="84">
        <v>14</v>
      </c>
      <c r="I28" s="83">
        <v>1.5</v>
      </c>
      <c r="J28" s="87">
        <v>12</v>
      </c>
      <c r="K28" s="83" t="e">
        <v>#DIV/0!</v>
      </c>
      <c r="L28" s="87" t="e">
        <v>#DIV/0!</v>
      </c>
      <c r="M28" s="84" t="e">
        <v>#DIV/0!</v>
      </c>
      <c r="N28" s="83" t="e">
        <v>#DIV/0!</v>
      </c>
    </row>
    <row r="29" spans="1:14" x14ac:dyDescent="0.3">
      <c r="A29" s="2" t="s">
        <v>233</v>
      </c>
      <c r="B29" s="21">
        <v>14</v>
      </c>
      <c r="C29" s="83">
        <v>23.1</v>
      </c>
      <c r="D29" s="84">
        <v>8.4</v>
      </c>
      <c r="E29" s="87">
        <v>8.3000000000000007</v>
      </c>
      <c r="F29" s="83">
        <v>0.9</v>
      </c>
      <c r="G29" s="83">
        <v>27.5</v>
      </c>
      <c r="H29" s="84">
        <v>11</v>
      </c>
      <c r="I29" s="83">
        <v>0.7</v>
      </c>
      <c r="J29" s="87">
        <v>12</v>
      </c>
      <c r="K29" s="83">
        <v>26.2</v>
      </c>
      <c r="L29" s="87">
        <v>11</v>
      </c>
      <c r="M29" s="84">
        <v>14</v>
      </c>
      <c r="N29" s="83">
        <v>0</v>
      </c>
    </row>
    <row r="30" spans="1:14" x14ac:dyDescent="0.3">
      <c r="A30" s="2" t="s">
        <v>167</v>
      </c>
      <c r="B30" s="21">
        <v>12</v>
      </c>
      <c r="C30" s="83">
        <v>32.700000000000003</v>
      </c>
      <c r="D30" s="84">
        <v>18.3</v>
      </c>
      <c r="E30" s="87">
        <v>5.9</v>
      </c>
      <c r="F30" s="83">
        <v>2.4</v>
      </c>
      <c r="G30" s="83">
        <v>33.299999999999997</v>
      </c>
      <c r="H30" s="84">
        <v>27.5</v>
      </c>
      <c r="I30" s="83">
        <v>3.5</v>
      </c>
      <c r="J30" s="87">
        <v>6.5</v>
      </c>
      <c r="K30" s="83">
        <v>37.5</v>
      </c>
      <c r="L30" s="87">
        <v>6</v>
      </c>
      <c r="M30" s="84">
        <v>43</v>
      </c>
      <c r="N30" s="83">
        <v>5</v>
      </c>
    </row>
    <row r="31" spans="1:14" x14ac:dyDescent="0.3">
      <c r="A31" s="2" t="s">
        <v>171</v>
      </c>
      <c r="B31" s="21">
        <v>11</v>
      </c>
      <c r="C31" s="83">
        <v>32.799999999999997</v>
      </c>
      <c r="D31" s="84">
        <v>22.1</v>
      </c>
      <c r="E31" s="87">
        <v>5.4</v>
      </c>
      <c r="F31" s="83">
        <v>1.1000000000000001</v>
      </c>
      <c r="G31" s="83">
        <v>12.1</v>
      </c>
      <c r="H31" s="84">
        <v>8</v>
      </c>
      <c r="I31" s="83">
        <v>2</v>
      </c>
      <c r="J31" s="87">
        <v>3</v>
      </c>
      <c r="K31" s="83" t="e">
        <v>#DIV/0!</v>
      </c>
      <c r="L31" s="87" t="e">
        <v>#DIV/0!</v>
      </c>
      <c r="M31" s="84" t="e">
        <v>#DIV/0!</v>
      </c>
      <c r="N31" s="83" t="e">
        <v>#DIV/0!</v>
      </c>
    </row>
    <row r="32" spans="1:14" x14ac:dyDescent="0.3">
      <c r="A32" s="2" t="s">
        <v>217</v>
      </c>
      <c r="B32" s="21">
        <v>14</v>
      </c>
      <c r="C32" s="83">
        <v>27.5</v>
      </c>
      <c r="D32" s="84">
        <v>9.4</v>
      </c>
      <c r="E32" s="87">
        <v>4.0999999999999996</v>
      </c>
      <c r="F32" s="83">
        <v>6.2</v>
      </c>
      <c r="G32" s="83">
        <v>26.6</v>
      </c>
      <c r="H32" s="84">
        <v>11.7</v>
      </c>
      <c r="I32" s="83">
        <v>6.3</v>
      </c>
      <c r="J32" s="87">
        <v>4</v>
      </c>
      <c r="K32" s="83" t="e">
        <v>#DIV/0!</v>
      </c>
      <c r="L32" s="87" t="e">
        <v>#DIV/0!</v>
      </c>
      <c r="M32" s="84" t="e">
        <v>#DIV/0!</v>
      </c>
      <c r="N32" s="83" t="e">
        <v>#DIV/0!</v>
      </c>
    </row>
    <row r="33" spans="1:14" x14ac:dyDescent="0.3">
      <c r="A33" s="2" t="s">
        <v>154</v>
      </c>
      <c r="B33" s="21">
        <v>14</v>
      </c>
      <c r="C33" s="83">
        <v>32.5</v>
      </c>
      <c r="D33" s="84">
        <v>15.1</v>
      </c>
      <c r="E33" s="87">
        <v>4</v>
      </c>
      <c r="F33" s="83">
        <v>5.4</v>
      </c>
      <c r="G33" s="83">
        <v>31.7</v>
      </c>
      <c r="H33" s="84">
        <v>19.7</v>
      </c>
      <c r="I33" s="83">
        <v>6.3</v>
      </c>
      <c r="J33" s="87">
        <v>4</v>
      </c>
      <c r="K33" s="83" t="e">
        <v>#DIV/0!</v>
      </c>
      <c r="L33" s="87" t="e">
        <v>#DIV/0!</v>
      </c>
      <c r="M33" s="84" t="e">
        <v>#DIV/0!</v>
      </c>
      <c r="N33" s="83" t="e">
        <v>#DIV/0!</v>
      </c>
    </row>
    <row r="34" spans="1:14" x14ac:dyDescent="0.3">
      <c r="A34" s="2" t="s">
        <v>118</v>
      </c>
      <c r="B34" s="21">
        <v>12</v>
      </c>
      <c r="C34" s="83">
        <v>34</v>
      </c>
      <c r="D34" s="84">
        <v>19.899999999999999</v>
      </c>
      <c r="E34" s="87">
        <v>3.8</v>
      </c>
      <c r="F34" s="83">
        <v>6</v>
      </c>
      <c r="G34" s="83">
        <v>9.6</v>
      </c>
      <c r="H34" s="84">
        <v>5</v>
      </c>
      <c r="I34" s="83">
        <v>2</v>
      </c>
      <c r="J34" s="87">
        <v>4</v>
      </c>
      <c r="K34" s="83" t="e">
        <v>#DIV/0!</v>
      </c>
      <c r="L34" s="87" t="e">
        <v>#DIV/0!</v>
      </c>
      <c r="M34" s="84" t="e">
        <v>#DIV/0!</v>
      </c>
      <c r="N34" s="83" t="e">
        <v>#DIV/0!</v>
      </c>
    </row>
    <row r="35" spans="1:14" x14ac:dyDescent="0.3">
      <c r="A35" s="2" t="s">
        <v>30</v>
      </c>
      <c r="B35" s="21">
        <v>14.285714285714286</v>
      </c>
      <c r="C35" s="83">
        <v>30.2</v>
      </c>
      <c r="D35" s="84">
        <v>14.6</v>
      </c>
      <c r="E35" s="87">
        <v>4.5428571428571427</v>
      </c>
      <c r="F35" s="83">
        <v>3.3571428571428568</v>
      </c>
      <c r="G35" s="83">
        <v>27.028571428571432</v>
      </c>
      <c r="H35" s="84">
        <v>12.942857142857141</v>
      </c>
      <c r="I35" s="83">
        <v>3.5285714285714289</v>
      </c>
      <c r="J35" s="87">
        <v>4.0571428571428578</v>
      </c>
      <c r="K35" s="83">
        <v>30.616666666666671</v>
      </c>
      <c r="L35" s="87">
        <v>3.5</v>
      </c>
      <c r="M35" s="84">
        <v>16</v>
      </c>
      <c r="N35" s="83">
        <v>3.8333333333333335</v>
      </c>
    </row>
    <row r="36" spans="1:14" x14ac:dyDescent="0.3">
      <c r="A36" s="2" t="s">
        <v>32</v>
      </c>
      <c r="B36" s="21">
        <v>15</v>
      </c>
      <c r="C36" s="83">
        <v>33.4</v>
      </c>
      <c r="D36" s="84">
        <v>16.600000000000001</v>
      </c>
      <c r="E36" s="87">
        <v>9.9</v>
      </c>
      <c r="F36" s="83">
        <v>3.1</v>
      </c>
      <c r="G36" s="83">
        <v>25.3</v>
      </c>
      <c r="H36" s="84">
        <v>13.8</v>
      </c>
      <c r="I36" s="83">
        <v>3</v>
      </c>
      <c r="J36" s="87">
        <v>7.5</v>
      </c>
      <c r="K36" s="83">
        <v>30.4</v>
      </c>
      <c r="L36" s="87">
        <v>8</v>
      </c>
      <c r="M36" s="84">
        <v>20</v>
      </c>
      <c r="N36" s="83">
        <v>5</v>
      </c>
    </row>
    <row r="37" spans="1:14" x14ac:dyDescent="0.3">
      <c r="A37" s="2" t="s">
        <v>334</v>
      </c>
      <c r="B37" s="21">
        <v>15</v>
      </c>
      <c r="C37" s="83">
        <v>28.5</v>
      </c>
      <c r="D37" s="84">
        <v>6.1</v>
      </c>
      <c r="E37" s="87">
        <v>5.6</v>
      </c>
      <c r="F37" s="83">
        <v>3.7</v>
      </c>
      <c r="G37" s="83">
        <v>23.9</v>
      </c>
      <c r="H37" s="84">
        <v>5.8</v>
      </c>
      <c r="I37" s="83">
        <v>3.3</v>
      </c>
      <c r="J37" s="87">
        <v>3.8</v>
      </c>
      <c r="K37" s="83">
        <v>29.9</v>
      </c>
      <c r="L37" s="87">
        <v>0</v>
      </c>
      <c r="M37" s="84">
        <v>9</v>
      </c>
      <c r="N37" s="83">
        <v>2</v>
      </c>
    </row>
    <row r="38" spans="1:14" x14ac:dyDescent="0.3">
      <c r="A38" s="2" t="s">
        <v>29</v>
      </c>
      <c r="B38" s="21">
        <v>14</v>
      </c>
      <c r="C38" s="83">
        <v>37.6</v>
      </c>
      <c r="D38" s="84">
        <v>23.9</v>
      </c>
      <c r="E38" s="87">
        <v>5.0999999999999996</v>
      </c>
      <c r="F38" s="83">
        <v>5.3</v>
      </c>
      <c r="G38" s="83">
        <v>30.1</v>
      </c>
      <c r="H38" s="84">
        <v>14</v>
      </c>
      <c r="I38" s="83">
        <v>6</v>
      </c>
      <c r="J38" s="87">
        <v>4.7</v>
      </c>
      <c r="K38" s="83">
        <v>33.200000000000003</v>
      </c>
      <c r="L38" s="87">
        <v>5</v>
      </c>
      <c r="M38" s="84">
        <v>21</v>
      </c>
      <c r="N38" s="83">
        <v>7</v>
      </c>
    </row>
    <row r="39" spans="1:14" x14ac:dyDescent="0.3">
      <c r="A39" s="2" t="s">
        <v>31</v>
      </c>
      <c r="B39" s="21">
        <v>15</v>
      </c>
      <c r="C39" s="83">
        <v>37.5</v>
      </c>
      <c r="D39" s="84">
        <v>28.7</v>
      </c>
      <c r="E39" s="87">
        <v>3.4</v>
      </c>
      <c r="F39" s="83">
        <v>4.5</v>
      </c>
      <c r="G39" s="83">
        <v>33.5</v>
      </c>
      <c r="H39" s="84">
        <v>26</v>
      </c>
      <c r="I39" s="83">
        <v>4.8</v>
      </c>
      <c r="J39" s="87">
        <v>2.8</v>
      </c>
      <c r="K39" s="83">
        <v>32.299999999999997</v>
      </c>
      <c r="L39" s="87">
        <v>5</v>
      </c>
      <c r="M39" s="84">
        <v>23</v>
      </c>
      <c r="N39" s="83">
        <v>3</v>
      </c>
    </row>
    <row r="40" spans="1:14" x14ac:dyDescent="0.3">
      <c r="A40" s="2" t="s">
        <v>36</v>
      </c>
      <c r="B40" s="21">
        <v>15</v>
      </c>
      <c r="C40" s="83">
        <v>26.1</v>
      </c>
      <c r="D40" s="84">
        <v>9.5</v>
      </c>
      <c r="E40" s="87">
        <v>2.7</v>
      </c>
      <c r="F40" s="83">
        <v>0.7</v>
      </c>
      <c r="G40" s="83">
        <v>25.6</v>
      </c>
      <c r="H40" s="84">
        <v>10</v>
      </c>
      <c r="I40" s="83">
        <v>0.8</v>
      </c>
      <c r="J40" s="87">
        <v>3.3</v>
      </c>
      <c r="K40" s="83">
        <v>29.6</v>
      </c>
      <c r="L40" s="87">
        <v>2</v>
      </c>
      <c r="M40" s="84">
        <v>16</v>
      </c>
      <c r="N40" s="83">
        <v>1</v>
      </c>
    </row>
    <row r="41" spans="1:14" x14ac:dyDescent="0.3">
      <c r="A41" s="159" t="s">
        <v>35</v>
      </c>
      <c r="B41" s="158">
        <v>15</v>
      </c>
      <c r="C41" s="160">
        <v>25.6</v>
      </c>
      <c r="D41" s="161">
        <v>10.9</v>
      </c>
      <c r="E41" s="88">
        <v>2.7</v>
      </c>
      <c r="F41" s="160">
        <v>4.2</v>
      </c>
      <c r="G41" s="160">
        <v>29.7</v>
      </c>
      <c r="H41" s="161">
        <v>14.5</v>
      </c>
      <c r="I41" s="160">
        <v>5.8</v>
      </c>
      <c r="J41" s="88">
        <v>3.8</v>
      </c>
      <c r="K41" s="160">
        <v>28.3</v>
      </c>
      <c r="L41" s="88">
        <v>1</v>
      </c>
      <c r="M41" s="161">
        <v>7</v>
      </c>
      <c r="N41" s="160">
        <v>5</v>
      </c>
    </row>
    <row r="42" spans="1:14" x14ac:dyDescent="0.3">
      <c r="A42" s="2" t="s">
        <v>39</v>
      </c>
      <c r="B42" s="21">
        <v>11</v>
      </c>
      <c r="C42" s="83">
        <v>22.7</v>
      </c>
      <c r="D42" s="84">
        <v>6.5</v>
      </c>
      <c r="E42" s="87">
        <v>2.4</v>
      </c>
      <c r="F42" s="83">
        <v>2</v>
      </c>
      <c r="G42" s="83">
        <v>21.1</v>
      </c>
      <c r="H42" s="84">
        <v>6.5</v>
      </c>
      <c r="I42" s="83">
        <v>1</v>
      </c>
      <c r="J42" s="87">
        <v>2.5</v>
      </c>
      <c r="K42" s="83" t="e">
        <v>#DIV/0!</v>
      </c>
      <c r="L42" s="87" t="e">
        <v>#DIV/0!</v>
      </c>
      <c r="M42" s="84" t="e">
        <v>#DIV/0!</v>
      </c>
      <c r="N42" s="83" t="e">
        <v>#DIV/0!</v>
      </c>
    </row>
    <row r="43" spans="1:14" x14ac:dyDescent="0.3">
      <c r="A43" s="2" t="s">
        <v>94</v>
      </c>
      <c r="B43" s="21">
        <v>13.666666666666666</v>
      </c>
      <c r="C43" s="83">
        <v>31.916666666666668</v>
      </c>
      <c r="D43" s="84">
        <v>16.900000000000002</v>
      </c>
      <c r="E43" s="87">
        <v>5.416666666666667</v>
      </c>
      <c r="F43" s="83">
        <v>3.35</v>
      </c>
      <c r="G43" s="83">
        <v>32.633333333333333</v>
      </c>
      <c r="H43" s="84">
        <v>17.383333333333333</v>
      </c>
      <c r="I43" s="83">
        <v>3.1333333333333333</v>
      </c>
      <c r="J43" s="87">
        <v>5.7833333333333341</v>
      </c>
      <c r="K43" s="83">
        <v>38.85</v>
      </c>
      <c r="L43" s="87">
        <v>6.5</v>
      </c>
      <c r="M43" s="84">
        <v>25</v>
      </c>
      <c r="N43" s="83">
        <v>4.75</v>
      </c>
    </row>
    <row r="44" spans="1:14" x14ac:dyDescent="0.3">
      <c r="A44" s="2" t="s">
        <v>220</v>
      </c>
      <c r="B44" s="21">
        <v>10</v>
      </c>
      <c r="C44" s="83">
        <v>32</v>
      </c>
      <c r="D44" s="84">
        <v>13</v>
      </c>
      <c r="E44" s="87">
        <v>10.1</v>
      </c>
      <c r="F44" s="83">
        <v>1.6</v>
      </c>
      <c r="G44" s="83">
        <v>33.4</v>
      </c>
      <c r="H44" s="84">
        <v>16</v>
      </c>
      <c r="I44" s="83">
        <v>1.7</v>
      </c>
      <c r="J44" s="87">
        <v>12.7</v>
      </c>
      <c r="K44" s="83" t="e">
        <v>#DIV/0!</v>
      </c>
      <c r="L44" s="87" t="e">
        <v>#DIV/0!</v>
      </c>
      <c r="M44" s="84" t="e">
        <v>#DIV/0!</v>
      </c>
      <c r="N44" s="83" t="e">
        <v>#DIV/0!</v>
      </c>
    </row>
    <row r="45" spans="1:14" x14ac:dyDescent="0.3">
      <c r="A45" s="2" t="s">
        <v>174</v>
      </c>
      <c r="B45" s="21">
        <v>15</v>
      </c>
      <c r="C45" s="83">
        <v>35.6</v>
      </c>
      <c r="D45" s="84">
        <v>18</v>
      </c>
      <c r="E45" s="87">
        <v>9.4</v>
      </c>
      <c r="F45" s="83">
        <v>3.5</v>
      </c>
      <c r="G45" s="83">
        <v>39</v>
      </c>
      <c r="H45" s="84">
        <v>20.5</v>
      </c>
      <c r="I45" s="83">
        <v>4.3</v>
      </c>
      <c r="J45" s="87">
        <v>10.5</v>
      </c>
      <c r="K45" s="83">
        <v>40.200000000000003</v>
      </c>
      <c r="L45" s="87">
        <v>15</v>
      </c>
      <c r="M45" s="84">
        <v>20</v>
      </c>
      <c r="N45" s="83">
        <v>6</v>
      </c>
    </row>
    <row r="46" spans="1:14" x14ac:dyDescent="0.3">
      <c r="A46" s="2" t="s">
        <v>93</v>
      </c>
      <c r="B46" s="21">
        <v>14</v>
      </c>
      <c r="C46" s="83">
        <v>35.700000000000003</v>
      </c>
      <c r="D46" s="84">
        <v>29.3</v>
      </c>
      <c r="E46" s="87">
        <v>4.9000000000000004</v>
      </c>
      <c r="F46" s="83">
        <v>3.2</v>
      </c>
      <c r="G46" s="83">
        <v>36.6</v>
      </c>
      <c r="H46" s="84">
        <v>32</v>
      </c>
      <c r="I46" s="83">
        <v>2.5</v>
      </c>
      <c r="J46" s="87">
        <v>5.3</v>
      </c>
      <c r="K46" s="83">
        <v>40</v>
      </c>
      <c r="L46" s="87">
        <v>5</v>
      </c>
      <c r="M46" s="84">
        <v>44</v>
      </c>
      <c r="N46" s="83">
        <v>5</v>
      </c>
    </row>
    <row r="47" spans="1:14" x14ac:dyDescent="0.3">
      <c r="A47" s="2" t="s">
        <v>184</v>
      </c>
      <c r="B47" s="21">
        <v>15</v>
      </c>
      <c r="C47" s="83">
        <v>28.3</v>
      </c>
      <c r="D47" s="84">
        <v>12.2</v>
      </c>
      <c r="E47" s="87">
        <v>3.4</v>
      </c>
      <c r="F47" s="83">
        <v>3.4</v>
      </c>
      <c r="G47" s="83">
        <v>29.5</v>
      </c>
      <c r="H47" s="84">
        <v>12.3</v>
      </c>
      <c r="I47" s="83">
        <v>2.5</v>
      </c>
      <c r="J47" s="87">
        <v>2.5</v>
      </c>
      <c r="K47" s="83">
        <v>33.799999999999997</v>
      </c>
      <c r="L47" s="87">
        <v>4</v>
      </c>
      <c r="M47" s="84">
        <v>9</v>
      </c>
      <c r="N47" s="83">
        <v>3</v>
      </c>
    </row>
    <row r="48" spans="1:14" x14ac:dyDescent="0.3">
      <c r="A48" s="2" t="s">
        <v>365</v>
      </c>
      <c r="B48" s="21">
        <v>14</v>
      </c>
      <c r="C48" s="83">
        <v>35.799999999999997</v>
      </c>
      <c r="D48" s="84">
        <v>21.6</v>
      </c>
      <c r="E48" s="87">
        <v>2.6</v>
      </c>
      <c r="F48" s="83">
        <v>7.3</v>
      </c>
      <c r="G48" s="83">
        <v>37.6</v>
      </c>
      <c r="H48" s="84">
        <v>18.5</v>
      </c>
      <c r="I48" s="83">
        <v>6.8</v>
      </c>
      <c r="J48" s="87">
        <v>2</v>
      </c>
      <c r="K48" s="83">
        <v>41.4</v>
      </c>
      <c r="L48" s="87">
        <v>2</v>
      </c>
      <c r="M48" s="84">
        <v>27</v>
      </c>
      <c r="N48" s="83">
        <v>5</v>
      </c>
    </row>
    <row r="49" spans="1:14" x14ac:dyDescent="0.3">
      <c r="A49" s="2" t="s">
        <v>438</v>
      </c>
      <c r="B49" s="21">
        <v>14</v>
      </c>
      <c r="C49" s="83">
        <v>24.1</v>
      </c>
      <c r="D49" s="84">
        <v>7.3</v>
      </c>
      <c r="E49" s="87">
        <v>2.1</v>
      </c>
      <c r="F49" s="83">
        <v>1.1000000000000001</v>
      </c>
      <c r="G49" s="83">
        <v>19.7</v>
      </c>
      <c r="H49" s="84">
        <v>5</v>
      </c>
      <c r="I49" s="83">
        <v>1</v>
      </c>
      <c r="J49" s="87">
        <v>1.7</v>
      </c>
      <c r="K49" s="83" t="e">
        <v>#DIV/0!</v>
      </c>
      <c r="L49" s="87" t="e">
        <v>#DIV/0!</v>
      </c>
      <c r="M49" s="84" t="e">
        <v>#DIV/0!</v>
      </c>
      <c r="N49" s="83" t="e">
        <v>#DIV/0!</v>
      </c>
    </row>
    <row r="50" spans="1:14" x14ac:dyDescent="0.3">
      <c r="A50" s="2" t="s">
        <v>88</v>
      </c>
      <c r="B50" s="21">
        <v>12.428571428571429</v>
      </c>
      <c r="C50" s="83">
        <v>30.071428571428573</v>
      </c>
      <c r="D50" s="84">
        <v>15.7</v>
      </c>
      <c r="E50" s="87">
        <v>5</v>
      </c>
      <c r="F50" s="83">
        <v>3.2571428571428571</v>
      </c>
      <c r="G50" s="83">
        <v>29.085714285714285</v>
      </c>
      <c r="H50" s="84">
        <v>13.785714285714283</v>
      </c>
      <c r="I50" s="83">
        <v>2.9857142857142862</v>
      </c>
      <c r="J50" s="87">
        <v>4.4857142857142858</v>
      </c>
      <c r="K50" s="83">
        <v>22.8</v>
      </c>
      <c r="L50" s="87">
        <v>3.1666666666666665</v>
      </c>
      <c r="M50" s="84">
        <v>12.166666666666666</v>
      </c>
      <c r="N50" s="83">
        <v>2.8333333333333335</v>
      </c>
    </row>
    <row r="51" spans="1:14" x14ac:dyDescent="0.3">
      <c r="A51" s="2" t="s">
        <v>87</v>
      </c>
      <c r="B51" s="21">
        <v>10</v>
      </c>
      <c r="C51" s="83">
        <v>35.799999999999997</v>
      </c>
      <c r="D51" s="84">
        <v>31.4</v>
      </c>
      <c r="E51" s="87">
        <v>7.9</v>
      </c>
      <c r="F51" s="83">
        <v>8</v>
      </c>
      <c r="G51" s="83">
        <v>36.6</v>
      </c>
      <c r="H51" s="84">
        <v>32.299999999999997</v>
      </c>
      <c r="I51" s="83">
        <v>9.8000000000000007</v>
      </c>
      <c r="J51" s="87">
        <v>9</v>
      </c>
      <c r="K51" s="83">
        <v>28</v>
      </c>
      <c r="L51" s="87">
        <v>7</v>
      </c>
      <c r="M51" s="84">
        <v>25</v>
      </c>
      <c r="N51" s="83">
        <v>6</v>
      </c>
    </row>
    <row r="52" spans="1:14" x14ac:dyDescent="0.3">
      <c r="A52" s="2" t="s">
        <v>168</v>
      </c>
      <c r="B52" s="21">
        <v>14</v>
      </c>
      <c r="C52" s="83">
        <v>22</v>
      </c>
      <c r="D52" s="84">
        <v>14.1</v>
      </c>
      <c r="E52" s="87">
        <v>5.8</v>
      </c>
      <c r="F52" s="83">
        <v>2.2000000000000002</v>
      </c>
      <c r="G52" s="83">
        <v>20.100000000000001</v>
      </c>
      <c r="H52" s="84">
        <v>12</v>
      </c>
      <c r="I52" s="83">
        <v>2.2999999999999998</v>
      </c>
      <c r="J52" s="87">
        <v>3.8</v>
      </c>
      <c r="K52" s="83">
        <v>12.3</v>
      </c>
      <c r="L52" s="87">
        <v>1</v>
      </c>
      <c r="M52" s="84">
        <v>6</v>
      </c>
      <c r="N52" s="83">
        <v>2</v>
      </c>
    </row>
    <row r="53" spans="1:14" x14ac:dyDescent="0.3">
      <c r="A53" s="2" t="s">
        <v>43</v>
      </c>
      <c r="B53" s="21">
        <v>11</v>
      </c>
      <c r="C53" s="83">
        <v>37.200000000000003</v>
      </c>
      <c r="D53" s="84">
        <v>25.9</v>
      </c>
      <c r="E53" s="87">
        <v>5.6</v>
      </c>
      <c r="F53" s="83">
        <v>5.5</v>
      </c>
      <c r="G53" s="83">
        <v>34.6</v>
      </c>
      <c r="H53" s="84">
        <v>17.3</v>
      </c>
      <c r="I53" s="83">
        <v>5.3</v>
      </c>
      <c r="J53" s="87">
        <v>5.3</v>
      </c>
      <c r="K53" s="83">
        <v>29.8</v>
      </c>
      <c r="L53" s="87">
        <v>3</v>
      </c>
      <c r="M53" s="84">
        <v>16</v>
      </c>
      <c r="N53" s="83">
        <v>6</v>
      </c>
    </row>
    <row r="54" spans="1:14" x14ac:dyDescent="0.3">
      <c r="A54" s="2" t="s">
        <v>301</v>
      </c>
      <c r="B54" s="21">
        <v>14</v>
      </c>
      <c r="C54" s="83">
        <v>31.9</v>
      </c>
      <c r="D54" s="84">
        <v>9.1</v>
      </c>
      <c r="E54" s="87">
        <v>4.4000000000000004</v>
      </c>
      <c r="F54" s="83">
        <v>1.2</v>
      </c>
      <c r="G54" s="83">
        <v>32.200000000000003</v>
      </c>
      <c r="H54" s="84">
        <v>8.8000000000000007</v>
      </c>
      <c r="I54" s="83">
        <v>0</v>
      </c>
      <c r="J54" s="87">
        <v>4</v>
      </c>
      <c r="K54" s="83">
        <v>22</v>
      </c>
      <c r="L54" s="87">
        <v>2</v>
      </c>
      <c r="M54" s="84">
        <v>11</v>
      </c>
      <c r="N54" s="83">
        <v>0</v>
      </c>
    </row>
    <row r="55" spans="1:14" x14ac:dyDescent="0.3">
      <c r="A55" s="2" t="s">
        <v>313</v>
      </c>
      <c r="B55" s="21">
        <v>11</v>
      </c>
      <c r="C55" s="83">
        <v>26.4</v>
      </c>
      <c r="D55" s="84">
        <v>5.9</v>
      </c>
      <c r="E55" s="87">
        <v>4.3</v>
      </c>
      <c r="F55" s="83">
        <v>2</v>
      </c>
      <c r="G55" s="83">
        <v>26.8</v>
      </c>
      <c r="H55" s="84">
        <v>7.3</v>
      </c>
      <c r="I55" s="83">
        <v>1</v>
      </c>
      <c r="J55" s="87">
        <v>3</v>
      </c>
      <c r="K55" s="83" t="e">
        <v>#DIV/0!</v>
      </c>
      <c r="L55" s="87" t="e">
        <v>#DIV/0!</v>
      </c>
      <c r="M55" s="84" t="e">
        <v>#DIV/0!</v>
      </c>
      <c r="N55" s="83" t="e">
        <v>#DIV/0!</v>
      </c>
    </row>
    <row r="56" spans="1:14" x14ac:dyDescent="0.3">
      <c r="A56" s="2" t="s">
        <v>345</v>
      </c>
      <c r="B56" s="21">
        <v>15</v>
      </c>
      <c r="C56" s="83">
        <v>27.1</v>
      </c>
      <c r="D56" s="84">
        <v>9.1</v>
      </c>
      <c r="E56" s="87">
        <v>3.7</v>
      </c>
      <c r="F56" s="83">
        <v>2.1</v>
      </c>
      <c r="G56" s="83">
        <v>23</v>
      </c>
      <c r="H56" s="84">
        <v>4.8</v>
      </c>
      <c r="I56" s="83">
        <v>1</v>
      </c>
      <c r="J56" s="87">
        <v>2.8</v>
      </c>
      <c r="K56" s="83">
        <v>20.5</v>
      </c>
      <c r="L56" s="87">
        <v>4</v>
      </c>
      <c r="M56" s="84">
        <v>2</v>
      </c>
      <c r="N56" s="83">
        <v>1</v>
      </c>
    </row>
    <row r="57" spans="1:14" x14ac:dyDescent="0.3">
      <c r="A57" s="2" t="s">
        <v>186</v>
      </c>
      <c r="B57" s="21">
        <v>12</v>
      </c>
      <c r="C57" s="83">
        <v>30.1</v>
      </c>
      <c r="D57" s="84">
        <v>14.4</v>
      </c>
      <c r="E57" s="87">
        <v>3.3</v>
      </c>
      <c r="F57" s="83">
        <v>1.8</v>
      </c>
      <c r="G57" s="83">
        <v>30.3</v>
      </c>
      <c r="H57" s="84">
        <v>14</v>
      </c>
      <c r="I57" s="83">
        <v>1.5</v>
      </c>
      <c r="J57" s="87">
        <v>3.5</v>
      </c>
      <c r="K57" s="83">
        <v>24.2</v>
      </c>
      <c r="L57" s="87">
        <v>2</v>
      </c>
      <c r="M57" s="84">
        <v>13</v>
      </c>
      <c r="N57" s="83">
        <v>2</v>
      </c>
    </row>
    <row r="58" spans="1:14" x14ac:dyDescent="0.3">
      <c r="A58" s="2" t="s">
        <v>139</v>
      </c>
      <c r="B58" s="21">
        <v>14.833333333333334</v>
      </c>
      <c r="C58" s="83">
        <v>30.833333333333332</v>
      </c>
      <c r="D58" s="84">
        <v>16.083333333333332</v>
      </c>
      <c r="E58" s="87">
        <v>5.7666666666666657</v>
      </c>
      <c r="F58" s="83">
        <v>4.2</v>
      </c>
      <c r="G58" s="83">
        <v>30.916666666666671</v>
      </c>
      <c r="H58" s="84">
        <v>16.666666666666668</v>
      </c>
      <c r="I58" s="83">
        <v>4.2333333333333334</v>
      </c>
      <c r="J58" s="87">
        <v>6.0666666666666664</v>
      </c>
      <c r="K58" s="83">
        <v>31.116666666666664</v>
      </c>
      <c r="L58" s="87">
        <v>6.166666666666667</v>
      </c>
      <c r="M58" s="84">
        <v>15.666666666666666</v>
      </c>
      <c r="N58" s="83">
        <v>4.666666666666667</v>
      </c>
    </row>
    <row r="59" spans="1:14" x14ac:dyDescent="0.3">
      <c r="A59" s="2" t="s">
        <v>138</v>
      </c>
      <c r="B59" s="21">
        <v>15</v>
      </c>
      <c r="C59" s="83">
        <v>34.799999999999997</v>
      </c>
      <c r="D59" s="84">
        <v>25.7</v>
      </c>
      <c r="E59" s="87">
        <v>13</v>
      </c>
      <c r="F59" s="83">
        <v>9.1</v>
      </c>
      <c r="G59" s="83">
        <v>34.200000000000003</v>
      </c>
      <c r="H59" s="84">
        <v>27.3</v>
      </c>
      <c r="I59" s="83">
        <v>10</v>
      </c>
      <c r="J59" s="87">
        <v>13</v>
      </c>
      <c r="K59" s="83">
        <v>35</v>
      </c>
      <c r="L59" s="87">
        <v>17</v>
      </c>
      <c r="M59" s="84">
        <v>25</v>
      </c>
      <c r="N59" s="83">
        <v>12</v>
      </c>
    </row>
    <row r="60" spans="1:14" x14ac:dyDescent="0.3">
      <c r="A60" s="2" t="s">
        <v>155</v>
      </c>
      <c r="B60" s="21">
        <v>15</v>
      </c>
      <c r="C60" s="83">
        <v>28.1</v>
      </c>
      <c r="D60" s="84">
        <v>18.100000000000001</v>
      </c>
      <c r="E60" s="87">
        <v>5.7</v>
      </c>
      <c r="F60" s="83">
        <v>1.2</v>
      </c>
      <c r="G60" s="83">
        <v>30.2</v>
      </c>
      <c r="H60" s="84">
        <v>20.8</v>
      </c>
      <c r="I60" s="83">
        <v>1.3</v>
      </c>
      <c r="J60" s="87">
        <v>7.3</v>
      </c>
      <c r="K60" s="83">
        <v>30.9</v>
      </c>
      <c r="L60" s="87">
        <v>6</v>
      </c>
      <c r="M60" s="84">
        <v>15</v>
      </c>
      <c r="N60" s="83">
        <v>0</v>
      </c>
    </row>
    <row r="61" spans="1:14" x14ac:dyDescent="0.3">
      <c r="A61" s="2" t="s">
        <v>195</v>
      </c>
      <c r="B61" s="21">
        <v>14</v>
      </c>
      <c r="C61" s="83">
        <v>28.9</v>
      </c>
      <c r="D61" s="84">
        <v>13.1</v>
      </c>
      <c r="E61" s="87">
        <v>5.2</v>
      </c>
      <c r="F61" s="83">
        <v>2.9</v>
      </c>
      <c r="G61" s="83">
        <v>27.5</v>
      </c>
      <c r="H61" s="84">
        <v>10.8</v>
      </c>
      <c r="I61" s="83">
        <v>1.5</v>
      </c>
      <c r="J61" s="87">
        <v>4</v>
      </c>
      <c r="K61" s="83">
        <v>24.3</v>
      </c>
      <c r="L61" s="87">
        <v>4</v>
      </c>
      <c r="M61" s="84">
        <v>12</v>
      </c>
      <c r="N61" s="83">
        <v>2</v>
      </c>
    </row>
    <row r="62" spans="1:14" x14ac:dyDescent="0.3">
      <c r="A62" s="2" t="s">
        <v>239</v>
      </c>
      <c r="B62" s="21">
        <v>15</v>
      </c>
      <c r="C62" s="83">
        <v>26.1</v>
      </c>
      <c r="D62" s="84">
        <v>10.7</v>
      </c>
      <c r="E62" s="87">
        <v>4.9000000000000004</v>
      </c>
      <c r="F62" s="83">
        <v>2.1</v>
      </c>
      <c r="G62" s="83">
        <v>28.1</v>
      </c>
      <c r="H62" s="84">
        <v>11.8</v>
      </c>
      <c r="I62" s="83">
        <v>2.2999999999999998</v>
      </c>
      <c r="J62" s="87">
        <v>4.3</v>
      </c>
      <c r="K62" s="83">
        <v>29</v>
      </c>
      <c r="L62" s="87">
        <v>4</v>
      </c>
      <c r="M62" s="84">
        <v>18</v>
      </c>
      <c r="N62" s="83">
        <v>5</v>
      </c>
    </row>
    <row r="63" spans="1:14" x14ac:dyDescent="0.3">
      <c r="A63" s="2" t="s">
        <v>193</v>
      </c>
      <c r="B63" s="21">
        <v>15</v>
      </c>
      <c r="C63" s="83">
        <v>34.799999999999997</v>
      </c>
      <c r="D63" s="84">
        <v>20.2</v>
      </c>
      <c r="E63" s="87">
        <v>3.9</v>
      </c>
      <c r="F63" s="83">
        <v>7.1</v>
      </c>
      <c r="G63" s="83">
        <v>34.700000000000003</v>
      </c>
      <c r="H63" s="84">
        <v>21.8</v>
      </c>
      <c r="I63" s="83">
        <v>8</v>
      </c>
      <c r="J63" s="87">
        <v>4.5</v>
      </c>
      <c r="K63" s="83">
        <v>35.799999999999997</v>
      </c>
      <c r="L63" s="87">
        <v>5</v>
      </c>
      <c r="M63" s="84">
        <v>19</v>
      </c>
      <c r="N63" s="83">
        <v>7</v>
      </c>
    </row>
    <row r="64" spans="1:14" x14ac:dyDescent="0.3">
      <c r="A64" s="2" t="s">
        <v>232</v>
      </c>
      <c r="B64" s="21">
        <v>15</v>
      </c>
      <c r="C64" s="83">
        <v>32.299999999999997</v>
      </c>
      <c r="D64" s="84">
        <v>8.6999999999999993</v>
      </c>
      <c r="E64" s="87">
        <v>1.9</v>
      </c>
      <c r="F64" s="83">
        <v>2.8</v>
      </c>
      <c r="G64" s="83">
        <v>30.8</v>
      </c>
      <c r="H64" s="84">
        <v>7.5</v>
      </c>
      <c r="I64" s="83">
        <v>2.2999999999999998</v>
      </c>
      <c r="J64" s="87">
        <v>3.3</v>
      </c>
      <c r="K64" s="83">
        <v>31.7</v>
      </c>
      <c r="L64" s="87">
        <v>1</v>
      </c>
      <c r="M64" s="84">
        <v>5</v>
      </c>
      <c r="N64" s="83">
        <v>2</v>
      </c>
    </row>
    <row r="65" spans="1:14" x14ac:dyDescent="0.3">
      <c r="A65" s="2" t="s">
        <v>122</v>
      </c>
      <c r="B65" s="21">
        <v>9.9090909090909083</v>
      </c>
      <c r="C65" s="83">
        <v>27.981818181818177</v>
      </c>
      <c r="D65" s="84">
        <v>13.245454545454544</v>
      </c>
      <c r="E65" s="87">
        <v>4.9818181818181824</v>
      </c>
      <c r="F65" s="83">
        <v>2.7363636363636363</v>
      </c>
      <c r="G65" s="83">
        <v>30.137499999999996</v>
      </c>
      <c r="H65" s="84">
        <v>13.1625</v>
      </c>
      <c r="I65" s="83">
        <v>2.8375000000000004</v>
      </c>
      <c r="J65" s="87">
        <v>5.05</v>
      </c>
      <c r="K65" s="83">
        <v>28.214285714285715</v>
      </c>
      <c r="L65" s="87">
        <v>4.8571428571428568</v>
      </c>
      <c r="M65" s="84">
        <v>13.714285714285714</v>
      </c>
      <c r="N65" s="83">
        <v>2.7142857142857144</v>
      </c>
    </row>
    <row r="66" spans="1:14" x14ac:dyDescent="0.3">
      <c r="A66" s="2" t="s">
        <v>265</v>
      </c>
      <c r="B66" s="21">
        <v>15</v>
      </c>
      <c r="C66" s="83">
        <v>26.1</v>
      </c>
      <c r="D66" s="84">
        <v>13.9</v>
      </c>
      <c r="E66" s="87">
        <v>8.6999999999999993</v>
      </c>
      <c r="F66" s="83">
        <v>0.7</v>
      </c>
      <c r="G66" s="83">
        <v>24</v>
      </c>
      <c r="H66" s="84">
        <v>14</v>
      </c>
      <c r="I66" s="83">
        <v>0.5</v>
      </c>
      <c r="J66" s="87">
        <v>7</v>
      </c>
      <c r="K66" s="83">
        <v>20.3</v>
      </c>
      <c r="L66" s="87">
        <v>6</v>
      </c>
      <c r="M66" s="84">
        <v>14</v>
      </c>
      <c r="N66" s="83">
        <v>1</v>
      </c>
    </row>
    <row r="67" spans="1:14" x14ac:dyDescent="0.3">
      <c r="A67" s="2" t="s">
        <v>577</v>
      </c>
      <c r="B67" s="21">
        <v>12</v>
      </c>
      <c r="C67" s="83">
        <v>29.2</v>
      </c>
      <c r="D67" s="84">
        <v>15.2</v>
      </c>
      <c r="E67" s="87">
        <v>8.5</v>
      </c>
      <c r="F67" s="83">
        <v>1.4</v>
      </c>
      <c r="G67" s="83">
        <v>34.200000000000003</v>
      </c>
      <c r="H67" s="84">
        <v>18.8</v>
      </c>
      <c r="I67" s="83">
        <v>1.8</v>
      </c>
      <c r="J67" s="87">
        <v>7.3</v>
      </c>
      <c r="K67" s="83">
        <v>35.700000000000003</v>
      </c>
      <c r="L67" s="87">
        <v>9</v>
      </c>
      <c r="M67" s="84">
        <v>16</v>
      </c>
      <c r="N67" s="83">
        <v>2</v>
      </c>
    </row>
    <row r="68" spans="1:14" x14ac:dyDescent="0.3">
      <c r="A68" s="2" t="s">
        <v>123</v>
      </c>
      <c r="B68" s="21">
        <v>2</v>
      </c>
      <c r="C68" s="83">
        <v>34.1</v>
      </c>
      <c r="D68" s="84">
        <v>22.5</v>
      </c>
      <c r="E68" s="87">
        <v>7.5</v>
      </c>
      <c r="F68" s="83">
        <v>2</v>
      </c>
      <c r="G68" s="83" t="e">
        <v>#DIV/0!</v>
      </c>
      <c r="H68" s="84" t="e">
        <v>#DIV/0!</v>
      </c>
      <c r="I68" s="83" t="e">
        <v>#DIV/0!</v>
      </c>
      <c r="J68" s="87" t="e">
        <v>#DIV/0!</v>
      </c>
      <c r="K68" s="83" t="e">
        <v>#DIV/0!</v>
      </c>
      <c r="L68" s="87" t="e">
        <v>#DIV/0!</v>
      </c>
      <c r="M68" s="84" t="e">
        <v>#DIV/0!</v>
      </c>
      <c r="N68" s="83" t="e">
        <v>#DIV/0!</v>
      </c>
    </row>
    <row r="69" spans="1:14" x14ac:dyDescent="0.3">
      <c r="A69" s="2" t="s">
        <v>337</v>
      </c>
      <c r="B69" s="21">
        <v>5</v>
      </c>
      <c r="C69" s="83">
        <v>26.9</v>
      </c>
      <c r="D69" s="84">
        <v>15.2</v>
      </c>
      <c r="E69" s="87">
        <v>4.8</v>
      </c>
      <c r="F69" s="83">
        <v>1.4</v>
      </c>
      <c r="G69" s="83" t="e">
        <v>#DIV/0!</v>
      </c>
      <c r="H69" s="84" t="e">
        <v>#DIV/0!</v>
      </c>
      <c r="I69" s="83" t="e">
        <v>#DIV/0!</v>
      </c>
      <c r="J69" s="87" t="e">
        <v>#DIV/0!</v>
      </c>
      <c r="K69" s="83" t="e">
        <v>#DIV/0!</v>
      </c>
      <c r="L69" s="87" t="e">
        <v>#DIV/0!</v>
      </c>
      <c r="M69" s="84" t="e">
        <v>#DIV/0!</v>
      </c>
      <c r="N69" s="83" t="e">
        <v>#DIV/0!</v>
      </c>
    </row>
    <row r="70" spans="1:14" x14ac:dyDescent="0.3">
      <c r="A70" s="2" t="s">
        <v>575</v>
      </c>
      <c r="B70" s="21">
        <v>4</v>
      </c>
      <c r="C70" s="83">
        <v>22.2</v>
      </c>
      <c r="D70" s="84">
        <v>10.8</v>
      </c>
      <c r="E70" s="87">
        <v>4.5</v>
      </c>
      <c r="F70" s="83">
        <v>2.8</v>
      </c>
      <c r="G70" s="83" t="e">
        <v>#DIV/0!</v>
      </c>
      <c r="H70" s="84" t="e">
        <v>#DIV/0!</v>
      </c>
      <c r="I70" s="83" t="e">
        <v>#DIV/0!</v>
      </c>
      <c r="J70" s="87" t="e">
        <v>#DIV/0!</v>
      </c>
      <c r="K70" s="83" t="e">
        <v>#DIV/0!</v>
      </c>
      <c r="L70" s="87" t="e">
        <v>#DIV/0!</v>
      </c>
      <c r="M70" s="84" t="e">
        <v>#DIV/0!</v>
      </c>
      <c r="N70" s="83" t="e">
        <v>#DIV/0!</v>
      </c>
    </row>
    <row r="71" spans="1:14" x14ac:dyDescent="0.3">
      <c r="A71" s="2" t="s">
        <v>450</v>
      </c>
      <c r="B71" s="21">
        <v>11</v>
      </c>
      <c r="C71" s="83">
        <v>27.9</v>
      </c>
      <c r="D71" s="84">
        <v>10.5</v>
      </c>
      <c r="E71" s="87">
        <v>4.2</v>
      </c>
      <c r="F71" s="83">
        <v>1.3</v>
      </c>
      <c r="G71" s="83">
        <v>32.299999999999997</v>
      </c>
      <c r="H71" s="84">
        <v>11</v>
      </c>
      <c r="I71" s="83">
        <v>1.5</v>
      </c>
      <c r="J71" s="87">
        <v>6.5</v>
      </c>
      <c r="K71" s="83" t="e">
        <v>#DIV/0!</v>
      </c>
      <c r="L71" s="87" t="e">
        <v>#DIV/0!</v>
      </c>
      <c r="M71" s="84" t="e">
        <v>#DIV/0!</v>
      </c>
      <c r="N71" s="83" t="e">
        <v>#DIV/0!</v>
      </c>
    </row>
    <row r="72" spans="1:14" x14ac:dyDescent="0.3">
      <c r="A72" s="2" t="s">
        <v>175</v>
      </c>
      <c r="B72" s="21">
        <v>11</v>
      </c>
      <c r="C72" s="83">
        <v>33.200000000000003</v>
      </c>
      <c r="D72" s="84">
        <v>17</v>
      </c>
      <c r="E72" s="87">
        <v>4</v>
      </c>
      <c r="F72" s="83">
        <v>7</v>
      </c>
      <c r="G72" s="83">
        <v>35.299999999999997</v>
      </c>
      <c r="H72" s="84">
        <v>20</v>
      </c>
      <c r="I72" s="83">
        <v>6.5</v>
      </c>
      <c r="J72" s="87">
        <v>4.8</v>
      </c>
      <c r="K72" s="83">
        <v>31.7</v>
      </c>
      <c r="L72" s="87">
        <v>8</v>
      </c>
      <c r="M72" s="84">
        <v>32</v>
      </c>
      <c r="N72" s="83">
        <v>8</v>
      </c>
    </row>
    <row r="73" spans="1:14" x14ac:dyDescent="0.3">
      <c r="A73" s="2" t="s">
        <v>336</v>
      </c>
      <c r="B73" s="21">
        <v>12</v>
      </c>
      <c r="C73" s="83">
        <v>21.7</v>
      </c>
      <c r="D73" s="84">
        <v>8.6999999999999993</v>
      </c>
      <c r="E73" s="87">
        <v>3.6</v>
      </c>
      <c r="F73" s="83">
        <v>0.8</v>
      </c>
      <c r="G73" s="83">
        <v>22.7</v>
      </c>
      <c r="H73" s="84">
        <v>6.8</v>
      </c>
      <c r="I73" s="83">
        <v>0.8</v>
      </c>
      <c r="J73" s="87">
        <v>4.3</v>
      </c>
      <c r="K73" s="83">
        <v>13.6</v>
      </c>
      <c r="L73" s="87">
        <v>0</v>
      </c>
      <c r="M73" s="84">
        <v>7</v>
      </c>
      <c r="N73" s="83">
        <v>0</v>
      </c>
    </row>
    <row r="74" spans="1:14" x14ac:dyDescent="0.3">
      <c r="A74" s="2" t="s">
        <v>323</v>
      </c>
      <c r="B74" s="21">
        <v>10</v>
      </c>
      <c r="C74" s="83">
        <v>29.1</v>
      </c>
      <c r="D74" s="84">
        <v>9.8000000000000007</v>
      </c>
      <c r="E74" s="87">
        <v>3.6</v>
      </c>
      <c r="F74" s="83">
        <v>1.4</v>
      </c>
      <c r="G74" s="83">
        <v>32.299999999999997</v>
      </c>
      <c r="H74" s="84">
        <v>10.5</v>
      </c>
      <c r="I74" s="83">
        <v>2</v>
      </c>
      <c r="J74" s="87">
        <v>5</v>
      </c>
      <c r="K74" s="83">
        <v>34.5</v>
      </c>
      <c r="L74" s="87">
        <v>6</v>
      </c>
      <c r="M74" s="84">
        <v>9</v>
      </c>
      <c r="N74" s="83">
        <v>2</v>
      </c>
    </row>
    <row r="75" spans="1:14" x14ac:dyDescent="0.3">
      <c r="A75" s="2" t="s">
        <v>413</v>
      </c>
      <c r="B75" s="21">
        <v>13</v>
      </c>
      <c r="C75" s="83">
        <v>30.8</v>
      </c>
      <c r="D75" s="84">
        <v>11</v>
      </c>
      <c r="E75" s="87">
        <v>2.9</v>
      </c>
      <c r="F75" s="83">
        <v>7.7</v>
      </c>
      <c r="G75" s="83">
        <v>34.200000000000003</v>
      </c>
      <c r="H75" s="84">
        <v>13.5</v>
      </c>
      <c r="I75" s="83">
        <v>7.3</v>
      </c>
      <c r="J75" s="87">
        <v>3.5</v>
      </c>
      <c r="K75" s="83">
        <v>37.299999999999997</v>
      </c>
      <c r="L75" s="87">
        <v>3</v>
      </c>
      <c r="M75" s="84">
        <v>14</v>
      </c>
      <c r="N75" s="83">
        <v>5</v>
      </c>
    </row>
    <row r="76" spans="1:14" x14ac:dyDescent="0.3">
      <c r="A76" s="2" t="s">
        <v>374</v>
      </c>
      <c r="B76" s="21">
        <v>14</v>
      </c>
      <c r="C76" s="83">
        <v>26.6</v>
      </c>
      <c r="D76" s="84">
        <v>11.1</v>
      </c>
      <c r="E76" s="87">
        <v>2.5</v>
      </c>
      <c r="F76" s="83">
        <v>3.6</v>
      </c>
      <c r="G76" s="83">
        <v>26.1</v>
      </c>
      <c r="H76" s="84">
        <v>10.7</v>
      </c>
      <c r="I76" s="83">
        <v>2.2999999999999998</v>
      </c>
      <c r="J76" s="87">
        <v>2</v>
      </c>
      <c r="K76" s="83">
        <v>24.4</v>
      </c>
      <c r="L76" s="87">
        <v>2</v>
      </c>
      <c r="M76" s="84">
        <v>4</v>
      </c>
      <c r="N76" s="83">
        <v>1</v>
      </c>
    </row>
    <row r="77" spans="1:14" x14ac:dyDescent="0.3">
      <c r="A77" s="2" t="s">
        <v>100</v>
      </c>
      <c r="B77" s="21">
        <v>14.142857142857142</v>
      </c>
      <c r="C77" s="83">
        <v>29.74285714285714</v>
      </c>
      <c r="D77" s="84">
        <v>15.514285714285716</v>
      </c>
      <c r="E77" s="87">
        <v>5.5</v>
      </c>
      <c r="F77" s="83">
        <v>3.842857142857143</v>
      </c>
      <c r="G77" s="83">
        <v>29.357142857142854</v>
      </c>
      <c r="H77" s="84">
        <v>14.585714285714285</v>
      </c>
      <c r="I77" s="83">
        <v>4.0000000000000009</v>
      </c>
      <c r="J77" s="87">
        <v>5.1714285714285717</v>
      </c>
      <c r="K77" s="83">
        <v>29.928571428571427</v>
      </c>
      <c r="L77" s="87">
        <v>5.7142857142857144</v>
      </c>
      <c r="M77" s="84">
        <v>16.285714285714285</v>
      </c>
      <c r="N77" s="83">
        <v>4.1428571428571432</v>
      </c>
    </row>
    <row r="78" spans="1:14" x14ac:dyDescent="0.3">
      <c r="A78" s="2" t="s">
        <v>316</v>
      </c>
      <c r="B78" s="21">
        <v>15</v>
      </c>
      <c r="C78" s="83">
        <v>25.1</v>
      </c>
      <c r="D78" s="84">
        <v>7.9</v>
      </c>
      <c r="E78" s="87">
        <v>9.3000000000000007</v>
      </c>
      <c r="F78" s="83">
        <v>2.2999999999999998</v>
      </c>
      <c r="G78" s="83">
        <v>27.5</v>
      </c>
      <c r="H78" s="84">
        <v>6</v>
      </c>
      <c r="I78" s="83">
        <v>3.3</v>
      </c>
      <c r="J78" s="87">
        <v>9.3000000000000007</v>
      </c>
      <c r="K78" s="83">
        <v>22.1</v>
      </c>
      <c r="L78" s="87">
        <v>8</v>
      </c>
      <c r="M78" s="84">
        <v>3</v>
      </c>
      <c r="N78" s="83">
        <v>2</v>
      </c>
    </row>
    <row r="79" spans="1:14" x14ac:dyDescent="0.3">
      <c r="A79" s="2" t="s">
        <v>249</v>
      </c>
      <c r="B79" s="21">
        <v>14</v>
      </c>
      <c r="C79" s="83">
        <v>31.4</v>
      </c>
      <c r="D79" s="84">
        <v>9.8000000000000007</v>
      </c>
      <c r="E79" s="87">
        <v>6.6</v>
      </c>
      <c r="F79" s="83">
        <v>6.9</v>
      </c>
      <c r="G79" s="83">
        <v>32</v>
      </c>
      <c r="H79" s="84">
        <v>11</v>
      </c>
      <c r="I79" s="83">
        <v>9</v>
      </c>
      <c r="J79" s="87">
        <v>6</v>
      </c>
      <c r="K79" s="83">
        <v>32.9</v>
      </c>
      <c r="L79" s="87">
        <v>6</v>
      </c>
      <c r="M79" s="84">
        <v>8</v>
      </c>
      <c r="N79" s="83">
        <v>13</v>
      </c>
    </row>
    <row r="80" spans="1:14" x14ac:dyDescent="0.3">
      <c r="A80" s="2" t="s">
        <v>99</v>
      </c>
      <c r="B80" s="21">
        <v>13</v>
      </c>
      <c r="C80" s="83">
        <v>35.9</v>
      </c>
      <c r="D80" s="84">
        <v>30</v>
      </c>
      <c r="E80" s="87">
        <v>6</v>
      </c>
      <c r="F80" s="83">
        <v>6.2</v>
      </c>
      <c r="G80" s="83">
        <v>36.6</v>
      </c>
      <c r="H80" s="84">
        <v>27</v>
      </c>
      <c r="I80" s="83">
        <v>8.3000000000000007</v>
      </c>
      <c r="J80" s="87">
        <v>6.8</v>
      </c>
      <c r="K80" s="83">
        <v>36.9</v>
      </c>
      <c r="L80" s="87">
        <v>8</v>
      </c>
      <c r="M80" s="84">
        <v>39</v>
      </c>
      <c r="N80" s="83">
        <v>8</v>
      </c>
    </row>
    <row r="81" spans="1:14" x14ac:dyDescent="0.3">
      <c r="A81" s="2" t="s">
        <v>342</v>
      </c>
      <c r="B81" s="21">
        <v>15</v>
      </c>
      <c r="C81" s="83">
        <v>28</v>
      </c>
      <c r="D81" s="84">
        <v>8.1999999999999993</v>
      </c>
      <c r="E81" s="87">
        <v>5.0999999999999996</v>
      </c>
      <c r="F81" s="83">
        <v>3.3</v>
      </c>
      <c r="G81" s="83">
        <v>21.7</v>
      </c>
      <c r="H81" s="84">
        <v>7.3</v>
      </c>
      <c r="I81" s="83">
        <v>1.3</v>
      </c>
      <c r="J81" s="87">
        <v>4</v>
      </c>
      <c r="K81" s="83">
        <v>22.9</v>
      </c>
      <c r="L81" s="87">
        <v>7</v>
      </c>
      <c r="M81" s="84">
        <v>13</v>
      </c>
      <c r="N81" s="83">
        <v>2</v>
      </c>
    </row>
    <row r="82" spans="1:14" x14ac:dyDescent="0.3">
      <c r="A82" s="2" t="s">
        <v>216</v>
      </c>
      <c r="B82" s="21">
        <v>15</v>
      </c>
      <c r="C82" s="83">
        <v>34.1</v>
      </c>
      <c r="D82" s="84">
        <v>20</v>
      </c>
      <c r="E82" s="87">
        <v>4.8</v>
      </c>
      <c r="F82" s="83">
        <v>2.1</v>
      </c>
      <c r="G82" s="83">
        <v>35</v>
      </c>
      <c r="H82" s="84">
        <v>15.5</v>
      </c>
      <c r="I82" s="83">
        <v>1.5</v>
      </c>
      <c r="J82" s="87">
        <v>4.3</v>
      </c>
      <c r="K82" s="83">
        <v>34.1</v>
      </c>
      <c r="L82" s="87">
        <v>2</v>
      </c>
      <c r="M82" s="84">
        <v>17</v>
      </c>
      <c r="N82" s="83">
        <v>1</v>
      </c>
    </row>
    <row r="83" spans="1:14" x14ac:dyDescent="0.3">
      <c r="A83" s="2" t="s">
        <v>405</v>
      </c>
      <c r="B83" s="21">
        <v>12</v>
      </c>
      <c r="C83" s="83">
        <v>24.5</v>
      </c>
      <c r="D83" s="84">
        <v>13.9</v>
      </c>
      <c r="E83" s="87">
        <v>4.2</v>
      </c>
      <c r="F83" s="83">
        <v>1.8</v>
      </c>
      <c r="G83" s="83">
        <v>23.1</v>
      </c>
      <c r="H83" s="84">
        <v>11</v>
      </c>
      <c r="I83" s="83">
        <v>1.3</v>
      </c>
      <c r="J83" s="87">
        <v>2.5</v>
      </c>
      <c r="K83" s="83">
        <v>31.2</v>
      </c>
      <c r="L83" s="87">
        <v>4</v>
      </c>
      <c r="M83" s="84">
        <v>13</v>
      </c>
      <c r="N83" s="83">
        <v>1</v>
      </c>
    </row>
    <row r="84" spans="1:14" x14ac:dyDescent="0.3">
      <c r="A84" s="2" t="s">
        <v>160</v>
      </c>
      <c r="B84" s="21">
        <v>15</v>
      </c>
      <c r="C84" s="83">
        <v>29.2</v>
      </c>
      <c r="D84" s="84">
        <v>18.8</v>
      </c>
      <c r="E84" s="87">
        <v>2.5</v>
      </c>
      <c r="F84" s="83">
        <v>4.3</v>
      </c>
      <c r="G84" s="83">
        <v>29.6</v>
      </c>
      <c r="H84" s="84">
        <v>24.3</v>
      </c>
      <c r="I84" s="83">
        <v>3.3</v>
      </c>
      <c r="J84" s="87">
        <v>3.3</v>
      </c>
      <c r="K84" s="83">
        <v>29.4</v>
      </c>
      <c r="L84" s="87">
        <v>5</v>
      </c>
      <c r="M84" s="84">
        <v>21</v>
      </c>
      <c r="N84" s="83">
        <v>2</v>
      </c>
    </row>
    <row r="85" spans="1:14" x14ac:dyDescent="0.3">
      <c r="A85" s="2" t="s">
        <v>146</v>
      </c>
      <c r="B85" s="21">
        <v>13.714285714285714</v>
      </c>
      <c r="C85" s="83">
        <v>30.728571428571424</v>
      </c>
      <c r="D85" s="84">
        <v>15.299999999999999</v>
      </c>
      <c r="E85" s="87">
        <v>5.7857142857142856</v>
      </c>
      <c r="F85" s="83">
        <v>2.8857142857142857</v>
      </c>
      <c r="G85" s="83">
        <v>31.716666666666665</v>
      </c>
      <c r="H85" s="84">
        <v>16.683333333333334</v>
      </c>
      <c r="I85" s="83">
        <v>3.0666666666666669</v>
      </c>
      <c r="J85" s="87">
        <v>5.4000000000000012</v>
      </c>
      <c r="K85" s="83">
        <v>31.383333333333336</v>
      </c>
      <c r="L85" s="87">
        <v>5.5</v>
      </c>
      <c r="M85" s="84">
        <v>16.833333333333332</v>
      </c>
      <c r="N85" s="83">
        <v>3</v>
      </c>
    </row>
    <row r="86" spans="1:14" x14ac:dyDescent="0.3">
      <c r="A86" s="2" t="s">
        <v>181</v>
      </c>
      <c r="B86" s="21">
        <v>13</v>
      </c>
      <c r="C86" s="83">
        <v>30.4</v>
      </c>
      <c r="D86" s="84">
        <v>13.7</v>
      </c>
      <c r="E86" s="87">
        <v>8.5</v>
      </c>
      <c r="F86" s="83">
        <v>3.5</v>
      </c>
      <c r="G86" s="83">
        <v>29.7</v>
      </c>
      <c r="H86" s="84">
        <v>14.3</v>
      </c>
      <c r="I86" s="83">
        <v>2.8</v>
      </c>
      <c r="J86" s="87">
        <v>6.5</v>
      </c>
      <c r="K86" s="83">
        <v>28.4</v>
      </c>
      <c r="L86" s="87">
        <v>5</v>
      </c>
      <c r="M86" s="84">
        <v>11</v>
      </c>
      <c r="N86" s="83">
        <v>1</v>
      </c>
    </row>
    <row r="87" spans="1:14" x14ac:dyDescent="0.3">
      <c r="A87" s="2" t="s">
        <v>221</v>
      </c>
      <c r="B87" s="21">
        <v>15</v>
      </c>
      <c r="C87" s="83">
        <v>32.700000000000003</v>
      </c>
      <c r="D87" s="84">
        <v>15.5</v>
      </c>
      <c r="E87" s="87">
        <v>7.3</v>
      </c>
      <c r="F87" s="83">
        <v>1.6</v>
      </c>
      <c r="G87" s="83">
        <v>30.6</v>
      </c>
      <c r="H87" s="84">
        <v>15.5</v>
      </c>
      <c r="I87" s="83">
        <v>2.2999999999999998</v>
      </c>
      <c r="J87" s="87">
        <v>7</v>
      </c>
      <c r="K87" s="83">
        <v>29.7</v>
      </c>
      <c r="L87" s="87">
        <v>11</v>
      </c>
      <c r="M87" s="84">
        <v>14</v>
      </c>
      <c r="N87" s="83">
        <v>6</v>
      </c>
    </row>
    <row r="88" spans="1:14" x14ac:dyDescent="0.3">
      <c r="A88" s="2" t="s">
        <v>299</v>
      </c>
      <c r="B88" s="21">
        <v>15</v>
      </c>
      <c r="C88" s="83">
        <v>27</v>
      </c>
      <c r="D88" s="84">
        <v>11.5</v>
      </c>
      <c r="E88" s="87">
        <v>6.8</v>
      </c>
      <c r="F88" s="83">
        <v>1.1000000000000001</v>
      </c>
      <c r="G88" s="83">
        <v>28.7</v>
      </c>
      <c r="H88" s="84">
        <v>12.3</v>
      </c>
      <c r="I88" s="83">
        <v>1.5</v>
      </c>
      <c r="J88" s="87">
        <v>7</v>
      </c>
      <c r="K88" s="83">
        <v>28</v>
      </c>
      <c r="L88" s="87">
        <v>8</v>
      </c>
      <c r="M88" s="84">
        <v>13</v>
      </c>
      <c r="N88" s="83">
        <v>1</v>
      </c>
    </row>
    <row r="89" spans="1:14" x14ac:dyDescent="0.3">
      <c r="A89" s="2" t="s">
        <v>145</v>
      </c>
      <c r="B89" s="21">
        <v>14</v>
      </c>
      <c r="C89" s="83">
        <v>34.200000000000003</v>
      </c>
      <c r="D89" s="84">
        <v>16.600000000000001</v>
      </c>
      <c r="E89" s="87">
        <v>5.4</v>
      </c>
      <c r="F89" s="83">
        <v>6.4</v>
      </c>
      <c r="G89" s="83">
        <v>33.799999999999997</v>
      </c>
      <c r="H89" s="84">
        <v>16.5</v>
      </c>
      <c r="I89" s="83">
        <v>6.3</v>
      </c>
      <c r="J89" s="87">
        <v>4.8</v>
      </c>
      <c r="K89" s="83">
        <v>34.700000000000003</v>
      </c>
      <c r="L89" s="87">
        <v>0</v>
      </c>
      <c r="M89" s="84">
        <v>26</v>
      </c>
      <c r="N89" s="83">
        <v>4</v>
      </c>
    </row>
    <row r="90" spans="1:14" x14ac:dyDescent="0.3">
      <c r="A90" s="2" t="s">
        <v>243</v>
      </c>
      <c r="B90" s="21">
        <v>15</v>
      </c>
      <c r="C90" s="83">
        <v>32.4</v>
      </c>
      <c r="D90" s="84">
        <v>15.7</v>
      </c>
      <c r="E90" s="87">
        <v>5.3</v>
      </c>
      <c r="F90" s="83">
        <v>1.3</v>
      </c>
      <c r="G90" s="83">
        <v>33.1</v>
      </c>
      <c r="H90" s="84">
        <v>18</v>
      </c>
      <c r="I90" s="83">
        <v>1.5</v>
      </c>
      <c r="J90" s="87">
        <v>4.8</v>
      </c>
      <c r="K90" s="83">
        <v>32.799999999999997</v>
      </c>
      <c r="L90" s="87">
        <v>6</v>
      </c>
      <c r="M90" s="84">
        <v>18</v>
      </c>
      <c r="N90" s="83">
        <v>2</v>
      </c>
    </row>
    <row r="91" spans="1:14" x14ac:dyDescent="0.3">
      <c r="A91" s="2" t="s">
        <v>272</v>
      </c>
      <c r="B91" s="21">
        <v>9</v>
      </c>
      <c r="C91" s="83">
        <v>22.7</v>
      </c>
      <c r="D91" s="84">
        <v>10.9</v>
      </c>
      <c r="E91" s="87">
        <v>4</v>
      </c>
      <c r="F91" s="83">
        <v>3</v>
      </c>
      <c r="G91" s="83" t="e">
        <v>#DIV/0!</v>
      </c>
      <c r="H91" s="84" t="e">
        <v>#DIV/0!</v>
      </c>
      <c r="I91" s="83" t="e">
        <v>#DIV/0!</v>
      </c>
      <c r="J91" s="87" t="e">
        <v>#DIV/0!</v>
      </c>
      <c r="K91" s="83" t="e">
        <v>#DIV/0!</v>
      </c>
      <c r="L91" s="209" t="e">
        <v>#DIV/0!</v>
      </c>
      <c r="M91" s="289" t="e">
        <v>#DIV/0!</v>
      </c>
      <c r="N91" s="147" t="e">
        <v>#DIV/0!</v>
      </c>
    </row>
    <row r="92" spans="1:14" x14ac:dyDescent="0.3">
      <c r="A92" s="2" t="s">
        <v>153</v>
      </c>
      <c r="B92" s="21">
        <v>15</v>
      </c>
      <c r="C92" s="83">
        <v>35.700000000000003</v>
      </c>
      <c r="D92" s="84">
        <v>23.2</v>
      </c>
      <c r="E92" s="87">
        <v>3.2</v>
      </c>
      <c r="F92" s="83">
        <v>3.3</v>
      </c>
      <c r="G92" s="83">
        <v>34.4</v>
      </c>
      <c r="H92" s="84">
        <v>23.5</v>
      </c>
      <c r="I92" s="83">
        <v>4</v>
      </c>
      <c r="J92" s="87">
        <v>2.2999999999999998</v>
      </c>
      <c r="K92" s="83">
        <v>34.700000000000003</v>
      </c>
      <c r="L92" s="87">
        <v>3</v>
      </c>
      <c r="M92" s="84">
        <v>19</v>
      </c>
      <c r="N92" s="83">
        <v>4</v>
      </c>
    </row>
    <row r="93" spans="1:14" x14ac:dyDescent="0.3">
      <c r="A93" s="2" t="s">
        <v>131</v>
      </c>
      <c r="B93" s="21">
        <v>12</v>
      </c>
      <c r="C93" s="83">
        <v>26.522222222222226</v>
      </c>
      <c r="D93" s="84">
        <v>13.888888888888888</v>
      </c>
      <c r="E93" s="87">
        <v>3.8111111111111109</v>
      </c>
      <c r="F93" s="83">
        <v>3.7666666666666666</v>
      </c>
      <c r="G93" s="83">
        <v>24.855555555555554</v>
      </c>
      <c r="H93" s="84">
        <v>12.3</v>
      </c>
      <c r="I93" s="83">
        <v>3.5111111111111111</v>
      </c>
      <c r="J93" s="87">
        <v>3.5444444444444447</v>
      </c>
      <c r="K93" s="83">
        <v>33.44</v>
      </c>
      <c r="L93" s="87">
        <v>4.8</v>
      </c>
      <c r="M93" s="84">
        <v>15</v>
      </c>
      <c r="N93" s="83">
        <v>3.6</v>
      </c>
    </row>
    <row r="94" spans="1:14" x14ac:dyDescent="0.3">
      <c r="A94" s="2" t="s">
        <v>161</v>
      </c>
      <c r="B94" s="21">
        <v>14</v>
      </c>
      <c r="C94" s="83">
        <v>29.3</v>
      </c>
      <c r="D94" s="84">
        <v>14.4</v>
      </c>
      <c r="E94" s="87">
        <v>5.6</v>
      </c>
      <c r="F94" s="83">
        <v>3</v>
      </c>
      <c r="G94" s="83">
        <v>28.4</v>
      </c>
      <c r="H94" s="84">
        <v>12.3</v>
      </c>
      <c r="I94" s="83">
        <v>4</v>
      </c>
      <c r="J94" s="87">
        <v>6</v>
      </c>
      <c r="K94" s="83" t="e">
        <v>#DIV/0!</v>
      </c>
      <c r="L94" s="87" t="e">
        <v>#DIV/0!</v>
      </c>
      <c r="M94" s="84" t="e">
        <v>#DIV/0!</v>
      </c>
      <c r="N94" s="83" t="e">
        <v>#DIV/0!</v>
      </c>
    </row>
    <row r="95" spans="1:14" x14ac:dyDescent="0.3">
      <c r="A95" s="2" t="s">
        <v>209</v>
      </c>
      <c r="B95" s="21">
        <v>11</v>
      </c>
      <c r="C95" s="83">
        <v>27.2</v>
      </c>
      <c r="D95" s="84">
        <v>17.8</v>
      </c>
      <c r="E95" s="87">
        <v>5.3</v>
      </c>
      <c r="F95" s="83">
        <v>1.9</v>
      </c>
      <c r="G95" s="83">
        <v>26.6</v>
      </c>
      <c r="H95" s="84">
        <v>18</v>
      </c>
      <c r="I95" s="83">
        <v>1.5</v>
      </c>
      <c r="J95" s="87">
        <v>6.5</v>
      </c>
      <c r="K95" s="83" t="e">
        <v>#DIV/0!</v>
      </c>
      <c r="L95" s="87" t="e">
        <v>#DIV/0!</v>
      </c>
      <c r="M95" s="84" t="e">
        <v>#DIV/0!</v>
      </c>
      <c r="N95" s="83" t="e">
        <v>#DIV/0!</v>
      </c>
    </row>
    <row r="96" spans="1:14" x14ac:dyDescent="0.3">
      <c r="A96" s="2" t="s">
        <v>352</v>
      </c>
      <c r="B96" s="21">
        <v>15</v>
      </c>
      <c r="C96" s="83">
        <v>24.8</v>
      </c>
      <c r="D96" s="84">
        <v>14.1</v>
      </c>
      <c r="E96" s="87">
        <v>5</v>
      </c>
      <c r="F96" s="83">
        <v>2.1</v>
      </c>
      <c r="G96" s="83">
        <v>25.2</v>
      </c>
      <c r="H96" s="84">
        <v>15</v>
      </c>
      <c r="I96" s="83">
        <v>0.5</v>
      </c>
      <c r="J96" s="87">
        <v>4.8</v>
      </c>
      <c r="K96" s="83">
        <v>30.8</v>
      </c>
      <c r="L96" s="87">
        <v>9</v>
      </c>
      <c r="M96" s="84">
        <v>13</v>
      </c>
      <c r="N96" s="83">
        <v>1</v>
      </c>
    </row>
    <row r="97" spans="1:14" x14ac:dyDescent="0.3">
      <c r="A97" s="2" t="s">
        <v>266</v>
      </c>
      <c r="B97" s="21">
        <v>13</v>
      </c>
      <c r="C97" s="83">
        <v>25</v>
      </c>
      <c r="D97" s="84">
        <v>9.8000000000000007</v>
      </c>
      <c r="E97" s="87">
        <v>3.8</v>
      </c>
      <c r="F97" s="83">
        <v>1.7</v>
      </c>
      <c r="G97" s="83">
        <v>25.4</v>
      </c>
      <c r="H97" s="84">
        <v>6.8</v>
      </c>
      <c r="I97" s="83">
        <v>2.2999999999999998</v>
      </c>
      <c r="J97" s="87">
        <v>3</v>
      </c>
      <c r="K97" s="83">
        <v>34</v>
      </c>
      <c r="L97" s="88">
        <v>1</v>
      </c>
      <c r="M97" s="84">
        <v>4</v>
      </c>
      <c r="N97" s="83">
        <v>3</v>
      </c>
    </row>
    <row r="98" spans="1:14" x14ac:dyDescent="0.3">
      <c r="A98" s="2" t="s">
        <v>379</v>
      </c>
      <c r="B98" s="21">
        <v>13</v>
      </c>
      <c r="C98" s="83">
        <v>23.3</v>
      </c>
      <c r="D98" s="84">
        <v>10.8</v>
      </c>
      <c r="E98" s="87">
        <v>3.8</v>
      </c>
      <c r="F98" s="83">
        <v>6.1</v>
      </c>
      <c r="G98" s="83">
        <v>23</v>
      </c>
      <c r="H98" s="84">
        <v>12.3</v>
      </c>
      <c r="I98" s="83">
        <v>4.5</v>
      </c>
      <c r="J98" s="87">
        <v>3</v>
      </c>
      <c r="K98" s="83">
        <v>27.7</v>
      </c>
      <c r="L98" s="87">
        <v>5</v>
      </c>
      <c r="M98" s="84">
        <v>15</v>
      </c>
      <c r="N98" s="83">
        <v>7</v>
      </c>
    </row>
    <row r="99" spans="1:14" x14ac:dyDescent="0.3">
      <c r="A99" s="2" t="s">
        <v>130</v>
      </c>
      <c r="B99" s="21">
        <v>7</v>
      </c>
      <c r="C99" s="83">
        <v>34.1</v>
      </c>
      <c r="D99" s="84">
        <v>26.1</v>
      </c>
      <c r="E99" s="87">
        <v>3.3</v>
      </c>
      <c r="F99" s="83">
        <v>12.6</v>
      </c>
      <c r="G99" s="83">
        <v>30.5</v>
      </c>
      <c r="H99" s="84">
        <v>19.5</v>
      </c>
      <c r="I99" s="83">
        <v>11</v>
      </c>
      <c r="J99" s="87">
        <v>3.5</v>
      </c>
      <c r="K99" s="83" t="e">
        <v>#DIV/0!</v>
      </c>
      <c r="L99" s="87" t="e">
        <v>#DIV/0!</v>
      </c>
      <c r="M99" s="84" t="e">
        <v>#DIV/0!</v>
      </c>
      <c r="N99" s="83" t="e">
        <v>#DIV/0!</v>
      </c>
    </row>
    <row r="100" spans="1:14" x14ac:dyDescent="0.3">
      <c r="A100" s="2" t="s">
        <v>244</v>
      </c>
      <c r="B100" s="21">
        <v>9</v>
      </c>
      <c r="C100" s="83">
        <v>20.8</v>
      </c>
      <c r="D100" s="84">
        <v>7.9</v>
      </c>
      <c r="E100" s="87">
        <v>2.7</v>
      </c>
      <c r="F100" s="83">
        <v>1.2</v>
      </c>
      <c r="G100" s="83">
        <v>5</v>
      </c>
      <c r="H100" s="84">
        <v>0</v>
      </c>
      <c r="I100" s="83">
        <v>1</v>
      </c>
      <c r="J100" s="87">
        <v>0</v>
      </c>
      <c r="K100" s="83" t="e">
        <v>#DIV/0!</v>
      </c>
      <c r="L100" s="87" t="e">
        <v>#DIV/0!</v>
      </c>
      <c r="M100" s="84" t="e">
        <v>#DIV/0!</v>
      </c>
      <c r="N100" s="83" t="e">
        <v>#DIV/0!</v>
      </c>
    </row>
    <row r="101" spans="1:14" x14ac:dyDescent="0.3">
      <c r="A101" s="2" t="s">
        <v>144</v>
      </c>
      <c r="B101" s="21">
        <v>11</v>
      </c>
      <c r="C101" s="83">
        <v>25.8</v>
      </c>
      <c r="D101" s="84">
        <v>11.6</v>
      </c>
      <c r="E101" s="87">
        <v>2.5</v>
      </c>
      <c r="F101" s="83">
        <v>1.1000000000000001</v>
      </c>
      <c r="G101" s="83">
        <v>29</v>
      </c>
      <c r="H101" s="84">
        <v>11.8</v>
      </c>
      <c r="I101" s="83">
        <v>1.3</v>
      </c>
      <c r="J101" s="87">
        <v>2.2999999999999998</v>
      </c>
      <c r="K101" s="83">
        <v>38.4</v>
      </c>
      <c r="L101" s="87">
        <v>4</v>
      </c>
      <c r="M101" s="84">
        <v>26</v>
      </c>
      <c r="N101" s="83">
        <v>2</v>
      </c>
    </row>
    <row r="102" spans="1:14" x14ac:dyDescent="0.3">
      <c r="A102" s="2" t="s">
        <v>330</v>
      </c>
      <c r="B102" s="21">
        <v>15</v>
      </c>
      <c r="C102" s="83">
        <v>28.4</v>
      </c>
      <c r="D102" s="84">
        <v>12.5</v>
      </c>
      <c r="E102" s="87">
        <v>2.2999999999999998</v>
      </c>
      <c r="F102" s="83">
        <v>4.2</v>
      </c>
      <c r="G102" s="83">
        <v>30.6</v>
      </c>
      <c r="H102" s="84">
        <v>15</v>
      </c>
      <c r="I102" s="83">
        <v>5.5</v>
      </c>
      <c r="J102" s="87">
        <v>2.8</v>
      </c>
      <c r="K102" s="83">
        <v>36.299999999999997</v>
      </c>
      <c r="L102" s="87">
        <v>5</v>
      </c>
      <c r="M102" s="84">
        <v>17</v>
      </c>
      <c r="N102" s="83">
        <v>5</v>
      </c>
    </row>
    <row r="103" spans="1:14" x14ac:dyDescent="0.3">
      <c r="A103" s="2" t="s">
        <v>135</v>
      </c>
      <c r="B103" s="21">
        <v>13.666666666666666</v>
      </c>
      <c r="C103" s="83">
        <v>27.100000000000005</v>
      </c>
      <c r="D103" s="84">
        <v>13.455555555555556</v>
      </c>
      <c r="E103" s="87">
        <v>4.9777777777777779</v>
      </c>
      <c r="F103" s="83">
        <v>2.9444444444444446</v>
      </c>
      <c r="G103" s="83">
        <v>26.055555555555557</v>
      </c>
      <c r="H103" s="84">
        <v>12.499999999999998</v>
      </c>
      <c r="I103" s="83">
        <v>3.1555555555555559</v>
      </c>
      <c r="J103" s="87">
        <v>4.5999999999999996</v>
      </c>
      <c r="K103" s="83">
        <v>27.785714285714285</v>
      </c>
      <c r="L103" s="87">
        <v>4.5714285714285712</v>
      </c>
      <c r="M103" s="84">
        <v>15.571428571428571</v>
      </c>
      <c r="N103" s="83">
        <v>4.4285714285714288</v>
      </c>
    </row>
    <row r="104" spans="1:14" x14ac:dyDescent="0.3">
      <c r="A104" s="2" t="s">
        <v>245</v>
      </c>
      <c r="B104" s="21">
        <v>11</v>
      </c>
      <c r="C104" s="83">
        <v>25.2</v>
      </c>
      <c r="D104" s="84">
        <v>12.3</v>
      </c>
      <c r="E104" s="87">
        <v>9</v>
      </c>
      <c r="F104" s="83">
        <v>1.2</v>
      </c>
      <c r="G104" s="83">
        <v>21.2</v>
      </c>
      <c r="H104" s="84">
        <v>10.8</v>
      </c>
      <c r="I104" s="83">
        <v>1.3</v>
      </c>
      <c r="J104" s="87">
        <v>6.3</v>
      </c>
      <c r="K104" s="83">
        <v>24.5</v>
      </c>
      <c r="L104" s="87">
        <v>7</v>
      </c>
      <c r="M104" s="84">
        <v>11</v>
      </c>
      <c r="N104" s="83">
        <v>1</v>
      </c>
    </row>
    <row r="105" spans="1:14" x14ac:dyDescent="0.3">
      <c r="A105" s="2" t="s">
        <v>283</v>
      </c>
      <c r="B105" s="21">
        <v>15</v>
      </c>
      <c r="C105" s="83">
        <v>20.8</v>
      </c>
      <c r="D105" s="84">
        <v>7.9</v>
      </c>
      <c r="E105" s="87">
        <v>8.3000000000000007</v>
      </c>
      <c r="F105" s="83">
        <v>1.5</v>
      </c>
      <c r="G105" s="83">
        <v>20.5</v>
      </c>
      <c r="H105" s="84">
        <v>5.8</v>
      </c>
      <c r="I105" s="83">
        <v>1.5</v>
      </c>
      <c r="J105" s="87">
        <v>7.3</v>
      </c>
      <c r="K105" s="83">
        <v>19</v>
      </c>
      <c r="L105" s="87">
        <v>5</v>
      </c>
      <c r="M105" s="84">
        <v>10</v>
      </c>
      <c r="N105" s="83">
        <v>2</v>
      </c>
    </row>
    <row r="106" spans="1:14" x14ac:dyDescent="0.3">
      <c r="A106" s="2" t="s">
        <v>214</v>
      </c>
      <c r="B106" s="21">
        <v>13</v>
      </c>
      <c r="C106" s="83">
        <v>36.9</v>
      </c>
      <c r="D106" s="84">
        <v>27.5</v>
      </c>
      <c r="E106" s="87">
        <v>6.6</v>
      </c>
      <c r="F106" s="83">
        <v>3.8</v>
      </c>
      <c r="G106" s="83">
        <v>33.4</v>
      </c>
      <c r="H106" s="84">
        <v>21.8</v>
      </c>
      <c r="I106" s="83">
        <v>5.3</v>
      </c>
      <c r="J106" s="87">
        <v>6.3</v>
      </c>
      <c r="K106" s="83">
        <v>33.299999999999997</v>
      </c>
      <c r="L106" s="87">
        <v>7</v>
      </c>
      <c r="M106" s="84">
        <v>22</v>
      </c>
      <c r="N106" s="83">
        <v>6</v>
      </c>
    </row>
    <row r="107" spans="1:14" x14ac:dyDescent="0.3">
      <c r="A107" s="2" t="s">
        <v>134</v>
      </c>
      <c r="B107" s="21">
        <v>12</v>
      </c>
      <c r="C107" s="83">
        <v>36</v>
      </c>
      <c r="D107" s="84">
        <v>25.8</v>
      </c>
      <c r="E107" s="87">
        <v>6.2</v>
      </c>
      <c r="F107" s="83">
        <v>4.8</v>
      </c>
      <c r="G107" s="83">
        <v>34.9</v>
      </c>
      <c r="H107" s="84">
        <v>18</v>
      </c>
      <c r="I107" s="83">
        <v>5</v>
      </c>
      <c r="J107" s="87">
        <v>7</v>
      </c>
      <c r="K107" s="83" t="e">
        <v>#DIV/0!</v>
      </c>
      <c r="L107" s="87" t="e">
        <v>#DIV/0!</v>
      </c>
      <c r="M107" s="84" t="e">
        <v>#DIV/0!</v>
      </c>
      <c r="N107" s="83" t="e">
        <v>#DIV/0!</v>
      </c>
    </row>
    <row r="108" spans="1:14" x14ac:dyDescent="0.3">
      <c r="A108" s="2" t="s">
        <v>201</v>
      </c>
      <c r="B108" s="21">
        <v>15</v>
      </c>
      <c r="C108" s="83">
        <v>29.9</v>
      </c>
      <c r="D108" s="84">
        <v>13.9</v>
      </c>
      <c r="E108" s="87">
        <v>5</v>
      </c>
      <c r="F108" s="83">
        <v>7.3</v>
      </c>
      <c r="G108" s="83">
        <v>28.6</v>
      </c>
      <c r="H108" s="84">
        <v>16.3</v>
      </c>
      <c r="I108" s="83">
        <v>6</v>
      </c>
      <c r="J108" s="87">
        <v>4.5</v>
      </c>
      <c r="K108" s="83">
        <v>32.700000000000003</v>
      </c>
      <c r="L108" s="87">
        <v>5</v>
      </c>
      <c r="M108" s="84">
        <v>12</v>
      </c>
      <c r="N108" s="83">
        <v>10</v>
      </c>
    </row>
    <row r="109" spans="1:14" x14ac:dyDescent="0.3">
      <c r="A109" s="2" t="s">
        <v>197</v>
      </c>
      <c r="B109" s="21">
        <v>12</v>
      </c>
      <c r="C109" s="83">
        <v>25.5</v>
      </c>
      <c r="D109" s="84">
        <v>6.2</v>
      </c>
      <c r="E109" s="87">
        <v>2.8</v>
      </c>
      <c r="F109" s="83">
        <v>1.4</v>
      </c>
      <c r="G109" s="83">
        <v>25.8</v>
      </c>
      <c r="H109" s="84">
        <v>5</v>
      </c>
      <c r="I109" s="83">
        <v>2.2999999999999998</v>
      </c>
      <c r="J109" s="87">
        <v>3.7</v>
      </c>
      <c r="K109" s="83" t="e">
        <v>#DIV/0!</v>
      </c>
      <c r="L109" s="87" t="e">
        <v>#DIV/0!</v>
      </c>
      <c r="M109" s="84" t="e">
        <v>#DIV/0!</v>
      </c>
      <c r="N109" s="83" t="e">
        <v>#DIV/0!</v>
      </c>
    </row>
    <row r="110" spans="1:14" x14ac:dyDescent="0.3">
      <c r="A110" s="2" t="s">
        <v>358</v>
      </c>
      <c r="B110" s="21">
        <v>15</v>
      </c>
      <c r="C110" s="83">
        <v>22.1</v>
      </c>
      <c r="D110" s="84">
        <v>8</v>
      </c>
      <c r="E110" s="87">
        <v>2.7</v>
      </c>
      <c r="F110" s="83">
        <v>1.8</v>
      </c>
      <c r="G110" s="83">
        <v>23.6</v>
      </c>
      <c r="H110" s="84">
        <v>13.5</v>
      </c>
      <c r="I110" s="83">
        <v>2.5</v>
      </c>
      <c r="J110" s="87">
        <v>1.5</v>
      </c>
      <c r="K110" s="83">
        <v>31.3</v>
      </c>
      <c r="L110" s="87">
        <v>3</v>
      </c>
      <c r="M110" s="84">
        <v>24</v>
      </c>
      <c r="N110" s="83">
        <v>5</v>
      </c>
    </row>
    <row r="111" spans="1:14" x14ac:dyDescent="0.3">
      <c r="A111" s="2" t="s">
        <v>325</v>
      </c>
      <c r="B111" s="21">
        <v>15</v>
      </c>
      <c r="C111" s="83">
        <v>21.3</v>
      </c>
      <c r="D111" s="84">
        <v>7.9</v>
      </c>
      <c r="E111" s="87">
        <v>2.5</v>
      </c>
      <c r="F111" s="83">
        <v>2.8</v>
      </c>
      <c r="G111" s="83">
        <v>20.9</v>
      </c>
      <c r="H111" s="84">
        <v>8.8000000000000007</v>
      </c>
      <c r="I111" s="83">
        <v>2.5</v>
      </c>
      <c r="J111" s="87">
        <v>3.3</v>
      </c>
      <c r="K111" s="83">
        <v>25.6</v>
      </c>
      <c r="L111" s="87">
        <v>5</v>
      </c>
      <c r="M111" s="84">
        <v>8</v>
      </c>
      <c r="N111" s="83">
        <v>4</v>
      </c>
    </row>
    <row r="112" spans="1:14" x14ac:dyDescent="0.3">
      <c r="A112" s="2" t="s">
        <v>185</v>
      </c>
      <c r="B112" s="21">
        <v>15</v>
      </c>
      <c r="C112" s="83">
        <v>26.2</v>
      </c>
      <c r="D112" s="84">
        <v>11.6</v>
      </c>
      <c r="E112" s="87">
        <v>1.7</v>
      </c>
      <c r="F112" s="83">
        <v>1.9</v>
      </c>
      <c r="G112" s="83">
        <v>25.6</v>
      </c>
      <c r="H112" s="84">
        <v>12.5</v>
      </c>
      <c r="I112" s="83">
        <v>2</v>
      </c>
      <c r="J112" s="87">
        <v>1.5</v>
      </c>
      <c r="K112" s="83">
        <v>28.1</v>
      </c>
      <c r="L112" s="87">
        <v>0</v>
      </c>
      <c r="M112" s="84">
        <v>22</v>
      </c>
      <c r="N112" s="83">
        <v>3</v>
      </c>
    </row>
    <row r="113" spans="1:14" x14ac:dyDescent="0.3">
      <c r="A113" s="2" t="s">
        <v>110</v>
      </c>
      <c r="B113" s="21">
        <v>14.666666666666666</v>
      </c>
      <c r="C113" s="83">
        <v>29.616666666666664</v>
      </c>
      <c r="D113" s="84">
        <v>14.216666666666667</v>
      </c>
      <c r="E113" s="87">
        <v>5.6000000000000005</v>
      </c>
      <c r="F113" s="83">
        <v>3.2000000000000006</v>
      </c>
      <c r="G113" s="83">
        <v>29.883333333333336</v>
      </c>
      <c r="H113" s="84">
        <v>14.183333333333332</v>
      </c>
      <c r="I113" s="83">
        <v>3.1833333333333336</v>
      </c>
      <c r="J113" s="87">
        <v>5.6499999999999995</v>
      </c>
      <c r="K113" s="83">
        <v>31.400000000000002</v>
      </c>
      <c r="L113" s="87">
        <v>4.666666666666667</v>
      </c>
      <c r="M113" s="84">
        <v>14.166666666666666</v>
      </c>
      <c r="N113" s="83">
        <v>3.3333333333333335</v>
      </c>
    </row>
    <row r="114" spans="1:14" x14ac:dyDescent="0.3">
      <c r="A114" s="2" t="s">
        <v>117</v>
      </c>
      <c r="B114" s="21">
        <v>13</v>
      </c>
      <c r="C114" s="83">
        <v>35.6</v>
      </c>
      <c r="D114" s="84">
        <v>26.5</v>
      </c>
      <c r="E114" s="87">
        <v>12.7</v>
      </c>
      <c r="F114" s="83">
        <v>2.9</v>
      </c>
      <c r="G114" s="83">
        <v>36.200000000000003</v>
      </c>
      <c r="H114" s="84">
        <v>23.5</v>
      </c>
      <c r="I114" s="83">
        <v>3</v>
      </c>
      <c r="J114" s="87">
        <v>11</v>
      </c>
      <c r="K114" s="83">
        <v>35.9</v>
      </c>
      <c r="L114" s="87">
        <v>9</v>
      </c>
      <c r="M114" s="84">
        <v>15</v>
      </c>
      <c r="N114" s="83">
        <v>5</v>
      </c>
    </row>
    <row r="115" spans="1:14" x14ac:dyDescent="0.3">
      <c r="A115" s="2" t="s">
        <v>276</v>
      </c>
      <c r="B115" s="21">
        <v>15</v>
      </c>
      <c r="C115" s="83">
        <v>26.2</v>
      </c>
      <c r="D115" s="84">
        <v>7.4</v>
      </c>
      <c r="E115" s="87">
        <v>7.6</v>
      </c>
      <c r="F115" s="83">
        <v>1.5</v>
      </c>
      <c r="G115" s="83">
        <v>24.6</v>
      </c>
      <c r="H115" s="84">
        <v>5</v>
      </c>
      <c r="I115" s="83">
        <v>0.5</v>
      </c>
      <c r="J115" s="87">
        <v>7</v>
      </c>
      <c r="K115" s="83">
        <v>21.4</v>
      </c>
      <c r="L115" s="87">
        <v>4</v>
      </c>
      <c r="M115" s="84">
        <v>4</v>
      </c>
      <c r="N115" s="83">
        <v>0</v>
      </c>
    </row>
    <row r="116" spans="1:14" x14ac:dyDescent="0.3">
      <c r="A116" s="2" t="s">
        <v>223</v>
      </c>
      <c r="B116" s="21">
        <v>15</v>
      </c>
      <c r="C116" s="83">
        <v>26.9</v>
      </c>
      <c r="D116" s="84">
        <v>10.9</v>
      </c>
      <c r="E116" s="87">
        <v>3.8</v>
      </c>
      <c r="F116" s="83">
        <v>1.3</v>
      </c>
      <c r="G116" s="83">
        <v>22.9</v>
      </c>
      <c r="H116" s="84">
        <v>9.3000000000000007</v>
      </c>
      <c r="I116" s="83">
        <v>1</v>
      </c>
      <c r="J116" s="87">
        <v>3</v>
      </c>
      <c r="K116" s="83">
        <v>27.5</v>
      </c>
      <c r="L116" s="87">
        <v>3</v>
      </c>
      <c r="M116" s="84">
        <v>18</v>
      </c>
      <c r="N116" s="83">
        <v>2</v>
      </c>
    </row>
    <row r="117" spans="1:14" x14ac:dyDescent="0.3">
      <c r="A117" s="2" t="s">
        <v>290</v>
      </c>
      <c r="B117" s="21">
        <v>15</v>
      </c>
      <c r="C117" s="83">
        <v>28.1</v>
      </c>
      <c r="D117" s="84">
        <v>8.9</v>
      </c>
      <c r="E117" s="87">
        <v>3.7</v>
      </c>
      <c r="F117" s="83">
        <v>1.9</v>
      </c>
      <c r="G117" s="83">
        <v>28.4</v>
      </c>
      <c r="H117" s="84">
        <v>10.5</v>
      </c>
      <c r="I117" s="83">
        <v>1.8</v>
      </c>
      <c r="J117" s="87">
        <v>4.8</v>
      </c>
      <c r="K117" s="83">
        <v>32.4</v>
      </c>
      <c r="L117" s="87">
        <v>6</v>
      </c>
      <c r="M117" s="84">
        <v>18</v>
      </c>
      <c r="N117" s="83">
        <v>1</v>
      </c>
    </row>
    <row r="118" spans="1:14" x14ac:dyDescent="0.3">
      <c r="A118" s="2" t="s">
        <v>294</v>
      </c>
      <c r="B118" s="21">
        <v>15</v>
      </c>
      <c r="C118" s="83">
        <v>30.1</v>
      </c>
      <c r="D118" s="84">
        <v>16.899999999999999</v>
      </c>
      <c r="E118" s="87">
        <v>3.3</v>
      </c>
      <c r="F118" s="83">
        <v>5.9</v>
      </c>
      <c r="G118" s="83">
        <v>36.200000000000003</v>
      </c>
      <c r="H118" s="84">
        <v>21</v>
      </c>
      <c r="I118" s="83">
        <v>8.3000000000000007</v>
      </c>
      <c r="J118" s="87">
        <v>4.8</v>
      </c>
      <c r="K118" s="83">
        <v>37.299999999999997</v>
      </c>
      <c r="L118" s="87">
        <v>3</v>
      </c>
      <c r="M118" s="84">
        <v>13</v>
      </c>
      <c r="N118" s="83">
        <v>7</v>
      </c>
    </row>
    <row r="119" spans="1:14" x14ac:dyDescent="0.3">
      <c r="A119" s="2" t="s">
        <v>591</v>
      </c>
      <c r="B119" s="21">
        <v>15</v>
      </c>
      <c r="C119" s="83">
        <v>30.8</v>
      </c>
      <c r="D119" s="84">
        <v>14.7</v>
      </c>
      <c r="E119" s="87">
        <v>2.5</v>
      </c>
      <c r="F119" s="83">
        <v>5.7</v>
      </c>
      <c r="G119" s="83">
        <v>31</v>
      </c>
      <c r="H119" s="84">
        <v>15.8</v>
      </c>
      <c r="I119" s="83">
        <v>4.5</v>
      </c>
      <c r="J119" s="87">
        <v>3.3</v>
      </c>
      <c r="K119" s="83">
        <v>33.9</v>
      </c>
      <c r="L119" s="87">
        <v>3</v>
      </c>
      <c r="M119" s="84">
        <v>17</v>
      </c>
      <c r="N119" s="83">
        <v>5</v>
      </c>
    </row>
    <row r="120" spans="1:14" x14ac:dyDescent="0.3">
      <c r="A120" s="2" t="s">
        <v>92</v>
      </c>
      <c r="B120" s="21">
        <v>13.5</v>
      </c>
      <c r="C120" s="83">
        <v>27.587499999999999</v>
      </c>
      <c r="D120" s="84">
        <v>15.0375</v>
      </c>
      <c r="E120" s="87">
        <v>4.6375000000000002</v>
      </c>
      <c r="F120" s="83">
        <v>3.6499999999999995</v>
      </c>
      <c r="G120" s="83">
        <v>26.299999999999997</v>
      </c>
      <c r="H120" s="84">
        <v>15.549999999999999</v>
      </c>
      <c r="I120" s="83">
        <v>3.4375000000000004</v>
      </c>
      <c r="J120" s="87">
        <v>4.3250000000000002</v>
      </c>
      <c r="K120" s="83">
        <v>30.6</v>
      </c>
      <c r="L120" s="87">
        <v>6</v>
      </c>
      <c r="M120" s="84">
        <v>16</v>
      </c>
      <c r="N120" s="83">
        <v>3.2857142857142856</v>
      </c>
    </row>
    <row r="121" spans="1:14" x14ac:dyDescent="0.3">
      <c r="A121" s="2" t="s">
        <v>582</v>
      </c>
      <c r="B121" s="21">
        <v>15</v>
      </c>
      <c r="C121" s="83">
        <v>30.6</v>
      </c>
      <c r="D121" s="84">
        <v>21.5</v>
      </c>
      <c r="E121" s="87">
        <v>6.9</v>
      </c>
      <c r="F121" s="83">
        <v>1.1000000000000001</v>
      </c>
      <c r="G121" s="83">
        <v>30.2</v>
      </c>
      <c r="H121" s="84">
        <v>21.5</v>
      </c>
      <c r="I121" s="83">
        <v>1</v>
      </c>
      <c r="J121" s="87">
        <v>8.8000000000000007</v>
      </c>
      <c r="K121" s="83">
        <v>25.6</v>
      </c>
      <c r="L121" s="87">
        <v>10</v>
      </c>
      <c r="M121" s="84">
        <v>16</v>
      </c>
      <c r="N121" s="83">
        <v>0</v>
      </c>
    </row>
    <row r="122" spans="1:14" x14ac:dyDescent="0.3">
      <c r="A122" s="2" t="s">
        <v>354</v>
      </c>
      <c r="B122" s="21">
        <v>15</v>
      </c>
      <c r="C122" s="83">
        <v>27.1</v>
      </c>
      <c r="D122" s="84">
        <v>10.199999999999999</v>
      </c>
      <c r="E122" s="87">
        <v>6.4</v>
      </c>
      <c r="F122" s="83">
        <v>2.4</v>
      </c>
      <c r="G122" s="83">
        <v>26.7</v>
      </c>
      <c r="H122" s="84">
        <v>11.8</v>
      </c>
      <c r="I122" s="83">
        <v>1.3</v>
      </c>
      <c r="J122" s="87">
        <v>5.8</v>
      </c>
      <c r="K122" s="83">
        <v>35.4</v>
      </c>
      <c r="L122" s="87">
        <v>9</v>
      </c>
      <c r="M122" s="84">
        <v>20</v>
      </c>
      <c r="N122" s="83">
        <v>1</v>
      </c>
    </row>
    <row r="123" spans="1:14" x14ac:dyDescent="0.3">
      <c r="A123" s="2" t="s">
        <v>246</v>
      </c>
      <c r="B123" s="21">
        <v>15</v>
      </c>
      <c r="C123" s="83">
        <v>22.5</v>
      </c>
      <c r="D123" s="84">
        <v>8.1</v>
      </c>
      <c r="E123" s="87">
        <v>5.0999999999999996</v>
      </c>
      <c r="F123" s="83">
        <v>1.4</v>
      </c>
      <c r="G123" s="83">
        <v>22.5</v>
      </c>
      <c r="H123" s="84">
        <v>5.5</v>
      </c>
      <c r="I123" s="83">
        <v>1.3</v>
      </c>
      <c r="J123" s="87">
        <v>4</v>
      </c>
      <c r="K123" s="83">
        <v>23.9</v>
      </c>
      <c r="L123" s="87">
        <v>5</v>
      </c>
      <c r="M123" s="84">
        <v>9</v>
      </c>
      <c r="N123" s="83">
        <v>1</v>
      </c>
    </row>
    <row r="124" spans="1:14" x14ac:dyDescent="0.3">
      <c r="A124" s="2" t="s">
        <v>114</v>
      </c>
      <c r="B124" s="21">
        <v>15</v>
      </c>
      <c r="C124" s="83">
        <v>32</v>
      </c>
      <c r="D124" s="84">
        <v>22.1</v>
      </c>
      <c r="E124" s="87">
        <v>5</v>
      </c>
      <c r="F124" s="83">
        <v>4.7</v>
      </c>
      <c r="G124" s="83">
        <v>31.3</v>
      </c>
      <c r="H124" s="84">
        <v>25.3</v>
      </c>
      <c r="I124" s="83">
        <v>4.5</v>
      </c>
      <c r="J124" s="87">
        <v>3.5</v>
      </c>
      <c r="K124" s="83">
        <v>36.200000000000003</v>
      </c>
      <c r="L124" s="87">
        <v>4</v>
      </c>
      <c r="M124" s="84">
        <v>31</v>
      </c>
      <c r="N124" s="83">
        <v>5</v>
      </c>
    </row>
    <row r="125" spans="1:14" x14ac:dyDescent="0.3">
      <c r="A125" s="2" t="s">
        <v>91</v>
      </c>
      <c r="B125" s="21">
        <v>5</v>
      </c>
      <c r="C125" s="83">
        <v>26.4</v>
      </c>
      <c r="D125" s="84">
        <v>21.8</v>
      </c>
      <c r="E125" s="87">
        <v>4</v>
      </c>
      <c r="F125" s="83">
        <v>7.2</v>
      </c>
      <c r="G125" s="83">
        <v>24.2</v>
      </c>
      <c r="H125" s="84">
        <v>20.7</v>
      </c>
      <c r="I125" s="83">
        <v>6.3</v>
      </c>
      <c r="J125" s="87">
        <v>3</v>
      </c>
      <c r="K125" s="83" t="e">
        <v>#DIV/0!</v>
      </c>
      <c r="L125" s="87" t="e">
        <v>#DIV/0!</v>
      </c>
      <c r="M125" s="84" t="e">
        <v>#DIV/0!</v>
      </c>
      <c r="N125" s="83" t="e">
        <v>#DIV/0!</v>
      </c>
    </row>
    <row r="126" spans="1:14" x14ac:dyDescent="0.3">
      <c r="A126" s="2" t="s">
        <v>205</v>
      </c>
      <c r="B126" s="21">
        <v>15</v>
      </c>
      <c r="C126" s="83">
        <v>29.7</v>
      </c>
      <c r="D126" s="84">
        <v>13.3</v>
      </c>
      <c r="E126" s="87">
        <v>3.6</v>
      </c>
      <c r="F126" s="83">
        <v>7.2</v>
      </c>
      <c r="G126" s="83">
        <v>26.6</v>
      </c>
      <c r="H126" s="84">
        <v>11.3</v>
      </c>
      <c r="I126" s="83">
        <v>7.3</v>
      </c>
      <c r="J126" s="87">
        <v>3.5</v>
      </c>
      <c r="K126" s="83">
        <v>33.799999999999997</v>
      </c>
      <c r="L126" s="87">
        <v>6</v>
      </c>
      <c r="M126" s="84">
        <v>7</v>
      </c>
      <c r="N126" s="83">
        <v>8</v>
      </c>
    </row>
    <row r="127" spans="1:14" x14ac:dyDescent="0.3">
      <c r="A127" s="2" t="s">
        <v>260</v>
      </c>
      <c r="B127" s="21">
        <v>15</v>
      </c>
      <c r="C127" s="83">
        <v>22.7</v>
      </c>
      <c r="D127" s="84">
        <v>11.1</v>
      </c>
      <c r="E127" s="87">
        <v>3.1</v>
      </c>
      <c r="F127" s="83">
        <v>2.4</v>
      </c>
      <c r="G127" s="83">
        <v>24.8</v>
      </c>
      <c r="H127" s="84">
        <v>18.3</v>
      </c>
      <c r="I127" s="83">
        <v>2.8</v>
      </c>
      <c r="J127" s="87">
        <v>4</v>
      </c>
      <c r="K127" s="83">
        <v>27.6</v>
      </c>
      <c r="L127" s="87">
        <v>5</v>
      </c>
      <c r="M127" s="84">
        <v>16</v>
      </c>
      <c r="N127" s="83">
        <v>5</v>
      </c>
    </row>
    <row r="128" spans="1:14" x14ac:dyDescent="0.3">
      <c r="A128" s="2" t="s">
        <v>173</v>
      </c>
      <c r="B128" s="21">
        <v>13</v>
      </c>
      <c r="C128" s="83">
        <v>29.7</v>
      </c>
      <c r="D128" s="84">
        <v>12.2</v>
      </c>
      <c r="E128" s="87">
        <v>3</v>
      </c>
      <c r="F128" s="83">
        <v>2.8</v>
      </c>
      <c r="G128" s="83">
        <v>24.1</v>
      </c>
      <c r="H128" s="84">
        <v>10</v>
      </c>
      <c r="I128" s="83">
        <v>3</v>
      </c>
      <c r="J128" s="87">
        <v>2</v>
      </c>
      <c r="K128" s="83">
        <v>31.7</v>
      </c>
      <c r="L128" s="87">
        <v>3</v>
      </c>
      <c r="M128" s="84">
        <v>13</v>
      </c>
      <c r="N128" s="83">
        <v>3</v>
      </c>
    </row>
    <row r="129" spans="1:14" x14ac:dyDescent="0.3">
      <c r="A129" s="2" t="s">
        <v>137</v>
      </c>
      <c r="B129" s="21">
        <v>14.125</v>
      </c>
      <c r="C129" s="83">
        <v>28.324999999999999</v>
      </c>
      <c r="D129" s="84">
        <v>13.512499999999999</v>
      </c>
      <c r="E129" s="87">
        <v>4.2749999999999995</v>
      </c>
      <c r="F129" s="83">
        <v>2.8374999999999995</v>
      </c>
      <c r="G129" s="83">
        <v>28.7</v>
      </c>
      <c r="H129" s="84">
        <v>13.549999999999999</v>
      </c>
      <c r="I129" s="83">
        <v>3.0875000000000004</v>
      </c>
      <c r="J129" s="87">
        <v>4.0374999999999996</v>
      </c>
      <c r="K129" s="83">
        <v>27.25714285714286</v>
      </c>
      <c r="L129" s="87">
        <v>4.4285714285714288</v>
      </c>
      <c r="M129" s="84">
        <v>10.857142857142858</v>
      </c>
      <c r="N129" s="83">
        <v>2.1428571428571428</v>
      </c>
    </row>
    <row r="130" spans="1:14" x14ac:dyDescent="0.3">
      <c r="A130" s="2" t="s">
        <v>163</v>
      </c>
      <c r="B130" s="21">
        <v>15</v>
      </c>
      <c r="C130" s="83">
        <v>35.6</v>
      </c>
      <c r="D130" s="84">
        <v>19.100000000000001</v>
      </c>
      <c r="E130" s="87">
        <v>7.3</v>
      </c>
      <c r="F130" s="83">
        <v>3.3</v>
      </c>
      <c r="G130" s="83">
        <v>37.5</v>
      </c>
      <c r="H130" s="84">
        <v>18.5</v>
      </c>
      <c r="I130" s="83">
        <v>3.5</v>
      </c>
      <c r="J130" s="87">
        <v>9</v>
      </c>
      <c r="K130" s="83">
        <v>36.5</v>
      </c>
      <c r="L130" s="87">
        <v>12</v>
      </c>
      <c r="M130" s="84">
        <v>21</v>
      </c>
      <c r="N130" s="83">
        <v>4</v>
      </c>
    </row>
    <row r="131" spans="1:14" x14ac:dyDescent="0.3">
      <c r="A131" s="2" t="s">
        <v>136</v>
      </c>
      <c r="B131" s="21">
        <v>14</v>
      </c>
      <c r="C131" s="83">
        <v>33.200000000000003</v>
      </c>
      <c r="D131" s="84">
        <v>25.9</v>
      </c>
      <c r="E131" s="87">
        <v>6.4</v>
      </c>
      <c r="F131" s="83">
        <v>5.6</v>
      </c>
      <c r="G131" s="83">
        <v>34.9</v>
      </c>
      <c r="H131" s="84">
        <v>26.3</v>
      </c>
      <c r="I131" s="83">
        <v>8</v>
      </c>
      <c r="J131" s="87">
        <v>3</v>
      </c>
      <c r="K131" s="83" t="e">
        <v>#DIV/0!</v>
      </c>
      <c r="L131" s="88" t="e">
        <v>#DIV/0!</v>
      </c>
      <c r="M131" s="84" t="e">
        <v>#DIV/0!</v>
      </c>
      <c r="N131" s="83" t="e">
        <v>#DIV/0!</v>
      </c>
    </row>
    <row r="132" spans="1:14" x14ac:dyDescent="0.3">
      <c r="A132" s="2" t="s">
        <v>227</v>
      </c>
      <c r="B132" s="21">
        <v>14</v>
      </c>
      <c r="C132" s="83">
        <v>20.7</v>
      </c>
      <c r="D132" s="84">
        <v>7.4</v>
      </c>
      <c r="E132" s="87">
        <v>5.3</v>
      </c>
      <c r="F132" s="83">
        <v>1.8</v>
      </c>
      <c r="G132" s="83">
        <v>21.3</v>
      </c>
      <c r="H132" s="84">
        <v>6.5</v>
      </c>
      <c r="I132" s="83">
        <v>2.2999999999999998</v>
      </c>
      <c r="J132" s="87">
        <v>5</v>
      </c>
      <c r="K132" s="83">
        <v>19.5</v>
      </c>
      <c r="L132" s="87">
        <v>5</v>
      </c>
      <c r="M132" s="84">
        <v>3</v>
      </c>
      <c r="N132" s="83">
        <v>1</v>
      </c>
    </row>
    <row r="133" spans="1:14" x14ac:dyDescent="0.3">
      <c r="A133" s="2" t="s">
        <v>148</v>
      </c>
      <c r="B133" s="21">
        <v>15</v>
      </c>
      <c r="C133" s="83">
        <v>34.799999999999997</v>
      </c>
      <c r="D133" s="84">
        <v>19.7</v>
      </c>
      <c r="E133" s="87">
        <v>4.8</v>
      </c>
      <c r="F133" s="83">
        <v>4.0999999999999996</v>
      </c>
      <c r="G133" s="83">
        <v>34</v>
      </c>
      <c r="H133" s="84">
        <v>24.3</v>
      </c>
      <c r="I133" s="83">
        <v>4.3</v>
      </c>
      <c r="J133" s="87">
        <v>3.5</v>
      </c>
      <c r="K133" s="83">
        <v>36.6</v>
      </c>
      <c r="L133" s="87">
        <v>3</v>
      </c>
      <c r="M133" s="84">
        <v>33</v>
      </c>
      <c r="N133" s="83">
        <v>6</v>
      </c>
    </row>
    <row r="134" spans="1:14" x14ac:dyDescent="0.3">
      <c r="A134" s="2" t="s">
        <v>267</v>
      </c>
      <c r="B134" s="21">
        <v>14</v>
      </c>
      <c r="C134" s="83">
        <v>28</v>
      </c>
      <c r="D134" s="84">
        <v>9.1</v>
      </c>
      <c r="E134" s="87">
        <v>4.0999999999999996</v>
      </c>
      <c r="F134" s="83">
        <v>1.7</v>
      </c>
      <c r="G134" s="83">
        <v>27.5</v>
      </c>
      <c r="H134" s="84">
        <v>7.3</v>
      </c>
      <c r="I134" s="83">
        <v>2</v>
      </c>
      <c r="J134" s="87">
        <v>6</v>
      </c>
      <c r="K134" s="83">
        <v>30.1</v>
      </c>
      <c r="L134" s="87">
        <v>5</v>
      </c>
      <c r="M134" s="84">
        <v>7</v>
      </c>
      <c r="N134" s="83">
        <v>0</v>
      </c>
    </row>
    <row r="135" spans="1:14" x14ac:dyDescent="0.3">
      <c r="A135" s="2" t="s">
        <v>2196</v>
      </c>
      <c r="B135" s="21">
        <v>11</v>
      </c>
      <c r="C135" s="83">
        <v>23.4</v>
      </c>
      <c r="D135" s="84">
        <v>9</v>
      </c>
      <c r="E135" s="87">
        <v>2.6</v>
      </c>
      <c r="F135" s="83">
        <v>2.4</v>
      </c>
      <c r="G135" s="83">
        <v>22.9</v>
      </c>
      <c r="H135" s="84">
        <v>7</v>
      </c>
      <c r="I135" s="83">
        <v>2</v>
      </c>
      <c r="J135" s="87">
        <v>2</v>
      </c>
      <c r="K135" s="83">
        <v>22.9</v>
      </c>
      <c r="L135" s="87">
        <v>2</v>
      </c>
      <c r="M135" s="84">
        <v>7</v>
      </c>
      <c r="N135" s="83">
        <v>2</v>
      </c>
    </row>
    <row r="136" spans="1:14" x14ac:dyDescent="0.3">
      <c r="A136" s="2" t="s">
        <v>208</v>
      </c>
      <c r="B136" s="21">
        <v>15</v>
      </c>
      <c r="C136" s="83">
        <v>25.4</v>
      </c>
      <c r="D136" s="84">
        <v>9.9</v>
      </c>
      <c r="E136" s="87">
        <v>2.2000000000000002</v>
      </c>
      <c r="F136" s="83">
        <v>1.9</v>
      </c>
      <c r="G136" s="83">
        <v>29.5</v>
      </c>
      <c r="H136" s="84">
        <v>10.5</v>
      </c>
      <c r="I136" s="83">
        <v>1.3</v>
      </c>
      <c r="J136" s="87">
        <v>2.5</v>
      </c>
      <c r="K136" s="83">
        <v>26.7</v>
      </c>
      <c r="L136" s="87">
        <v>2</v>
      </c>
      <c r="M136" s="84">
        <v>3</v>
      </c>
      <c r="N136" s="83">
        <v>1</v>
      </c>
    </row>
    <row r="137" spans="1:14" x14ac:dyDescent="0.3">
      <c r="A137" s="2" t="s">
        <v>298</v>
      </c>
      <c r="B137" s="21">
        <v>15</v>
      </c>
      <c r="C137" s="83">
        <v>25.5</v>
      </c>
      <c r="D137" s="84">
        <v>8</v>
      </c>
      <c r="E137" s="87">
        <v>1.5</v>
      </c>
      <c r="F137" s="83">
        <v>1.9</v>
      </c>
      <c r="G137" s="83">
        <v>22</v>
      </c>
      <c r="H137" s="84">
        <v>8</v>
      </c>
      <c r="I137" s="83">
        <v>1.3</v>
      </c>
      <c r="J137" s="87">
        <v>1.3</v>
      </c>
      <c r="K137" s="83">
        <v>18.5</v>
      </c>
      <c r="L137" s="87">
        <v>2</v>
      </c>
      <c r="M137" s="84">
        <v>2</v>
      </c>
      <c r="N137" s="83">
        <v>1</v>
      </c>
    </row>
    <row r="138" spans="1:14" x14ac:dyDescent="0.3">
      <c r="A138" s="2" t="s">
        <v>90</v>
      </c>
      <c r="B138" s="21">
        <v>13.444444444444445</v>
      </c>
      <c r="C138" s="83">
        <v>26.87777777777778</v>
      </c>
      <c r="D138" s="84">
        <v>14.911111111111113</v>
      </c>
      <c r="E138" s="87">
        <v>5.2888888888888896</v>
      </c>
      <c r="F138" s="83">
        <v>3.6222222222222218</v>
      </c>
      <c r="G138" s="83">
        <v>25.177777777777777</v>
      </c>
      <c r="H138" s="84">
        <v>14.611111111111111</v>
      </c>
      <c r="I138" s="83">
        <v>3.5111111111111111</v>
      </c>
      <c r="J138" s="87">
        <v>5.3444444444444441</v>
      </c>
      <c r="K138" s="83">
        <v>28.757142857142856</v>
      </c>
      <c r="L138" s="87">
        <v>6.4285714285714288</v>
      </c>
      <c r="M138" s="84">
        <v>16.857142857142858</v>
      </c>
      <c r="N138" s="83">
        <v>3.1428571428571428</v>
      </c>
    </row>
    <row r="139" spans="1:14" x14ac:dyDescent="0.3">
      <c r="A139" s="2" t="s">
        <v>89</v>
      </c>
      <c r="B139" s="21">
        <v>11</v>
      </c>
      <c r="C139" s="83">
        <v>31</v>
      </c>
      <c r="D139" s="84">
        <v>30.5</v>
      </c>
      <c r="E139" s="87">
        <v>10.6</v>
      </c>
      <c r="F139" s="83">
        <v>6.5</v>
      </c>
      <c r="G139" s="83">
        <v>27</v>
      </c>
      <c r="H139" s="84">
        <v>28.7</v>
      </c>
      <c r="I139" s="83">
        <v>5.7</v>
      </c>
      <c r="J139" s="87">
        <v>9.6999999999999993</v>
      </c>
      <c r="K139" s="83" t="e">
        <v>#DIV/0!</v>
      </c>
      <c r="L139" s="87" t="e">
        <v>#DIV/0!</v>
      </c>
      <c r="M139" s="84" t="e">
        <v>#DIV/0!</v>
      </c>
      <c r="N139" s="83" t="e">
        <v>#DIV/0!</v>
      </c>
    </row>
    <row r="140" spans="1:14" x14ac:dyDescent="0.3">
      <c r="A140" s="2" t="s">
        <v>202</v>
      </c>
      <c r="B140" s="21">
        <v>15</v>
      </c>
      <c r="C140" s="83">
        <v>24</v>
      </c>
      <c r="D140" s="84">
        <v>11.8</v>
      </c>
      <c r="E140" s="87">
        <v>8.1</v>
      </c>
      <c r="F140" s="83">
        <v>0.9</v>
      </c>
      <c r="G140" s="83">
        <v>25.9</v>
      </c>
      <c r="H140" s="84">
        <v>14</v>
      </c>
      <c r="I140" s="83">
        <v>1</v>
      </c>
      <c r="J140" s="87">
        <v>9.5</v>
      </c>
      <c r="K140" s="83">
        <v>31.3</v>
      </c>
      <c r="L140" s="87">
        <v>14</v>
      </c>
      <c r="M140" s="84">
        <v>21</v>
      </c>
      <c r="N140" s="83">
        <v>2</v>
      </c>
    </row>
    <row r="141" spans="1:14" x14ac:dyDescent="0.3">
      <c r="A141" s="2" t="s">
        <v>179</v>
      </c>
      <c r="B141" s="21">
        <v>14</v>
      </c>
      <c r="C141" s="83">
        <v>30.8</v>
      </c>
      <c r="D141" s="84">
        <v>19.7</v>
      </c>
      <c r="E141" s="87">
        <v>7.4</v>
      </c>
      <c r="F141" s="83">
        <v>1.8</v>
      </c>
      <c r="G141" s="83">
        <v>26.3</v>
      </c>
      <c r="H141" s="84">
        <v>16.3</v>
      </c>
      <c r="I141" s="83">
        <v>1.3</v>
      </c>
      <c r="J141" s="87">
        <v>8</v>
      </c>
      <c r="K141" s="83">
        <v>34.5</v>
      </c>
      <c r="L141" s="87">
        <v>14</v>
      </c>
      <c r="M141" s="84">
        <v>24</v>
      </c>
      <c r="N141" s="83">
        <v>2</v>
      </c>
    </row>
    <row r="142" spans="1:14" x14ac:dyDescent="0.3">
      <c r="A142" s="2" t="s">
        <v>2173</v>
      </c>
      <c r="B142" s="21">
        <v>11</v>
      </c>
      <c r="C142" s="83">
        <v>30.3</v>
      </c>
      <c r="D142" s="84">
        <v>19.2</v>
      </c>
      <c r="E142" s="87">
        <v>4.7</v>
      </c>
      <c r="F142" s="83">
        <v>6.5</v>
      </c>
      <c r="G142" s="83">
        <v>30.4</v>
      </c>
      <c r="H142" s="84">
        <v>22</v>
      </c>
      <c r="I142" s="83">
        <v>6.7</v>
      </c>
      <c r="J142" s="87">
        <v>6.3</v>
      </c>
      <c r="K142" s="83">
        <v>33.4</v>
      </c>
      <c r="L142" s="87">
        <v>8</v>
      </c>
      <c r="M142" s="84">
        <v>34</v>
      </c>
      <c r="N142" s="83">
        <v>5</v>
      </c>
    </row>
    <row r="143" spans="1:14" x14ac:dyDescent="0.3">
      <c r="A143" s="2" t="s">
        <v>2156</v>
      </c>
      <c r="B143" s="21">
        <v>15</v>
      </c>
      <c r="C143" s="83">
        <v>22.9</v>
      </c>
      <c r="D143" s="84">
        <v>7.2</v>
      </c>
      <c r="E143" s="87">
        <v>4.4000000000000004</v>
      </c>
      <c r="F143" s="83">
        <v>1.4</v>
      </c>
      <c r="G143" s="83">
        <v>24.6</v>
      </c>
      <c r="H143" s="84">
        <v>9.8000000000000007</v>
      </c>
      <c r="I143" s="83">
        <v>1.3</v>
      </c>
      <c r="J143" s="87">
        <v>6</v>
      </c>
      <c r="K143" s="83">
        <v>18.100000000000001</v>
      </c>
      <c r="L143" s="87">
        <v>5</v>
      </c>
      <c r="M143" s="84">
        <v>7</v>
      </c>
      <c r="N143" s="83">
        <v>0</v>
      </c>
    </row>
    <row r="144" spans="1:14" x14ac:dyDescent="0.3">
      <c r="A144" s="2" t="s">
        <v>152</v>
      </c>
      <c r="B144" s="21">
        <v>13</v>
      </c>
      <c r="C144" s="83">
        <v>31.5</v>
      </c>
      <c r="D144" s="84">
        <v>15.2</v>
      </c>
      <c r="E144" s="87">
        <v>4</v>
      </c>
      <c r="F144" s="83">
        <v>8.1999999999999993</v>
      </c>
      <c r="G144" s="83">
        <v>25.7</v>
      </c>
      <c r="H144" s="84">
        <v>11.3</v>
      </c>
      <c r="I144" s="83">
        <v>8</v>
      </c>
      <c r="J144" s="87">
        <v>2.2999999999999998</v>
      </c>
      <c r="K144" s="83" t="e">
        <v>#DIV/0!</v>
      </c>
      <c r="L144" s="87" t="e">
        <v>#DIV/0!</v>
      </c>
      <c r="M144" s="84" t="e">
        <v>#DIV/0!</v>
      </c>
      <c r="N144" s="83" t="e">
        <v>#DIV/0!</v>
      </c>
    </row>
    <row r="145" spans="1:14" x14ac:dyDescent="0.3">
      <c r="A145" s="2" t="s">
        <v>254</v>
      </c>
      <c r="B145" s="21">
        <v>13</v>
      </c>
      <c r="C145" s="83">
        <v>27.6</v>
      </c>
      <c r="D145" s="84">
        <v>11.7</v>
      </c>
      <c r="E145" s="87">
        <v>3.2</v>
      </c>
      <c r="F145" s="83">
        <v>1.9</v>
      </c>
      <c r="G145" s="83">
        <v>23.9</v>
      </c>
      <c r="H145" s="84">
        <v>13.3</v>
      </c>
      <c r="I145" s="83">
        <v>2.2999999999999998</v>
      </c>
      <c r="J145" s="87">
        <v>3.3</v>
      </c>
      <c r="K145" s="83">
        <v>29.9</v>
      </c>
      <c r="L145" s="87">
        <v>2</v>
      </c>
      <c r="M145" s="84">
        <v>7</v>
      </c>
      <c r="N145" s="83">
        <v>7</v>
      </c>
    </row>
    <row r="146" spans="1:14" x14ac:dyDescent="0.3">
      <c r="A146" s="2" t="s">
        <v>2202</v>
      </c>
      <c r="B146" s="21">
        <v>14</v>
      </c>
      <c r="C146" s="83">
        <v>23.5</v>
      </c>
      <c r="D146" s="84">
        <v>8.9</v>
      </c>
      <c r="E146" s="87">
        <v>3.1</v>
      </c>
      <c r="F146" s="83">
        <v>3.6</v>
      </c>
      <c r="G146" s="83">
        <v>20.7</v>
      </c>
      <c r="H146" s="84">
        <v>6.3</v>
      </c>
      <c r="I146" s="83">
        <v>3.3</v>
      </c>
      <c r="J146" s="87">
        <v>1</v>
      </c>
      <c r="K146" s="83">
        <v>20.399999999999999</v>
      </c>
      <c r="L146" s="87">
        <v>1</v>
      </c>
      <c r="M146" s="84">
        <v>3</v>
      </c>
      <c r="N146" s="83">
        <v>4</v>
      </c>
    </row>
    <row r="147" spans="1:14" x14ac:dyDescent="0.3">
      <c r="A147" s="2" t="s">
        <v>372</v>
      </c>
      <c r="B147" s="21">
        <v>15</v>
      </c>
      <c r="C147" s="83">
        <v>20.3</v>
      </c>
      <c r="D147" s="84">
        <v>10</v>
      </c>
      <c r="E147" s="87">
        <v>2.1</v>
      </c>
      <c r="F147" s="83">
        <v>1.8</v>
      </c>
      <c r="G147" s="83">
        <v>22.1</v>
      </c>
      <c r="H147" s="84">
        <v>9.8000000000000007</v>
      </c>
      <c r="I147" s="83">
        <v>2</v>
      </c>
      <c r="J147" s="87">
        <v>2</v>
      </c>
      <c r="K147" s="83">
        <v>33.700000000000003</v>
      </c>
      <c r="L147" s="87">
        <v>1</v>
      </c>
      <c r="M147" s="84">
        <v>22</v>
      </c>
      <c r="N147" s="83">
        <v>2</v>
      </c>
    </row>
    <row r="148" spans="1:14" x14ac:dyDescent="0.3">
      <c r="A148" s="2" t="s">
        <v>58</v>
      </c>
      <c r="B148" s="21">
        <v>13.857142857142858</v>
      </c>
      <c r="C148" s="83">
        <v>29.785714285714288</v>
      </c>
      <c r="D148" s="84">
        <v>15.171428571428569</v>
      </c>
      <c r="E148" s="87">
        <v>5.6571428571428566</v>
      </c>
      <c r="F148" s="83">
        <v>3.3285714285714287</v>
      </c>
      <c r="G148" s="83">
        <v>30.071428571428577</v>
      </c>
      <c r="H148" s="84">
        <v>15.77142857142857</v>
      </c>
      <c r="I148" s="83">
        <v>3.7</v>
      </c>
      <c r="J148" s="87">
        <v>5.4714285714285706</v>
      </c>
      <c r="K148" s="83">
        <v>32.950000000000003</v>
      </c>
      <c r="L148" s="87">
        <v>5.666666666666667</v>
      </c>
      <c r="M148" s="84">
        <v>17</v>
      </c>
      <c r="N148" s="83">
        <v>4.666666666666667</v>
      </c>
    </row>
    <row r="149" spans="1:14" x14ac:dyDescent="0.3">
      <c r="A149" s="2" t="s">
        <v>60</v>
      </c>
      <c r="B149" s="21">
        <v>14</v>
      </c>
      <c r="C149" s="83">
        <v>32</v>
      </c>
      <c r="D149" s="84">
        <v>15.6</v>
      </c>
      <c r="E149" s="87">
        <v>11.8</v>
      </c>
      <c r="F149" s="83">
        <v>2.1</v>
      </c>
      <c r="G149" s="83">
        <v>35.1</v>
      </c>
      <c r="H149" s="84">
        <v>13.5</v>
      </c>
      <c r="I149" s="83">
        <v>2.8</v>
      </c>
      <c r="J149" s="87">
        <v>13.3</v>
      </c>
      <c r="K149" s="83">
        <v>35.4</v>
      </c>
      <c r="L149" s="87">
        <v>16</v>
      </c>
      <c r="M149" s="84">
        <v>16</v>
      </c>
      <c r="N149" s="83">
        <v>4</v>
      </c>
    </row>
    <row r="150" spans="1:14" x14ac:dyDescent="0.3">
      <c r="A150" s="2" t="s">
        <v>68</v>
      </c>
      <c r="B150" s="21">
        <v>15</v>
      </c>
      <c r="C150" s="83">
        <v>34.4</v>
      </c>
      <c r="D150" s="84">
        <v>11.7</v>
      </c>
      <c r="E150" s="87">
        <v>7.2</v>
      </c>
      <c r="F150" s="83">
        <v>7.1</v>
      </c>
      <c r="G150" s="83">
        <v>34.4</v>
      </c>
      <c r="H150" s="84">
        <v>11.5</v>
      </c>
      <c r="I150" s="83">
        <v>7.5</v>
      </c>
      <c r="J150" s="87">
        <v>6.5</v>
      </c>
      <c r="K150" s="83">
        <v>36</v>
      </c>
      <c r="L150" s="87">
        <v>4</v>
      </c>
      <c r="M150" s="84">
        <v>15</v>
      </c>
      <c r="N150" s="83">
        <v>11</v>
      </c>
    </row>
    <row r="151" spans="1:14" x14ac:dyDescent="0.3">
      <c r="A151" s="2" t="s">
        <v>57</v>
      </c>
      <c r="B151" s="21">
        <v>12</v>
      </c>
      <c r="C151" s="83">
        <v>35</v>
      </c>
      <c r="D151" s="84">
        <v>22.3</v>
      </c>
      <c r="E151" s="87">
        <v>5.5</v>
      </c>
      <c r="F151" s="83">
        <v>4.3</v>
      </c>
      <c r="G151" s="83">
        <v>36.6</v>
      </c>
      <c r="H151" s="84">
        <v>15</v>
      </c>
      <c r="I151" s="83">
        <v>5</v>
      </c>
      <c r="J151" s="87">
        <v>4.5</v>
      </c>
      <c r="K151" s="83">
        <v>38.6</v>
      </c>
      <c r="L151" s="87">
        <v>5</v>
      </c>
      <c r="M151" s="84">
        <v>17</v>
      </c>
      <c r="N151" s="83">
        <v>7</v>
      </c>
    </row>
    <row r="152" spans="1:14" x14ac:dyDescent="0.3">
      <c r="A152" s="2" t="s">
        <v>65</v>
      </c>
      <c r="B152" s="21">
        <v>14</v>
      </c>
      <c r="C152" s="83">
        <v>20.7</v>
      </c>
      <c r="D152" s="84">
        <v>16.2</v>
      </c>
      <c r="E152" s="87">
        <v>5.5</v>
      </c>
      <c r="F152" s="83">
        <v>1.5</v>
      </c>
      <c r="G152" s="83">
        <v>21.7</v>
      </c>
      <c r="H152" s="84">
        <v>19.8</v>
      </c>
      <c r="I152" s="83">
        <v>1.3</v>
      </c>
      <c r="J152" s="87">
        <v>5</v>
      </c>
      <c r="K152" s="83">
        <v>20.8</v>
      </c>
      <c r="L152" s="87">
        <v>4</v>
      </c>
      <c r="M152" s="84">
        <v>18</v>
      </c>
      <c r="N152" s="83">
        <v>1</v>
      </c>
    </row>
    <row r="153" spans="1:14" x14ac:dyDescent="0.3">
      <c r="A153" s="2" t="s">
        <v>62</v>
      </c>
      <c r="B153" s="21">
        <v>15</v>
      </c>
      <c r="C153" s="83">
        <v>31.5</v>
      </c>
      <c r="D153" s="84">
        <v>15.3</v>
      </c>
      <c r="E153" s="87">
        <v>4</v>
      </c>
      <c r="F153" s="83">
        <v>1.7</v>
      </c>
      <c r="G153" s="83">
        <v>27.6</v>
      </c>
      <c r="H153" s="84">
        <v>16</v>
      </c>
      <c r="I153" s="83">
        <v>1.5</v>
      </c>
      <c r="J153" s="87">
        <v>3.5</v>
      </c>
      <c r="K153" s="83">
        <v>39.4</v>
      </c>
      <c r="L153" s="87">
        <v>3</v>
      </c>
      <c r="M153" s="84">
        <v>20</v>
      </c>
      <c r="N153" s="83">
        <v>2</v>
      </c>
    </row>
    <row r="154" spans="1:14" x14ac:dyDescent="0.3">
      <c r="A154" s="2" t="s">
        <v>228</v>
      </c>
      <c r="B154" s="21">
        <v>15</v>
      </c>
      <c r="C154" s="83">
        <v>31.4</v>
      </c>
      <c r="D154" s="84">
        <v>14.5</v>
      </c>
      <c r="E154" s="87">
        <v>3.3</v>
      </c>
      <c r="F154" s="83">
        <v>4.8</v>
      </c>
      <c r="G154" s="83">
        <v>30.3</v>
      </c>
      <c r="H154" s="84">
        <v>16.3</v>
      </c>
      <c r="I154" s="83">
        <v>5.5</v>
      </c>
      <c r="J154" s="87">
        <v>2.8</v>
      </c>
      <c r="K154" s="83">
        <v>27.5</v>
      </c>
      <c r="L154" s="87">
        <v>2</v>
      </c>
      <c r="M154" s="84">
        <v>16</v>
      </c>
      <c r="N154" s="83">
        <v>3</v>
      </c>
    </row>
    <row r="155" spans="1:14" x14ac:dyDescent="0.3">
      <c r="A155" s="2" t="s">
        <v>64</v>
      </c>
      <c r="B155" s="21">
        <v>12</v>
      </c>
      <c r="C155" s="83">
        <v>23.5</v>
      </c>
      <c r="D155" s="84">
        <v>10.6</v>
      </c>
      <c r="E155" s="87">
        <v>2.2999999999999998</v>
      </c>
      <c r="F155" s="83">
        <v>1.8</v>
      </c>
      <c r="G155" s="83">
        <v>24.8</v>
      </c>
      <c r="H155" s="84">
        <v>18.3</v>
      </c>
      <c r="I155" s="83">
        <v>2.2999999999999998</v>
      </c>
      <c r="J155" s="87">
        <v>2.7</v>
      </c>
      <c r="K155" s="83" t="e">
        <v>#DIV/0!</v>
      </c>
      <c r="L155" s="87" t="e">
        <v>#DIV/0!</v>
      </c>
      <c r="M155" s="84" t="e">
        <v>#DIV/0!</v>
      </c>
      <c r="N155" s="83" t="e">
        <v>#DIV/0!</v>
      </c>
    </row>
    <row r="156" spans="1:14" x14ac:dyDescent="0.3">
      <c r="A156" s="2" t="s">
        <v>129</v>
      </c>
      <c r="B156" s="21">
        <v>14.333333333333334</v>
      </c>
      <c r="C156" s="83">
        <v>29.966666666666669</v>
      </c>
      <c r="D156" s="84">
        <v>15.25</v>
      </c>
      <c r="E156" s="87">
        <v>4.1000000000000005</v>
      </c>
      <c r="F156" s="83">
        <v>3.6833333333333331</v>
      </c>
      <c r="G156" s="83">
        <v>28.533333333333335</v>
      </c>
      <c r="H156" s="84">
        <v>15.649999999999999</v>
      </c>
      <c r="I156" s="83">
        <v>3.8833333333333333</v>
      </c>
      <c r="J156" s="87">
        <v>3.9166666666666665</v>
      </c>
      <c r="K156" s="83">
        <v>30.516666666666666</v>
      </c>
      <c r="L156" s="87">
        <v>3.8333333333333335</v>
      </c>
      <c r="M156" s="84">
        <v>14.666666666666666</v>
      </c>
      <c r="N156" s="83">
        <v>3.6666666666666665</v>
      </c>
    </row>
    <row r="157" spans="1:14" x14ac:dyDescent="0.3">
      <c r="A157" s="2" t="s">
        <v>128</v>
      </c>
      <c r="B157" s="21">
        <v>13</v>
      </c>
      <c r="C157" s="83">
        <v>34.799999999999997</v>
      </c>
      <c r="D157" s="84">
        <v>26.6</v>
      </c>
      <c r="E157" s="87">
        <v>5.3</v>
      </c>
      <c r="F157" s="83">
        <v>6.8</v>
      </c>
      <c r="G157" s="83">
        <v>34.299999999999997</v>
      </c>
      <c r="H157" s="84">
        <v>29.3</v>
      </c>
      <c r="I157" s="83">
        <v>8.5</v>
      </c>
      <c r="J157" s="87">
        <v>7.3</v>
      </c>
      <c r="K157" s="83">
        <v>38.200000000000003</v>
      </c>
      <c r="L157" s="87">
        <v>8</v>
      </c>
      <c r="M157" s="84">
        <v>26</v>
      </c>
      <c r="N157" s="83">
        <v>7</v>
      </c>
    </row>
    <row r="158" spans="1:14" x14ac:dyDescent="0.3">
      <c r="A158" s="2" t="s">
        <v>143</v>
      </c>
      <c r="B158" s="21">
        <v>15</v>
      </c>
      <c r="C158" s="83">
        <v>35.1</v>
      </c>
      <c r="D158" s="84">
        <v>20.100000000000001</v>
      </c>
      <c r="E158" s="87">
        <v>4.7</v>
      </c>
      <c r="F158" s="83">
        <v>6.1</v>
      </c>
      <c r="G158" s="83">
        <v>33.700000000000003</v>
      </c>
      <c r="H158" s="84">
        <v>18.3</v>
      </c>
      <c r="I158" s="83">
        <v>5.5</v>
      </c>
      <c r="J158" s="87">
        <v>3</v>
      </c>
      <c r="K158" s="83">
        <v>38</v>
      </c>
      <c r="L158" s="87">
        <v>1</v>
      </c>
      <c r="M158" s="84">
        <v>15</v>
      </c>
      <c r="N158" s="83">
        <v>3</v>
      </c>
    </row>
    <row r="159" spans="1:14" x14ac:dyDescent="0.3">
      <c r="A159" s="2" t="s">
        <v>296</v>
      </c>
      <c r="B159" s="21">
        <v>15</v>
      </c>
      <c r="C159" s="83">
        <v>30.2</v>
      </c>
      <c r="D159" s="84">
        <v>9.5</v>
      </c>
      <c r="E159" s="87">
        <v>4.5</v>
      </c>
      <c r="F159" s="83">
        <v>3.2</v>
      </c>
      <c r="G159" s="83">
        <v>28.4</v>
      </c>
      <c r="H159" s="84">
        <v>6.5</v>
      </c>
      <c r="I159" s="83">
        <v>3</v>
      </c>
      <c r="J159" s="87">
        <v>4.3</v>
      </c>
      <c r="K159" s="83">
        <v>35.4</v>
      </c>
      <c r="L159" s="87">
        <v>6</v>
      </c>
      <c r="M159" s="84">
        <v>13</v>
      </c>
      <c r="N159" s="83">
        <v>4</v>
      </c>
    </row>
    <row r="160" spans="1:14" x14ac:dyDescent="0.3">
      <c r="A160" s="2" t="s">
        <v>238</v>
      </c>
      <c r="B160" s="21">
        <v>15</v>
      </c>
      <c r="C160" s="83">
        <v>22.5</v>
      </c>
      <c r="D160" s="84">
        <v>9</v>
      </c>
      <c r="E160" s="87">
        <v>3.9</v>
      </c>
      <c r="F160" s="83">
        <v>2.6</v>
      </c>
      <c r="G160" s="83">
        <v>18.8</v>
      </c>
      <c r="H160" s="84">
        <v>9.5</v>
      </c>
      <c r="I160" s="83">
        <v>3</v>
      </c>
      <c r="J160" s="87">
        <v>3.8</v>
      </c>
      <c r="K160" s="83">
        <v>13.2</v>
      </c>
      <c r="L160" s="87">
        <v>3</v>
      </c>
      <c r="M160" s="84">
        <v>6</v>
      </c>
      <c r="N160" s="83">
        <v>3</v>
      </c>
    </row>
    <row r="161" spans="1:14" x14ac:dyDescent="0.3">
      <c r="A161" s="2" t="s">
        <v>183</v>
      </c>
      <c r="B161" s="21">
        <v>15</v>
      </c>
      <c r="C161" s="83">
        <v>34.299999999999997</v>
      </c>
      <c r="D161" s="84">
        <v>18.100000000000001</v>
      </c>
      <c r="E161" s="87">
        <v>3.7</v>
      </c>
      <c r="F161" s="83">
        <v>1.8</v>
      </c>
      <c r="G161" s="83">
        <v>33.9</v>
      </c>
      <c r="H161" s="84">
        <v>22</v>
      </c>
      <c r="I161" s="83">
        <v>1.5</v>
      </c>
      <c r="J161" s="87">
        <v>2.2999999999999998</v>
      </c>
      <c r="K161" s="83">
        <v>37.700000000000003</v>
      </c>
      <c r="L161" s="87">
        <v>3</v>
      </c>
      <c r="M161" s="84">
        <v>21</v>
      </c>
      <c r="N161" s="83">
        <v>3</v>
      </c>
    </row>
    <row r="162" spans="1:14" x14ac:dyDescent="0.3">
      <c r="A162" s="2" t="s">
        <v>226</v>
      </c>
      <c r="B162" s="21">
        <v>13</v>
      </c>
      <c r="C162" s="83">
        <v>22.9</v>
      </c>
      <c r="D162" s="84">
        <v>8.1999999999999993</v>
      </c>
      <c r="E162" s="87">
        <v>2.5</v>
      </c>
      <c r="F162" s="83">
        <v>1.6</v>
      </c>
      <c r="G162" s="83">
        <v>22.1</v>
      </c>
      <c r="H162" s="84">
        <v>8.3000000000000007</v>
      </c>
      <c r="I162" s="83">
        <v>1.8</v>
      </c>
      <c r="J162" s="87">
        <v>2.8</v>
      </c>
      <c r="K162" s="83">
        <v>20.6</v>
      </c>
      <c r="L162" s="87">
        <v>2</v>
      </c>
      <c r="M162" s="84">
        <v>7</v>
      </c>
      <c r="N162" s="83">
        <v>2</v>
      </c>
    </row>
    <row r="163" spans="1:14" x14ac:dyDescent="0.3">
      <c r="A163" s="2" t="s">
        <v>157</v>
      </c>
      <c r="B163" s="21">
        <v>14</v>
      </c>
      <c r="C163" s="83">
        <v>31.128571428571426</v>
      </c>
      <c r="D163" s="84">
        <v>16.899999999999999</v>
      </c>
      <c r="E163" s="87">
        <v>5.4428571428571431</v>
      </c>
      <c r="F163" s="83">
        <v>3.3285714285714283</v>
      </c>
      <c r="G163" s="83">
        <v>30.957142857142859</v>
      </c>
      <c r="H163" s="84">
        <v>17.557142857142857</v>
      </c>
      <c r="I163" s="83">
        <v>4.1000000000000005</v>
      </c>
      <c r="J163" s="87">
        <v>4.8857142857142861</v>
      </c>
      <c r="K163" s="83">
        <v>28.350000000000005</v>
      </c>
      <c r="L163" s="87">
        <v>4.833333333333333</v>
      </c>
      <c r="M163" s="84">
        <v>18.5</v>
      </c>
      <c r="N163" s="83">
        <v>4.166666666666667</v>
      </c>
    </row>
    <row r="164" spans="1:14" x14ac:dyDescent="0.3">
      <c r="A164" s="2" t="s">
        <v>297</v>
      </c>
      <c r="B164" s="21">
        <v>15</v>
      </c>
      <c r="C164" s="83">
        <v>27.6</v>
      </c>
      <c r="D164" s="84">
        <v>7.1</v>
      </c>
      <c r="E164" s="87">
        <v>9.1999999999999993</v>
      </c>
      <c r="F164" s="83">
        <v>0.5</v>
      </c>
      <c r="G164" s="83">
        <v>25.8</v>
      </c>
      <c r="H164" s="84">
        <v>3.8</v>
      </c>
      <c r="I164" s="83">
        <v>0.3</v>
      </c>
      <c r="J164" s="87">
        <v>8.8000000000000007</v>
      </c>
      <c r="K164" s="83">
        <v>19.7</v>
      </c>
      <c r="L164" s="87">
        <v>6</v>
      </c>
      <c r="M164" s="84">
        <v>3</v>
      </c>
      <c r="N164" s="83">
        <v>0</v>
      </c>
    </row>
    <row r="165" spans="1:14" x14ac:dyDescent="0.3">
      <c r="A165" s="2" t="s">
        <v>156</v>
      </c>
      <c r="B165" s="21">
        <v>15</v>
      </c>
      <c r="C165" s="83">
        <v>35.6</v>
      </c>
      <c r="D165" s="84">
        <v>26.8</v>
      </c>
      <c r="E165" s="87">
        <v>7.6</v>
      </c>
      <c r="F165" s="83">
        <v>4.3</v>
      </c>
      <c r="G165" s="83">
        <v>34.200000000000003</v>
      </c>
      <c r="H165" s="84">
        <v>30.3</v>
      </c>
      <c r="I165" s="83">
        <v>4.3</v>
      </c>
      <c r="J165" s="87">
        <v>5.8</v>
      </c>
      <c r="K165" s="83">
        <v>28.3</v>
      </c>
      <c r="L165" s="87">
        <v>4</v>
      </c>
      <c r="M165" s="84">
        <v>26</v>
      </c>
      <c r="N165" s="83">
        <v>3</v>
      </c>
    </row>
    <row r="166" spans="1:14" x14ac:dyDescent="0.3">
      <c r="A166" s="2" t="s">
        <v>242</v>
      </c>
      <c r="B166" s="21">
        <v>15</v>
      </c>
      <c r="C166" s="83">
        <v>31</v>
      </c>
      <c r="D166" s="84">
        <v>10</v>
      </c>
      <c r="E166" s="87">
        <v>6.9</v>
      </c>
      <c r="F166" s="83">
        <v>3.9</v>
      </c>
      <c r="G166" s="83">
        <v>28.7</v>
      </c>
      <c r="H166" s="84">
        <v>9.5</v>
      </c>
      <c r="I166" s="83">
        <v>2.8</v>
      </c>
      <c r="J166" s="87">
        <v>4.8</v>
      </c>
      <c r="K166" s="83">
        <v>24.7</v>
      </c>
      <c r="L166" s="87">
        <v>5</v>
      </c>
      <c r="M166" s="84">
        <v>9</v>
      </c>
      <c r="N166" s="83">
        <v>2</v>
      </c>
    </row>
    <row r="167" spans="1:14" x14ac:dyDescent="0.3">
      <c r="A167" s="2" t="s">
        <v>162</v>
      </c>
      <c r="B167" s="21">
        <v>15</v>
      </c>
      <c r="C167" s="83">
        <v>32.200000000000003</v>
      </c>
      <c r="D167" s="84">
        <v>20</v>
      </c>
      <c r="E167" s="87">
        <v>4.5</v>
      </c>
      <c r="F167" s="83">
        <v>2.8</v>
      </c>
      <c r="G167" s="83">
        <v>30.5</v>
      </c>
      <c r="H167" s="84">
        <v>17</v>
      </c>
      <c r="I167" s="83">
        <v>4</v>
      </c>
      <c r="J167" s="87">
        <v>3.3</v>
      </c>
      <c r="K167" s="83">
        <v>29.4</v>
      </c>
      <c r="L167" s="87">
        <v>3</v>
      </c>
      <c r="M167" s="84">
        <v>19</v>
      </c>
      <c r="N167" s="83">
        <v>5</v>
      </c>
    </row>
    <row r="168" spans="1:14" x14ac:dyDescent="0.3">
      <c r="A168" s="2" t="s">
        <v>268</v>
      </c>
      <c r="B168" s="21">
        <v>15</v>
      </c>
      <c r="C168" s="83">
        <v>31.5</v>
      </c>
      <c r="D168" s="84">
        <v>19.5</v>
      </c>
      <c r="E168" s="87">
        <v>4.3</v>
      </c>
      <c r="F168" s="83">
        <v>4</v>
      </c>
      <c r="G168" s="83">
        <v>29.8</v>
      </c>
      <c r="H168" s="84">
        <v>22.3</v>
      </c>
      <c r="I168" s="83">
        <v>5.5</v>
      </c>
      <c r="J168" s="87">
        <v>3</v>
      </c>
      <c r="K168" s="83">
        <v>30.3</v>
      </c>
      <c r="L168" s="87">
        <v>2</v>
      </c>
      <c r="M168" s="84">
        <v>40</v>
      </c>
      <c r="N168" s="83">
        <v>9</v>
      </c>
    </row>
    <row r="169" spans="1:14" x14ac:dyDescent="0.3">
      <c r="A169" s="2" t="s">
        <v>159</v>
      </c>
      <c r="B169" s="21">
        <v>8</v>
      </c>
      <c r="C169" s="83">
        <v>33.4</v>
      </c>
      <c r="D169" s="84">
        <v>24</v>
      </c>
      <c r="E169" s="87">
        <v>3.1</v>
      </c>
      <c r="F169" s="83">
        <v>5.6</v>
      </c>
      <c r="G169" s="83">
        <v>37.1</v>
      </c>
      <c r="H169" s="84">
        <v>24</v>
      </c>
      <c r="I169" s="83">
        <v>8</v>
      </c>
      <c r="J169" s="87">
        <v>4</v>
      </c>
      <c r="K169" s="83" t="e">
        <v>#DIV/0!</v>
      </c>
      <c r="L169" s="87" t="e">
        <v>#DIV/0!</v>
      </c>
      <c r="M169" s="84" t="e">
        <v>#DIV/0!</v>
      </c>
      <c r="N169" s="83" t="e">
        <v>#DIV/0!</v>
      </c>
    </row>
    <row r="170" spans="1:14" x14ac:dyDescent="0.3">
      <c r="A170" s="2" t="s">
        <v>541</v>
      </c>
      <c r="B170" s="21">
        <v>15</v>
      </c>
      <c r="C170" s="83">
        <v>26.6</v>
      </c>
      <c r="D170" s="84">
        <v>10.9</v>
      </c>
      <c r="E170" s="87">
        <v>2.5</v>
      </c>
      <c r="F170" s="83">
        <v>2.2000000000000002</v>
      </c>
      <c r="G170" s="83">
        <v>30.6</v>
      </c>
      <c r="H170" s="84">
        <v>16</v>
      </c>
      <c r="I170" s="83">
        <v>3.8</v>
      </c>
      <c r="J170" s="87">
        <v>4.5</v>
      </c>
      <c r="K170" s="83">
        <v>37.700000000000003</v>
      </c>
      <c r="L170" s="87">
        <v>9</v>
      </c>
      <c r="M170" s="84">
        <v>14</v>
      </c>
      <c r="N170" s="83">
        <v>6</v>
      </c>
    </row>
    <row r="171" spans="1:14" x14ac:dyDescent="0.3">
      <c r="A171" s="2" t="s">
        <v>98</v>
      </c>
      <c r="B171" s="21">
        <v>13.833333333333334</v>
      </c>
      <c r="C171" s="83">
        <v>30.266666666666669</v>
      </c>
      <c r="D171" s="84">
        <v>16.8</v>
      </c>
      <c r="E171" s="87">
        <v>5.45</v>
      </c>
      <c r="F171" s="83">
        <v>3.5</v>
      </c>
      <c r="G171" s="83">
        <v>30.116666666666671</v>
      </c>
      <c r="H171" s="84">
        <v>16.999999999999996</v>
      </c>
      <c r="I171" s="83">
        <v>3.5</v>
      </c>
      <c r="J171" s="87">
        <v>5.4666666666666659</v>
      </c>
      <c r="K171" s="83">
        <v>30.059999999999995</v>
      </c>
      <c r="L171" s="87">
        <v>5.6</v>
      </c>
      <c r="M171" s="84">
        <v>22.8</v>
      </c>
      <c r="N171" s="83">
        <v>4</v>
      </c>
    </row>
    <row r="172" spans="1:14" x14ac:dyDescent="0.3">
      <c r="A172" s="2" t="s">
        <v>187</v>
      </c>
      <c r="B172" s="21">
        <v>15</v>
      </c>
      <c r="C172" s="83">
        <v>32.299999999999997</v>
      </c>
      <c r="D172" s="84">
        <v>18.3</v>
      </c>
      <c r="E172" s="87">
        <v>8.9</v>
      </c>
      <c r="F172" s="83">
        <v>7.5</v>
      </c>
      <c r="G172" s="83">
        <v>33.6</v>
      </c>
      <c r="H172" s="84">
        <v>23.3</v>
      </c>
      <c r="I172" s="83">
        <v>6.5</v>
      </c>
      <c r="J172" s="87">
        <v>10.3</v>
      </c>
      <c r="K172" s="83">
        <v>34.299999999999997</v>
      </c>
      <c r="L172" s="87">
        <v>10</v>
      </c>
      <c r="M172" s="84">
        <v>31</v>
      </c>
      <c r="N172" s="83">
        <v>9</v>
      </c>
    </row>
    <row r="173" spans="1:14" x14ac:dyDescent="0.3">
      <c r="A173" s="2" t="s">
        <v>262</v>
      </c>
      <c r="B173" s="21">
        <v>13</v>
      </c>
      <c r="C173" s="83">
        <v>34.200000000000003</v>
      </c>
      <c r="D173" s="84">
        <v>19.7</v>
      </c>
      <c r="E173" s="87">
        <v>5.9</v>
      </c>
      <c r="F173" s="83">
        <v>4.3</v>
      </c>
      <c r="G173" s="83">
        <v>35.200000000000003</v>
      </c>
      <c r="H173" s="84">
        <v>19.8</v>
      </c>
      <c r="I173" s="83">
        <v>3.5</v>
      </c>
      <c r="J173" s="87">
        <v>4</v>
      </c>
      <c r="K173" s="83">
        <v>33.5</v>
      </c>
      <c r="L173" s="87">
        <v>3</v>
      </c>
      <c r="M173" s="84">
        <v>31</v>
      </c>
      <c r="N173" s="83">
        <v>4</v>
      </c>
    </row>
    <row r="174" spans="1:14" x14ac:dyDescent="0.3">
      <c r="A174" s="2" t="s">
        <v>368</v>
      </c>
      <c r="B174" s="21">
        <v>15</v>
      </c>
      <c r="C174" s="83">
        <v>21.8</v>
      </c>
      <c r="D174" s="84">
        <v>6.3</v>
      </c>
      <c r="E174" s="87">
        <v>5.5</v>
      </c>
      <c r="F174" s="83">
        <v>1.7</v>
      </c>
      <c r="G174" s="83">
        <v>24.4</v>
      </c>
      <c r="H174" s="84">
        <v>5.8</v>
      </c>
      <c r="I174" s="83">
        <v>2.8</v>
      </c>
      <c r="J174" s="87">
        <v>6</v>
      </c>
      <c r="K174" s="83">
        <v>18.2</v>
      </c>
      <c r="L174" s="87">
        <v>6</v>
      </c>
      <c r="M174" s="84">
        <v>3</v>
      </c>
      <c r="N174" s="83">
        <v>4</v>
      </c>
    </row>
    <row r="175" spans="1:14" x14ac:dyDescent="0.3">
      <c r="A175" s="2" t="s">
        <v>97</v>
      </c>
      <c r="B175" s="21">
        <v>10</v>
      </c>
      <c r="C175" s="83">
        <v>35.1</v>
      </c>
      <c r="D175" s="84">
        <v>32.9</v>
      </c>
      <c r="E175" s="87">
        <v>4.9000000000000004</v>
      </c>
      <c r="F175" s="83">
        <v>4.0999999999999996</v>
      </c>
      <c r="G175" s="83">
        <v>32.6</v>
      </c>
      <c r="H175" s="84">
        <v>29.3</v>
      </c>
      <c r="I175" s="83">
        <v>4.7</v>
      </c>
      <c r="J175" s="87">
        <v>3.7</v>
      </c>
      <c r="K175" s="83" t="e">
        <v>#DIV/0!</v>
      </c>
      <c r="L175" s="87" t="e">
        <v>#DIV/0!</v>
      </c>
      <c r="M175" s="84" t="e">
        <v>#DIV/0!</v>
      </c>
      <c r="N175" s="83" t="e">
        <v>#DIV/0!</v>
      </c>
    </row>
    <row r="176" spans="1:14" x14ac:dyDescent="0.3">
      <c r="A176" s="2" t="s">
        <v>192</v>
      </c>
      <c r="B176" s="21">
        <v>15</v>
      </c>
      <c r="C176" s="83">
        <v>32.299999999999997</v>
      </c>
      <c r="D176" s="84">
        <v>12.5</v>
      </c>
      <c r="E176" s="87">
        <v>4.9000000000000004</v>
      </c>
      <c r="F176" s="83">
        <v>1.9</v>
      </c>
      <c r="G176" s="83">
        <v>30.6</v>
      </c>
      <c r="H176" s="84">
        <v>10</v>
      </c>
      <c r="I176" s="83">
        <v>1.5</v>
      </c>
      <c r="J176" s="87">
        <v>6.3</v>
      </c>
      <c r="K176" s="83">
        <v>32.6</v>
      </c>
      <c r="L176" s="87">
        <v>7</v>
      </c>
      <c r="M176" s="84">
        <v>16</v>
      </c>
      <c r="N176" s="83">
        <v>2</v>
      </c>
    </row>
    <row r="177" spans="1:14" x14ac:dyDescent="0.3">
      <c r="A177" s="2" t="s">
        <v>381</v>
      </c>
      <c r="B177" s="21">
        <v>15</v>
      </c>
      <c r="C177" s="83">
        <v>25.9</v>
      </c>
      <c r="D177" s="84">
        <v>11.1</v>
      </c>
      <c r="E177" s="87">
        <v>2.6</v>
      </c>
      <c r="F177" s="83">
        <v>1.5</v>
      </c>
      <c r="G177" s="83">
        <v>24.3</v>
      </c>
      <c r="H177" s="84">
        <v>13.8</v>
      </c>
      <c r="I177" s="83">
        <v>2</v>
      </c>
      <c r="J177" s="87">
        <v>2.5</v>
      </c>
      <c r="K177" s="83">
        <v>31.7</v>
      </c>
      <c r="L177" s="87">
        <v>2</v>
      </c>
      <c r="M177" s="84">
        <v>33</v>
      </c>
      <c r="N177" s="83">
        <v>1</v>
      </c>
    </row>
    <row r="178" spans="1:14" x14ac:dyDescent="0.3">
      <c r="A178" s="2" t="s">
        <v>125</v>
      </c>
      <c r="B178" s="21">
        <v>13.714285714285714</v>
      </c>
      <c r="C178" s="83">
        <v>29.942857142857143</v>
      </c>
      <c r="D178" s="84">
        <v>15.12857142857143</v>
      </c>
      <c r="E178" s="87">
        <v>4.9857142857142858</v>
      </c>
      <c r="F178" s="83">
        <v>3.2857142857142851</v>
      </c>
      <c r="G178" s="83">
        <v>29.014285714285712</v>
      </c>
      <c r="H178" s="84">
        <v>14.614285714285714</v>
      </c>
      <c r="I178" s="83">
        <v>3.5571428571428569</v>
      </c>
      <c r="J178" s="87">
        <v>4.9857142857142867</v>
      </c>
      <c r="K178" s="83">
        <v>28.042857142857144</v>
      </c>
      <c r="L178" s="87">
        <v>4.7142857142857144</v>
      </c>
      <c r="M178" s="84">
        <v>12.714285714285714</v>
      </c>
      <c r="N178" s="83">
        <v>3.2857142857142856</v>
      </c>
    </row>
    <row r="179" spans="1:14" x14ac:dyDescent="0.3">
      <c r="A179" s="2" t="s">
        <v>190</v>
      </c>
      <c r="B179" s="21">
        <v>12</v>
      </c>
      <c r="C179" s="83">
        <v>30.7</v>
      </c>
      <c r="D179" s="84">
        <v>17.2</v>
      </c>
      <c r="E179" s="87">
        <v>9.1</v>
      </c>
      <c r="F179" s="83">
        <v>1.6</v>
      </c>
      <c r="G179" s="83">
        <v>29.9</v>
      </c>
      <c r="H179" s="84">
        <v>15.5</v>
      </c>
      <c r="I179" s="83">
        <v>1.5</v>
      </c>
      <c r="J179" s="87">
        <v>7.5</v>
      </c>
      <c r="K179" s="83">
        <v>29.2</v>
      </c>
      <c r="L179" s="87">
        <v>7</v>
      </c>
      <c r="M179" s="84">
        <v>14</v>
      </c>
      <c r="N179" s="83">
        <v>2</v>
      </c>
    </row>
    <row r="180" spans="1:14" x14ac:dyDescent="0.3">
      <c r="A180" s="2" t="s">
        <v>124</v>
      </c>
      <c r="B180" s="21">
        <v>15</v>
      </c>
      <c r="C180" s="83">
        <v>34</v>
      </c>
      <c r="D180" s="84">
        <v>20.7</v>
      </c>
      <c r="E180" s="87">
        <v>7.3</v>
      </c>
      <c r="F180" s="83">
        <v>4.2</v>
      </c>
      <c r="G180" s="83">
        <v>32.200000000000003</v>
      </c>
      <c r="H180" s="84">
        <v>18.5</v>
      </c>
      <c r="I180" s="83">
        <v>5.3</v>
      </c>
      <c r="J180" s="87">
        <v>8.8000000000000007</v>
      </c>
      <c r="K180" s="83">
        <v>28.9</v>
      </c>
      <c r="L180" s="87">
        <v>11</v>
      </c>
      <c r="M180" s="84">
        <v>24</v>
      </c>
      <c r="N180" s="83">
        <v>5</v>
      </c>
    </row>
    <row r="181" spans="1:14" x14ac:dyDescent="0.3">
      <c r="A181" s="2" t="s">
        <v>177</v>
      </c>
      <c r="B181" s="21">
        <v>15</v>
      </c>
      <c r="C181" s="83">
        <v>28.5</v>
      </c>
      <c r="D181" s="84">
        <v>15.1</v>
      </c>
      <c r="E181" s="87">
        <v>5</v>
      </c>
      <c r="F181" s="83">
        <v>3.2</v>
      </c>
      <c r="G181" s="83">
        <v>28.8</v>
      </c>
      <c r="H181" s="84">
        <v>16.3</v>
      </c>
      <c r="I181" s="83">
        <v>3.5</v>
      </c>
      <c r="J181" s="87">
        <v>6</v>
      </c>
      <c r="K181" s="83">
        <v>27.7</v>
      </c>
      <c r="L181" s="87">
        <v>5</v>
      </c>
      <c r="M181" s="84">
        <v>10</v>
      </c>
      <c r="N181" s="83">
        <v>5</v>
      </c>
    </row>
    <row r="182" spans="1:14" x14ac:dyDescent="0.3">
      <c r="A182" s="2" t="s">
        <v>182</v>
      </c>
      <c r="B182" s="21">
        <v>15</v>
      </c>
      <c r="C182" s="83">
        <v>32.200000000000003</v>
      </c>
      <c r="D182" s="84">
        <v>18.100000000000001</v>
      </c>
      <c r="E182" s="87">
        <v>4.3</v>
      </c>
      <c r="F182" s="83">
        <v>4.0999999999999996</v>
      </c>
      <c r="G182" s="83">
        <v>33.9</v>
      </c>
      <c r="H182" s="84">
        <v>20</v>
      </c>
      <c r="I182" s="83">
        <v>5.3</v>
      </c>
      <c r="J182" s="87">
        <v>5</v>
      </c>
      <c r="K182" s="83">
        <v>32</v>
      </c>
      <c r="L182" s="87">
        <v>3</v>
      </c>
      <c r="M182" s="84">
        <v>25</v>
      </c>
      <c r="N182" s="83">
        <v>3</v>
      </c>
    </row>
    <row r="183" spans="1:14" x14ac:dyDescent="0.3">
      <c r="A183" s="2" t="s">
        <v>2171</v>
      </c>
      <c r="B183" s="21">
        <v>15</v>
      </c>
      <c r="C183" s="83">
        <v>32.5</v>
      </c>
      <c r="D183" s="84">
        <v>15.9</v>
      </c>
      <c r="E183" s="87">
        <v>4.0999999999999996</v>
      </c>
      <c r="F183" s="83">
        <v>6.4</v>
      </c>
      <c r="G183" s="83">
        <v>30.7</v>
      </c>
      <c r="H183" s="84">
        <v>12</v>
      </c>
      <c r="I183" s="83">
        <v>6.8</v>
      </c>
      <c r="J183" s="87">
        <v>3.3</v>
      </c>
      <c r="K183" s="83">
        <v>28.8</v>
      </c>
      <c r="L183" s="87">
        <v>1</v>
      </c>
      <c r="M183" s="84">
        <v>11</v>
      </c>
      <c r="N183" s="83">
        <v>5</v>
      </c>
    </row>
    <row r="184" spans="1:14" x14ac:dyDescent="0.3">
      <c r="A184" s="2" t="s">
        <v>219</v>
      </c>
      <c r="B184" s="21">
        <v>11</v>
      </c>
      <c r="C184" s="83">
        <v>26.1</v>
      </c>
      <c r="D184" s="84">
        <v>10.5</v>
      </c>
      <c r="E184" s="87">
        <v>3.5</v>
      </c>
      <c r="F184" s="83">
        <v>2.2000000000000002</v>
      </c>
      <c r="G184" s="83">
        <v>23.7</v>
      </c>
      <c r="H184" s="84">
        <v>9</v>
      </c>
      <c r="I184" s="83">
        <v>1</v>
      </c>
      <c r="J184" s="87">
        <v>2.5</v>
      </c>
      <c r="K184" s="83">
        <v>23.9</v>
      </c>
      <c r="L184" s="87">
        <v>3</v>
      </c>
      <c r="M184" s="84">
        <v>2</v>
      </c>
      <c r="N184" s="83">
        <v>1</v>
      </c>
    </row>
    <row r="185" spans="1:14" x14ac:dyDescent="0.3">
      <c r="A185" s="2" t="s">
        <v>590</v>
      </c>
      <c r="B185" s="21">
        <v>13</v>
      </c>
      <c r="C185" s="83">
        <v>25.6</v>
      </c>
      <c r="D185" s="84">
        <v>8.4</v>
      </c>
      <c r="E185" s="87">
        <v>1.6</v>
      </c>
      <c r="F185" s="83">
        <v>1.3</v>
      </c>
      <c r="G185" s="83">
        <v>23.9</v>
      </c>
      <c r="H185" s="84">
        <v>11</v>
      </c>
      <c r="I185" s="83">
        <v>1.5</v>
      </c>
      <c r="J185" s="87">
        <v>1.8</v>
      </c>
      <c r="K185" s="83">
        <v>25.8</v>
      </c>
      <c r="L185" s="87">
        <v>3</v>
      </c>
      <c r="M185" s="84">
        <v>3</v>
      </c>
      <c r="N185" s="83">
        <v>2</v>
      </c>
    </row>
    <row r="186" spans="1:14" x14ac:dyDescent="0.3">
      <c r="A186" s="2" t="s">
        <v>106</v>
      </c>
      <c r="B186" s="21">
        <v>13</v>
      </c>
      <c r="C186" s="83">
        <v>31.599999999999998</v>
      </c>
      <c r="D186" s="84">
        <v>17.45</v>
      </c>
      <c r="E186" s="87">
        <v>5.5</v>
      </c>
      <c r="F186" s="83">
        <v>4.3166666666666673</v>
      </c>
      <c r="G186" s="83">
        <v>30.72</v>
      </c>
      <c r="H186" s="84">
        <v>17.5</v>
      </c>
      <c r="I186" s="83">
        <v>3.5799999999999996</v>
      </c>
      <c r="J186" s="87">
        <v>5</v>
      </c>
      <c r="K186" s="83">
        <v>27.6</v>
      </c>
      <c r="L186" s="87">
        <v>2.75</v>
      </c>
      <c r="M186" s="84">
        <v>13</v>
      </c>
      <c r="N186" s="83">
        <v>2.25</v>
      </c>
    </row>
    <row r="187" spans="1:14" x14ac:dyDescent="0.3">
      <c r="A187" s="2" t="s">
        <v>105</v>
      </c>
      <c r="B187" s="21">
        <v>13</v>
      </c>
      <c r="C187" s="83">
        <v>33.4</v>
      </c>
      <c r="D187" s="84">
        <v>34.5</v>
      </c>
      <c r="E187" s="87">
        <v>9.3000000000000007</v>
      </c>
      <c r="F187" s="83">
        <v>4.7</v>
      </c>
      <c r="G187" s="83">
        <v>28.8</v>
      </c>
      <c r="H187" s="84">
        <v>28.7</v>
      </c>
      <c r="I187" s="83">
        <v>6.3</v>
      </c>
      <c r="J187" s="87">
        <v>8.6999999999999993</v>
      </c>
      <c r="K187" s="83" t="e">
        <v>#DIV/0!</v>
      </c>
      <c r="L187" s="88" t="e">
        <v>#DIV/0!</v>
      </c>
      <c r="M187" s="84" t="e">
        <v>#DIV/0!</v>
      </c>
      <c r="N187" s="83" t="e">
        <v>#DIV/0!</v>
      </c>
    </row>
    <row r="188" spans="1:14" x14ac:dyDescent="0.3">
      <c r="A188" s="2" t="s">
        <v>132</v>
      </c>
      <c r="B188" s="21">
        <v>9</v>
      </c>
      <c r="C188" s="83">
        <v>38.200000000000003</v>
      </c>
      <c r="D188" s="84">
        <v>20.3</v>
      </c>
      <c r="E188" s="87">
        <v>7.1</v>
      </c>
      <c r="F188" s="83">
        <v>11.6</v>
      </c>
      <c r="G188" s="83" t="e">
        <v>#DIV/0!</v>
      </c>
      <c r="H188" s="84" t="e">
        <v>#DIV/0!</v>
      </c>
      <c r="I188" s="83" t="e">
        <v>#DIV/0!</v>
      </c>
      <c r="J188" s="87" t="e">
        <v>#DIV/0!</v>
      </c>
      <c r="K188" s="83" t="e">
        <v>#DIV/0!</v>
      </c>
      <c r="L188" s="87" t="e">
        <v>#DIV/0!</v>
      </c>
      <c r="M188" s="84" t="e">
        <v>#DIV/0!</v>
      </c>
      <c r="N188" s="83" t="e">
        <v>#DIV/0!</v>
      </c>
    </row>
    <row r="189" spans="1:14" x14ac:dyDescent="0.3">
      <c r="A189" s="2" t="s">
        <v>207</v>
      </c>
      <c r="B189" s="21">
        <v>14</v>
      </c>
      <c r="C189" s="83">
        <v>30.9</v>
      </c>
      <c r="D189" s="84">
        <v>13.9</v>
      </c>
      <c r="E189" s="87">
        <v>5.8</v>
      </c>
      <c r="F189" s="83">
        <v>2.6</v>
      </c>
      <c r="G189" s="83">
        <v>33.5</v>
      </c>
      <c r="H189" s="84">
        <v>18</v>
      </c>
      <c r="I189" s="83">
        <v>4</v>
      </c>
      <c r="J189" s="87">
        <v>5.5</v>
      </c>
      <c r="K189" s="83">
        <v>28.4</v>
      </c>
      <c r="L189" s="87">
        <v>5</v>
      </c>
      <c r="M189" s="84">
        <v>16</v>
      </c>
      <c r="N189" s="83">
        <v>2</v>
      </c>
    </row>
    <row r="190" spans="1:14" x14ac:dyDescent="0.3">
      <c r="A190" s="2" t="s">
        <v>250</v>
      </c>
      <c r="B190" s="21">
        <v>15</v>
      </c>
      <c r="C190" s="83">
        <v>27.8</v>
      </c>
      <c r="D190" s="84">
        <v>10.3</v>
      </c>
      <c r="E190" s="87">
        <v>4.3</v>
      </c>
      <c r="F190" s="83">
        <v>2.6</v>
      </c>
      <c r="G190" s="83">
        <v>29.8</v>
      </c>
      <c r="H190" s="84">
        <v>11.3</v>
      </c>
      <c r="I190" s="83">
        <v>2.8</v>
      </c>
      <c r="J190" s="87">
        <v>3.5</v>
      </c>
      <c r="K190" s="83">
        <v>25.8</v>
      </c>
      <c r="L190" s="209">
        <v>2</v>
      </c>
      <c r="M190" s="84">
        <v>7</v>
      </c>
      <c r="N190" s="83">
        <v>2</v>
      </c>
    </row>
    <row r="191" spans="1:14" x14ac:dyDescent="0.3">
      <c r="A191" s="2" t="s">
        <v>120</v>
      </c>
      <c r="B191" s="21">
        <v>15</v>
      </c>
      <c r="C191" s="83">
        <v>35.700000000000003</v>
      </c>
      <c r="D191" s="84">
        <v>23.4</v>
      </c>
      <c r="E191" s="87">
        <v>3.4</v>
      </c>
      <c r="F191" s="83">
        <v>3.6</v>
      </c>
      <c r="G191" s="83">
        <v>36.5</v>
      </c>
      <c r="H191" s="84">
        <v>27</v>
      </c>
      <c r="I191" s="83">
        <v>4.3</v>
      </c>
      <c r="J191" s="87">
        <v>5</v>
      </c>
      <c r="K191" s="83">
        <v>33.6</v>
      </c>
      <c r="L191" s="87">
        <v>4</v>
      </c>
      <c r="M191" s="84">
        <v>29</v>
      </c>
      <c r="N191" s="83">
        <v>5</v>
      </c>
    </row>
    <row r="192" spans="1:14" x14ac:dyDescent="0.3">
      <c r="A192" s="2" t="s">
        <v>309</v>
      </c>
      <c r="B192" s="21">
        <v>12</v>
      </c>
      <c r="C192" s="83">
        <v>23.6</v>
      </c>
      <c r="D192" s="84">
        <v>2.2999999999999998</v>
      </c>
      <c r="E192" s="87">
        <v>3.1</v>
      </c>
      <c r="F192" s="83">
        <v>0.8</v>
      </c>
      <c r="G192" s="83">
        <v>25</v>
      </c>
      <c r="H192" s="84">
        <v>2.5</v>
      </c>
      <c r="I192" s="83">
        <v>0.5</v>
      </c>
      <c r="J192" s="87">
        <v>2.2999999999999998</v>
      </c>
      <c r="K192" s="83">
        <v>22.6</v>
      </c>
      <c r="L192" s="87">
        <v>0</v>
      </c>
      <c r="M192" s="84">
        <v>0</v>
      </c>
      <c r="N192" s="83">
        <v>0</v>
      </c>
    </row>
    <row r="193" spans="1:14" x14ac:dyDescent="0.3">
      <c r="A193" s="2" t="s">
        <v>71</v>
      </c>
      <c r="B193" s="21">
        <v>12.333333333333334</v>
      </c>
      <c r="C193" s="83">
        <v>30.333333333333332</v>
      </c>
      <c r="D193" s="84">
        <v>17.150000000000002</v>
      </c>
      <c r="E193" s="87">
        <v>5.8</v>
      </c>
      <c r="F193" s="83">
        <v>3.7000000000000006</v>
      </c>
      <c r="G193" s="83">
        <v>27.46</v>
      </c>
      <c r="H193" s="84">
        <v>14.02</v>
      </c>
      <c r="I193" s="83">
        <v>3.46</v>
      </c>
      <c r="J193" s="87">
        <v>4.8</v>
      </c>
      <c r="K193" s="83">
        <v>25.8</v>
      </c>
      <c r="L193" s="87">
        <v>4.5999999999999996</v>
      </c>
      <c r="M193" s="84">
        <v>12</v>
      </c>
      <c r="N193" s="83">
        <v>3.4</v>
      </c>
    </row>
    <row r="194" spans="1:14" x14ac:dyDescent="0.3">
      <c r="A194" s="159" t="s">
        <v>77</v>
      </c>
      <c r="B194" s="158">
        <v>11</v>
      </c>
      <c r="C194" s="160">
        <v>31.6</v>
      </c>
      <c r="D194" s="161">
        <v>15.9</v>
      </c>
      <c r="E194" s="88">
        <v>10.199999999999999</v>
      </c>
      <c r="F194" s="160">
        <v>0.6</v>
      </c>
      <c r="G194" s="160">
        <v>30.2</v>
      </c>
      <c r="H194" s="161">
        <v>14</v>
      </c>
      <c r="I194" s="160">
        <v>0</v>
      </c>
      <c r="J194" s="88">
        <v>8</v>
      </c>
      <c r="K194" s="147">
        <v>30.2</v>
      </c>
      <c r="L194" s="209">
        <v>8</v>
      </c>
      <c r="M194" s="289">
        <v>14</v>
      </c>
      <c r="N194" s="147">
        <v>0</v>
      </c>
    </row>
    <row r="195" spans="1:14" x14ac:dyDescent="0.3">
      <c r="A195" s="2" t="s">
        <v>45</v>
      </c>
      <c r="B195" s="21">
        <v>3</v>
      </c>
      <c r="C195" s="83">
        <v>32.700000000000003</v>
      </c>
      <c r="D195" s="84">
        <v>26.7</v>
      </c>
      <c r="E195" s="87">
        <v>7.3</v>
      </c>
      <c r="F195" s="83">
        <v>3.7</v>
      </c>
      <c r="G195" s="83" t="e">
        <v>#DIV/0!</v>
      </c>
      <c r="H195" s="84" t="e">
        <v>#DIV/0!</v>
      </c>
      <c r="I195" s="83" t="e">
        <v>#DIV/0!</v>
      </c>
      <c r="J195" s="87" t="e">
        <v>#DIV/0!</v>
      </c>
      <c r="K195" s="83" t="e">
        <v>#DIV/0!</v>
      </c>
      <c r="L195" s="87" t="e">
        <v>#DIV/0!</v>
      </c>
      <c r="M195" s="84" t="e">
        <v>#DIV/0!</v>
      </c>
      <c r="N195" s="83" t="e">
        <v>#DIV/0!</v>
      </c>
    </row>
    <row r="196" spans="1:14" x14ac:dyDescent="0.3">
      <c r="A196" s="2" t="s">
        <v>70</v>
      </c>
      <c r="B196" s="21">
        <v>15</v>
      </c>
      <c r="C196" s="83">
        <v>35.9</v>
      </c>
      <c r="D196" s="84">
        <v>31.6</v>
      </c>
      <c r="E196" s="87">
        <v>4.8</v>
      </c>
      <c r="F196" s="83">
        <v>5.2</v>
      </c>
      <c r="G196" s="83">
        <v>34.700000000000003</v>
      </c>
      <c r="H196" s="84">
        <v>29.5</v>
      </c>
      <c r="I196" s="83">
        <v>5</v>
      </c>
      <c r="J196" s="87">
        <v>6</v>
      </c>
      <c r="K196" s="83">
        <v>33.5</v>
      </c>
      <c r="L196" s="87">
        <v>7</v>
      </c>
      <c r="M196" s="84">
        <v>24</v>
      </c>
      <c r="N196" s="83">
        <v>5</v>
      </c>
    </row>
    <row r="197" spans="1:14" x14ac:dyDescent="0.3">
      <c r="A197" s="2" t="s">
        <v>79</v>
      </c>
      <c r="B197" s="21">
        <v>15</v>
      </c>
      <c r="C197" s="83">
        <v>22.8</v>
      </c>
      <c r="D197" s="84">
        <v>5.3</v>
      </c>
      <c r="E197" s="87">
        <v>4.5</v>
      </c>
      <c r="F197" s="83">
        <v>1.3</v>
      </c>
      <c r="G197" s="83">
        <v>22</v>
      </c>
      <c r="H197" s="84">
        <v>6.5</v>
      </c>
      <c r="I197" s="83">
        <v>0.8</v>
      </c>
      <c r="J197" s="87">
        <v>3</v>
      </c>
      <c r="K197" s="83">
        <v>17</v>
      </c>
      <c r="L197" s="87">
        <v>3</v>
      </c>
      <c r="M197" s="84">
        <v>4</v>
      </c>
      <c r="N197" s="83">
        <v>0</v>
      </c>
    </row>
    <row r="198" spans="1:14" x14ac:dyDescent="0.3">
      <c r="A198" s="2" t="s">
        <v>75</v>
      </c>
      <c r="B198" s="21">
        <v>15</v>
      </c>
      <c r="C198" s="83">
        <v>31.5</v>
      </c>
      <c r="D198" s="84">
        <v>13.3</v>
      </c>
      <c r="E198" s="87">
        <v>4.4000000000000004</v>
      </c>
      <c r="F198" s="83">
        <v>9.3000000000000007</v>
      </c>
      <c r="G198" s="83">
        <v>28.7</v>
      </c>
      <c r="H198" s="84">
        <v>13.8</v>
      </c>
      <c r="I198" s="83">
        <v>8.5</v>
      </c>
      <c r="J198" s="87">
        <v>4.5</v>
      </c>
      <c r="K198" s="83">
        <v>26.9</v>
      </c>
      <c r="L198" s="87">
        <v>3</v>
      </c>
      <c r="M198" s="84">
        <v>9</v>
      </c>
      <c r="N198" s="83">
        <v>10</v>
      </c>
    </row>
    <row r="199" spans="1:14" x14ac:dyDescent="0.3">
      <c r="A199" s="2" t="s">
        <v>82</v>
      </c>
      <c r="B199" s="21">
        <v>15</v>
      </c>
      <c r="C199" s="83">
        <v>27.5</v>
      </c>
      <c r="D199" s="84">
        <v>10.1</v>
      </c>
      <c r="E199" s="87">
        <v>3.6</v>
      </c>
      <c r="F199" s="83">
        <v>2.1</v>
      </c>
      <c r="G199" s="83">
        <v>21.7</v>
      </c>
      <c r="H199" s="84">
        <v>6.3</v>
      </c>
      <c r="I199" s="83">
        <v>3</v>
      </c>
      <c r="J199" s="87">
        <v>2.5</v>
      </c>
      <c r="K199" s="83">
        <v>21.4</v>
      </c>
      <c r="L199" s="87">
        <v>2</v>
      </c>
      <c r="M199" s="84">
        <v>9</v>
      </c>
      <c r="N199" s="83">
        <v>2</v>
      </c>
    </row>
    <row r="200" spans="1:14" x14ac:dyDescent="0.3">
      <c r="A200" s="2" t="s">
        <v>96</v>
      </c>
      <c r="B200" s="21">
        <v>13.142857142857142</v>
      </c>
      <c r="C200" s="83">
        <v>28.442857142857143</v>
      </c>
      <c r="D200" s="84">
        <v>14.028571428571428</v>
      </c>
      <c r="E200" s="87">
        <v>4.7571428571428571</v>
      </c>
      <c r="F200" s="83">
        <v>2.8428571428571425</v>
      </c>
      <c r="G200" s="83">
        <v>26.816666666666663</v>
      </c>
      <c r="H200" s="84">
        <v>14.6</v>
      </c>
      <c r="I200" s="83">
        <v>3.3333333333333335</v>
      </c>
      <c r="J200" s="87">
        <v>4.8500000000000005</v>
      </c>
      <c r="K200" s="83">
        <v>24.524999999999999</v>
      </c>
      <c r="L200" s="87">
        <v>3.25</v>
      </c>
      <c r="M200" s="84">
        <v>9.5</v>
      </c>
      <c r="N200" s="83">
        <v>0.5</v>
      </c>
    </row>
    <row r="201" spans="1:14" x14ac:dyDescent="0.3">
      <c r="A201" s="2" t="s">
        <v>95</v>
      </c>
      <c r="B201" s="21">
        <v>11</v>
      </c>
      <c r="C201" s="83">
        <v>36.6</v>
      </c>
      <c r="D201" s="84">
        <v>31.8</v>
      </c>
      <c r="E201" s="87">
        <v>6.6</v>
      </c>
      <c r="F201" s="83">
        <v>7.7</v>
      </c>
      <c r="G201" s="83">
        <v>33.6</v>
      </c>
      <c r="H201" s="84">
        <v>30</v>
      </c>
      <c r="I201" s="83">
        <v>12</v>
      </c>
      <c r="J201" s="87">
        <v>7</v>
      </c>
      <c r="K201" s="83" t="e">
        <v>#DIV/0!</v>
      </c>
      <c r="L201" s="88" t="e">
        <v>#DIV/0!</v>
      </c>
      <c r="M201" s="84" t="e">
        <v>#DIV/0!</v>
      </c>
      <c r="N201" s="83" t="e">
        <v>#DIV/0!</v>
      </c>
    </row>
    <row r="202" spans="1:14" x14ac:dyDescent="0.3">
      <c r="A202" s="2" t="s">
        <v>559</v>
      </c>
      <c r="B202" s="21">
        <v>13</v>
      </c>
      <c r="C202" s="83">
        <v>27.1</v>
      </c>
      <c r="D202" s="84">
        <v>10.199999999999999</v>
      </c>
      <c r="E202" s="87">
        <v>5.6</v>
      </c>
      <c r="F202" s="83">
        <v>3.2</v>
      </c>
      <c r="G202" s="83">
        <v>24.4</v>
      </c>
      <c r="H202" s="84">
        <v>14</v>
      </c>
      <c r="I202" s="83">
        <v>2.7</v>
      </c>
      <c r="J202" s="87">
        <v>5.7</v>
      </c>
      <c r="K202" s="83" t="e">
        <v>#DIV/0!</v>
      </c>
      <c r="L202" s="87" t="e">
        <v>#DIV/0!</v>
      </c>
      <c r="M202" s="84" t="e">
        <v>#DIV/0!</v>
      </c>
      <c r="N202" s="83" t="e">
        <v>#DIV/0!</v>
      </c>
    </row>
    <row r="203" spans="1:14" x14ac:dyDescent="0.3">
      <c r="A203" s="2" t="s">
        <v>361</v>
      </c>
      <c r="B203" s="21">
        <v>15</v>
      </c>
      <c r="C203" s="83">
        <v>20.2</v>
      </c>
      <c r="D203" s="84">
        <v>6.9</v>
      </c>
      <c r="E203" s="87">
        <v>5.6</v>
      </c>
      <c r="F203" s="83">
        <v>1.5</v>
      </c>
      <c r="G203" s="83">
        <v>21.6</v>
      </c>
      <c r="H203" s="84">
        <v>8.3000000000000007</v>
      </c>
      <c r="I203" s="83">
        <v>1.5</v>
      </c>
      <c r="J203" s="87">
        <v>5.8</v>
      </c>
      <c r="K203" s="83">
        <v>23.2</v>
      </c>
      <c r="L203" s="87">
        <v>3</v>
      </c>
      <c r="M203" s="84">
        <v>12</v>
      </c>
      <c r="N203" s="83">
        <v>1</v>
      </c>
    </row>
    <row r="204" spans="1:14" x14ac:dyDescent="0.3">
      <c r="A204" s="2" t="s">
        <v>176</v>
      </c>
      <c r="B204" s="21">
        <v>8</v>
      </c>
      <c r="C204" s="83">
        <v>35.799999999999997</v>
      </c>
      <c r="D204" s="84">
        <v>19.5</v>
      </c>
      <c r="E204" s="87">
        <v>5.5</v>
      </c>
      <c r="F204" s="83">
        <v>3</v>
      </c>
      <c r="G204" s="83" t="e">
        <v>#DIV/0!</v>
      </c>
      <c r="H204" s="84" t="e">
        <v>#DIV/0!</v>
      </c>
      <c r="I204" s="83" t="e">
        <v>#DIV/0!</v>
      </c>
      <c r="J204" s="87" t="e">
        <v>#DIV/0!</v>
      </c>
      <c r="K204" s="83" t="e">
        <v>#DIV/0!</v>
      </c>
      <c r="L204" s="87" t="e">
        <v>#DIV/0!</v>
      </c>
      <c r="M204" s="84" t="e">
        <v>#DIV/0!</v>
      </c>
      <c r="N204" s="83" t="e">
        <v>#DIV/0!</v>
      </c>
    </row>
    <row r="205" spans="1:14" x14ac:dyDescent="0.3">
      <c r="A205" s="2" t="s">
        <v>455</v>
      </c>
      <c r="B205" s="21">
        <v>15</v>
      </c>
      <c r="C205" s="83">
        <v>26.6</v>
      </c>
      <c r="D205" s="84">
        <v>7.7</v>
      </c>
      <c r="E205" s="87">
        <v>3.5</v>
      </c>
      <c r="F205" s="83">
        <v>1.3</v>
      </c>
      <c r="G205" s="83">
        <v>22.2</v>
      </c>
      <c r="H205" s="84">
        <v>5.5</v>
      </c>
      <c r="I205" s="83">
        <v>1</v>
      </c>
      <c r="J205" s="87">
        <v>2.2999999999999998</v>
      </c>
      <c r="K205" s="83">
        <v>14.2</v>
      </c>
      <c r="L205" s="87">
        <v>1</v>
      </c>
      <c r="M205" s="84">
        <v>3</v>
      </c>
      <c r="N205" s="83">
        <v>0</v>
      </c>
    </row>
    <row r="206" spans="1:14" x14ac:dyDescent="0.3">
      <c r="A206" s="2" t="s">
        <v>255</v>
      </c>
      <c r="B206" s="21">
        <v>15</v>
      </c>
      <c r="C206" s="83">
        <v>25</v>
      </c>
      <c r="D206" s="84">
        <v>11.8</v>
      </c>
      <c r="E206" s="87">
        <v>3.5</v>
      </c>
      <c r="F206" s="83">
        <v>1.6</v>
      </c>
      <c r="G206" s="83">
        <v>37</v>
      </c>
      <c r="H206" s="84">
        <v>22.3</v>
      </c>
      <c r="I206" s="83">
        <v>2.2999999999999998</v>
      </c>
      <c r="J206" s="87">
        <v>6.5</v>
      </c>
      <c r="K206" s="83">
        <v>34.9</v>
      </c>
      <c r="L206" s="87">
        <v>8</v>
      </c>
      <c r="M206" s="84">
        <v>12</v>
      </c>
      <c r="N206" s="83">
        <v>1</v>
      </c>
    </row>
    <row r="207" spans="1:14" x14ac:dyDescent="0.3">
      <c r="A207" s="2" t="s">
        <v>277</v>
      </c>
      <c r="B207" s="21">
        <v>15</v>
      </c>
      <c r="C207" s="83">
        <v>27.8</v>
      </c>
      <c r="D207" s="84">
        <v>10.3</v>
      </c>
      <c r="E207" s="87">
        <v>3</v>
      </c>
      <c r="F207" s="83">
        <v>1.6</v>
      </c>
      <c r="G207" s="83">
        <v>22.1</v>
      </c>
      <c r="H207" s="84">
        <v>7.5</v>
      </c>
      <c r="I207" s="83">
        <v>0.5</v>
      </c>
      <c r="J207" s="87">
        <v>1.8</v>
      </c>
      <c r="K207" s="83">
        <v>25.8</v>
      </c>
      <c r="L207" s="87">
        <v>1</v>
      </c>
      <c r="M207" s="84">
        <v>11</v>
      </c>
      <c r="N207" s="83">
        <v>0</v>
      </c>
    </row>
    <row r="208" spans="1:14" x14ac:dyDescent="0.3">
      <c r="A208" s="2" t="s">
        <v>113</v>
      </c>
      <c r="B208" s="21">
        <v>14</v>
      </c>
      <c r="C208" s="83">
        <v>30.066666666666663</v>
      </c>
      <c r="D208" s="84">
        <v>17.383333333333333</v>
      </c>
      <c r="E208" s="87">
        <v>5.333333333333333</v>
      </c>
      <c r="F208" s="83">
        <v>3.9499999999999993</v>
      </c>
      <c r="G208" s="83">
        <v>30.36666666666666</v>
      </c>
      <c r="H208" s="84">
        <v>17.566666666666666</v>
      </c>
      <c r="I208" s="83">
        <v>3.4333333333333336</v>
      </c>
      <c r="J208" s="87">
        <v>4.9833333333333334</v>
      </c>
      <c r="K208" s="83">
        <v>31.916666666666671</v>
      </c>
      <c r="L208" s="87">
        <v>4.833333333333333</v>
      </c>
      <c r="M208" s="84">
        <v>16.666666666666668</v>
      </c>
      <c r="N208" s="83">
        <v>2.5</v>
      </c>
    </row>
    <row r="209" spans="1:14" x14ac:dyDescent="0.3">
      <c r="A209" s="2" t="s">
        <v>199</v>
      </c>
      <c r="B209" s="21">
        <v>15</v>
      </c>
      <c r="C209" s="83">
        <v>36.6</v>
      </c>
      <c r="D209" s="84">
        <v>20.9</v>
      </c>
      <c r="E209" s="87">
        <v>12.8</v>
      </c>
      <c r="F209" s="83">
        <v>8.5</v>
      </c>
      <c r="G209" s="83">
        <v>38.200000000000003</v>
      </c>
      <c r="H209" s="84">
        <v>20.8</v>
      </c>
      <c r="I209" s="83">
        <v>8</v>
      </c>
      <c r="J209" s="87">
        <v>11.8</v>
      </c>
      <c r="K209" s="83">
        <v>39.9</v>
      </c>
      <c r="L209" s="87">
        <v>10</v>
      </c>
      <c r="M209" s="84">
        <v>24</v>
      </c>
      <c r="N209" s="83">
        <v>4</v>
      </c>
    </row>
    <row r="210" spans="1:14" x14ac:dyDescent="0.3">
      <c r="A210" s="2" t="s">
        <v>231</v>
      </c>
      <c r="B210" s="21">
        <v>15</v>
      </c>
      <c r="C210" s="83">
        <v>33.4</v>
      </c>
      <c r="D210" s="84">
        <v>16.8</v>
      </c>
      <c r="E210" s="87">
        <v>4.7</v>
      </c>
      <c r="F210" s="83">
        <v>1.5</v>
      </c>
      <c r="G210" s="83">
        <v>32.4</v>
      </c>
      <c r="H210" s="84">
        <v>17.8</v>
      </c>
      <c r="I210" s="83">
        <v>1.8</v>
      </c>
      <c r="J210" s="87">
        <v>4</v>
      </c>
      <c r="K210" s="83">
        <v>35.1</v>
      </c>
      <c r="L210" s="87">
        <v>5</v>
      </c>
      <c r="M210" s="84">
        <v>19</v>
      </c>
      <c r="N210" s="83">
        <v>1</v>
      </c>
    </row>
    <row r="211" spans="1:14" x14ac:dyDescent="0.3">
      <c r="A211" s="2" t="s">
        <v>164</v>
      </c>
      <c r="B211" s="21">
        <v>15</v>
      </c>
      <c r="C211" s="83">
        <v>29.9</v>
      </c>
      <c r="D211" s="84">
        <v>11.5</v>
      </c>
      <c r="E211" s="87">
        <v>4.7</v>
      </c>
      <c r="F211" s="83">
        <v>1.4</v>
      </c>
      <c r="G211" s="83">
        <v>33</v>
      </c>
      <c r="H211" s="84">
        <v>13.3</v>
      </c>
      <c r="I211" s="83">
        <v>1.5</v>
      </c>
      <c r="J211" s="87">
        <v>4.3</v>
      </c>
      <c r="K211" s="83">
        <v>27.9</v>
      </c>
      <c r="L211" s="87">
        <v>6</v>
      </c>
      <c r="M211" s="84">
        <v>3</v>
      </c>
      <c r="N211" s="83">
        <v>0</v>
      </c>
    </row>
    <row r="212" spans="1:14" x14ac:dyDescent="0.3">
      <c r="A212" s="2" t="s">
        <v>112</v>
      </c>
      <c r="B212" s="21">
        <v>12</v>
      </c>
      <c r="C212" s="83">
        <v>32.200000000000003</v>
      </c>
      <c r="D212" s="84">
        <v>24.9</v>
      </c>
      <c r="E212" s="87">
        <v>3.8</v>
      </c>
      <c r="F212" s="83">
        <v>5.0999999999999996</v>
      </c>
      <c r="G212" s="83">
        <v>28.2</v>
      </c>
      <c r="H212" s="84">
        <v>22</v>
      </c>
      <c r="I212" s="83">
        <v>3.7</v>
      </c>
      <c r="J212" s="87">
        <v>2</v>
      </c>
      <c r="K212" s="83">
        <v>35.200000000000003</v>
      </c>
      <c r="L212" s="209">
        <v>4</v>
      </c>
      <c r="M212" s="84">
        <v>29</v>
      </c>
      <c r="N212" s="83">
        <v>6</v>
      </c>
    </row>
    <row r="213" spans="1:14" x14ac:dyDescent="0.3">
      <c r="A213" s="2" t="s">
        <v>158</v>
      </c>
      <c r="B213" s="21">
        <v>12</v>
      </c>
      <c r="C213" s="83">
        <v>27.8</v>
      </c>
      <c r="D213" s="84">
        <v>18.899999999999999</v>
      </c>
      <c r="E213" s="87">
        <v>3.3</v>
      </c>
      <c r="F213" s="83">
        <v>3.3</v>
      </c>
      <c r="G213" s="83">
        <v>32.299999999999997</v>
      </c>
      <c r="H213" s="84">
        <v>23</v>
      </c>
      <c r="I213" s="83">
        <v>3.3</v>
      </c>
      <c r="J213" s="87">
        <v>6.3</v>
      </c>
      <c r="K213" s="83">
        <v>26.8</v>
      </c>
      <c r="L213" s="87">
        <v>3</v>
      </c>
      <c r="M213" s="84">
        <v>13</v>
      </c>
      <c r="N213" s="83">
        <v>1</v>
      </c>
    </row>
    <row r="214" spans="1:14" x14ac:dyDescent="0.3">
      <c r="A214" s="2" t="s">
        <v>273</v>
      </c>
      <c r="B214" s="21">
        <v>15</v>
      </c>
      <c r="C214" s="83">
        <v>20.5</v>
      </c>
      <c r="D214" s="84">
        <v>11.3</v>
      </c>
      <c r="E214" s="87">
        <v>2.7</v>
      </c>
      <c r="F214" s="83">
        <v>3.9</v>
      </c>
      <c r="G214" s="83">
        <v>18.100000000000001</v>
      </c>
      <c r="H214" s="84">
        <v>8.5</v>
      </c>
      <c r="I214" s="83">
        <v>2.2999999999999998</v>
      </c>
      <c r="J214" s="87">
        <v>1.5</v>
      </c>
      <c r="K214" s="83">
        <v>26.6</v>
      </c>
      <c r="L214" s="87">
        <v>1</v>
      </c>
      <c r="M214" s="84">
        <v>12</v>
      </c>
      <c r="N214" s="83">
        <v>3</v>
      </c>
    </row>
    <row r="215" spans="1:14" x14ac:dyDescent="0.3">
      <c r="A215" s="2" t="s">
        <v>116</v>
      </c>
      <c r="B215" s="21">
        <v>10.454545454545455</v>
      </c>
      <c r="C215" s="83">
        <v>26.063636363636363</v>
      </c>
      <c r="D215" s="84">
        <v>12.527272727272729</v>
      </c>
      <c r="E215" s="87">
        <v>4.6363636363636367</v>
      </c>
      <c r="F215" s="83">
        <v>3.1181818181818186</v>
      </c>
      <c r="G215" s="83">
        <v>24.754545454545454</v>
      </c>
      <c r="H215" s="84">
        <v>12.154545454545454</v>
      </c>
      <c r="I215" s="83">
        <v>3.1909090909090905</v>
      </c>
      <c r="J215" s="87">
        <v>4.6818181818181817</v>
      </c>
      <c r="K215" s="83">
        <v>21.822222222222223</v>
      </c>
      <c r="L215" s="87">
        <v>3.8888888888888888</v>
      </c>
      <c r="M215" s="84">
        <v>9.3333333333333339</v>
      </c>
      <c r="N215" s="83">
        <v>2.1111111111111112</v>
      </c>
    </row>
    <row r="216" spans="1:14" x14ac:dyDescent="0.3">
      <c r="A216" s="2" t="s">
        <v>274</v>
      </c>
      <c r="B216" s="21">
        <v>11</v>
      </c>
      <c r="C216" s="83">
        <v>28.5</v>
      </c>
      <c r="D216" s="84">
        <v>17.100000000000001</v>
      </c>
      <c r="E216" s="87">
        <v>7.5</v>
      </c>
      <c r="F216" s="83">
        <v>3.5</v>
      </c>
      <c r="G216" s="83">
        <v>26.8</v>
      </c>
      <c r="H216" s="84">
        <v>16.5</v>
      </c>
      <c r="I216" s="83">
        <v>2.5</v>
      </c>
      <c r="J216" s="87">
        <v>7</v>
      </c>
      <c r="K216" s="83">
        <v>30.6</v>
      </c>
      <c r="L216" s="87">
        <v>7</v>
      </c>
      <c r="M216" s="84">
        <v>21</v>
      </c>
      <c r="N216" s="83">
        <v>4</v>
      </c>
    </row>
    <row r="217" spans="1:14" x14ac:dyDescent="0.3">
      <c r="A217" s="2" t="s">
        <v>281</v>
      </c>
      <c r="B217" s="21">
        <v>8</v>
      </c>
      <c r="C217" s="83">
        <v>26.9</v>
      </c>
      <c r="D217" s="84">
        <v>16.899999999999999</v>
      </c>
      <c r="E217" s="87">
        <v>7.4</v>
      </c>
      <c r="F217" s="83">
        <v>2.6</v>
      </c>
      <c r="G217" s="83">
        <v>22.6</v>
      </c>
      <c r="H217" s="84">
        <v>13</v>
      </c>
      <c r="I217" s="83">
        <v>3</v>
      </c>
      <c r="J217" s="87">
        <v>6</v>
      </c>
      <c r="K217" s="83" t="e">
        <v>#DIV/0!</v>
      </c>
      <c r="L217" s="87" t="e">
        <v>#DIV/0!</v>
      </c>
      <c r="M217" s="84" t="e">
        <v>#DIV/0!</v>
      </c>
      <c r="N217" s="83" t="e">
        <v>#DIV/0!</v>
      </c>
    </row>
    <row r="218" spans="1:14" x14ac:dyDescent="0.3">
      <c r="A218" s="2" t="s">
        <v>115</v>
      </c>
      <c r="B218" s="21">
        <v>8</v>
      </c>
      <c r="C218" s="83">
        <v>34.1</v>
      </c>
      <c r="D218" s="84">
        <v>22.6</v>
      </c>
      <c r="E218" s="87">
        <v>7.3</v>
      </c>
      <c r="F218" s="83">
        <v>3.5</v>
      </c>
      <c r="G218" s="83">
        <v>30.5</v>
      </c>
      <c r="H218" s="84">
        <v>30</v>
      </c>
      <c r="I218" s="83">
        <v>4</v>
      </c>
      <c r="J218" s="87">
        <v>10</v>
      </c>
      <c r="K218" s="83" t="e">
        <v>#DIV/0!</v>
      </c>
      <c r="L218" s="209" t="e">
        <v>#DIV/0!</v>
      </c>
      <c r="M218" s="84" t="e">
        <v>#DIV/0!</v>
      </c>
      <c r="N218" s="83" t="e">
        <v>#DIV/0!</v>
      </c>
    </row>
    <row r="219" spans="1:14" x14ac:dyDescent="0.3">
      <c r="A219" s="2" t="s">
        <v>491</v>
      </c>
      <c r="B219" s="21">
        <v>12</v>
      </c>
      <c r="C219" s="83">
        <v>21.8</v>
      </c>
      <c r="D219" s="84">
        <v>9.5</v>
      </c>
      <c r="E219" s="87">
        <v>6.1</v>
      </c>
      <c r="F219" s="83">
        <v>2.1</v>
      </c>
      <c r="G219" s="83">
        <v>25.8</v>
      </c>
      <c r="H219" s="84">
        <v>13.8</v>
      </c>
      <c r="I219" s="83">
        <v>2.8</v>
      </c>
      <c r="J219" s="87">
        <v>5.5</v>
      </c>
      <c r="K219" s="83">
        <v>22.2</v>
      </c>
      <c r="L219" s="87">
        <v>5</v>
      </c>
      <c r="M219" s="84">
        <v>13</v>
      </c>
      <c r="N219" s="83">
        <v>3</v>
      </c>
    </row>
    <row r="220" spans="1:14" x14ac:dyDescent="0.3">
      <c r="A220" s="2" t="s">
        <v>346</v>
      </c>
      <c r="B220" s="21">
        <v>13</v>
      </c>
      <c r="C220" s="83">
        <v>25.9</v>
      </c>
      <c r="D220" s="84">
        <v>9.6999999999999993</v>
      </c>
      <c r="E220" s="87">
        <v>4.5</v>
      </c>
      <c r="F220" s="83">
        <v>1.8</v>
      </c>
      <c r="G220" s="83">
        <v>26.2</v>
      </c>
      <c r="H220" s="84">
        <v>9.8000000000000007</v>
      </c>
      <c r="I220" s="83">
        <v>1.3</v>
      </c>
      <c r="J220" s="87">
        <v>4</v>
      </c>
      <c r="K220" s="83">
        <v>24.1</v>
      </c>
      <c r="L220" s="87">
        <v>3</v>
      </c>
      <c r="M220" s="84">
        <v>15</v>
      </c>
      <c r="N220" s="83">
        <v>1</v>
      </c>
    </row>
    <row r="221" spans="1:14" x14ac:dyDescent="0.3">
      <c r="A221" s="2" t="s">
        <v>305</v>
      </c>
      <c r="B221" s="21">
        <v>14</v>
      </c>
      <c r="C221" s="83">
        <v>23.7</v>
      </c>
      <c r="D221" s="84">
        <v>10.6</v>
      </c>
      <c r="E221" s="87">
        <v>4.0999999999999996</v>
      </c>
      <c r="F221" s="83">
        <v>2.2000000000000002</v>
      </c>
      <c r="G221" s="83">
        <v>22.9</v>
      </c>
      <c r="H221" s="84">
        <v>12</v>
      </c>
      <c r="I221" s="83">
        <v>1.3</v>
      </c>
      <c r="J221" s="87">
        <v>4.5</v>
      </c>
      <c r="K221" s="83">
        <v>19.100000000000001</v>
      </c>
      <c r="L221" s="87">
        <v>5</v>
      </c>
      <c r="M221" s="84">
        <v>2</v>
      </c>
      <c r="N221" s="83">
        <v>1</v>
      </c>
    </row>
    <row r="222" spans="1:14" x14ac:dyDescent="0.3">
      <c r="A222" s="2" t="s">
        <v>149</v>
      </c>
      <c r="B222" s="21">
        <v>9</v>
      </c>
      <c r="C222" s="83">
        <v>30.2</v>
      </c>
      <c r="D222" s="84">
        <v>15.6</v>
      </c>
      <c r="E222" s="87">
        <v>3.7</v>
      </c>
      <c r="F222" s="83">
        <v>3.6</v>
      </c>
      <c r="G222" s="83">
        <v>28.1</v>
      </c>
      <c r="H222" s="84">
        <v>12.5</v>
      </c>
      <c r="I222" s="83">
        <v>4</v>
      </c>
      <c r="J222" s="87">
        <v>4.5</v>
      </c>
      <c r="K222" s="83">
        <v>26.6</v>
      </c>
      <c r="L222" s="87">
        <v>5</v>
      </c>
      <c r="M222" s="84">
        <v>9</v>
      </c>
      <c r="N222" s="83">
        <v>4</v>
      </c>
    </row>
    <row r="223" spans="1:14" x14ac:dyDescent="0.3">
      <c r="A223" s="2" t="s">
        <v>210</v>
      </c>
      <c r="B223" s="21">
        <v>9</v>
      </c>
      <c r="C223" s="83">
        <v>28.1</v>
      </c>
      <c r="D223" s="84">
        <v>10.7</v>
      </c>
      <c r="E223" s="87">
        <v>2.8</v>
      </c>
      <c r="F223" s="83">
        <v>6.8</v>
      </c>
      <c r="G223" s="83">
        <v>29.1</v>
      </c>
      <c r="H223" s="84">
        <v>12</v>
      </c>
      <c r="I223" s="83">
        <v>8</v>
      </c>
      <c r="J223" s="87">
        <v>4</v>
      </c>
      <c r="K223" s="83">
        <v>26.5</v>
      </c>
      <c r="L223" s="87">
        <v>5</v>
      </c>
      <c r="M223" s="84">
        <v>11</v>
      </c>
      <c r="N223" s="83">
        <v>4</v>
      </c>
    </row>
    <row r="224" spans="1:14" x14ac:dyDescent="0.3">
      <c r="A224" s="2" t="s">
        <v>303</v>
      </c>
      <c r="B224" s="21">
        <v>11</v>
      </c>
      <c r="C224" s="83">
        <v>26.8</v>
      </c>
      <c r="D224" s="84">
        <v>13.8</v>
      </c>
      <c r="E224" s="87">
        <v>2.8</v>
      </c>
      <c r="F224" s="83">
        <v>4</v>
      </c>
      <c r="G224" s="83">
        <v>22.5</v>
      </c>
      <c r="H224" s="84">
        <v>7.3</v>
      </c>
      <c r="I224" s="83">
        <v>2.7</v>
      </c>
      <c r="J224" s="87">
        <v>2</v>
      </c>
      <c r="K224" s="83">
        <v>22.1</v>
      </c>
      <c r="L224" s="87">
        <v>3</v>
      </c>
      <c r="M224" s="84">
        <v>2</v>
      </c>
      <c r="N224" s="83">
        <v>2</v>
      </c>
    </row>
    <row r="225" spans="1:14" x14ac:dyDescent="0.3">
      <c r="A225" s="2" t="s">
        <v>279</v>
      </c>
      <c r="B225" s="21">
        <v>14</v>
      </c>
      <c r="C225" s="83">
        <v>20.5</v>
      </c>
      <c r="D225" s="84">
        <v>5.0999999999999996</v>
      </c>
      <c r="E225" s="87">
        <v>2.6</v>
      </c>
      <c r="F225" s="83">
        <v>3.7</v>
      </c>
      <c r="G225" s="83">
        <v>17.8</v>
      </c>
      <c r="H225" s="84">
        <v>2.8</v>
      </c>
      <c r="I225" s="83">
        <v>4.5</v>
      </c>
      <c r="J225" s="87">
        <v>2</v>
      </c>
      <c r="K225" s="83">
        <v>6.3</v>
      </c>
      <c r="L225" s="87">
        <v>0</v>
      </c>
      <c r="M225" s="84">
        <v>3</v>
      </c>
      <c r="N225" s="83">
        <v>0</v>
      </c>
    </row>
    <row r="226" spans="1:14" x14ac:dyDescent="0.3">
      <c r="A226" s="2" t="s">
        <v>373</v>
      </c>
      <c r="B226" s="21">
        <v>6</v>
      </c>
      <c r="C226" s="83">
        <v>20.2</v>
      </c>
      <c r="D226" s="84">
        <v>6.2</v>
      </c>
      <c r="E226" s="87">
        <v>2.2000000000000002</v>
      </c>
      <c r="F226" s="83">
        <v>0.5</v>
      </c>
      <c r="G226" s="83">
        <v>20</v>
      </c>
      <c r="H226" s="84">
        <v>4</v>
      </c>
      <c r="I226" s="83">
        <v>1</v>
      </c>
      <c r="J226" s="87">
        <v>2</v>
      </c>
      <c r="K226" s="83">
        <v>18.899999999999999</v>
      </c>
      <c r="L226" s="87">
        <v>2</v>
      </c>
      <c r="M226" s="84">
        <v>8</v>
      </c>
      <c r="N226" s="83">
        <v>0</v>
      </c>
    </row>
    <row r="227" spans="1:14" x14ac:dyDescent="0.3">
      <c r="A227" s="2" t="s">
        <v>108</v>
      </c>
      <c r="B227" s="21">
        <v>13.833333333333334</v>
      </c>
      <c r="C227" s="83">
        <v>33.016666666666659</v>
      </c>
      <c r="D227" s="84">
        <v>16.850000000000001</v>
      </c>
      <c r="E227" s="87">
        <v>5.6833333333333336</v>
      </c>
      <c r="F227" s="83">
        <v>4</v>
      </c>
      <c r="G227" s="83">
        <v>34.4</v>
      </c>
      <c r="H227" s="84">
        <v>19.02</v>
      </c>
      <c r="I227" s="83">
        <v>5.0200000000000005</v>
      </c>
      <c r="J227" s="87">
        <v>6.62</v>
      </c>
      <c r="K227" s="83">
        <v>34.96</v>
      </c>
      <c r="L227" s="87">
        <v>6.4</v>
      </c>
      <c r="M227" s="84">
        <v>16.8</v>
      </c>
      <c r="N227" s="83">
        <v>5.8</v>
      </c>
    </row>
    <row r="228" spans="1:14" x14ac:dyDescent="0.3">
      <c r="A228" s="2" t="s">
        <v>189</v>
      </c>
      <c r="B228" s="21">
        <v>15</v>
      </c>
      <c r="C228" s="83">
        <v>28.7</v>
      </c>
      <c r="D228" s="84">
        <v>14</v>
      </c>
      <c r="E228" s="87">
        <v>9.4</v>
      </c>
      <c r="F228" s="83">
        <v>2.2999999999999998</v>
      </c>
      <c r="G228" s="83">
        <v>28.2</v>
      </c>
      <c r="H228" s="84">
        <v>10.3</v>
      </c>
      <c r="I228" s="83">
        <v>1</v>
      </c>
      <c r="J228" s="87">
        <v>10.3</v>
      </c>
      <c r="K228" s="83">
        <v>22.8</v>
      </c>
      <c r="L228" s="87">
        <v>10</v>
      </c>
      <c r="M228" s="84">
        <v>2</v>
      </c>
      <c r="N228" s="83">
        <v>1</v>
      </c>
    </row>
    <row r="229" spans="1:14" x14ac:dyDescent="0.3">
      <c r="A229" s="2" t="s">
        <v>107</v>
      </c>
      <c r="B229" s="21">
        <v>15</v>
      </c>
      <c r="C229" s="83">
        <v>37</v>
      </c>
      <c r="D229" s="84">
        <v>20.6</v>
      </c>
      <c r="E229" s="87">
        <v>8.3000000000000007</v>
      </c>
      <c r="F229" s="83">
        <v>5.4</v>
      </c>
      <c r="G229" s="83">
        <v>37.200000000000003</v>
      </c>
      <c r="H229" s="84">
        <v>27</v>
      </c>
      <c r="I229" s="83">
        <v>5.8</v>
      </c>
      <c r="J229" s="87">
        <v>8.8000000000000007</v>
      </c>
      <c r="K229" s="83">
        <v>37.299999999999997</v>
      </c>
      <c r="L229" s="87">
        <v>9</v>
      </c>
      <c r="M229" s="84">
        <v>26</v>
      </c>
      <c r="N229" s="83">
        <v>5</v>
      </c>
    </row>
    <row r="230" spans="1:14" x14ac:dyDescent="0.3">
      <c r="A230" s="2" t="s">
        <v>178</v>
      </c>
      <c r="B230" s="21">
        <v>13</v>
      </c>
      <c r="C230" s="83">
        <v>33.299999999999997</v>
      </c>
      <c r="D230" s="84">
        <v>15.4</v>
      </c>
      <c r="E230" s="87">
        <v>5.6</v>
      </c>
      <c r="F230" s="83">
        <v>5</v>
      </c>
      <c r="G230" s="83">
        <v>36.5</v>
      </c>
      <c r="H230" s="84">
        <v>17.5</v>
      </c>
      <c r="I230" s="83">
        <v>9</v>
      </c>
      <c r="J230" s="87">
        <v>6</v>
      </c>
      <c r="K230" s="83">
        <v>41</v>
      </c>
      <c r="L230" s="87">
        <v>7</v>
      </c>
      <c r="M230" s="84">
        <v>22</v>
      </c>
      <c r="N230" s="83">
        <v>12</v>
      </c>
    </row>
    <row r="231" spans="1:14" x14ac:dyDescent="0.3">
      <c r="A231" s="2" t="s">
        <v>198</v>
      </c>
      <c r="B231" s="21">
        <v>15</v>
      </c>
      <c r="C231" s="83">
        <v>35.200000000000003</v>
      </c>
      <c r="D231" s="84">
        <v>18</v>
      </c>
      <c r="E231" s="87">
        <v>3.8</v>
      </c>
      <c r="F231" s="83">
        <v>1.6</v>
      </c>
      <c r="G231" s="83">
        <v>34.5</v>
      </c>
      <c r="H231" s="84">
        <v>18.8</v>
      </c>
      <c r="I231" s="83">
        <v>2.2999999999999998</v>
      </c>
      <c r="J231" s="87">
        <v>5</v>
      </c>
      <c r="K231" s="83">
        <v>38.9</v>
      </c>
      <c r="L231" s="87">
        <v>3</v>
      </c>
      <c r="M231" s="84">
        <v>22</v>
      </c>
      <c r="N231" s="83">
        <v>5</v>
      </c>
    </row>
    <row r="232" spans="1:14" x14ac:dyDescent="0.3">
      <c r="A232" s="2" t="s">
        <v>203</v>
      </c>
      <c r="B232" s="21">
        <v>14</v>
      </c>
      <c r="C232" s="83">
        <v>36.700000000000003</v>
      </c>
      <c r="D232" s="84">
        <v>19.7</v>
      </c>
      <c r="E232" s="87">
        <v>3.5</v>
      </c>
      <c r="F232" s="83">
        <v>8.4</v>
      </c>
      <c r="G232" s="83">
        <v>35.6</v>
      </c>
      <c r="H232" s="84">
        <v>21.5</v>
      </c>
      <c r="I232" s="83">
        <v>7</v>
      </c>
      <c r="J232" s="87">
        <v>3</v>
      </c>
      <c r="K232" s="83">
        <v>34.799999999999997</v>
      </c>
      <c r="L232" s="88">
        <v>3</v>
      </c>
      <c r="M232" s="84">
        <v>12</v>
      </c>
      <c r="N232" s="83">
        <v>6</v>
      </c>
    </row>
    <row r="233" spans="1:14" x14ac:dyDescent="0.3">
      <c r="A233" s="2" t="s">
        <v>151</v>
      </c>
      <c r="B233" s="21">
        <v>11</v>
      </c>
      <c r="C233" s="83">
        <v>27.2</v>
      </c>
      <c r="D233" s="84">
        <v>13.4</v>
      </c>
      <c r="E233" s="87">
        <v>3.5</v>
      </c>
      <c r="F233" s="83">
        <v>1.3</v>
      </c>
      <c r="G233" s="83" t="e">
        <v>#DIV/0!</v>
      </c>
      <c r="H233" s="84" t="e">
        <v>#DIV/0!</v>
      </c>
      <c r="I233" s="83" t="e">
        <v>#DIV/0!</v>
      </c>
      <c r="J233" s="87" t="e">
        <v>#DIV/0!</v>
      </c>
      <c r="K233" s="83" t="e">
        <v>#DIV/0!</v>
      </c>
      <c r="L233" s="87" t="e">
        <v>#DIV/0!</v>
      </c>
      <c r="M233" s="84" t="e">
        <v>#DIV/0!</v>
      </c>
      <c r="N233" s="83" t="e">
        <v>#DIV/0!</v>
      </c>
    </row>
    <row r="234" spans="1:14" x14ac:dyDescent="0.3">
      <c r="A234" s="2" t="s">
        <v>127</v>
      </c>
      <c r="B234" s="21">
        <v>12.75</v>
      </c>
      <c r="C234" s="83">
        <v>28.725000000000001</v>
      </c>
      <c r="D234" s="84">
        <v>15.05</v>
      </c>
      <c r="E234" s="87">
        <v>5.65</v>
      </c>
      <c r="F234" s="83">
        <v>3.8125</v>
      </c>
      <c r="G234" s="83">
        <v>28.028571428571428</v>
      </c>
      <c r="H234" s="84">
        <v>15.228571428571428</v>
      </c>
      <c r="I234" s="83">
        <v>3.5142857142857147</v>
      </c>
      <c r="J234" s="87">
        <v>5.7285714285714278</v>
      </c>
      <c r="K234" s="83">
        <v>29.433333333333337</v>
      </c>
      <c r="L234" s="87">
        <v>6.5</v>
      </c>
      <c r="M234" s="84">
        <v>14.5</v>
      </c>
      <c r="N234" s="83">
        <v>4</v>
      </c>
    </row>
    <row r="235" spans="1:14" x14ac:dyDescent="0.3">
      <c r="A235" s="2" t="s">
        <v>321</v>
      </c>
      <c r="B235" s="21">
        <v>14</v>
      </c>
      <c r="C235" s="83">
        <v>29.7</v>
      </c>
      <c r="D235" s="84">
        <v>12.6</v>
      </c>
      <c r="E235" s="87">
        <v>11.1</v>
      </c>
      <c r="F235" s="83">
        <v>1.4</v>
      </c>
      <c r="G235" s="83">
        <v>26</v>
      </c>
      <c r="H235" s="84">
        <v>16</v>
      </c>
      <c r="I235" s="83">
        <v>1.5</v>
      </c>
      <c r="J235" s="87">
        <v>8</v>
      </c>
      <c r="K235" s="83">
        <v>29.9</v>
      </c>
      <c r="L235" s="87">
        <v>8</v>
      </c>
      <c r="M235" s="84">
        <v>18</v>
      </c>
      <c r="N235" s="83">
        <v>1</v>
      </c>
    </row>
    <row r="236" spans="1:14" x14ac:dyDescent="0.3">
      <c r="A236" s="2" t="s">
        <v>126</v>
      </c>
      <c r="B236" s="21">
        <v>11</v>
      </c>
      <c r="C236" s="83">
        <v>35.1</v>
      </c>
      <c r="D236" s="84">
        <v>29.6</v>
      </c>
      <c r="E236" s="87">
        <v>8.8000000000000007</v>
      </c>
      <c r="F236" s="83">
        <v>2.1</v>
      </c>
      <c r="G236" s="83">
        <v>34.5</v>
      </c>
      <c r="H236" s="84">
        <v>32.5</v>
      </c>
      <c r="I236" s="83">
        <v>2.5</v>
      </c>
      <c r="J236" s="87">
        <v>10.5</v>
      </c>
      <c r="K236" s="83">
        <v>35.700000000000003</v>
      </c>
      <c r="L236" s="87">
        <v>9</v>
      </c>
      <c r="M236" s="84">
        <v>25</v>
      </c>
      <c r="N236" s="83">
        <v>2</v>
      </c>
    </row>
    <row r="237" spans="1:14" x14ac:dyDescent="0.3">
      <c r="A237" s="2" t="s">
        <v>212</v>
      </c>
      <c r="B237" s="21">
        <v>15</v>
      </c>
      <c r="C237" s="83">
        <v>28.5</v>
      </c>
      <c r="D237" s="84">
        <v>12.5</v>
      </c>
      <c r="E237" s="87">
        <v>7.7</v>
      </c>
      <c r="F237" s="83">
        <v>4.5</v>
      </c>
      <c r="G237" s="83">
        <v>28.4</v>
      </c>
      <c r="H237" s="84">
        <v>13.8</v>
      </c>
      <c r="I237" s="83">
        <v>5.5</v>
      </c>
      <c r="J237" s="87">
        <v>8</v>
      </c>
      <c r="K237" s="83">
        <v>29.1</v>
      </c>
      <c r="L237" s="87">
        <v>7</v>
      </c>
      <c r="M237" s="84">
        <v>10</v>
      </c>
      <c r="N237" s="83">
        <v>7</v>
      </c>
    </row>
    <row r="238" spans="1:14" x14ac:dyDescent="0.3">
      <c r="A238" s="2" t="s">
        <v>286</v>
      </c>
      <c r="B238" s="21">
        <v>15</v>
      </c>
      <c r="C238" s="83">
        <v>28.1</v>
      </c>
      <c r="D238" s="84">
        <v>14.8</v>
      </c>
      <c r="E238" s="87">
        <v>5.0999999999999996</v>
      </c>
      <c r="F238" s="83">
        <v>5.8</v>
      </c>
      <c r="G238" s="83">
        <v>28.6</v>
      </c>
      <c r="H238" s="84">
        <v>12.3</v>
      </c>
      <c r="I238" s="83">
        <v>6.8</v>
      </c>
      <c r="J238" s="87">
        <v>4.8</v>
      </c>
      <c r="K238" s="83">
        <v>35</v>
      </c>
      <c r="L238" s="87">
        <v>8</v>
      </c>
      <c r="M238" s="84">
        <v>16</v>
      </c>
      <c r="N238" s="83">
        <v>8</v>
      </c>
    </row>
    <row r="239" spans="1:14" x14ac:dyDescent="0.3">
      <c r="A239" s="2" t="s">
        <v>2351</v>
      </c>
      <c r="B239" s="21">
        <v>15</v>
      </c>
      <c r="C239" s="83">
        <v>23.3</v>
      </c>
      <c r="D239" s="84">
        <v>11.1</v>
      </c>
      <c r="E239" s="87">
        <v>4.0999999999999996</v>
      </c>
      <c r="F239" s="83">
        <v>5.2</v>
      </c>
      <c r="G239" s="83">
        <v>24.6</v>
      </c>
      <c r="H239" s="84">
        <v>9.5</v>
      </c>
      <c r="I239" s="83">
        <v>4.8</v>
      </c>
      <c r="J239" s="87">
        <v>3.8</v>
      </c>
      <c r="K239" s="83">
        <v>22.5</v>
      </c>
      <c r="L239" s="87">
        <v>3</v>
      </c>
      <c r="M239" s="84">
        <v>9</v>
      </c>
      <c r="N239" s="83">
        <v>5</v>
      </c>
    </row>
    <row r="240" spans="1:14" x14ac:dyDescent="0.3">
      <c r="A240" s="2" t="s">
        <v>170</v>
      </c>
      <c r="B240" s="21">
        <v>3</v>
      </c>
      <c r="C240" s="83">
        <v>34.1</v>
      </c>
      <c r="D240" s="84">
        <v>17</v>
      </c>
      <c r="E240" s="87">
        <v>3.7</v>
      </c>
      <c r="F240" s="83">
        <v>8.3000000000000007</v>
      </c>
      <c r="G240" s="83" t="e">
        <v>#DIV/0!</v>
      </c>
      <c r="H240" s="84" t="e">
        <v>#DIV/0!</v>
      </c>
      <c r="I240" s="83" t="e">
        <v>#DIV/0!</v>
      </c>
      <c r="J240" s="87" t="e">
        <v>#DIV/0!</v>
      </c>
      <c r="K240" s="83" t="e">
        <v>#DIV/0!</v>
      </c>
      <c r="L240" s="87" t="e">
        <v>#DIV/0!</v>
      </c>
      <c r="M240" s="84" t="e">
        <v>#DIV/0!</v>
      </c>
      <c r="N240" s="83" t="e">
        <v>#DIV/0!</v>
      </c>
    </row>
    <row r="241" spans="1:14" x14ac:dyDescent="0.3">
      <c r="A241" s="2" t="s">
        <v>348</v>
      </c>
      <c r="B241" s="21">
        <v>15</v>
      </c>
      <c r="C241" s="83">
        <v>29.2</v>
      </c>
      <c r="D241" s="84">
        <v>12.4</v>
      </c>
      <c r="E241" s="87">
        <v>2.7</v>
      </c>
      <c r="F241" s="83">
        <v>1.9</v>
      </c>
      <c r="G241" s="83">
        <v>29.5</v>
      </c>
      <c r="H241" s="84">
        <v>10.5</v>
      </c>
      <c r="I241" s="83">
        <v>2.5</v>
      </c>
      <c r="J241" s="87">
        <v>3</v>
      </c>
      <c r="K241" s="83">
        <v>24.4</v>
      </c>
      <c r="L241" s="87">
        <v>4</v>
      </c>
      <c r="M241" s="84">
        <v>9</v>
      </c>
      <c r="N241" s="83">
        <v>1</v>
      </c>
    </row>
    <row r="242" spans="1:14" x14ac:dyDescent="0.3">
      <c r="A242" s="2" t="s">
        <v>386</v>
      </c>
      <c r="B242" s="21">
        <v>14</v>
      </c>
      <c r="C242" s="83">
        <v>21.8</v>
      </c>
      <c r="D242" s="84">
        <v>10.4</v>
      </c>
      <c r="E242" s="87">
        <v>2</v>
      </c>
      <c r="F242" s="83">
        <v>1.3</v>
      </c>
      <c r="G242" s="83">
        <v>24.6</v>
      </c>
      <c r="H242" s="84">
        <v>12</v>
      </c>
      <c r="I242" s="83">
        <v>1</v>
      </c>
      <c r="J242" s="87">
        <v>2</v>
      </c>
      <c r="K242" s="83" t="e">
        <v>#DIV/0!</v>
      </c>
      <c r="L242" s="87" t="e">
        <v>#DIV/0!</v>
      </c>
      <c r="M242" s="84" t="e">
        <v>#DIV/0!</v>
      </c>
      <c r="N242" s="83" t="e">
        <v>#DIV/0!</v>
      </c>
    </row>
    <row r="243" spans="1:14" x14ac:dyDescent="0.3">
      <c r="A243" s="2" t="s">
        <v>141</v>
      </c>
      <c r="B243" s="21">
        <v>13.142857142857142</v>
      </c>
      <c r="C243" s="83">
        <v>30.271428571428572</v>
      </c>
      <c r="D243" s="84">
        <v>15.5</v>
      </c>
      <c r="E243" s="87">
        <v>5.3428571428571434</v>
      </c>
      <c r="F243" s="83">
        <v>3.2285714285714286</v>
      </c>
      <c r="G243" s="83">
        <v>31.3</v>
      </c>
      <c r="H243" s="84">
        <v>16.479999999999997</v>
      </c>
      <c r="I243" s="83">
        <v>3.28</v>
      </c>
      <c r="J243" s="87">
        <v>6.28</v>
      </c>
      <c r="K243" s="83">
        <v>33.575000000000003</v>
      </c>
      <c r="L243" s="87">
        <v>7.5</v>
      </c>
      <c r="M243" s="84">
        <v>20</v>
      </c>
      <c r="N243" s="83">
        <v>3.75</v>
      </c>
    </row>
    <row r="244" spans="1:14" x14ac:dyDescent="0.3">
      <c r="A244" s="2" t="s">
        <v>150</v>
      </c>
      <c r="B244" s="21">
        <v>14</v>
      </c>
      <c r="C244" s="83">
        <v>32.6</v>
      </c>
      <c r="D244" s="84">
        <v>24.5</v>
      </c>
      <c r="E244" s="87">
        <v>7.8</v>
      </c>
      <c r="F244" s="83">
        <v>3.1</v>
      </c>
      <c r="G244" s="83">
        <v>29.5</v>
      </c>
      <c r="H244" s="84">
        <v>26.5</v>
      </c>
      <c r="I244" s="83">
        <v>3.8</v>
      </c>
      <c r="J244" s="87">
        <v>7.8</v>
      </c>
      <c r="K244" s="83">
        <v>34</v>
      </c>
      <c r="L244" s="87">
        <v>13</v>
      </c>
      <c r="M244" s="84">
        <v>32</v>
      </c>
      <c r="N244" s="83">
        <v>6</v>
      </c>
    </row>
    <row r="245" spans="1:14" x14ac:dyDescent="0.3">
      <c r="A245" s="2" t="s">
        <v>350</v>
      </c>
      <c r="B245" s="21">
        <v>15</v>
      </c>
      <c r="C245" s="83">
        <v>26.5</v>
      </c>
      <c r="D245" s="84">
        <v>10.1</v>
      </c>
      <c r="E245" s="87">
        <v>6.9</v>
      </c>
      <c r="F245" s="83">
        <v>3.6</v>
      </c>
      <c r="G245" s="83">
        <v>34</v>
      </c>
      <c r="H245" s="84">
        <v>19.3</v>
      </c>
      <c r="I245" s="83">
        <v>6</v>
      </c>
      <c r="J245" s="87">
        <v>9.5</v>
      </c>
      <c r="K245" s="83">
        <v>36.5</v>
      </c>
      <c r="L245" s="87">
        <v>10</v>
      </c>
      <c r="M245" s="84">
        <v>25</v>
      </c>
      <c r="N245" s="83">
        <v>5</v>
      </c>
    </row>
    <row r="246" spans="1:14" x14ac:dyDescent="0.3">
      <c r="A246" s="2" t="s">
        <v>166</v>
      </c>
      <c r="B246" s="21">
        <v>8</v>
      </c>
      <c r="C246" s="83">
        <v>34</v>
      </c>
      <c r="D246" s="84">
        <v>20.399999999999999</v>
      </c>
      <c r="E246" s="87">
        <v>6.1</v>
      </c>
      <c r="F246" s="83">
        <v>3.1</v>
      </c>
      <c r="G246" s="83" t="e">
        <v>#DIV/0!</v>
      </c>
      <c r="H246" s="84" t="e">
        <v>#DIV/0!</v>
      </c>
      <c r="I246" s="83" t="e">
        <v>#DIV/0!</v>
      </c>
      <c r="J246" s="87" t="e">
        <v>#DIV/0!</v>
      </c>
      <c r="K246" s="83" t="e">
        <v>#DIV/0!</v>
      </c>
      <c r="L246" s="87" t="e">
        <v>#DIV/0!</v>
      </c>
      <c r="M246" s="84" t="e">
        <v>#DIV/0!</v>
      </c>
      <c r="N246" s="83" t="e">
        <v>#DIV/0!</v>
      </c>
    </row>
    <row r="247" spans="1:14" x14ac:dyDescent="0.3">
      <c r="A247" s="2" t="s">
        <v>140</v>
      </c>
      <c r="B247" s="21">
        <v>11</v>
      </c>
      <c r="C247" s="83">
        <v>34.799999999999997</v>
      </c>
      <c r="D247" s="84">
        <v>23.5</v>
      </c>
      <c r="E247" s="87">
        <v>5.2</v>
      </c>
      <c r="F247" s="83">
        <v>5.6</v>
      </c>
      <c r="G247" s="83" t="e">
        <v>#DIV/0!</v>
      </c>
      <c r="H247" s="84" t="e">
        <v>#DIV/0!</v>
      </c>
      <c r="I247" s="83" t="e">
        <v>#DIV/0!</v>
      </c>
      <c r="J247" s="87" t="e">
        <v>#DIV/0!</v>
      </c>
      <c r="K247" s="83" t="e">
        <v>#DIV/0!</v>
      </c>
      <c r="L247" s="87" t="e">
        <v>#DIV/0!</v>
      </c>
      <c r="M247" s="84" t="e">
        <v>#DIV/0!</v>
      </c>
      <c r="N247" s="83" t="e">
        <v>#DIV/0!</v>
      </c>
    </row>
    <row r="248" spans="1:14" x14ac:dyDescent="0.3">
      <c r="A248" s="2" t="s">
        <v>339</v>
      </c>
      <c r="B248" s="21">
        <v>14</v>
      </c>
      <c r="C248" s="83">
        <v>24.9</v>
      </c>
      <c r="D248" s="84">
        <v>8.6</v>
      </c>
      <c r="E248" s="87">
        <v>4.8</v>
      </c>
      <c r="F248" s="83">
        <v>1.5</v>
      </c>
      <c r="G248" s="83">
        <v>29.5</v>
      </c>
      <c r="H248" s="84">
        <v>8.3000000000000007</v>
      </c>
      <c r="I248" s="83">
        <v>1.3</v>
      </c>
      <c r="J248" s="87">
        <v>5.3</v>
      </c>
      <c r="K248" s="83" t="e">
        <v>#DIV/0!</v>
      </c>
      <c r="L248" s="87" t="e">
        <v>#DIV/0!</v>
      </c>
      <c r="M248" s="84" t="e">
        <v>#DIV/0!</v>
      </c>
      <c r="N248" s="83" t="e">
        <v>#DIV/0!</v>
      </c>
    </row>
    <row r="249" spans="1:14" x14ac:dyDescent="0.3">
      <c r="A249" s="2" t="s">
        <v>306</v>
      </c>
      <c r="B249" s="21">
        <v>15</v>
      </c>
      <c r="C249" s="83">
        <v>27</v>
      </c>
      <c r="D249" s="84">
        <v>7.4</v>
      </c>
      <c r="E249" s="87">
        <v>3.7</v>
      </c>
      <c r="F249" s="83">
        <v>4.4000000000000004</v>
      </c>
      <c r="G249" s="83">
        <v>28.5</v>
      </c>
      <c r="H249" s="84">
        <v>11</v>
      </c>
      <c r="I249" s="83">
        <v>3.8</v>
      </c>
      <c r="J249" s="87">
        <v>5.5</v>
      </c>
      <c r="K249" s="83">
        <v>30.6</v>
      </c>
      <c r="L249" s="87">
        <v>5</v>
      </c>
      <c r="M249" s="84">
        <v>8</v>
      </c>
      <c r="N249" s="83">
        <v>2</v>
      </c>
    </row>
    <row r="250" spans="1:14" x14ac:dyDescent="0.3">
      <c r="A250" s="2" t="s">
        <v>547</v>
      </c>
      <c r="B250" s="21">
        <v>15</v>
      </c>
      <c r="C250" s="83">
        <v>32.1</v>
      </c>
      <c r="D250" s="84">
        <v>14</v>
      </c>
      <c r="E250" s="87">
        <v>2.9</v>
      </c>
      <c r="F250" s="83">
        <v>1.3</v>
      </c>
      <c r="G250" s="83">
        <v>35</v>
      </c>
      <c r="H250" s="84">
        <v>17.3</v>
      </c>
      <c r="I250" s="83">
        <v>1.5</v>
      </c>
      <c r="J250" s="87">
        <v>3.3</v>
      </c>
      <c r="K250" s="83">
        <v>33.200000000000003</v>
      </c>
      <c r="L250" s="87">
        <v>2</v>
      </c>
      <c r="M250" s="84">
        <v>15</v>
      </c>
      <c r="N250" s="83">
        <v>2</v>
      </c>
    </row>
    <row r="251" spans="1:14" ht="15" thickBot="1" x14ac:dyDescent="0.35">
      <c r="A251" s="2" t="s">
        <v>515</v>
      </c>
      <c r="B251" s="21">
        <v>13.20183486238532</v>
      </c>
      <c r="C251" s="83">
        <v>29.274770642201847</v>
      </c>
      <c r="D251" s="89">
        <v>15.055963302752302</v>
      </c>
      <c r="E251" s="90">
        <v>5.1669724770642196</v>
      </c>
      <c r="F251" s="83">
        <v>3.3963302752293592</v>
      </c>
      <c r="G251" s="83">
        <v>28.493719806763284</v>
      </c>
      <c r="H251" s="89">
        <v>14.925603864734315</v>
      </c>
      <c r="I251" s="83">
        <v>3.4541062801932352</v>
      </c>
      <c r="J251" s="90">
        <v>5.0922705314009615</v>
      </c>
      <c r="K251" s="83">
        <v>29.211931818181824</v>
      </c>
      <c r="L251" s="90">
        <v>5.0795454545454541</v>
      </c>
      <c r="M251" s="89">
        <v>15.125</v>
      </c>
      <c r="N251" s="83">
        <v>3.3522727272727271</v>
      </c>
    </row>
    <row r="252" spans="1:1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</row>
    <row r="253" spans="1:1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</row>
    <row r="254" spans="1:14" ht="15" thickBot="1" x14ac:dyDescent="0.3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</row>
    <row r="255" spans="1:1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</row>
    <row r="256" spans="1:1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</row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ht="15" thickBot="1" x14ac:dyDescent="0.35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ht="15" thickBot="1" x14ac:dyDescent="0.35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  <row r="355" customFormat="1" x14ac:dyDescent="0.3"/>
    <row r="356" customFormat="1" x14ac:dyDescent="0.3"/>
    <row r="357" customFormat="1" x14ac:dyDescent="0.3"/>
    <row r="358" customFormat="1" x14ac:dyDescent="0.3"/>
    <row r="359" customFormat="1" x14ac:dyDescent="0.3"/>
    <row r="360" customFormat="1" x14ac:dyDescent="0.3"/>
    <row r="361" customFormat="1" x14ac:dyDescent="0.3"/>
    <row r="362" customFormat="1" x14ac:dyDescent="0.3"/>
    <row r="363" customFormat="1" x14ac:dyDescent="0.3"/>
    <row r="364" customFormat="1" x14ac:dyDescent="0.3"/>
    <row r="365" customFormat="1" x14ac:dyDescent="0.3"/>
    <row r="366" customFormat="1" x14ac:dyDescent="0.3"/>
    <row r="367" customFormat="1" x14ac:dyDescent="0.3"/>
    <row r="368" customFormat="1" x14ac:dyDescent="0.3"/>
    <row r="369" customFormat="1" x14ac:dyDescent="0.3"/>
    <row r="370" customFormat="1" x14ac:dyDescent="0.3"/>
    <row r="371" customFormat="1" x14ac:dyDescent="0.3"/>
    <row r="372" customFormat="1" x14ac:dyDescent="0.3"/>
    <row r="373" customFormat="1" x14ac:dyDescent="0.3"/>
    <row r="374" customFormat="1" x14ac:dyDescent="0.3"/>
    <row r="375" customFormat="1" x14ac:dyDescent="0.3"/>
    <row r="376" customFormat="1" x14ac:dyDescent="0.3"/>
    <row r="377" customFormat="1" x14ac:dyDescent="0.3"/>
    <row r="378" customFormat="1" x14ac:dyDescent="0.3"/>
    <row r="379" customFormat="1" x14ac:dyDescent="0.3"/>
    <row r="380" customFormat="1" x14ac:dyDescent="0.3"/>
    <row r="381" customFormat="1" x14ac:dyDescent="0.3"/>
    <row r="382" customFormat="1" x14ac:dyDescent="0.3"/>
    <row r="383" customFormat="1" x14ac:dyDescent="0.3"/>
    <row r="384" customFormat="1" x14ac:dyDescent="0.3"/>
    <row r="385" customFormat="1" x14ac:dyDescent="0.3"/>
    <row r="386" customFormat="1" x14ac:dyDescent="0.3"/>
    <row r="387" customFormat="1" x14ac:dyDescent="0.3"/>
    <row r="388" customFormat="1" x14ac:dyDescent="0.3"/>
    <row r="389" customFormat="1" x14ac:dyDescent="0.3"/>
    <row r="390" customFormat="1" x14ac:dyDescent="0.3"/>
    <row r="391" customFormat="1" x14ac:dyDescent="0.3"/>
    <row r="392" customFormat="1" x14ac:dyDescent="0.3"/>
    <row r="393" customFormat="1" x14ac:dyDescent="0.3"/>
    <row r="394" customFormat="1" x14ac:dyDescent="0.3"/>
    <row r="395" customFormat="1" x14ac:dyDescent="0.3"/>
    <row r="396" customFormat="1" x14ac:dyDescent="0.3"/>
    <row r="397" customFormat="1" x14ac:dyDescent="0.3"/>
    <row r="398" customFormat="1" x14ac:dyDescent="0.3"/>
    <row r="399" customFormat="1" x14ac:dyDescent="0.3"/>
    <row r="400" customFormat="1" x14ac:dyDescent="0.3"/>
    <row r="401" customFormat="1" x14ac:dyDescent="0.3"/>
    <row r="402" customFormat="1" x14ac:dyDescent="0.3"/>
    <row r="403" customFormat="1" x14ac:dyDescent="0.3"/>
    <row r="404" customFormat="1" x14ac:dyDescent="0.3"/>
    <row r="405" customFormat="1" ht="15" thickBot="1" x14ac:dyDescent="0.35"/>
    <row r="406" customFormat="1" x14ac:dyDescent="0.3"/>
    <row r="407" customFormat="1" ht="15" thickBot="1" x14ac:dyDescent="0.35"/>
    <row r="408" customFormat="1" x14ac:dyDescent="0.3"/>
    <row r="409" customFormat="1" x14ac:dyDescent="0.3"/>
    <row r="410" customFormat="1" x14ac:dyDescent="0.3"/>
    <row r="411" customFormat="1" x14ac:dyDescent="0.3"/>
    <row r="412" customFormat="1" x14ac:dyDescent="0.3"/>
    <row r="413" customFormat="1" x14ac:dyDescent="0.3"/>
    <row r="414" customFormat="1" x14ac:dyDescent="0.3"/>
    <row r="415" customFormat="1" x14ac:dyDescent="0.3"/>
    <row r="416" customFormat="1" x14ac:dyDescent="0.3"/>
    <row r="417" customFormat="1" x14ac:dyDescent="0.3"/>
    <row r="418" customFormat="1" x14ac:dyDescent="0.3"/>
    <row r="419" customFormat="1" x14ac:dyDescent="0.3"/>
    <row r="420" customFormat="1" x14ac:dyDescent="0.3"/>
    <row r="421" customFormat="1" ht="15" thickBot="1" x14ac:dyDescent="0.35"/>
  </sheetData>
  <mergeCells count="3">
    <mergeCell ref="K1:N1"/>
    <mergeCell ref="G1:J1"/>
    <mergeCell ref="B1:F1"/>
  </mergeCells>
  <conditionalFormatting pivot="1"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1 C41 K41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1 D41 M41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41 E41 L41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41 F41 N41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94 C194 K194"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94 D194 M194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94 E194 L194"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94 F194 N194"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 C13 K13"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 D13 M13">
    <cfRule type="colorScale" priority="8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3 J13 L13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 F13 N13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4 G14 K14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4 H14 M14">
    <cfRule type="colorScale" priority="8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4 J14 L14">
    <cfRule type="colorScale" priority="8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4 F14 N14">
    <cfRule type="colorScale" priority="8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2 G42 K42">
    <cfRule type="colorScale" priority="8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2 D42 M42">
    <cfRule type="colorScale" priority="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42 J42 L42">
    <cfRule type="colorScale" priority="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42 F42 N42">
    <cfRule type="colorScale" priority="8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8 C38 K38"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38 D38 M38"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38 J38 L38"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38 F38 N38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36 G36 K36"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36 H36 M36">
    <cfRule type="colorScale" priority="8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36 J36 L36"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36 F36 N36"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51 G151 K151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51 H151 M151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51 E151 L151"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51 F151 N151"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53 G153 K153"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53 H153 M153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53 E153 L153">
    <cfRule type="colorScale" priority="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53 F153 N153">
    <cfRule type="colorScale" priority="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1 C51 K51"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51 H51 M51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51 J51 L51">
    <cfRule type="colorScale" priority="7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1 F51 N51">
    <cfRule type="colorScale" priority="7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7 C57 K57"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57 D57 M57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57 J57 L57">
    <cfRule type="colorScale" priority="7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7 F57 N57"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54 G54 K54"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54 H54 M54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54 J54 L54"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54 I54 N54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75 G175 K175">
    <cfRule type="colorScale" priority="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75 H175 M175">
    <cfRule type="colorScale" priority="7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75 E175 L175">
    <cfRule type="colorScale" priority="7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75 F175 N175">
    <cfRule type="colorScale" priority="7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76 C176 K176">
    <cfRule type="colorScale" priority="7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76 D176 M176">
    <cfRule type="colorScale" priority="7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76 J176 L176"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76 I176 N176">
    <cfRule type="colorScale" priority="7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9 C139 K139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9 D139 M139">
    <cfRule type="colorScale" priority="7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39 J139 L139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39 I139 N139">
    <cfRule type="colorScale" priority="7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44 C144 K144"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44 D144 M144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44 E144 L144">
    <cfRule type="colorScale" priority="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44 F144 N144">
    <cfRule type="colorScale" priority="7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41 C141 K141">
    <cfRule type="colorScale" priority="7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41 D141 M141">
    <cfRule type="colorScale" priority="7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41 E141 L141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41 F141 N141">
    <cfRule type="colorScale" priority="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40 C140 K140">
    <cfRule type="colorScale" priority="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40 D140 M140">
    <cfRule type="colorScale" priority="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40 J140 L140">
    <cfRule type="colorScale" priority="7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40 F140 N140">
    <cfRule type="colorScale" priority="7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45 C145 K145">
    <cfRule type="colorScale" priority="7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45 D145 M145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45 J145 L145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45 I145 N145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24 C124 K124">
    <cfRule type="colorScale" priority="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24 D124 M124">
    <cfRule type="colorScale" priority="7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24 J124 L124">
    <cfRule type="colorScale" priority="7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24 I124 N124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25 C125 K125">
    <cfRule type="colorScale" priority="7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25 H125 M125">
    <cfRule type="colorScale" priority="7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25 J125 L125">
    <cfRule type="colorScale" priority="7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25 I125 N125">
    <cfRule type="colorScale" priority="7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28 C128 K128">
    <cfRule type="colorScale" priority="7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28 H128 M128">
    <cfRule type="colorScale" priority="7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28 E128 L128">
    <cfRule type="colorScale" priority="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28 F128 N128">
    <cfRule type="colorScale" priority="7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26 C126 K126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26 H126 M126">
    <cfRule type="colorScale" priority="7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26 E126 L126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26 F126 N126">
    <cfRule type="colorScale" priority="7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6 G46 K46"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6 D46 M46">
    <cfRule type="colorScale" priority="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46 E46 L46">
    <cfRule type="colorScale" priority="7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46 F46 N46">
    <cfRule type="colorScale" priority="7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5 C45 K45">
    <cfRule type="colorScale" priority="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5 D45 M45">
    <cfRule type="colorScale" priority="7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45 E45 L45">
    <cfRule type="colorScale" priority="7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45 F45 N45">
    <cfRule type="colorScale" priority="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4 C44 K44">
    <cfRule type="colorScale" priority="7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4 D44 M44">
    <cfRule type="colorScale" priority="7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44 E44 L44">
    <cfRule type="colorScale" priority="6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44 I44 N44"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0 C10 K10">
    <cfRule type="colorScale" priority="6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 D10 M10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0 J10 L10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0 I10 N10"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8 C8 K8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 D8 M8"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 E8 L8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 F8 N8">
    <cfRule type="colorScale" priority="6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 C4 K4">
    <cfRule type="colorScale" priority="6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 D4 M4">
    <cfRule type="colorScale" priority="6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4 E4 L4"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4 F4 N4"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 C6 K6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 D6 M6"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6 J6 L6"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 F6 N6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80 C80 K80">
    <cfRule type="colorScale" priority="6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0 D80 M80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80 J80 L80">
    <cfRule type="colorScale" priority="6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80 I80 N80"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84 C84 K84">
    <cfRule type="colorScale" priority="6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4 D84 M84">
    <cfRule type="colorScale" priority="6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4 E84 L84">
    <cfRule type="colorScale" priority="6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4 F84 N84">
    <cfRule type="colorScale" priority="6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82 G82 K82"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82 H82 M82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2 E82 L82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2 F82 N82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91 C191 K191"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91 H191 M191"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91 E191 L191"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91 F191 N191"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87 C187 K187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87 H187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87 J187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87 I187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88 C188 K188"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88 D188 M188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88 E188 L188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88 F188 N188"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90 G190 K190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90 H190">
    <cfRule type="colorScale" priority="6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90 J190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90 F190">
    <cfRule type="colorScale" priority="6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8 C68 K68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8 D68 M68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8 E68 L68"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8 F68 N68">
    <cfRule type="colorScale" priority="6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72 C72 K72">
    <cfRule type="colorScale" priority="6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72 D72 M72">
    <cfRule type="colorScale" priority="6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72 E72 L72">
    <cfRule type="colorScale" priority="6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72 F72 N72"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0 C20 K20">
    <cfRule type="colorScale" priority="6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0 H20 M20">
    <cfRule type="colorScale" priority="6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0 E20 L20"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0 F20 N20">
    <cfRule type="colorScale" priority="6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2 C22 K22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2 H22 M22"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2 E22 L22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2 F22 N22">
    <cfRule type="colorScale" priority="6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5 G25 K25">
    <cfRule type="colorScale" priority="6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5 D25 M25">
    <cfRule type="colorScale" priority="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5 E25 L25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5 F25 N25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6 C26 K26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6 D26 M26">
    <cfRule type="colorScale" priority="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6 E26 L26"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6 F26 N26"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01 G201 K201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01 H201">
    <cfRule type="colorScale" priority="5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01 J201">
    <cfRule type="colorScale" priority="5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01 F201">
    <cfRule type="colorScale" priority="5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04 C204 K204">
    <cfRule type="colorScale" priority="5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04 D204 M204"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04 E204 L204">
    <cfRule type="colorScale" priority="5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04 F204 N204">
    <cfRule type="colorScale" priority="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29 C229 K229">
    <cfRule type="colorScale" priority="5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29 H229 M229"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29 J229 L229">
    <cfRule type="colorScale" priority="5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229 I229 N229">
    <cfRule type="colorScale" priority="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33 C233 K233">
    <cfRule type="colorScale" priority="5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33 H233 M233">
    <cfRule type="colorScale" priority="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3 E233 L233">
    <cfRule type="colorScale" priority="5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3 F233 N233">
    <cfRule type="colorScale" priority="5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30 C230 K230">
    <cfRule type="colorScale" priority="5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30 D230 M230"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0 E230 L230">
    <cfRule type="colorScale" priority="5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0 F230 N230">
    <cfRule type="colorScale" priority="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31 C231 K231">
    <cfRule type="colorScale" priority="5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31 D231 M231">
    <cfRule type="colorScale" priority="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1 E231 L231">
    <cfRule type="colorScale" priority="5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1 F231 N231">
    <cfRule type="colorScale" priority="5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14 C114 K114">
    <cfRule type="colorScale" priority="5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14 H114 M114"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14 E114 L114"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14 F114 N114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18 G118 K118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18 H118 M118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18 E118 L118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18 F118 N118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44 C244 K244"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44 H244 M244"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44 J244 L244">
    <cfRule type="colorScale" priority="5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44 F244 N244">
    <cfRule type="colorScale" priority="5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47 C247 K247"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47 D247 M247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47 E247 L247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47 F247 N247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36 C236 K236"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36 H236 M236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6 E236 L236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6 F236 N236"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40 C240 K240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40 D240 M240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40 J240 L240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40 F240 N240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0 C130 K130"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0 D130 M130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0 E130 L130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0 F130 N130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31 G131 K131"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31 H131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1 E131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1 F131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36 G136 K136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6 D136 M136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6 E136 L136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6 F136 N136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4 C134 K134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4 D134 M134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4 E134 L134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34 I134 N134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9 C59 K59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59 D59 M59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59 E59 L59"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9 F59 N59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0 C60 K60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0 D60 M60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0 E60 L60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0 F60 N60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63 G63 K63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3 D63 M63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3 E63 L63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3 F63 N63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1 C61 K61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1 D61 M61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1 E61 L61">
    <cfRule type="colorScale" priority="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1 F61 N61"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4 C94 K94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4 D94 M94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4 E94 L94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4 F94 N94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9 C99 K99"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9 D99 M99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9 E99 L99"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9 F99 N99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01 C101 K101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1 D101 M101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01 E101 L101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01 F101 N101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00 C100 K100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0 D100 M100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00 E100 L100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00 I100 N100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0 C30 K30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30 H30 M30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30 J30 L30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30 F30 N30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1 C31 K31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31 H31 M31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31 E31 L31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31 F31 N31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2 C32 K32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32 D32 M32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32 E32 L32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32 F32 N32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3 C33 K33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33 D33 M33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33 E33 L33"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33 I33 N33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58 C158 K158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58 D158 M158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58 E158 L158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58 F158 N158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0 C160 K160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0 D160 M160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0 E160 L160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0 F160 N160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1 C161 K161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1 D161 M161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1 E161 L161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1 F161 N161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13 G213 K213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13 D213 M213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13 E213 L213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13 F213 N213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10 C210 K210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10 D210 M210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10 E210 L210"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10 F210 N210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11 C211 K211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11 D211 M211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11 E211 L211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11 F211 N211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09 C209 K209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09 D209 M209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09 E209 L209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09 F209 N209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12 C212 K212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12 H212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12 J212"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12 F212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79 C179 K179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79 D179 M179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79 E179 L179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79 F179 N179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82 G182 K182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82 D182 M182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82 E182 L182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82 I182 N182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80 C180 K18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80 H180 M180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80 E180 L180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80 F180 N180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07 C107 K107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7 D107 M107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07 E107 L107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07 F107 N107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04 G104 K104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4 D104 M104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04 E104 L104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04 F104 N104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09 G109 K109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09 D109 M109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09 E109 L109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09 F109 N109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0 C90 K90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0 D90 M9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0 E90 L90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0 F90 N90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86 C86 K86"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6 D86 M86"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6 E86 L86"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6 F86 N86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2 C92 K92"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2 D92 M92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2 E92 L92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2 F92 N92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89 G89 K89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9 D89 M89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9 E89 L89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9 F89 N89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9 C169 K169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9 D169 M169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9 E169 L169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9 F169 N169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5 C165 K165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5 D165 M165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5 E165 L165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5 F165 N165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7 C167 K167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7 D167 M167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7 E167 L167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7 F167 N167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68 C168 K168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68 D168 M168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8 E168 L168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8 F168 N168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64 G164 K164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64 H164 M164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64 E164 L164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64 F164 N164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87 C87 K87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87 D87 M87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87 E87 L87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87 F87 N87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84 G184 K184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84 H184 M184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84 J184 L184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84 I184 N184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9 G29 K29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9 H29 M29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9 E29 L29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9 F29 N29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5 C95 K95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5 D95 M95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5 E95 L95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5 F95 N95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2 C62 K62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2 D62 M62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2 E62 L62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2 F62 N62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64 C64 K64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64 D64 M64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64 E64 L64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64 F64 N64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7 C137 K137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7 D137 M137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7 E137 L137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7 F137 N137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33 C133 K133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33 D133 M133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33 E133 L133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33 F133 N133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37 G237 K237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237 H237 M237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7 E237 L237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7 F237 N237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46 C246 K246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46 D246 M246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46 E246 L246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46 F246 N246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17 C117 K117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17 D117 M117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17 E117 L117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17 F117 N117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3 G23 K23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3 D23 M23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3 E23 L2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3 F23 N23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4 G24 K2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4 D24 M24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4 E24 L2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4 F24 N24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218 G218 K218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18 D218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218 J218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218 I218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223 C223 K22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223 D223 M223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223 E223 L223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223 F223 N223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89 C189 K18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89 D189 M18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89 E189 L18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89 F189 N18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92 G192 K192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92 D192 M192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92 E192 L192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92 F192 N192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79 C79 K7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79 D79 M79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79 J79 L79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79 F79 N79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78 C78 K78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78 D78 M78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78 E78 L78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78 F78 N78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9 C9 K9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9 D9 M9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9 E9 L9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9 F9 N9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47 G47 K4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47 H47 M47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47 J47 L47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47 I47 N47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23 C123 K123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23 D123 M12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23 E123 L1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23 F123 N123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47 G147 K147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47 D147 M147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47 E147 L147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47 F147 N147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72 G172 K172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72 H172 M172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72 E172 L17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72 F172 N17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72 G172 K172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72 D172 M17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172 E172 L17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172 F172 N17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2 C52 K5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52 H52 M5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52 E52 L5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2 F52 N5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2 C52 K5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52 D52 M5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52 E52 L5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2 F52 N5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55 C55 K5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55 D55 M5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J55 E55 L5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I55 F55 N55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98 G198 K198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98 H198 M19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98 J198 L198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98 I198 N198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96 C196 K196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96 D196 M19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96 J196 L196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96 I196 N196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196 C196 K196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196 D196 M19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96 J196 L19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96 I196 N19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C149 G149 K14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D149 H149 M14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149 J149 L14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149 I149 N149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0 C40 K4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0 D40 M4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40 J40 L4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40 I40 N4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40 C40 K4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40 D40 M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40 J40 L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40 I40 N4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G39 C39 K3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H39 D39 M39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E39 J39 L3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F39 I39 N39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18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18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18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19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19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190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21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21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218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20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20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2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23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23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23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13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13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13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9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9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9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21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21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21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9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9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9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M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9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N9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A7E-65A1-4A7D-8884-229AA7963088}">
  <sheetPr codeName="Sheet7"/>
  <dimension ref="A1:AT592"/>
  <sheetViews>
    <sheetView showGridLines="0" zoomScale="90" zoomScaleNormal="90" workbookViewId="0">
      <pane ySplit="2" topLeftCell="A93" activePane="bottomLeft" state="frozen"/>
      <selection pane="bottomLeft" activeCell="I89" sqref="I89"/>
    </sheetView>
  </sheetViews>
  <sheetFormatPr defaultRowHeight="14.4" x14ac:dyDescent="0.3"/>
  <cols>
    <col min="1" max="1" width="26.33203125" style="2" bestFit="1" customWidth="1"/>
    <col min="2" max="2" width="8.77734375" style="2" customWidth="1"/>
    <col min="3" max="3" width="8.77734375" style="157" customWidth="1"/>
    <col min="4" max="6" width="8.77734375" style="83" customWidth="1"/>
    <col min="7" max="7" width="8.77734375" customWidth="1"/>
    <col min="8" max="10" width="8.77734375" style="2" customWidth="1"/>
    <col min="11" max="11" width="8.77734375" customWidth="1"/>
    <col min="12" max="14" width="8.77734375" style="2" customWidth="1"/>
    <col min="15" max="15" width="10.6640625" style="71" customWidth="1"/>
    <col min="16" max="16" width="8.88671875" style="2"/>
    <col min="17" max="17" width="9.5546875" style="2" customWidth="1"/>
    <col min="18" max="18" width="8.88671875" style="2" customWidth="1"/>
    <col min="19" max="19" width="10" style="71" bestFit="1" customWidth="1"/>
    <col min="20" max="20" width="21.33203125" style="186" customWidth="1"/>
    <col min="21" max="21" width="8.88671875" style="75" bestFit="1" customWidth="1"/>
    <col min="22" max="22" width="10.33203125" style="75" customWidth="1"/>
    <col min="23" max="23" width="8.88671875" style="75" customWidth="1"/>
    <col min="24" max="24" width="8.88671875" style="182"/>
    <col min="27" max="27" width="8.88671875" style="2" customWidth="1"/>
    <col min="29" max="29" width="22.33203125" bestFit="1" customWidth="1"/>
    <col min="30" max="42" width="7.5546875" style="2" customWidth="1"/>
  </cols>
  <sheetData>
    <row r="1" spans="1:42" ht="15" customHeight="1" thickBot="1" x14ac:dyDescent="0.35">
      <c r="A1" s="247" t="str">
        <f>IF(Pivot!A1=0,"",TRIM(Pivot!A1))</f>
        <v>PLAYER</v>
      </c>
      <c r="B1" s="321" t="s">
        <v>529</v>
      </c>
      <c r="C1" s="322"/>
      <c r="D1" s="322"/>
      <c r="E1" s="322"/>
      <c r="F1" s="324"/>
      <c r="G1" s="318" t="s">
        <v>510</v>
      </c>
      <c r="H1" s="319"/>
      <c r="I1" s="319"/>
      <c r="J1" s="345"/>
      <c r="K1" s="329" t="s">
        <v>511</v>
      </c>
      <c r="L1" s="330"/>
      <c r="M1" s="330"/>
      <c r="N1" s="331"/>
      <c r="P1" s="338" t="s">
        <v>2269</v>
      </c>
      <c r="Q1" s="338"/>
      <c r="R1" s="338"/>
      <c r="T1" s="335" t="s">
        <v>535</v>
      </c>
      <c r="U1" s="336"/>
      <c r="V1" s="336"/>
      <c r="W1" s="337"/>
      <c r="X1"/>
      <c r="Y1" t="s">
        <v>2499</v>
      </c>
    </row>
    <row r="2" spans="1:42" s="22" customFormat="1" ht="30" thickTop="1" thickBot="1" x14ac:dyDescent="0.35">
      <c r="A2" s="248" t="str">
        <f>IF(Pivot!A2=0,"",TRIM(Pivot!A2))</f>
        <v>Player _ Teams</v>
      </c>
      <c r="B2" s="52" t="str">
        <f>IF(Pivot!B2=0,"",Pivot!B2)</f>
        <v>Average of GP</v>
      </c>
      <c r="C2" s="51" t="str">
        <f>IF(Pivot!C2=0,"",Pivot!C2)</f>
        <v>Average of Min</v>
      </c>
      <c r="D2" s="35" t="str">
        <f>IF(Pivot!D2=0,"",Pivot!D2)</f>
        <v>Average of Pts</v>
      </c>
      <c r="E2" s="36" t="str">
        <f>IF(Pivot!E2=0,"",Pivot!E2)</f>
        <v>Average of Reb</v>
      </c>
      <c r="F2" s="91" t="str">
        <f>IF(Pivot!F2=0,"",Pivot!F2)</f>
        <v>Average of Ast</v>
      </c>
      <c r="G2" s="311" t="str">
        <f>IF(Pivot!G2=0,"",Pivot!G2)</f>
        <v>Average of M</v>
      </c>
      <c r="H2" s="312" t="str">
        <f>IF(Pivot!H2=0,"",Pivot!H2)</f>
        <v>Average of P</v>
      </c>
      <c r="I2" s="313" t="str">
        <f>IF(Pivot!J2=0,"",Pivot!J2)</f>
        <v>Average of R</v>
      </c>
      <c r="J2" s="314" t="str">
        <f>IF(Pivot!I2=0,"",Pivot!I2)</f>
        <v>Average of A</v>
      </c>
      <c r="K2" s="105" t="str">
        <f>IF(Pivot!K2=0,"",Pivot!K2)</f>
        <v>Average of Mi</v>
      </c>
      <c r="L2" s="106" t="str">
        <f>IF(Pivot!M2=0,"",Pivot!M2)</f>
        <v>Average of Pt</v>
      </c>
      <c r="M2" s="107" t="str">
        <f>IF(Pivot!L2=0,"",Pivot!L2)</f>
        <v>Average of Re</v>
      </c>
      <c r="N2" s="108" t="str">
        <f>IF(Pivot!N2=0,"",Pivot!N2)</f>
        <v>Average of As</v>
      </c>
      <c r="O2" s="71" t="s">
        <v>531</v>
      </c>
      <c r="P2" s="106" t="s">
        <v>561</v>
      </c>
      <c r="Q2" s="107" t="s">
        <v>2199</v>
      </c>
      <c r="R2" s="108" t="s">
        <v>2198</v>
      </c>
      <c r="S2" s="249"/>
      <c r="T2" s="82"/>
      <c r="U2" s="35" t="s">
        <v>532</v>
      </c>
      <c r="V2" s="36" t="s">
        <v>534</v>
      </c>
      <c r="W2" s="37" t="s">
        <v>548</v>
      </c>
      <c r="X2" s="286" t="e">
        <f>VLOOKUP(TEXT(Y1,"???"),A:R,12,0)</f>
        <v>#N/A</v>
      </c>
      <c r="Y2" s="287">
        <f>VLOOKUP(A125,A:R,8,0)</f>
        <v>20.7</v>
      </c>
      <c r="Z2" s="288" t="e">
        <f>((Y2*3)-X2)/2</f>
        <v>#N/A</v>
      </c>
      <c r="AA2" s="51" t="s">
        <v>531</v>
      </c>
    </row>
    <row r="3" spans="1:42" ht="15" thickBot="1" x14ac:dyDescent="0.35">
      <c r="A3" s="2" t="str">
        <f>IF(Pivot!A3=0,"",TRIM(Pivot!A3))</f>
        <v>ATL</v>
      </c>
      <c r="B3" s="29">
        <f>IF(Pivot!B3=0,"",Pivot!B3)</f>
        <v>14.5</v>
      </c>
      <c r="C3" s="122">
        <f>IFERROR(IF(Pivot!C3=0,"",Pivot!C3),"-")</f>
        <v>28</v>
      </c>
      <c r="D3" s="123">
        <f>IF(Pivot!D3=0,"",Pivot!D3)</f>
        <v>14.6625</v>
      </c>
      <c r="E3" s="124">
        <f>IF(Pivot!E3=0,"",Pivot!E3)</f>
        <v>5.2249999999999996</v>
      </c>
      <c r="F3" s="122">
        <f>IF(Pivot!F3=0,"",Pivot!F3)</f>
        <v>2.9874999999999998</v>
      </c>
      <c r="G3" s="95">
        <f>IF(Pivot!G3=0,"",Pivot!G3)</f>
        <v>28.4</v>
      </c>
      <c r="H3" s="123">
        <f>IF(Pivot!H3=0,"",Pivot!H3)</f>
        <v>15.475</v>
      </c>
      <c r="I3" s="30">
        <f>IF(Pivot!J3=0,"",Pivot!J3)</f>
        <v>5.6124999999999989</v>
      </c>
      <c r="J3" s="28">
        <f>IF(Pivot!I3=0,"",Pivot!I3)</f>
        <v>3.3250000000000002</v>
      </c>
      <c r="K3" s="109">
        <f>IF(Pivot!K3=0,"",Pivot!K3)</f>
        <v>28.900000000000002</v>
      </c>
      <c r="L3" s="29">
        <f>IF(Pivot!M3=0,"",Pivot!M3)</f>
        <v>15</v>
      </c>
      <c r="M3" s="30">
        <f>IF(Pivot!L3=0,"",Pivot!L3)</f>
        <v>6.125</v>
      </c>
      <c r="N3" s="110">
        <f>IF(Pivot!N3=0,"",Pivot!N3)</f>
        <v>3</v>
      </c>
      <c r="O3" s="71" t="str">
        <f t="shared" ref="O3:O66" ca="1" si="0">IF(LEN(A3)=3,A3,OFFSET(O3,-1,0))</f>
        <v>ATL</v>
      </c>
      <c r="P3" s="83">
        <f>IFERROR((MIN(D3,H3) - L3),"")</f>
        <v>-0.33750000000000036</v>
      </c>
      <c r="Q3" s="83">
        <f>IFERROR((MIN(E3,I3) - M3),"")</f>
        <v>-0.90000000000000036</v>
      </c>
      <c r="R3" s="83">
        <f>IFERROR((MIN(F3,J3) - N3),"")</f>
        <v>-1.2500000000000178E-2</v>
      </c>
      <c r="S3" s="2"/>
      <c r="T3" s="71" t="str">
        <f>A3</f>
        <v>ATL</v>
      </c>
      <c r="U3" s="77" t="s">
        <v>532</v>
      </c>
      <c r="V3" s="77" t="s">
        <v>534</v>
      </c>
      <c r="W3" s="77" t="s">
        <v>533</v>
      </c>
      <c r="X3"/>
      <c r="AA3" s="38" t="s">
        <v>44</v>
      </c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15.6" thickTop="1" thickBot="1" x14ac:dyDescent="0.35">
      <c r="A4" s="2" t="str">
        <f>IF(Pivot!A4=0,"",TRIM(Pivot!A4))</f>
        <v>Clint Capela</v>
      </c>
      <c r="B4" s="29">
        <f>IF(Pivot!B4=0,"",Pivot!B4)</f>
        <v>15</v>
      </c>
      <c r="C4" s="122">
        <f>IF(Pivot!C4=0,"",Pivot!C4)</f>
        <v>27.2</v>
      </c>
      <c r="D4" s="123">
        <f>IF(Pivot!D4=0,"",Pivot!D4)</f>
        <v>12.4</v>
      </c>
      <c r="E4" s="124">
        <f>IF(Pivot!E4=0,"",Pivot!E4)</f>
        <v>11.3</v>
      </c>
      <c r="F4" s="122">
        <f>IF(Pivot!F4=0,"",Pivot!F4)</f>
        <v>1.3</v>
      </c>
      <c r="G4" s="95">
        <f>IF(Pivot!G4=0,"",Pivot!G4)</f>
        <v>28.8</v>
      </c>
      <c r="H4" s="123">
        <f>IF(Pivot!H4=0,"",Pivot!H4)</f>
        <v>14.5</v>
      </c>
      <c r="I4" s="30">
        <f>IF(Pivot!J4=0,"",Pivot!J4)</f>
        <v>12.8</v>
      </c>
      <c r="J4" s="28">
        <f>IF(Pivot!I4=0,"",Pivot!I4)</f>
        <v>2</v>
      </c>
      <c r="K4" s="109">
        <f>IF(Pivot!K4=0,"",Pivot!K4)</f>
        <v>27.5</v>
      </c>
      <c r="L4" s="29">
        <f>IF(Pivot!M4=0,"",Pivot!M4)</f>
        <v>12</v>
      </c>
      <c r="M4" s="30">
        <f>IF(Pivot!L4=0,"",Pivot!L4)</f>
        <v>10</v>
      </c>
      <c r="N4" s="110">
        <f>IF(Pivot!N4=0,"",Pivot!N4)</f>
        <v>2</v>
      </c>
      <c r="O4" s="71" t="str">
        <f t="shared" ca="1" si="0"/>
        <v>ATL</v>
      </c>
      <c r="P4" s="83">
        <f t="shared" ref="P4:P67" si="1">IFERROR((MIN(D4,H4) - L4),"")</f>
        <v>0.40000000000000036</v>
      </c>
      <c r="Q4" s="83">
        <f t="shared" ref="Q4:Q67" si="2">IFERROR((MIN(E4,I4) - M4),"")</f>
        <v>1.3000000000000007</v>
      </c>
      <c r="R4" s="83">
        <f t="shared" ref="R4:R67" si="3">IFERROR((MIN(F4,J4) - N4),"")</f>
        <v>-0.7</v>
      </c>
      <c r="S4" s="71" t="str">
        <f ca="1">IF(A4="Grand Total","",O4)</f>
        <v>ATL</v>
      </c>
      <c r="T4" s="71" t="str">
        <f t="shared" ref="T4:T11" si="4">A4</f>
        <v>Clint Capela</v>
      </c>
      <c r="U4" s="174">
        <f>IFERROR(IF(AND(VLOOKUP(T4,$A:$O,4,0)&lt;VLOOKUP(T4,$A:$O,8,0),VLOOKUP(T4,$A:$O,4,0)&lt;VLOOKUP(T4,$A:$O,12,0)),VLOOKUP(T4,$A:$O,4,0),IF(AND(VLOOKUP(T4,$A:$O,8,0)&lt;VLOOKUP(T4,$A:$O,4,0),VLOOKUP(T4,$A:$O,8,0)&lt;VLOOKUP(T4,$A:$O,12,0)),VLOOKUP(T4,$A:$O,8,0),VLOOKUP(T4,$A:$O,12,0))),MIN(VLOOKUP(T4,$A:$O,4,0),VLOOKUP(T4,$A:$O,8,0)))</f>
        <v>12</v>
      </c>
      <c r="V4" s="174">
        <f>IFERROR(IF(AND(VLOOKUP(T4,$A:$O,5,0)&lt;VLOOKUP(T4,$A:$O,9,0),VLOOKUP(T4,$A:$O,5,0)&lt;VLOOKUP(T4,$A:$O,13,0)),VLOOKUP(T4,$A:$O,5,0),IF(AND(VLOOKUP(T4,$A:$O,9,0)&lt;VLOOKUP(T4,$A:$O,5,0),VLOOKUP(T4,$A:$O,9,0)&lt;VLOOKUP(T4,$A:$O,13,0)),VLOOKUP(T4,$A:$O,9,0),VLOOKUP(T4,$A:$O,13,0))),MIN(VLOOKUP(T4,$A:$O,5,0),VLOOKUP(T4,$A:$O,9,0)))</f>
        <v>10</v>
      </c>
      <c r="W4" s="174">
        <f>IFERROR(IF(AND(VLOOKUP(T4,$A:$O,6,0)&lt;VLOOKUP(T4,$A:$O,10,0),VLOOKUP(T4,$A:$O,6,0)&lt;VLOOKUP(T4,$A:$O,14,0)),VLOOKUP(T4,$A:$O,6,0),IF(AND(VLOOKUP(T4,$A:$O,10,0)&lt;VLOOKUP(T4,$A:$O,6,0),VLOOKUP(T4,$A:$O,10,0)&lt;VLOOKUP(T4,$A:$O,14,0)),VLOOKUP(T4,$A:$O,10,0),VLOOKUP(T4,$A:$O,14,0))),MIN(VLOOKUP(T4,$A:$O,6,0),VLOOKUP(T4,$A:$O,10,0)))</f>
        <v>1.3</v>
      </c>
      <c r="X4"/>
      <c r="AA4" s="38" t="s">
        <v>44</v>
      </c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15.6" thickTop="1" thickBot="1" x14ac:dyDescent="0.35">
      <c r="A5" s="2" t="str">
        <f>IF(Pivot!A5=0,"",TRIM(Pivot!A5))</f>
        <v>Onyeka Okongwu</v>
      </c>
      <c r="B5" s="29">
        <f>IF(Pivot!B5=0,"",Pivot!B5)</f>
        <v>15</v>
      </c>
      <c r="C5" s="122">
        <f>IF(Pivot!C5=0,"",Pivot!C5)</f>
        <v>20</v>
      </c>
      <c r="D5" s="123">
        <f>IF(Pivot!D5=0,"",Pivot!D5)</f>
        <v>11.6</v>
      </c>
      <c r="E5" s="124">
        <f>IF(Pivot!E5=0,"",Pivot!E5)</f>
        <v>6.7</v>
      </c>
      <c r="F5" s="122">
        <f>IF(Pivot!F5=0,"",Pivot!F5)</f>
        <v>0.9</v>
      </c>
      <c r="G5" s="95">
        <f>IF(Pivot!G5=0,"",Pivot!G5)</f>
        <v>19.100000000000001</v>
      </c>
      <c r="H5" s="123">
        <f>IF(Pivot!H5=0,"",Pivot!H5)</f>
        <v>15</v>
      </c>
      <c r="I5" s="30">
        <f>IF(Pivot!J5=0,"",Pivot!J5)</f>
        <v>7.3</v>
      </c>
      <c r="J5" s="28">
        <f>IF(Pivot!I5=0,"",Pivot!I5)</f>
        <v>1</v>
      </c>
      <c r="K5" s="109">
        <f>IF(Pivot!K5=0,"",Pivot!K5)</f>
        <v>20.399999999999999</v>
      </c>
      <c r="L5" s="29">
        <f>IF(Pivot!M5=0,"",Pivot!M5)</f>
        <v>21</v>
      </c>
      <c r="M5" s="30">
        <f>IF(Pivot!L5=0,"",Pivot!L5)</f>
        <v>9</v>
      </c>
      <c r="N5" s="110" t="str">
        <f>IF(Pivot!N5=0,"",Pivot!N5)</f>
        <v/>
      </c>
      <c r="O5" s="71" t="str">
        <f t="shared" ca="1" si="0"/>
        <v>ATL</v>
      </c>
      <c r="P5" s="83">
        <f t="shared" si="1"/>
        <v>-9.4</v>
      </c>
      <c r="Q5" s="83">
        <f t="shared" si="2"/>
        <v>-2.2999999999999998</v>
      </c>
      <c r="R5" s="83" t="str">
        <f t="shared" si="3"/>
        <v/>
      </c>
      <c r="S5" s="81" t="str">
        <f t="shared" ref="S5:S68" ca="1" si="5">IF(A5="Grand Total","",O5)</f>
        <v>ATL</v>
      </c>
      <c r="T5" s="71" t="str">
        <f t="shared" si="4"/>
        <v>Onyeka Okongwu</v>
      </c>
      <c r="U5" s="175">
        <f t="shared" ref="U5:U68" si="6">IFERROR(IF(AND(VLOOKUP(T5,$A:$O,4,0)&lt;VLOOKUP(T5,$A:$O,8,0),VLOOKUP(T5,$A:$O,4,0)&lt;VLOOKUP(T5,$A:$O,12,0)),VLOOKUP(T5,$A:$O,4,0),IF(AND(VLOOKUP(T5,$A:$O,8,0)&lt;VLOOKUP(T5,$A:$O,4,0),VLOOKUP(T5,$A:$O,8,0)&lt;VLOOKUP(T5,$A:$O,12,0)),VLOOKUP(T5,$A:$O,8,0),VLOOKUP(T5,$A:$O,12,0))),MIN(VLOOKUP(T5,$A:$O,4,0),VLOOKUP(T5,$A:$O,8,0)))</f>
        <v>11.6</v>
      </c>
      <c r="V5" s="175">
        <f t="shared" ref="V5:V68" si="7">IFERROR(IF(AND(VLOOKUP(T5,$A:$O,5,0)&lt;VLOOKUP(T5,$A:$O,9,0),VLOOKUP(T5,$A:$O,5,0)&lt;VLOOKUP(T5,$A:$O,13,0)),VLOOKUP(T5,$A:$O,5,0),IF(AND(VLOOKUP(T5,$A:$O,9,0)&lt;VLOOKUP(T5,$A:$O,5,0),VLOOKUP(T5,$A:$O,9,0)&lt;VLOOKUP(T5,$A:$O,13,0)),VLOOKUP(T5,$A:$O,9,0),VLOOKUP(T5,$A:$O,13,0))),MIN(VLOOKUP(T5,$A:$O,5,0),VLOOKUP(T5,$A:$O,9,0)))</f>
        <v>6.7</v>
      </c>
      <c r="W5" s="175">
        <f t="shared" ref="W5:W68" si="8">IFERROR(IF(AND(VLOOKUP(T5,$A:$O,6,0)&lt;VLOOKUP(T5,$A:$O,10,0),VLOOKUP(T5,$A:$O,6,0)&lt;VLOOKUP(T5,$A:$O,14,0)),VLOOKUP(T5,$A:$O,6,0),IF(AND(VLOOKUP(T5,$A:$O,10,0)&lt;VLOOKUP(T5,$A:$O,6,0),VLOOKUP(T5,$A:$O,10,0)&lt;VLOOKUP(T5,$A:$O,14,0)),VLOOKUP(T5,$A:$O,10,0),VLOOKUP(T5,$A:$O,14,0))),MIN(VLOOKUP(T5,$A:$O,6,0),VLOOKUP(T5,$A:$O,10,0)))</f>
        <v>0.9</v>
      </c>
      <c r="X5"/>
      <c r="Y5" s="33" t="s">
        <v>534</v>
      </c>
      <c r="Z5" s="33"/>
      <c r="AA5" s="38" t="s">
        <v>44</v>
      </c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15.6" thickTop="1" thickBot="1" x14ac:dyDescent="0.35">
      <c r="A6" s="2" t="str">
        <f>IF(Pivot!A6=0,"",TRIM(Pivot!A6))</f>
        <v>John Collins</v>
      </c>
      <c r="B6" s="29">
        <f>IF(Pivot!B6=0,"",Pivot!B6)</f>
        <v>15</v>
      </c>
      <c r="C6" s="122">
        <f>IF(Pivot!C6=0,"",Pivot!C6)</f>
        <v>27.1</v>
      </c>
      <c r="D6" s="123">
        <f>IF(Pivot!D6=0,"",Pivot!D6)</f>
        <v>12.2</v>
      </c>
      <c r="E6" s="124">
        <f>IF(Pivot!E6=0,"",Pivot!E6)</f>
        <v>5</v>
      </c>
      <c r="F6" s="122">
        <f>IF(Pivot!F6=0,"",Pivot!F6)</f>
        <v>1.3</v>
      </c>
      <c r="G6" s="95">
        <f>IF(Pivot!G6=0,"",Pivot!G6)</f>
        <v>30.8</v>
      </c>
      <c r="H6" s="123">
        <f>IF(Pivot!H6=0,"",Pivot!H6)</f>
        <v>14.5</v>
      </c>
      <c r="I6" s="30">
        <f>IF(Pivot!J6=0,"",Pivot!J6)</f>
        <v>6</v>
      </c>
      <c r="J6" s="28">
        <f>IF(Pivot!I6=0,"",Pivot!I6)</f>
        <v>2</v>
      </c>
      <c r="K6" s="109">
        <f>IF(Pivot!K6=0,"",Pivot!K6)</f>
        <v>29.3</v>
      </c>
      <c r="L6" s="29">
        <f>IF(Pivot!M6=0,"",Pivot!M6)</f>
        <v>12</v>
      </c>
      <c r="M6" s="30">
        <f>IF(Pivot!L6=0,"",Pivot!L6)</f>
        <v>7</v>
      </c>
      <c r="N6" s="110">
        <f>IF(Pivot!N6=0,"",Pivot!N6)</f>
        <v>2</v>
      </c>
      <c r="O6" s="71" t="str">
        <f t="shared" ca="1" si="0"/>
        <v>ATL</v>
      </c>
      <c r="P6" s="83">
        <f t="shared" si="1"/>
        <v>0.19999999999999929</v>
      </c>
      <c r="Q6" s="83">
        <f t="shared" si="2"/>
        <v>-2</v>
      </c>
      <c r="R6" s="83">
        <f t="shared" si="3"/>
        <v>-0.7</v>
      </c>
      <c r="S6" s="2" t="str">
        <f t="shared" ca="1" si="5"/>
        <v>ATL</v>
      </c>
      <c r="T6" s="71" t="str">
        <f t="shared" si="4"/>
        <v>John Collins</v>
      </c>
      <c r="U6" s="174">
        <f t="shared" si="6"/>
        <v>12</v>
      </c>
      <c r="V6" s="174">
        <f t="shared" si="7"/>
        <v>5</v>
      </c>
      <c r="W6" s="174">
        <f t="shared" si="8"/>
        <v>1.3</v>
      </c>
      <c r="X6"/>
      <c r="Y6" s="32" t="s">
        <v>533</v>
      </c>
      <c r="Z6" s="32"/>
      <c r="AA6" s="38" t="s">
        <v>44</v>
      </c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15.6" thickTop="1" thickBot="1" x14ac:dyDescent="0.35">
      <c r="A7" s="2" t="str">
        <f>IF(Pivot!A7=0,"",TRIM(Pivot!A7))</f>
        <v>Saddiq Bey</v>
      </c>
      <c r="B7" s="29">
        <f>IF(Pivot!B7=0,"",Pivot!B7)</f>
        <v>15</v>
      </c>
      <c r="C7" s="122">
        <f>IF(Pivot!C7=0,"",Pivot!C7)</f>
        <v>24</v>
      </c>
      <c r="D7" s="123">
        <f>IF(Pivot!D7=0,"",Pivot!D7)</f>
        <v>11.4</v>
      </c>
      <c r="E7" s="124">
        <f>IF(Pivot!E7=0,"",Pivot!E7)</f>
        <v>4.8</v>
      </c>
      <c r="F7" s="122">
        <f>IF(Pivot!F7=0,"",Pivot!F7)</f>
        <v>1.3</v>
      </c>
      <c r="G7" s="96">
        <f>IF(Pivot!G7=0,"",Pivot!G7)</f>
        <v>20.7</v>
      </c>
      <c r="H7" s="137">
        <f>IF(Pivot!H7=0,"",Pivot!H7)</f>
        <v>13.5</v>
      </c>
      <c r="I7" s="97">
        <f>IF(Pivot!J7=0,"",Pivot!J7)</f>
        <v>6.3</v>
      </c>
      <c r="J7" s="103">
        <f>IF(Pivot!I7=0,"",Pivot!I7)</f>
        <v>1.8</v>
      </c>
      <c r="K7" s="111">
        <f>IF(Pivot!K7=0,"",Pivot!K7)</f>
        <v>21.2</v>
      </c>
      <c r="L7" s="112">
        <f>IF(Pivot!M7=0,"",Pivot!M7)</f>
        <v>11</v>
      </c>
      <c r="M7" s="113">
        <f>IF(Pivot!L7=0,"",Pivot!L7)</f>
        <v>10</v>
      </c>
      <c r="N7" s="114">
        <f>IF(Pivot!N7=0,"",Pivot!N7)</f>
        <v>3</v>
      </c>
      <c r="O7" s="71" t="str">
        <f t="shared" ca="1" si="0"/>
        <v>ATL</v>
      </c>
      <c r="P7" s="83">
        <f t="shared" si="1"/>
        <v>0.40000000000000036</v>
      </c>
      <c r="Q7" s="83">
        <f t="shared" si="2"/>
        <v>-5.2</v>
      </c>
      <c r="R7" s="83">
        <f t="shared" si="3"/>
        <v>-1.7</v>
      </c>
      <c r="S7" s="2" t="str">
        <f t="shared" ca="1" si="5"/>
        <v>ATL</v>
      </c>
      <c r="T7" s="71" t="str">
        <f t="shared" si="4"/>
        <v>Saddiq Bey</v>
      </c>
      <c r="U7" s="175">
        <f t="shared" si="6"/>
        <v>11</v>
      </c>
      <c r="V7" s="175">
        <f t="shared" si="7"/>
        <v>4.8</v>
      </c>
      <c r="W7" s="175">
        <f t="shared" si="8"/>
        <v>1.3</v>
      </c>
      <c r="X7"/>
      <c r="Y7" s="34" t="s">
        <v>532</v>
      </c>
      <c r="Z7" s="34"/>
      <c r="AA7" s="38" t="s">
        <v>44</v>
      </c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15.6" thickTop="1" thickBot="1" x14ac:dyDescent="0.35">
      <c r="A8" s="2" t="str">
        <f>IF(Pivot!A8=0,"",TRIM(Pivot!A8))</f>
        <v>Dejounte Murray</v>
      </c>
      <c r="B8" s="29">
        <f>IF(Pivot!B8=0,"",Pivot!B8)</f>
        <v>13</v>
      </c>
      <c r="C8" s="122">
        <f>IF(Pivot!C8=0,"",Pivot!C8)</f>
        <v>36.200000000000003</v>
      </c>
      <c r="D8" s="123">
        <f>IF(Pivot!D8=0,"",Pivot!D8)</f>
        <v>18.5</v>
      </c>
      <c r="E8" s="124">
        <f>IF(Pivot!E8=0,"",Pivot!E8)</f>
        <v>4.4000000000000004</v>
      </c>
      <c r="F8" s="122">
        <f>IF(Pivot!F8=0,"",Pivot!F8)</f>
        <v>6.5</v>
      </c>
      <c r="G8" s="92">
        <f>IF(Pivot!G8=0,"",Pivot!G8)</f>
        <v>35.6</v>
      </c>
      <c r="H8" s="144">
        <f>IF(Pivot!H8=0,"",Pivot!H8)</f>
        <v>20.7</v>
      </c>
      <c r="I8" s="94">
        <f>IF(Pivot!J8=0,"",Pivot!J8)</f>
        <v>2.7</v>
      </c>
      <c r="J8" s="92">
        <f>IF(Pivot!I8=0,"",Pivot!I8)</f>
        <v>8.6999999999999993</v>
      </c>
      <c r="K8" s="92">
        <f>IF(Pivot!K8=0,"",Pivot!K8)</f>
        <v>35.200000000000003</v>
      </c>
      <c r="L8" s="93">
        <f>IF(Pivot!M8=0,"",Pivot!M8)</f>
        <v>29</v>
      </c>
      <c r="M8" s="94">
        <f>IF(Pivot!L8=0,"",Pivot!L8)</f>
        <v>4</v>
      </c>
      <c r="N8" s="92">
        <f>IF(Pivot!N8=0,"",Pivot!N8)</f>
        <v>5</v>
      </c>
      <c r="O8" s="71" t="str">
        <f t="shared" ca="1" si="0"/>
        <v>ATL</v>
      </c>
      <c r="P8" s="83">
        <f t="shared" si="1"/>
        <v>-10.5</v>
      </c>
      <c r="Q8" s="83">
        <f t="shared" si="2"/>
        <v>-1.2999999999999998</v>
      </c>
      <c r="R8" s="83">
        <f t="shared" si="3"/>
        <v>1.5</v>
      </c>
      <c r="S8" s="71" t="str">
        <f t="shared" ca="1" si="5"/>
        <v>ATL</v>
      </c>
      <c r="T8" s="71" t="str">
        <f t="shared" si="4"/>
        <v>Dejounte Murray</v>
      </c>
      <c r="U8" s="174">
        <f t="shared" si="6"/>
        <v>18.5</v>
      </c>
      <c r="V8" s="174">
        <f t="shared" si="7"/>
        <v>2.7</v>
      </c>
      <c r="W8" s="174">
        <f t="shared" si="8"/>
        <v>5</v>
      </c>
      <c r="X8"/>
      <c r="AA8" s="38" t="s">
        <v>44</v>
      </c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15.6" thickTop="1" thickBot="1" x14ac:dyDescent="0.35">
      <c r="A9" s="2" t="str">
        <f>IF(Pivot!A9=0,"",TRIM(Pivot!A9))</f>
        <v>De'Andre Hunter</v>
      </c>
      <c r="B9" s="29">
        <f>IF(Pivot!B9=0,"",Pivot!B9)</f>
        <v>14</v>
      </c>
      <c r="C9" s="122">
        <f>IF(Pivot!C9=0,"",Pivot!C9)</f>
        <v>33.1</v>
      </c>
      <c r="D9" s="123">
        <f>IF(Pivot!D9=0,"",Pivot!D9)</f>
        <v>14.6</v>
      </c>
      <c r="E9" s="124">
        <f>IF(Pivot!E9=0,"",Pivot!E9)</f>
        <v>4</v>
      </c>
      <c r="F9" s="122">
        <f>IF(Pivot!F9=0,"",Pivot!F9)</f>
        <v>1.4</v>
      </c>
      <c r="G9" s="28">
        <f>IF(Pivot!G9=0,"",Pivot!G9)</f>
        <v>34.4</v>
      </c>
      <c r="H9" s="123">
        <f>IF(Pivot!H9=0,"",Pivot!H9)</f>
        <v>13.3</v>
      </c>
      <c r="I9" s="30">
        <f>IF(Pivot!J9=0,"",Pivot!J9)</f>
        <v>5</v>
      </c>
      <c r="J9" s="28">
        <f>IF(Pivot!I9=0,"",Pivot!I9)</f>
        <v>1</v>
      </c>
      <c r="K9" s="28">
        <f>IF(Pivot!K9=0,"",Pivot!K9)</f>
        <v>39.200000000000003</v>
      </c>
      <c r="L9" s="29">
        <f>IF(Pivot!M9=0,"",Pivot!M9)</f>
        <v>7</v>
      </c>
      <c r="M9" s="30">
        <f>IF(Pivot!L9=0,"",Pivot!L9)</f>
        <v>6</v>
      </c>
      <c r="N9" s="28" t="str">
        <f>IF(Pivot!N9=0,"",Pivot!N9)</f>
        <v/>
      </c>
      <c r="O9" s="71" t="str">
        <f t="shared" ca="1" si="0"/>
        <v>ATL</v>
      </c>
      <c r="P9" s="83">
        <f t="shared" si="1"/>
        <v>6.3000000000000007</v>
      </c>
      <c r="Q9" s="83">
        <f t="shared" si="2"/>
        <v>-2</v>
      </c>
      <c r="R9" s="83" t="str">
        <f t="shared" si="3"/>
        <v/>
      </c>
      <c r="S9" s="71" t="str">
        <f t="shared" ca="1" si="5"/>
        <v>ATL</v>
      </c>
      <c r="T9" s="71" t="str">
        <f t="shared" si="4"/>
        <v>De'Andre Hunter</v>
      </c>
      <c r="U9" s="175">
        <f t="shared" si="6"/>
        <v>7</v>
      </c>
      <c r="V9" s="175">
        <f t="shared" si="7"/>
        <v>4</v>
      </c>
      <c r="W9" s="175">
        <f t="shared" si="8"/>
        <v>1</v>
      </c>
      <c r="X9"/>
      <c r="AA9" s="39" t="s">
        <v>44</v>
      </c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15.6" thickTop="1" thickBot="1" x14ac:dyDescent="0.35">
      <c r="A10" s="2" t="str">
        <f>IF(Pivot!A10=0,"",TRIM(Pivot!A10))</f>
        <v>Trae Young</v>
      </c>
      <c r="B10" s="29">
        <f>IF(Pivot!B10=0,"",Pivot!B10)</f>
        <v>15</v>
      </c>
      <c r="C10" s="122">
        <f>IF(Pivot!C10=0,"",Pivot!C10)</f>
        <v>31.9</v>
      </c>
      <c r="D10" s="123">
        <f>IF(Pivot!D10=0,"",Pivot!D10)</f>
        <v>24.7</v>
      </c>
      <c r="E10" s="124">
        <f>IF(Pivot!E10=0,"",Pivot!E10)</f>
        <v>3.3</v>
      </c>
      <c r="F10" s="122">
        <f>IF(Pivot!F10=0,"",Pivot!F10)</f>
        <v>9.1</v>
      </c>
      <c r="G10" s="28">
        <f>IF(Pivot!G10=0,"",Pivot!G10)</f>
        <v>31</v>
      </c>
      <c r="H10" s="123">
        <f>IF(Pivot!H10=0,"",Pivot!H10)</f>
        <v>21.8</v>
      </c>
      <c r="I10" s="30">
        <f>IF(Pivot!J10=0,"",Pivot!J10)</f>
        <v>2</v>
      </c>
      <c r="J10" s="28">
        <f>IF(Pivot!I10=0,"",Pivot!I10)</f>
        <v>8.3000000000000007</v>
      </c>
      <c r="K10" s="28">
        <f>IF(Pivot!K10=0,"",Pivot!K10)</f>
        <v>36.200000000000003</v>
      </c>
      <c r="L10" s="29">
        <f>IF(Pivot!M10=0,"",Pivot!M10)</f>
        <v>16</v>
      </c>
      <c r="M10" s="30">
        <f>IF(Pivot!L10=0,"",Pivot!L10)</f>
        <v>1</v>
      </c>
      <c r="N10" s="28">
        <f>IF(Pivot!N10=0,"",Pivot!N10)</f>
        <v>10</v>
      </c>
      <c r="O10" s="71" t="str">
        <f t="shared" ca="1" si="0"/>
        <v>ATL</v>
      </c>
      <c r="P10" s="83">
        <f t="shared" si="1"/>
        <v>5.8000000000000007</v>
      </c>
      <c r="Q10" s="83">
        <f t="shared" si="2"/>
        <v>1</v>
      </c>
      <c r="R10" s="83">
        <f t="shared" si="3"/>
        <v>-1.6999999999999993</v>
      </c>
      <c r="S10" s="81" t="str">
        <f t="shared" ca="1" si="5"/>
        <v>ATL</v>
      </c>
      <c r="T10" s="71" t="str">
        <f t="shared" si="4"/>
        <v>Trae Young</v>
      </c>
      <c r="U10" s="174">
        <f t="shared" si="6"/>
        <v>16</v>
      </c>
      <c r="V10" s="174">
        <f t="shared" si="7"/>
        <v>1</v>
      </c>
      <c r="W10" s="174">
        <f t="shared" si="8"/>
        <v>8.3000000000000007</v>
      </c>
      <c r="X10"/>
      <c r="AA10" s="39" t="s">
        <v>30</v>
      </c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15.6" thickTop="1" thickBot="1" x14ac:dyDescent="0.35">
      <c r="A11" s="2" t="str">
        <f>IF(Pivot!A11=0,"",TRIM(Pivot!A11))</f>
        <v>Bogdan Bogdanovic</v>
      </c>
      <c r="B11" s="29">
        <f>IF(Pivot!B11=0,"",Pivot!B11)</f>
        <v>14</v>
      </c>
      <c r="C11" s="122">
        <f>IF(Pivot!C11=0,"",Pivot!C11)</f>
        <v>24.5</v>
      </c>
      <c r="D11" s="123">
        <f>IF(Pivot!D11=0,"",Pivot!D11)</f>
        <v>11.9</v>
      </c>
      <c r="E11" s="124">
        <f>IF(Pivot!E11=0,"",Pivot!E11)</f>
        <v>2.2999999999999998</v>
      </c>
      <c r="F11" s="122">
        <f>IF(Pivot!F11=0,"",Pivot!F11)</f>
        <v>2.1</v>
      </c>
      <c r="G11" s="28">
        <f>IF(Pivot!G11=0,"",Pivot!G11)</f>
        <v>26.8</v>
      </c>
      <c r="H11" s="123">
        <f>IF(Pivot!H11=0,"",Pivot!H11)</f>
        <v>10.5</v>
      </c>
      <c r="I11" s="30">
        <f>IF(Pivot!J11=0,"",Pivot!J11)</f>
        <v>2.8</v>
      </c>
      <c r="J11" s="28">
        <f>IF(Pivot!I11=0,"",Pivot!I11)</f>
        <v>1.8</v>
      </c>
      <c r="K11" s="28">
        <f>IF(Pivot!K11=0,"",Pivot!K11)</f>
        <v>22.2</v>
      </c>
      <c r="L11" s="29">
        <f>IF(Pivot!M11=0,"",Pivot!M11)</f>
        <v>12</v>
      </c>
      <c r="M11" s="30">
        <f>IF(Pivot!L11=0,"",Pivot!L11)</f>
        <v>2</v>
      </c>
      <c r="N11" s="28">
        <f>IF(Pivot!N11=0,"",Pivot!N11)</f>
        <v>2</v>
      </c>
      <c r="O11" s="71" t="str">
        <f t="shared" ca="1" si="0"/>
        <v>ATL</v>
      </c>
      <c r="P11" s="83">
        <f t="shared" si="1"/>
        <v>-1.5</v>
      </c>
      <c r="Q11" s="83">
        <f t="shared" si="2"/>
        <v>0.29999999999999982</v>
      </c>
      <c r="R11" s="83">
        <f t="shared" si="3"/>
        <v>-0.19999999999999996</v>
      </c>
      <c r="S11" s="2" t="str">
        <f t="shared" ca="1" si="5"/>
        <v>ATL</v>
      </c>
      <c r="T11" s="71" t="str">
        <f t="shared" si="4"/>
        <v>Bogdan Bogdanovic</v>
      </c>
      <c r="U11" s="174">
        <f t="shared" si="6"/>
        <v>10.5</v>
      </c>
      <c r="V11" s="174">
        <f t="shared" si="7"/>
        <v>2</v>
      </c>
      <c r="W11" s="174">
        <f t="shared" si="8"/>
        <v>1.8</v>
      </c>
      <c r="X11"/>
      <c r="AA11" s="39" t="s">
        <v>30</v>
      </c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15.6" thickTop="1" thickBot="1" x14ac:dyDescent="0.35">
      <c r="A12" s="2" t="str">
        <f>IF(Pivot!A12=0,"",TRIM(Pivot!A12))</f>
        <v>BKN</v>
      </c>
      <c r="B12" s="29">
        <f>IF(Pivot!B12=0,"",Pivot!B12)</f>
        <v>14.166666666666666</v>
      </c>
      <c r="C12" s="122">
        <f>IF(Pivot!C12=0,"",Pivot!C12)</f>
        <v>31.066666666666663</v>
      </c>
      <c r="D12" s="123">
        <f>IF(Pivot!D12=0,"",Pivot!D12)</f>
        <v>14.716666666666667</v>
      </c>
      <c r="E12" s="124">
        <f>IF(Pivot!E12=0,"",Pivot!E12)</f>
        <v>5.6333333333333337</v>
      </c>
      <c r="F12" s="122">
        <f>IF(Pivot!F12=0,"",Pivot!F12)</f>
        <v>3.5</v>
      </c>
      <c r="G12" s="72">
        <f>IF(Pivot!G12=0,"",Pivot!G12)</f>
        <v>29.95</v>
      </c>
      <c r="H12" s="201">
        <f>IF(Pivot!H12=0,"",Pivot!H12)</f>
        <v>14.566666666666665</v>
      </c>
      <c r="I12" s="74">
        <f>IF(Pivot!J12=0,"",Pivot!J12)</f>
        <v>5.4833333333333334</v>
      </c>
      <c r="J12" s="72">
        <f>IF(Pivot!I12=0,"",Pivot!I12)</f>
        <v>3.3166666666666669</v>
      </c>
      <c r="K12" s="72">
        <f>IF(Pivot!K12=0,"",Pivot!K12)</f>
        <v>28.78</v>
      </c>
      <c r="L12" s="73">
        <f>IF(Pivot!M12=0,"",Pivot!M12)</f>
        <v>13.4</v>
      </c>
      <c r="M12" s="74">
        <f>IF(Pivot!L12=0,"",Pivot!L12)</f>
        <v>5.6</v>
      </c>
      <c r="N12" s="72">
        <f>IF(Pivot!N12=0,"",Pivot!N12)</f>
        <v>2</v>
      </c>
      <c r="O12" s="71" t="str">
        <f t="shared" ca="1" si="0"/>
        <v>BKN</v>
      </c>
      <c r="P12" s="83">
        <f t="shared" si="1"/>
        <v>1.1666666666666643</v>
      </c>
      <c r="Q12" s="83">
        <f t="shared" si="2"/>
        <v>-0.11666666666666625</v>
      </c>
      <c r="R12" s="83">
        <f t="shared" si="3"/>
        <v>1.3166666666666669</v>
      </c>
      <c r="S12" s="2" t="str">
        <f t="shared" ca="1" si="5"/>
        <v>BKN</v>
      </c>
      <c r="T12" s="71" t="s">
        <v>50</v>
      </c>
      <c r="U12" s="175" t="e">
        <f t="shared" si="6"/>
        <v>#N/A</v>
      </c>
      <c r="V12" s="175" t="e">
        <f t="shared" si="7"/>
        <v>#N/A</v>
      </c>
      <c r="W12" s="175" t="e">
        <f t="shared" si="8"/>
        <v>#N/A</v>
      </c>
      <c r="X12"/>
      <c r="AA12" s="39" t="s">
        <v>30</v>
      </c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15.6" thickTop="1" thickBot="1" x14ac:dyDescent="0.35">
      <c r="A13" s="2" t="str">
        <f>IF(Pivot!A13=0,"",TRIM(Pivot!A13))</f>
        <v>Nic Claxton</v>
      </c>
      <c r="B13" s="29">
        <f>IF(Pivot!B13=0,"",Pivot!B13)</f>
        <v>14</v>
      </c>
      <c r="C13" s="122">
        <f>IF(Pivot!C13=0,"",Pivot!C13)</f>
        <v>30.6</v>
      </c>
      <c r="D13" s="123">
        <f>IF(Pivot!D13=0,"",Pivot!D13)</f>
        <v>12.1</v>
      </c>
      <c r="E13" s="124">
        <f>IF(Pivot!E13=0,"",Pivot!E13)</f>
        <v>9.8000000000000007</v>
      </c>
      <c r="F13" s="122">
        <f>IF(Pivot!F13=0,"",Pivot!F13)</f>
        <v>2.6</v>
      </c>
      <c r="G13" s="98">
        <f>IF(Pivot!G13=0,"",Pivot!G13)</f>
        <v>31.1</v>
      </c>
      <c r="H13" s="179">
        <f>IF(Pivot!H13=0,"",Pivot!H13)</f>
        <v>11.8</v>
      </c>
      <c r="I13" s="100">
        <f>IF(Pivot!J13=0,"",Pivot!J13)</f>
        <v>9</v>
      </c>
      <c r="J13" s="104">
        <f>IF(Pivot!I13=0,"",Pivot!I13)</f>
        <v>2.8</v>
      </c>
      <c r="K13" s="115">
        <f>IF(Pivot!K13=0,"",Pivot!K13)</f>
        <v>28.2</v>
      </c>
      <c r="L13" s="116">
        <f>IF(Pivot!M13=0,"",Pivot!M13)</f>
        <v>9</v>
      </c>
      <c r="M13" s="117">
        <f>IF(Pivot!L13=0,"",Pivot!L13)</f>
        <v>9</v>
      </c>
      <c r="N13" s="118">
        <f>IF(Pivot!N13=0,"",Pivot!N13)</f>
        <v>2</v>
      </c>
      <c r="O13" s="71" t="str">
        <f t="shared" ca="1" si="0"/>
        <v>BKN</v>
      </c>
      <c r="P13" s="83">
        <f t="shared" si="1"/>
        <v>2.8000000000000007</v>
      </c>
      <c r="Q13" s="83">
        <f t="shared" si="2"/>
        <v>0</v>
      </c>
      <c r="R13" s="83">
        <f t="shared" si="3"/>
        <v>0.60000000000000009</v>
      </c>
      <c r="S13" s="2" t="str">
        <f t="shared" ca="1" si="5"/>
        <v>BKN</v>
      </c>
      <c r="T13" s="71" t="s">
        <v>45</v>
      </c>
      <c r="U13" s="174" t="e">
        <f t="shared" si="6"/>
        <v>#DIV/0!</v>
      </c>
      <c r="V13" s="174" t="e">
        <f t="shared" si="7"/>
        <v>#DIV/0!</v>
      </c>
      <c r="W13" s="174" t="e">
        <f t="shared" si="8"/>
        <v>#DIV/0!</v>
      </c>
      <c r="X13"/>
      <c r="AA13" s="39" t="s">
        <v>30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ht="15.6" thickTop="1" thickBot="1" x14ac:dyDescent="0.35">
      <c r="A14" s="2" t="str">
        <f>IF(Pivot!A14=0,"",TRIM(Pivot!A14))</f>
        <v>Royce O'Neale</v>
      </c>
      <c r="B14" s="29">
        <f>IF(Pivot!B14=0,"",Pivot!B14)</f>
        <v>13</v>
      </c>
      <c r="C14" s="122">
        <f>IF(Pivot!C14=0,"",Pivot!C14)</f>
        <v>27.1</v>
      </c>
      <c r="D14" s="123">
        <f>IF(Pivot!D14=0,"",Pivot!D14)</f>
        <v>8.1999999999999993</v>
      </c>
      <c r="E14" s="124">
        <f>IF(Pivot!E14=0,"",Pivot!E14)</f>
        <v>6.5</v>
      </c>
      <c r="F14" s="122">
        <f>IF(Pivot!F14=0,"",Pivot!F14)</f>
        <v>2.8</v>
      </c>
      <c r="G14" s="95">
        <f>IF(Pivot!G14=0,"",Pivot!G14)</f>
        <v>27</v>
      </c>
      <c r="H14" s="123">
        <f>IF(Pivot!H14=0,"",Pivot!H14)</f>
        <v>10.7</v>
      </c>
      <c r="I14" s="30">
        <f>IF(Pivot!J14=0,"",Pivot!J14)</f>
        <v>6.3</v>
      </c>
      <c r="J14" s="28">
        <f>IF(Pivot!I14=0,"",Pivot!I14)</f>
        <v>2</v>
      </c>
      <c r="K14" s="109" t="e">
        <f>IF(Pivot!K14=0,"",Pivot!K14)</f>
        <v>#DIV/0!</v>
      </c>
      <c r="L14" s="29" t="e">
        <f>IF(Pivot!M14=0,"",Pivot!M14)</f>
        <v>#DIV/0!</v>
      </c>
      <c r="M14" s="30" t="e">
        <f>IF(Pivot!L14=0,"",Pivot!L14)</f>
        <v>#DIV/0!</v>
      </c>
      <c r="N14" s="110" t="e">
        <f>IF(Pivot!N14=0,"",Pivot!N14)</f>
        <v>#DIV/0!</v>
      </c>
      <c r="O14" s="71" t="str">
        <f t="shared" ca="1" si="0"/>
        <v>BKN</v>
      </c>
      <c r="P14" s="83" t="str">
        <f t="shared" si="1"/>
        <v/>
      </c>
      <c r="Q14" s="83" t="str">
        <f t="shared" si="2"/>
        <v/>
      </c>
      <c r="R14" s="83" t="str">
        <f t="shared" si="3"/>
        <v/>
      </c>
      <c r="S14" s="246" t="str">
        <f t="shared" ca="1" si="5"/>
        <v>BKN</v>
      </c>
      <c r="T14" s="71" t="s">
        <v>48</v>
      </c>
      <c r="U14" s="175">
        <f t="shared" si="6"/>
        <v>8.1999999999999993</v>
      </c>
      <c r="V14" s="175">
        <f t="shared" si="7"/>
        <v>6.3</v>
      </c>
      <c r="W14" s="175">
        <f t="shared" si="8"/>
        <v>2</v>
      </c>
      <c r="X14"/>
      <c r="AA14" s="39" t="s">
        <v>30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ht="15.6" thickTop="1" thickBot="1" x14ac:dyDescent="0.35">
      <c r="A15" s="2" t="str">
        <f>IF(Pivot!A15=0,"",TRIM(Pivot!A15))</f>
        <v>Cameron Johnson</v>
      </c>
      <c r="B15" s="29">
        <f>IF(Pivot!B15=0,"",Pivot!B15)</f>
        <v>14</v>
      </c>
      <c r="C15" s="122">
        <f>IF(Pivot!C15=0,"",Pivot!C15)</f>
        <v>30.5</v>
      </c>
      <c r="D15" s="123">
        <f>IF(Pivot!D15=0,"",Pivot!D15)</f>
        <v>15.8</v>
      </c>
      <c r="E15" s="124">
        <f>IF(Pivot!E15=0,"",Pivot!E15)</f>
        <v>5.0999999999999996</v>
      </c>
      <c r="F15" s="122">
        <f>IF(Pivot!F15=0,"",Pivot!F15)</f>
        <v>2</v>
      </c>
      <c r="G15" s="95">
        <f>IF(Pivot!G15=0,"",Pivot!G15)</f>
        <v>26.9</v>
      </c>
      <c r="H15" s="123">
        <f>IF(Pivot!H15=0,"",Pivot!H15)</f>
        <v>13.5</v>
      </c>
      <c r="I15" s="30">
        <f>IF(Pivot!J15=0,"",Pivot!J15)</f>
        <v>3</v>
      </c>
      <c r="J15" s="28">
        <f>IF(Pivot!I15=0,"",Pivot!I15)</f>
        <v>2.5</v>
      </c>
      <c r="K15" s="109">
        <f>IF(Pivot!K15=0,"",Pivot!K15)</f>
        <v>26.1</v>
      </c>
      <c r="L15" s="29">
        <f>IF(Pivot!M15=0,"",Pivot!M15)</f>
        <v>10</v>
      </c>
      <c r="M15" s="30">
        <f>IF(Pivot!L15=0,"",Pivot!L15)</f>
        <v>3</v>
      </c>
      <c r="N15" s="110">
        <f>IF(Pivot!N15=0,"",Pivot!N15)</f>
        <v>1</v>
      </c>
      <c r="O15" s="71" t="str">
        <f t="shared" ca="1" si="0"/>
        <v>BKN</v>
      </c>
      <c r="P15" s="83">
        <f t="shared" si="1"/>
        <v>3.5</v>
      </c>
      <c r="Q15" s="83">
        <f t="shared" si="2"/>
        <v>0</v>
      </c>
      <c r="R15" s="83">
        <f t="shared" si="3"/>
        <v>1</v>
      </c>
      <c r="S15" s="81" t="str">
        <f t="shared" ca="1" si="5"/>
        <v>BKN</v>
      </c>
      <c r="T15" s="71" t="s">
        <v>43</v>
      </c>
      <c r="U15" s="174">
        <f t="shared" si="6"/>
        <v>16</v>
      </c>
      <c r="V15" s="174">
        <f t="shared" si="7"/>
        <v>3</v>
      </c>
      <c r="W15" s="174">
        <f t="shared" si="8"/>
        <v>5.3</v>
      </c>
      <c r="X15"/>
      <c r="AA15" s="39" t="s">
        <v>30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ht="15.6" thickTop="1" thickBot="1" x14ac:dyDescent="0.35">
      <c r="A16" s="2" t="str">
        <f>IF(Pivot!A16=0,"",TRIM(Pivot!A16))</f>
        <v>Spencer Dinwiddie</v>
      </c>
      <c r="B16" s="29">
        <f>IF(Pivot!B16=0,"",Pivot!B16)</f>
        <v>14</v>
      </c>
      <c r="C16" s="122">
        <f>IF(Pivot!C16=0,"",Pivot!C16)</f>
        <v>35.700000000000003</v>
      </c>
      <c r="D16" s="123">
        <f>IF(Pivot!D16=0,"",Pivot!D16)</f>
        <v>17.7</v>
      </c>
      <c r="E16" s="124">
        <f>IF(Pivot!E16=0,"",Pivot!E16)</f>
        <v>4.2</v>
      </c>
      <c r="F16" s="122">
        <f>IF(Pivot!F16=0,"",Pivot!F16)</f>
        <v>9.4</v>
      </c>
      <c r="G16" s="95">
        <f>IF(Pivot!G16=0,"",Pivot!G16)</f>
        <v>36.299999999999997</v>
      </c>
      <c r="H16" s="123">
        <f>IF(Pivot!H16=0,"",Pivot!H16)</f>
        <v>15.3</v>
      </c>
      <c r="I16" s="30">
        <f>IF(Pivot!J16=0,"",Pivot!J16)</f>
        <v>4.8</v>
      </c>
      <c r="J16" s="28">
        <f>IF(Pivot!I16=0,"",Pivot!I16)</f>
        <v>9.3000000000000007</v>
      </c>
      <c r="K16" s="109">
        <f>IF(Pivot!K16=0,"",Pivot!K16)</f>
        <v>29.1</v>
      </c>
      <c r="L16" s="29">
        <f>IF(Pivot!M16=0,"",Pivot!M16)</f>
        <v>2</v>
      </c>
      <c r="M16" s="30">
        <f>IF(Pivot!L16=0,"",Pivot!L16)</f>
        <v>3</v>
      </c>
      <c r="N16" s="110">
        <f>IF(Pivot!N16=0,"",Pivot!N16)</f>
        <v>5</v>
      </c>
      <c r="O16" s="71" t="str">
        <f t="shared" ca="1" si="0"/>
        <v>BKN</v>
      </c>
      <c r="P16" s="83">
        <f t="shared" si="1"/>
        <v>13.3</v>
      </c>
      <c r="Q16" s="83">
        <f t="shared" si="2"/>
        <v>1.2000000000000002</v>
      </c>
      <c r="R16" s="83">
        <f t="shared" si="3"/>
        <v>4.3000000000000007</v>
      </c>
      <c r="S16" s="81" t="str">
        <f t="shared" ca="1" si="5"/>
        <v>BKN</v>
      </c>
      <c r="T16" s="71" t="s">
        <v>49</v>
      </c>
      <c r="U16" s="175" t="e">
        <f t="shared" si="6"/>
        <v>#N/A</v>
      </c>
      <c r="V16" s="175" t="e">
        <f t="shared" si="7"/>
        <v>#N/A</v>
      </c>
      <c r="W16" s="175" t="e">
        <f t="shared" si="8"/>
        <v>#N/A</v>
      </c>
      <c r="X16"/>
      <c r="AA16" s="40" t="s">
        <v>30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</row>
    <row r="17" spans="1:27" customFormat="1" ht="15.6" thickTop="1" thickBot="1" x14ac:dyDescent="0.35">
      <c r="A17" s="2" t="str">
        <f>IF(Pivot!A17=0,"",TRIM(Pivot!A17))</f>
        <v>Dorian Finney-Smith</v>
      </c>
      <c r="B17" s="29">
        <f>IF(Pivot!B17=0,"",Pivot!B17)</f>
        <v>15</v>
      </c>
      <c r="C17" s="122">
        <f>IF(Pivot!C17=0,"",Pivot!C17)</f>
        <v>27.2</v>
      </c>
      <c r="D17" s="123">
        <f>IF(Pivot!D17=0,"",Pivot!D17)</f>
        <v>6.3</v>
      </c>
      <c r="E17" s="124">
        <f>IF(Pivot!E17=0,"",Pivot!E17)</f>
        <v>4.0999999999999996</v>
      </c>
      <c r="F17" s="122">
        <f>IF(Pivot!F17=0,"",Pivot!F17)</f>
        <v>1.7</v>
      </c>
      <c r="G17" s="95">
        <f>IF(Pivot!G17=0,"",Pivot!G17)</f>
        <v>22.5</v>
      </c>
      <c r="H17" s="123">
        <f>IF(Pivot!H17=0,"",Pivot!H17)</f>
        <v>5.8</v>
      </c>
      <c r="I17" s="30">
        <f>IF(Pivot!J17=0,"",Pivot!J17)</f>
        <v>5</v>
      </c>
      <c r="J17" s="28">
        <f>IF(Pivot!I17=0,"",Pivot!I17)</f>
        <v>0.8</v>
      </c>
      <c r="K17" s="109">
        <f>IF(Pivot!K17=0,"",Pivot!K17)</f>
        <v>26.1</v>
      </c>
      <c r="L17" s="29">
        <f>IF(Pivot!M17=0,"",Pivot!M17)</f>
        <v>2</v>
      </c>
      <c r="M17" s="30">
        <f>IF(Pivot!L17=0,"",Pivot!L17)</f>
        <v>7</v>
      </c>
      <c r="N17" s="110">
        <f>IF(Pivot!N17=0,"",Pivot!N17)</f>
        <v>1</v>
      </c>
      <c r="O17" s="71" t="str">
        <f t="shared" ca="1" si="0"/>
        <v>BKN</v>
      </c>
      <c r="P17" s="83">
        <f t="shared" si="1"/>
        <v>3.8</v>
      </c>
      <c r="Q17" s="83">
        <f t="shared" si="2"/>
        <v>-2.9000000000000004</v>
      </c>
      <c r="R17" s="83">
        <f t="shared" si="3"/>
        <v>-0.19999999999999996</v>
      </c>
      <c r="S17" s="81" t="str">
        <f t="shared" ca="1" si="5"/>
        <v>BKN</v>
      </c>
      <c r="T17" s="71" t="s">
        <v>56</v>
      </c>
      <c r="U17" s="174" t="e">
        <f t="shared" si="6"/>
        <v>#N/A</v>
      </c>
      <c r="V17" s="174" t="e">
        <f t="shared" si="7"/>
        <v>#N/A</v>
      </c>
      <c r="W17" s="174" t="e">
        <f t="shared" si="8"/>
        <v>#N/A</v>
      </c>
      <c r="AA17" s="40" t="s">
        <v>30</v>
      </c>
    </row>
    <row r="18" spans="1:27" customFormat="1" ht="15.6" thickTop="1" thickBot="1" x14ac:dyDescent="0.35">
      <c r="A18" s="2" t="str">
        <f>IF(Pivot!A18=0,"",TRIM(Pivot!A18))</f>
        <v>Mikal Bridges</v>
      </c>
      <c r="B18" s="29">
        <f>IF(Pivot!B18=0,"",Pivot!B18)</f>
        <v>15</v>
      </c>
      <c r="C18" s="122">
        <f>IF(Pivot!C18=0,"",Pivot!C18)</f>
        <v>35.299999999999997</v>
      </c>
      <c r="D18" s="123">
        <f>IF(Pivot!D18=0,"",Pivot!D18)</f>
        <v>28.2</v>
      </c>
      <c r="E18" s="124">
        <f>IF(Pivot!E18=0,"",Pivot!E18)</f>
        <v>4.0999999999999996</v>
      </c>
      <c r="F18" s="122">
        <f>IF(Pivot!F18=0,"",Pivot!F18)</f>
        <v>2.5</v>
      </c>
      <c r="G18" s="95">
        <f>IF(Pivot!G18=0,"",Pivot!G18)</f>
        <v>35.9</v>
      </c>
      <c r="H18" s="123">
        <f>IF(Pivot!H18=0,"",Pivot!H18)</f>
        <v>30.3</v>
      </c>
      <c r="I18" s="30">
        <f>IF(Pivot!J18=0,"",Pivot!J18)</f>
        <v>4.8</v>
      </c>
      <c r="J18" s="28">
        <f>IF(Pivot!I18=0,"",Pivot!I18)</f>
        <v>2.5</v>
      </c>
      <c r="K18" s="109">
        <f>IF(Pivot!K18=0,"",Pivot!K18)</f>
        <v>34.4</v>
      </c>
      <c r="L18" s="29">
        <f>IF(Pivot!M18=0,"",Pivot!M18)</f>
        <v>44</v>
      </c>
      <c r="M18" s="30">
        <f>IF(Pivot!L18=0,"",Pivot!L18)</f>
        <v>6</v>
      </c>
      <c r="N18" s="110">
        <f>IF(Pivot!N18=0,"",Pivot!N18)</f>
        <v>1</v>
      </c>
      <c r="O18" s="71" t="str">
        <f t="shared" ca="1" si="0"/>
        <v>BKN</v>
      </c>
      <c r="P18" s="83">
        <f t="shared" si="1"/>
        <v>-15.8</v>
      </c>
      <c r="Q18" s="83">
        <f t="shared" si="2"/>
        <v>-1.9000000000000004</v>
      </c>
      <c r="R18" s="83">
        <f t="shared" si="3"/>
        <v>1.5</v>
      </c>
      <c r="S18" s="81" t="str">
        <f t="shared" ca="1" si="5"/>
        <v>BKN</v>
      </c>
      <c r="T18" s="71" t="s">
        <v>102</v>
      </c>
      <c r="U18" s="176">
        <f t="shared" si="6"/>
        <v>11.428571428571429</v>
      </c>
      <c r="V18" s="176">
        <f t="shared" si="7"/>
        <v>4.1428571428571432</v>
      </c>
      <c r="W18" s="176">
        <f t="shared" si="8"/>
        <v>3</v>
      </c>
      <c r="AA18" s="71" t="s">
        <v>58</v>
      </c>
    </row>
    <row r="19" spans="1:27" customFormat="1" ht="15.6" thickTop="1" thickBot="1" x14ac:dyDescent="0.35">
      <c r="A19" s="2" t="str">
        <f>IF(Pivot!A19=0,"",TRIM(Pivot!A19))</f>
        <v>BOS</v>
      </c>
      <c r="B19" s="29">
        <f>IF(Pivot!B19=0,"",Pivot!B19)</f>
        <v>12.714285714285714</v>
      </c>
      <c r="C19" s="122">
        <f>IF(Pivot!C19=0,"",Pivot!C19)</f>
        <v>29.942857142857147</v>
      </c>
      <c r="D19" s="123">
        <f>IF(Pivot!D19=0,"",Pivot!D19)</f>
        <v>15.228571428571428</v>
      </c>
      <c r="E19" s="124">
        <f>IF(Pivot!E19=0,"",Pivot!E19)</f>
        <v>5.742857142857142</v>
      </c>
      <c r="F19" s="122">
        <f>IF(Pivot!F19=0,"",Pivot!F19)</f>
        <v>3.3857142857142857</v>
      </c>
      <c r="G19" s="95">
        <f>IF(Pivot!G19=0,"",Pivot!G19)</f>
        <v>27.914285714285715</v>
      </c>
      <c r="H19" s="123">
        <f>IF(Pivot!H19=0,"",Pivot!H19)</f>
        <v>15.728571428571428</v>
      </c>
      <c r="I19" s="30">
        <f>IF(Pivot!J19=0,"",Pivot!J19)</f>
        <v>5.8428571428571425</v>
      </c>
      <c r="J19" s="28">
        <f>IF(Pivot!I19=0,"",Pivot!I19)</f>
        <v>3.3714285714285714</v>
      </c>
      <c r="K19" s="109">
        <f>IF(Pivot!K19=0,"",Pivot!K19)</f>
        <v>25.657142857142855</v>
      </c>
      <c r="L19" s="29">
        <f>IF(Pivot!M19=0,"",Pivot!M19)</f>
        <v>11.428571428571429</v>
      </c>
      <c r="M19" s="30">
        <f>IF(Pivot!L19=0,"",Pivot!L19)</f>
        <v>4.1428571428571432</v>
      </c>
      <c r="N19" s="110">
        <f>IF(Pivot!N19=0,"",Pivot!N19)</f>
        <v>3</v>
      </c>
      <c r="O19" s="71" t="str">
        <f t="shared" ca="1" si="0"/>
        <v>BOS</v>
      </c>
      <c r="P19" s="83">
        <f t="shared" si="1"/>
        <v>3.7999999999999989</v>
      </c>
      <c r="Q19" s="83">
        <f t="shared" si="2"/>
        <v>1.5999999999999988</v>
      </c>
      <c r="R19" s="83">
        <f t="shared" si="3"/>
        <v>0.37142857142857144</v>
      </c>
      <c r="S19" s="81" t="str">
        <f t="shared" ca="1" si="5"/>
        <v>BOS</v>
      </c>
      <c r="T19" s="71" t="str">
        <f t="shared" ref="T19:T26" si="9">A19</f>
        <v>BOS</v>
      </c>
      <c r="U19" s="174">
        <f t="shared" si="6"/>
        <v>11.428571428571429</v>
      </c>
      <c r="V19" s="174">
        <f t="shared" si="7"/>
        <v>4.1428571428571432</v>
      </c>
      <c r="W19" s="174">
        <f t="shared" si="8"/>
        <v>3</v>
      </c>
      <c r="AA19" s="71" t="s">
        <v>58</v>
      </c>
    </row>
    <row r="20" spans="1:27" customFormat="1" ht="15.6" thickTop="1" thickBot="1" x14ac:dyDescent="0.35">
      <c r="A20" s="2" t="str">
        <f>IF(Pivot!A20=0,"",TRIM(Pivot!A20))</f>
        <v>Jayson Tatum</v>
      </c>
      <c r="B20" s="29">
        <f>IF(Pivot!B20=0,"",Pivot!B20)</f>
        <v>13</v>
      </c>
      <c r="C20" s="122">
        <f>IF(Pivot!C20=0,"",Pivot!C20)</f>
        <v>36.799999999999997</v>
      </c>
      <c r="D20" s="123">
        <f>IF(Pivot!D20=0,"",Pivot!D20)</f>
        <v>28.6</v>
      </c>
      <c r="E20" s="124">
        <f>IF(Pivot!E20=0,"",Pivot!E20)</f>
        <v>9.5</v>
      </c>
      <c r="F20" s="122">
        <f>IF(Pivot!F20=0,"",Pivot!F20)</f>
        <v>5</v>
      </c>
      <c r="G20" s="95">
        <f>IF(Pivot!G20=0,"",Pivot!G20)</f>
        <v>33.200000000000003</v>
      </c>
      <c r="H20" s="123">
        <f>IF(Pivot!H20=0,"",Pivot!H20)</f>
        <v>32.700000000000003</v>
      </c>
      <c r="I20" s="30">
        <f>IF(Pivot!J20=0,"",Pivot!J20)</f>
        <v>8</v>
      </c>
      <c r="J20" s="28">
        <f>IF(Pivot!I20=0,"",Pivot!I20)</f>
        <v>3.7</v>
      </c>
      <c r="K20" s="109">
        <f>IF(Pivot!K20=0,"",Pivot!K20)</f>
        <v>31.9</v>
      </c>
      <c r="L20" s="29">
        <f>IF(Pivot!M20=0,"",Pivot!M20)</f>
        <v>28</v>
      </c>
      <c r="M20" s="30">
        <f>IF(Pivot!L20=0,"",Pivot!L20)</f>
        <v>9</v>
      </c>
      <c r="N20" s="110">
        <f>IF(Pivot!N20=0,"",Pivot!N20)</f>
        <v>5</v>
      </c>
      <c r="O20" s="71" t="str">
        <f t="shared" ca="1" si="0"/>
        <v>BOS</v>
      </c>
      <c r="P20" s="83">
        <f t="shared" si="1"/>
        <v>0.60000000000000142</v>
      </c>
      <c r="Q20" s="83">
        <f t="shared" si="2"/>
        <v>-1</v>
      </c>
      <c r="R20" s="83">
        <f t="shared" si="3"/>
        <v>-1.2999999999999998</v>
      </c>
      <c r="S20" s="71" t="str">
        <f t="shared" ca="1" si="5"/>
        <v>BOS</v>
      </c>
      <c r="T20" s="71" t="str">
        <f t="shared" si="9"/>
        <v>Jayson Tatum</v>
      </c>
      <c r="U20" s="175">
        <f t="shared" si="6"/>
        <v>28</v>
      </c>
      <c r="V20" s="175">
        <f t="shared" si="7"/>
        <v>8</v>
      </c>
      <c r="W20" s="175">
        <f t="shared" si="8"/>
        <v>3.7</v>
      </c>
      <c r="AA20" s="71" t="s">
        <v>58</v>
      </c>
    </row>
    <row r="21" spans="1:27" customFormat="1" ht="16.2" customHeight="1" thickTop="1" thickBot="1" x14ac:dyDescent="0.35">
      <c r="A21" s="2" t="str">
        <f>IF(Pivot!A21=0,"",TRIM(Pivot!A21))</f>
        <v>Robert Williams III</v>
      </c>
      <c r="B21" s="29">
        <f>IF(Pivot!B21=0,"",Pivot!B21)</f>
        <v>7</v>
      </c>
      <c r="C21" s="122">
        <f>IF(Pivot!C21=0,"",Pivot!C21)</f>
        <v>21.3</v>
      </c>
      <c r="D21" s="123">
        <f>IF(Pivot!D21=0,"",Pivot!D21)</f>
        <v>6.3</v>
      </c>
      <c r="E21" s="124">
        <f>IF(Pivot!E21=0,"",Pivot!E21)</f>
        <v>7.3</v>
      </c>
      <c r="F21" s="122">
        <f>IF(Pivot!F21=0,"",Pivot!F21)</f>
        <v>0.7</v>
      </c>
      <c r="G21" s="95">
        <f>IF(Pivot!G21=0,"",Pivot!G21)</f>
        <v>17.600000000000001</v>
      </c>
      <c r="H21" s="123">
        <f>IF(Pivot!H21=0,"",Pivot!H21)</f>
        <v>5.3</v>
      </c>
      <c r="I21" s="30">
        <f>IF(Pivot!J21=0,"",Pivot!J21)</f>
        <v>6.8</v>
      </c>
      <c r="J21" s="28">
        <f>IF(Pivot!I21=0,"",Pivot!I21)</f>
        <v>0.5</v>
      </c>
      <c r="K21" s="109">
        <f>IF(Pivot!K21=0,"",Pivot!K21)</f>
        <v>15.2</v>
      </c>
      <c r="L21" s="29" t="str">
        <f>IF(Pivot!M21=0,"",Pivot!M21)</f>
        <v/>
      </c>
      <c r="M21" s="30">
        <f>IF(Pivot!L21=0,"",Pivot!L21)</f>
        <v>4</v>
      </c>
      <c r="N21" s="110">
        <f>IF(Pivot!N21=0,"",Pivot!N21)</f>
        <v>1</v>
      </c>
      <c r="O21" s="71" t="str">
        <f t="shared" ca="1" si="0"/>
        <v>BOS</v>
      </c>
      <c r="P21" s="83" t="str">
        <f t="shared" si="1"/>
        <v/>
      </c>
      <c r="Q21" s="83">
        <f t="shared" si="2"/>
        <v>2.8</v>
      </c>
      <c r="R21" s="83">
        <f t="shared" si="3"/>
        <v>-0.5</v>
      </c>
      <c r="S21" s="71" t="str">
        <f t="shared" ca="1" si="5"/>
        <v>BOS</v>
      </c>
      <c r="T21" s="71" t="str">
        <f t="shared" si="9"/>
        <v>Robert Williams III</v>
      </c>
      <c r="U21" s="174">
        <f t="shared" si="6"/>
        <v>5.3</v>
      </c>
      <c r="V21" s="174">
        <f t="shared" si="7"/>
        <v>4</v>
      </c>
      <c r="W21" s="174">
        <f t="shared" si="8"/>
        <v>0.5</v>
      </c>
      <c r="AA21" s="71" t="s">
        <v>58</v>
      </c>
    </row>
    <row r="22" spans="1:27" customFormat="1" ht="15.6" thickTop="1" thickBot="1" x14ac:dyDescent="0.35">
      <c r="A22" s="2" t="str">
        <f>IF(Pivot!A22=0,"",TRIM(Pivot!A22))</f>
        <v>Jaylen Brown</v>
      </c>
      <c r="B22" s="29">
        <f>IF(Pivot!B22=0,"",Pivot!B22)</f>
        <v>14</v>
      </c>
      <c r="C22" s="122">
        <f>IF(Pivot!C22=0,"",Pivot!C22)</f>
        <v>36.700000000000003</v>
      </c>
      <c r="D22" s="123">
        <f>IF(Pivot!D22=0,"",Pivot!D22)</f>
        <v>27.9</v>
      </c>
      <c r="E22" s="124">
        <f>IF(Pivot!E22=0,"",Pivot!E22)</f>
        <v>6.4</v>
      </c>
      <c r="F22" s="122">
        <f>IF(Pivot!F22=0,"",Pivot!F22)</f>
        <v>4.0999999999999996</v>
      </c>
      <c r="G22" s="95">
        <f>IF(Pivot!G22=0,"",Pivot!G22)</f>
        <v>32.6</v>
      </c>
      <c r="H22" s="123">
        <f>IF(Pivot!H22=0,"",Pivot!H22)</f>
        <v>28.3</v>
      </c>
      <c r="I22" s="30">
        <f>IF(Pivot!J22=0,"",Pivot!J22)</f>
        <v>7</v>
      </c>
      <c r="J22" s="28">
        <f>IF(Pivot!I22=0,"",Pivot!I22)</f>
        <v>3.8</v>
      </c>
      <c r="K22" s="109">
        <f>IF(Pivot!K22=0,"",Pivot!K22)</f>
        <v>26.7</v>
      </c>
      <c r="L22" s="29">
        <f>IF(Pivot!M22=0,"",Pivot!M22)</f>
        <v>18</v>
      </c>
      <c r="M22" s="30">
        <f>IF(Pivot!L22=0,"",Pivot!L22)</f>
        <v>3</v>
      </c>
      <c r="N22" s="110">
        <f>IF(Pivot!N22=0,"",Pivot!N22)</f>
        <v>4</v>
      </c>
      <c r="O22" s="71" t="str">
        <f t="shared" ca="1" si="0"/>
        <v>BOS</v>
      </c>
      <c r="P22" s="83">
        <f t="shared" si="1"/>
        <v>9.8999999999999986</v>
      </c>
      <c r="Q22" s="83">
        <f t="shared" si="2"/>
        <v>3.4000000000000004</v>
      </c>
      <c r="R22" s="83">
        <f t="shared" si="3"/>
        <v>-0.20000000000000018</v>
      </c>
      <c r="S22" s="2" t="str">
        <f t="shared" ca="1" si="5"/>
        <v>BOS</v>
      </c>
      <c r="T22" s="71" t="str">
        <f t="shared" si="9"/>
        <v>Jaylen Brown</v>
      </c>
      <c r="U22" s="175">
        <f t="shared" si="6"/>
        <v>18</v>
      </c>
      <c r="V22" s="175">
        <f t="shared" si="7"/>
        <v>3</v>
      </c>
      <c r="W22" s="175">
        <f t="shared" si="8"/>
        <v>3.8</v>
      </c>
      <c r="AA22" s="71" t="s">
        <v>58</v>
      </c>
    </row>
    <row r="23" spans="1:27" customFormat="1" ht="15.6" thickTop="1" thickBot="1" x14ac:dyDescent="0.35">
      <c r="A23" s="2" t="str">
        <f>IF(Pivot!A23=0,"",TRIM(Pivot!A23))</f>
        <v>Al Horford</v>
      </c>
      <c r="B23" s="29">
        <f>IF(Pivot!B23=0,"",Pivot!B23)</f>
        <v>13</v>
      </c>
      <c r="C23" s="122">
        <f>IF(Pivot!C23=0,"",Pivot!C23)</f>
        <v>30</v>
      </c>
      <c r="D23" s="123">
        <f>IF(Pivot!D23=0,"",Pivot!D23)</f>
        <v>10.8</v>
      </c>
      <c r="E23" s="124">
        <f>IF(Pivot!E23=0,"",Pivot!E23)</f>
        <v>6.3</v>
      </c>
      <c r="F23" s="122">
        <f>IF(Pivot!F23=0,"",Pivot!F23)</f>
        <v>3.8</v>
      </c>
      <c r="G23" s="95">
        <f>IF(Pivot!G23=0,"",Pivot!G23)</f>
        <v>25.8</v>
      </c>
      <c r="H23" s="123">
        <f>IF(Pivot!H23=0,"",Pivot!H23)</f>
        <v>7</v>
      </c>
      <c r="I23" s="30">
        <f>IF(Pivot!J23=0,"",Pivot!J23)</f>
        <v>6.8</v>
      </c>
      <c r="J23" s="28">
        <f>IF(Pivot!I23=0,"",Pivot!I23)</f>
        <v>2.8</v>
      </c>
      <c r="K23" s="109">
        <f>IF(Pivot!K23=0,"",Pivot!K23)</f>
        <v>25.7</v>
      </c>
      <c r="L23" s="29">
        <f>IF(Pivot!M23=0,"",Pivot!M23)</f>
        <v>5</v>
      </c>
      <c r="M23" s="30">
        <f>IF(Pivot!L23=0,"",Pivot!L23)</f>
        <v>4</v>
      </c>
      <c r="N23" s="110">
        <f>IF(Pivot!N23=0,"",Pivot!N23)</f>
        <v>3</v>
      </c>
      <c r="O23" s="71" t="str">
        <f t="shared" ca="1" si="0"/>
        <v>BOS</v>
      </c>
      <c r="P23" s="83">
        <f t="shared" si="1"/>
        <v>2</v>
      </c>
      <c r="Q23" s="83">
        <f t="shared" si="2"/>
        <v>2.2999999999999998</v>
      </c>
      <c r="R23" s="83">
        <f t="shared" si="3"/>
        <v>-0.20000000000000018</v>
      </c>
      <c r="S23" s="2" t="str">
        <f t="shared" ca="1" si="5"/>
        <v>BOS</v>
      </c>
      <c r="T23" s="71" t="str">
        <f t="shared" si="9"/>
        <v>Al Horford</v>
      </c>
      <c r="U23" s="174">
        <f t="shared" si="6"/>
        <v>5</v>
      </c>
      <c r="V23" s="174">
        <f t="shared" si="7"/>
        <v>4</v>
      </c>
      <c r="W23" s="174">
        <f t="shared" si="8"/>
        <v>2.8</v>
      </c>
      <c r="AA23" s="71" t="s">
        <v>58</v>
      </c>
    </row>
    <row r="24" spans="1:27" customFormat="1" ht="15.6" thickTop="1" thickBot="1" x14ac:dyDescent="0.35">
      <c r="A24" s="2" t="str">
        <f>IF(Pivot!A24=0,"",TRIM(Pivot!A24))</f>
        <v>Derrick White</v>
      </c>
      <c r="B24" s="29">
        <f>IF(Pivot!B24=0,"",Pivot!B24)</f>
        <v>15</v>
      </c>
      <c r="C24" s="122">
        <f>IF(Pivot!C24=0,"",Pivot!C24)</f>
        <v>31</v>
      </c>
      <c r="D24" s="123">
        <f>IF(Pivot!D24=0,"",Pivot!D24)</f>
        <v>13.7</v>
      </c>
      <c r="E24" s="124">
        <f>IF(Pivot!E24=0,"",Pivot!E24)</f>
        <v>4.5999999999999996</v>
      </c>
      <c r="F24" s="122">
        <f>IF(Pivot!F24=0,"",Pivot!F24)</f>
        <v>4.5999999999999996</v>
      </c>
      <c r="G24" s="96">
        <f>IF(Pivot!G24=0,"",Pivot!G24)</f>
        <v>33.1</v>
      </c>
      <c r="H24" s="137">
        <f>IF(Pivot!H24=0,"",Pivot!H24)</f>
        <v>17</v>
      </c>
      <c r="I24" s="97">
        <f>IF(Pivot!J24=0,"",Pivot!J24)</f>
        <v>5.5</v>
      </c>
      <c r="J24" s="103">
        <f>IF(Pivot!I24=0,"",Pivot!I24)</f>
        <v>6</v>
      </c>
      <c r="K24" s="111">
        <f>IF(Pivot!K24=0,"",Pivot!K24)</f>
        <v>24</v>
      </c>
      <c r="L24" s="112">
        <f>IF(Pivot!M24=0,"",Pivot!M24)</f>
        <v>7</v>
      </c>
      <c r="M24" s="113">
        <f>IF(Pivot!L24=0,"",Pivot!L24)</f>
        <v>3</v>
      </c>
      <c r="N24" s="114">
        <f>IF(Pivot!N24=0,"",Pivot!N24)</f>
        <v>1</v>
      </c>
      <c r="O24" s="71" t="str">
        <f t="shared" ca="1" si="0"/>
        <v>BOS</v>
      </c>
      <c r="P24" s="83">
        <f t="shared" si="1"/>
        <v>6.6999999999999993</v>
      </c>
      <c r="Q24" s="83">
        <f t="shared" si="2"/>
        <v>1.5999999999999996</v>
      </c>
      <c r="R24" s="83">
        <f t="shared" si="3"/>
        <v>3.5999999999999996</v>
      </c>
      <c r="S24" s="81" t="str">
        <f t="shared" ca="1" si="5"/>
        <v>BOS</v>
      </c>
      <c r="T24" s="71" t="str">
        <f t="shared" si="9"/>
        <v>Derrick White</v>
      </c>
      <c r="U24" s="175">
        <f t="shared" si="6"/>
        <v>7</v>
      </c>
      <c r="V24" s="175">
        <f t="shared" si="7"/>
        <v>3</v>
      </c>
      <c r="W24" s="175">
        <f t="shared" si="8"/>
        <v>1</v>
      </c>
      <c r="AA24" s="71" t="s">
        <v>58</v>
      </c>
    </row>
    <row r="25" spans="1:27" customFormat="1" ht="15.6" thickTop="1" thickBot="1" x14ac:dyDescent="0.35">
      <c r="A25" s="2" t="str">
        <f>IF(Pivot!A25=0,"",TRIM(Pivot!A25))</f>
        <v>Grant Williams</v>
      </c>
      <c r="B25" s="29">
        <f>IF(Pivot!B25=0,"",Pivot!B25)</f>
        <v>13</v>
      </c>
      <c r="C25" s="122">
        <f>IF(Pivot!C25=0,"",Pivot!C25)</f>
        <v>21.7</v>
      </c>
      <c r="D25" s="123">
        <f>IF(Pivot!D25=0,"",Pivot!D25)</f>
        <v>7.1</v>
      </c>
      <c r="E25" s="124">
        <f>IF(Pivot!E25=0,"",Pivot!E25)</f>
        <v>4.2</v>
      </c>
      <c r="F25" s="122">
        <f>IF(Pivot!F25=0,"",Pivot!F25)</f>
        <v>1.1000000000000001</v>
      </c>
      <c r="G25" s="92">
        <f>IF(Pivot!G25=0,"",Pivot!G25)</f>
        <v>23.7</v>
      </c>
      <c r="H25" s="144">
        <f>IF(Pivot!H25=0,"",Pivot!H25)</f>
        <v>7.3</v>
      </c>
      <c r="I25" s="94">
        <f>IF(Pivot!J25=0,"",Pivot!J25)</f>
        <v>5.3</v>
      </c>
      <c r="J25" s="92">
        <f>IF(Pivot!I25=0,"",Pivot!I25)</f>
        <v>1.5</v>
      </c>
      <c r="K25" s="92">
        <f>IF(Pivot!K25=0,"",Pivot!K25)</f>
        <v>25.9</v>
      </c>
      <c r="L25" s="93">
        <f>IF(Pivot!M25=0,"",Pivot!M25)</f>
        <v>8</v>
      </c>
      <c r="M25" s="94">
        <f>IF(Pivot!L25=0,"",Pivot!L25)</f>
        <v>6</v>
      </c>
      <c r="N25" s="92">
        <f>IF(Pivot!N25=0,"",Pivot!N25)</f>
        <v>2</v>
      </c>
      <c r="O25" s="71" t="str">
        <f t="shared" ca="1" si="0"/>
        <v>BOS</v>
      </c>
      <c r="P25" s="83">
        <f t="shared" si="1"/>
        <v>-0.90000000000000036</v>
      </c>
      <c r="Q25" s="83">
        <f t="shared" si="2"/>
        <v>-1.7999999999999998</v>
      </c>
      <c r="R25" s="83">
        <f t="shared" si="3"/>
        <v>-0.89999999999999991</v>
      </c>
      <c r="S25" s="81" t="str">
        <f t="shared" ca="1" si="5"/>
        <v>BOS</v>
      </c>
      <c r="T25" s="71" t="str">
        <f t="shared" si="9"/>
        <v>Grant Williams</v>
      </c>
      <c r="U25" s="174">
        <f t="shared" si="6"/>
        <v>7.1</v>
      </c>
      <c r="V25" s="174">
        <f t="shared" si="7"/>
        <v>4.2</v>
      </c>
      <c r="W25" s="174">
        <f t="shared" si="8"/>
        <v>1.1000000000000001</v>
      </c>
      <c r="AA25" s="71" t="s">
        <v>71</v>
      </c>
    </row>
    <row r="26" spans="1:27" customFormat="1" ht="15.6" thickTop="1" thickBot="1" x14ac:dyDescent="0.35">
      <c r="A26" s="2" t="str">
        <f>IF(Pivot!A26=0,"",TRIM(Pivot!A26))</f>
        <v>Marcus Smart</v>
      </c>
      <c r="B26" s="29">
        <f>IF(Pivot!B26=0,"",Pivot!B26)</f>
        <v>14</v>
      </c>
      <c r="C26" s="122">
        <f>IF(Pivot!C26=0,"",Pivot!C26)</f>
        <v>32.1</v>
      </c>
      <c r="D26" s="123">
        <f>IF(Pivot!D26=0,"",Pivot!D26)</f>
        <v>12.2</v>
      </c>
      <c r="E26" s="124">
        <f>IF(Pivot!E26=0,"",Pivot!E26)</f>
        <v>1.9</v>
      </c>
      <c r="F26" s="122">
        <f>IF(Pivot!F26=0,"",Pivot!F26)</f>
        <v>4.4000000000000004</v>
      </c>
      <c r="G26" s="28">
        <f>IF(Pivot!G26=0,"",Pivot!G26)</f>
        <v>29.4</v>
      </c>
      <c r="H26" s="29">
        <f>IF(Pivot!H26=0,"",Pivot!H26)</f>
        <v>12.5</v>
      </c>
      <c r="I26" s="30">
        <f>IF(Pivot!J26=0,"",Pivot!J26)</f>
        <v>1.5</v>
      </c>
      <c r="J26" s="28">
        <f>IF(Pivot!I26=0,"",Pivot!I26)</f>
        <v>5.3</v>
      </c>
      <c r="K26" s="28">
        <f>IF(Pivot!K26=0,"",Pivot!K26)</f>
        <v>30.2</v>
      </c>
      <c r="L26" s="29">
        <f>IF(Pivot!M26=0,"",Pivot!M26)</f>
        <v>14</v>
      </c>
      <c r="M26" s="30" t="str">
        <f>IF(Pivot!L26=0,"",Pivot!L26)</f>
        <v/>
      </c>
      <c r="N26" s="28">
        <f>IF(Pivot!N26=0,"",Pivot!N26)</f>
        <v>5</v>
      </c>
      <c r="O26" s="71" t="str">
        <f t="shared" ca="1" si="0"/>
        <v>BOS</v>
      </c>
      <c r="P26" s="83">
        <f t="shared" si="1"/>
        <v>-1.8000000000000007</v>
      </c>
      <c r="Q26" s="83" t="str">
        <f t="shared" si="2"/>
        <v/>
      </c>
      <c r="R26" s="83">
        <f t="shared" si="3"/>
        <v>-0.59999999999999964</v>
      </c>
      <c r="S26" s="2" t="str">
        <f t="shared" ca="1" si="5"/>
        <v>BOS</v>
      </c>
      <c r="T26" s="71" t="str">
        <f t="shared" si="9"/>
        <v>Marcus Smart</v>
      </c>
      <c r="U26" s="176">
        <f t="shared" si="6"/>
        <v>12.2</v>
      </c>
      <c r="V26" s="176">
        <f t="shared" si="7"/>
        <v>1.5</v>
      </c>
      <c r="W26" s="176">
        <f t="shared" si="8"/>
        <v>4.4000000000000004</v>
      </c>
      <c r="AA26" s="71" t="s">
        <v>71</v>
      </c>
    </row>
    <row r="27" spans="1:27" customFormat="1" ht="15.6" thickTop="1" thickBot="1" x14ac:dyDescent="0.35">
      <c r="A27" s="2" t="str">
        <f>IF(Pivot!A27=0,"",TRIM(Pivot!A27))</f>
        <v>CHA</v>
      </c>
      <c r="B27" s="29">
        <f>IF(Pivot!B27=0,"",Pivot!B27)</f>
        <v>12.142857142857142</v>
      </c>
      <c r="C27" s="122">
        <f>IF(Pivot!C27=0,"",Pivot!C27)</f>
        <v>29.7</v>
      </c>
      <c r="D27" s="123">
        <f>IF(Pivot!D27=0,"",Pivot!D27)</f>
        <v>14.857142857142859</v>
      </c>
      <c r="E27" s="124">
        <f>IF(Pivot!E27=0,"",Pivot!E27)</f>
        <v>5.8</v>
      </c>
      <c r="F27" s="122">
        <f>IF(Pivot!F27=0,"",Pivot!F27)</f>
        <v>3.3000000000000003</v>
      </c>
      <c r="G27" s="28">
        <f>IF(Pivot!G27=0,"",Pivot!G27)</f>
        <v>23.942857142857143</v>
      </c>
      <c r="H27" s="29">
        <f>IF(Pivot!H27=0,"",Pivot!H27)</f>
        <v>13.842857142857143</v>
      </c>
      <c r="I27" s="30">
        <f>IF(Pivot!J27=0,"",Pivot!J27)</f>
        <v>6.5</v>
      </c>
      <c r="J27" s="28">
        <f>IF(Pivot!I27=0,"",Pivot!I27)</f>
        <v>3.1857142857142859</v>
      </c>
      <c r="K27" s="28">
        <f>IF(Pivot!K27=0,"",Pivot!K27)</f>
        <v>31.85</v>
      </c>
      <c r="L27" s="29">
        <f>IF(Pivot!M27=0,"",Pivot!M27)</f>
        <v>28.5</v>
      </c>
      <c r="M27" s="30">
        <f>IF(Pivot!L27=0,"",Pivot!L27)</f>
        <v>8.5</v>
      </c>
      <c r="N27" s="28">
        <f>IF(Pivot!N27=0,"",Pivot!N27)</f>
        <v>2.5</v>
      </c>
      <c r="O27" s="71" t="str">
        <f t="shared" ca="1" si="0"/>
        <v>CHA</v>
      </c>
      <c r="P27" s="83">
        <f t="shared" si="1"/>
        <v>-14.657142857142857</v>
      </c>
      <c r="Q27" s="83">
        <f t="shared" si="2"/>
        <v>-2.7</v>
      </c>
      <c r="R27" s="83">
        <f t="shared" si="3"/>
        <v>0.68571428571428594</v>
      </c>
      <c r="S27" s="81" t="str">
        <f t="shared" ca="1" si="5"/>
        <v>CHA</v>
      </c>
      <c r="T27" s="71" t="s">
        <v>283</v>
      </c>
      <c r="U27" s="175">
        <f t="shared" si="6"/>
        <v>5.8</v>
      </c>
      <c r="V27" s="175">
        <f t="shared" si="7"/>
        <v>5</v>
      </c>
      <c r="W27" s="175">
        <f t="shared" si="8"/>
        <v>2</v>
      </c>
      <c r="AA27" s="71" t="s">
        <v>71</v>
      </c>
    </row>
    <row r="28" spans="1:27" customFormat="1" ht="15.6" thickTop="1" thickBot="1" x14ac:dyDescent="0.35">
      <c r="A28" s="2" t="str">
        <f>IF(Pivot!A28=0,"",TRIM(Pivot!A28))</f>
        <v>Mark Williams</v>
      </c>
      <c r="B28" s="29">
        <f>IF(Pivot!B28=0,"",Pivot!B28)</f>
        <v>8</v>
      </c>
      <c r="C28" s="122">
        <f>IF(Pivot!C28=0,"",Pivot!C28)</f>
        <v>25.3</v>
      </c>
      <c r="D28" s="123">
        <f>IF(Pivot!D28=0,"",Pivot!D28)</f>
        <v>10.8</v>
      </c>
      <c r="E28" s="124">
        <f>IF(Pivot!E28=0,"",Pivot!E28)</f>
        <v>9.1</v>
      </c>
      <c r="F28" s="122">
        <f>IF(Pivot!F28=0,"",Pivot!F28)</f>
        <v>1.1000000000000001</v>
      </c>
      <c r="G28" s="28">
        <f>IF(Pivot!G28=0,"",Pivot!G28)</f>
        <v>26.8</v>
      </c>
      <c r="H28" s="29">
        <f>IF(Pivot!H28=0,"",Pivot!H28)</f>
        <v>14</v>
      </c>
      <c r="I28" s="30">
        <f>IF(Pivot!J28=0,"",Pivot!J28)</f>
        <v>12</v>
      </c>
      <c r="J28" s="28">
        <f>IF(Pivot!I28=0,"",Pivot!I28)</f>
        <v>1.5</v>
      </c>
      <c r="K28" s="28" t="e">
        <f>IF(Pivot!K28=0,"",Pivot!K28)</f>
        <v>#DIV/0!</v>
      </c>
      <c r="L28" s="29" t="e">
        <f>IF(Pivot!M28=0,"",Pivot!M28)</f>
        <v>#DIV/0!</v>
      </c>
      <c r="M28" s="30" t="e">
        <f>IF(Pivot!L28=0,"",Pivot!L28)</f>
        <v>#DIV/0!</v>
      </c>
      <c r="N28" s="28" t="e">
        <f>IF(Pivot!N28=0,"",Pivot!N28)</f>
        <v>#DIV/0!</v>
      </c>
      <c r="O28" s="71" t="str">
        <f t="shared" ca="1" si="0"/>
        <v>CHA</v>
      </c>
      <c r="P28" s="83" t="str">
        <f t="shared" si="1"/>
        <v/>
      </c>
      <c r="Q28" s="83" t="str">
        <f t="shared" si="2"/>
        <v/>
      </c>
      <c r="R28" s="83" t="str">
        <f t="shared" si="3"/>
        <v/>
      </c>
      <c r="S28" s="81" t="str">
        <f t="shared" ca="1" si="5"/>
        <v>CHA</v>
      </c>
      <c r="T28" s="71" t="s">
        <v>171</v>
      </c>
      <c r="U28" s="175">
        <f t="shared" si="6"/>
        <v>8</v>
      </c>
      <c r="V28" s="175">
        <f t="shared" si="7"/>
        <v>3</v>
      </c>
      <c r="W28" s="175">
        <f t="shared" si="8"/>
        <v>1.1000000000000001</v>
      </c>
      <c r="AA28" s="71" t="s">
        <v>71</v>
      </c>
    </row>
    <row r="29" spans="1:27" customFormat="1" ht="15.6" thickTop="1" thickBot="1" x14ac:dyDescent="0.35">
      <c r="A29" s="2" t="str">
        <f>IF(Pivot!A29=0,"",TRIM(Pivot!A29))</f>
        <v>Nick Richards</v>
      </c>
      <c r="B29" s="29">
        <f>IF(Pivot!B29=0,"",Pivot!B29)</f>
        <v>14</v>
      </c>
      <c r="C29" s="122">
        <f>IF(Pivot!C29=0,"",Pivot!C29)</f>
        <v>23.1</v>
      </c>
      <c r="D29" s="123">
        <f>IF(Pivot!D29=0,"",Pivot!D29)</f>
        <v>8.4</v>
      </c>
      <c r="E29" s="124">
        <f>IF(Pivot!E29=0,"",Pivot!E29)</f>
        <v>8.3000000000000007</v>
      </c>
      <c r="F29" s="122">
        <f>IF(Pivot!F29=0,"",Pivot!F29)</f>
        <v>0.9</v>
      </c>
      <c r="G29" s="28">
        <f>IF(Pivot!G29=0,"",Pivot!G29)</f>
        <v>27.5</v>
      </c>
      <c r="H29" s="29">
        <f>IF(Pivot!H29=0,"",Pivot!H29)</f>
        <v>11</v>
      </c>
      <c r="I29" s="30">
        <f>IF(Pivot!J29=0,"",Pivot!J29)</f>
        <v>12</v>
      </c>
      <c r="J29" s="28">
        <f>IF(Pivot!I29=0,"",Pivot!I29)</f>
        <v>0.7</v>
      </c>
      <c r="K29" s="28">
        <f>IF(Pivot!K29=0,"",Pivot!K29)</f>
        <v>26.2</v>
      </c>
      <c r="L29" s="29">
        <f>IF(Pivot!M29=0,"",Pivot!M29)</f>
        <v>14</v>
      </c>
      <c r="M29" s="30">
        <f>IF(Pivot!L29=0,"",Pivot!L29)</f>
        <v>11</v>
      </c>
      <c r="N29" s="28" t="str">
        <f>IF(Pivot!N29=0,"",Pivot!N29)</f>
        <v/>
      </c>
      <c r="O29" s="71" t="str">
        <f t="shared" ca="1" si="0"/>
        <v>CHA</v>
      </c>
      <c r="P29" s="83">
        <f t="shared" si="1"/>
        <v>-5.6</v>
      </c>
      <c r="Q29" s="83">
        <f t="shared" si="2"/>
        <v>-2.6999999999999993</v>
      </c>
      <c r="R29" s="83" t="str">
        <f t="shared" si="3"/>
        <v/>
      </c>
      <c r="S29" s="2" t="str">
        <f t="shared" ca="1" si="5"/>
        <v>CHA</v>
      </c>
      <c r="T29" s="71" t="s">
        <v>118</v>
      </c>
      <c r="U29" s="174">
        <f t="shared" si="6"/>
        <v>5</v>
      </c>
      <c r="V29" s="174">
        <f t="shared" si="7"/>
        <v>3.8</v>
      </c>
      <c r="W29" s="174">
        <f t="shared" si="8"/>
        <v>2</v>
      </c>
      <c r="AA29" s="71" t="s">
        <v>71</v>
      </c>
    </row>
    <row r="30" spans="1:27" customFormat="1" ht="15.6" thickTop="1" thickBot="1" x14ac:dyDescent="0.35">
      <c r="A30" s="2" t="str">
        <f>IF(Pivot!A30=0,"",TRIM(Pivot!A30))</f>
        <v>P.J. Washington</v>
      </c>
      <c r="B30" s="29">
        <f>IF(Pivot!B30=0,"",Pivot!B30)</f>
        <v>12</v>
      </c>
      <c r="C30" s="122">
        <f>IF(Pivot!C30=0,"",Pivot!C30)</f>
        <v>32.700000000000003</v>
      </c>
      <c r="D30" s="123">
        <f>IF(Pivot!D30=0,"",Pivot!D30)</f>
        <v>18.3</v>
      </c>
      <c r="E30" s="124">
        <f>IF(Pivot!E30=0,"",Pivot!E30)</f>
        <v>5.9</v>
      </c>
      <c r="F30" s="122">
        <f>IF(Pivot!F30=0,"",Pivot!F30)</f>
        <v>2.4</v>
      </c>
      <c r="G30" s="28">
        <f>IF(Pivot!G30=0,"",Pivot!G30)</f>
        <v>33.299999999999997</v>
      </c>
      <c r="H30" s="29">
        <f>IF(Pivot!H30=0,"",Pivot!H30)</f>
        <v>27.5</v>
      </c>
      <c r="I30" s="30">
        <f>IF(Pivot!J30=0,"",Pivot!J30)</f>
        <v>6.5</v>
      </c>
      <c r="J30" s="28">
        <f>IF(Pivot!I30=0,"",Pivot!I30)</f>
        <v>3.5</v>
      </c>
      <c r="K30" s="28">
        <f>IF(Pivot!K30=0,"",Pivot!K30)</f>
        <v>37.5</v>
      </c>
      <c r="L30" s="29">
        <f>IF(Pivot!M30=0,"",Pivot!M30)</f>
        <v>43</v>
      </c>
      <c r="M30" s="30">
        <f>IF(Pivot!L30=0,"",Pivot!L30)</f>
        <v>6</v>
      </c>
      <c r="N30" s="28">
        <f>IF(Pivot!N30=0,"",Pivot!N30)</f>
        <v>5</v>
      </c>
      <c r="O30" s="71" t="str">
        <f t="shared" ca="1" si="0"/>
        <v>CHA</v>
      </c>
      <c r="P30" s="83">
        <f t="shared" si="1"/>
        <v>-24.7</v>
      </c>
      <c r="Q30" s="83">
        <f t="shared" si="2"/>
        <v>-9.9999999999999645E-2</v>
      </c>
      <c r="R30" s="83">
        <f t="shared" si="3"/>
        <v>-2.6</v>
      </c>
      <c r="S30" s="2" t="str">
        <f t="shared" ca="1" si="5"/>
        <v>CHA</v>
      </c>
      <c r="T30" s="71" t="s">
        <v>167</v>
      </c>
      <c r="U30" s="175">
        <f t="shared" si="6"/>
        <v>18.3</v>
      </c>
      <c r="V30" s="175">
        <f t="shared" si="7"/>
        <v>5.9</v>
      </c>
      <c r="W30" s="175">
        <f t="shared" si="8"/>
        <v>2.4</v>
      </c>
      <c r="AA30" s="71" t="s">
        <v>71</v>
      </c>
    </row>
    <row r="31" spans="1:27" customFormat="1" ht="15.6" thickTop="1" thickBot="1" x14ac:dyDescent="0.35">
      <c r="A31" s="2" t="str">
        <f>IF(Pivot!A31=0,"",TRIM(Pivot!A31))</f>
        <v>Kelly Oubre Jr.</v>
      </c>
      <c r="B31" s="29">
        <f>IF(Pivot!B31=0,"",Pivot!B31)</f>
        <v>11</v>
      </c>
      <c r="C31" s="122">
        <f>IF(Pivot!C31=0,"",Pivot!C31)</f>
        <v>32.799999999999997</v>
      </c>
      <c r="D31" s="123">
        <f>IF(Pivot!D31=0,"",Pivot!D31)</f>
        <v>22.1</v>
      </c>
      <c r="E31" s="124">
        <f>IF(Pivot!E31=0,"",Pivot!E31)</f>
        <v>5.4</v>
      </c>
      <c r="F31" s="122">
        <f>IF(Pivot!F31=0,"",Pivot!F31)</f>
        <v>1.1000000000000001</v>
      </c>
      <c r="G31" s="72">
        <f>IF(Pivot!G31=0,"",Pivot!G31)</f>
        <v>12.1</v>
      </c>
      <c r="H31" s="73">
        <f>IF(Pivot!H31=0,"",Pivot!H31)</f>
        <v>8</v>
      </c>
      <c r="I31" s="74">
        <f>IF(Pivot!J31=0,"",Pivot!J31)</f>
        <v>3</v>
      </c>
      <c r="J31" s="72">
        <f>IF(Pivot!I31=0,"",Pivot!I31)</f>
        <v>2</v>
      </c>
      <c r="K31" s="72" t="e">
        <f>IF(Pivot!K31=0,"",Pivot!K31)</f>
        <v>#DIV/0!</v>
      </c>
      <c r="L31" s="73" t="e">
        <f>IF(Pivot!M31=0,"",Pivot!M31)</f>
        <v>#DIV/0!</v>
      </c>
      <c r="M31" s="74" t="e">
        <f>IF(Pivot!L31=0,"",Pivot!L31)</f>
        <v>#DIV/0!</v>
      </c>
      <c r="N31" s="72" t="e">
        <f>IF(Pivot!N31=0,"",Pivot!N31)</f>
        <v>#DIV/0!</v>
      </c>
      <c r="O31" s="71" t="str">
        <f t="shared" ca="1" si="0"/>
        <v>CHA</v>
      </c>
      <c r="P31" s="83" t="str">
        <f t="shared" si="1"/>
        <v/>
      </c>
      <c r="Q31" s="83" t="str">
        <f t="shared" si="2"/>
        <v/>
      </c>
      <c r="R31" s="83" t="str">
        <f t="shared" si="3"/>
        <v/>
      </c>
      <c r="S31" s="246" t="str">
        <f t="shared" ca="1" si="5"/>
        <v>CHA</v>
      </c>
      <c r="T31" s="71" t="s">
        <v>236</v>
      </c>
      <c r="U31" s="174" t="e">
        <f t="shared" si="6"/>
        <v>#N/A</v>
      </c>
      <c r="V31" s="174" t="e">
        <f t="shared" si="7"/>
        <v>#N/A</v>
      </c>
      <c r="W31" s="174" t="e">
        <f t="shared" si="8"/>
        <v>#N/A</v>
      </c>
      <c r="AA31" s="71" t="s">
        <v>88</v>
      </c>
    </row>
    <row r="32" spans="1:27" customFormat="1" ht="15.6" thickTop="1" thickBot="1" x14ac:dyDescent="0.35">
      <c r="A32" s="2" t="str">
        <f>IF(Pivot!A32=0,"",TRIM(Pivot!A32))</f>
        <v>Dennis Smith Jr.</v>
      </c>
      <c r="B32" s="29">
        <f>IF(Pivot!B32=0,"",Pivot!B32)</f>
        <v>14</v>
      </c>
      <c r="C32" s="122">
        <f>IF(Pivot!C32=0,"",Pivot!C32)</f>
        <v>27.5</v>
      </c>
      <c r="D32" s="123">
        <f>IF(Pivot!D32=0,"",Pivot!D32)</f>
        <v>9.4</v>
      </c>
      <c r="E32" s="124">
        <f>IF(Pivot!E32=0,"",Pivot!E32)</f>
        <v>4.0999999999999996</v>
      </c>
      <c r="F32" s="122">
        <f>IF(Pivot!F32=0,"",Pivot!F32)</f>
        <v>6.2</v>
      </c>
      <c r="G32" s="98">
        <f>IF(Pivot!G32=0,"",Pivot!G32)</f>
        <v>26.6</v>
      </c>
      <c r="H32" s="99">
        <f>IF(Pivot!H32=0,"",Pivot!H32)</f>
        <v>11.7</v>
      </c>
      <c r="I32" s="100">
        <f>IF(Pivot!J32=0,"",Pivot!J32)</f>
        <v>4</v>
      </c>
      <c r="J32" s="104">
        <f>IF(Pivot!I32=0,"",Pivot!I32)</f>
        <v>6.3</v>
      </c>
      <c r="K32" s="115" t="e">
        <f>IF(Pivot!K32=0,"",Pivot!K32)</f>
        <v>#DIV/0!</v>
      </c>
      <c r="L32" s="116" t="e">
        <f>IF(Pivot!M32=0,"",Pivot!M32)</f>
        <v>#DIV/0!</v>
      </c>
      <c r="M32" s="117" t="e">
        <f>IF(Pivot!L32=0,"",Pivot!L32)</f>
        <v>#DIV/0!</v>
      </c>
      <c r="N32" s="118" t="e">
        <f>IF(Pivot!N32=0,"",Pivot!N32)</f>
        <v>#DIV/0!</v>
      </c>
      <c r="O32" s="71" t="str">
        <f t="shared" ca="1" si="0"/>
        <v>CHA</v>
      </c>
      <c r="P32" s="83" t="str">
        <f t="shared" si="1"/>
        <v/>
      </c>
      <c r="Q32" s="83" t="str">
        <f t="shared" si="2"/>
        <v/>
      </c>
      <c r="R32" s="83" t="str">
        <f t="shared" si="3"/>
        <v/>
      </c>
      <c r="S32" s="71" t="str">
        <f t="shared" ca="1" si="5"/>
        <v>CHA</v>
      </c>
      <c r="T32" s="71" t="s">
        <v>154</v>
      </c>
      <c r="U32" s="174">
        <f t="shared" si="6"/>
        <v>15.1</v>
      </c>
      <c r="V32" s="174">
        <f t="shared" si="7"/>
        <v>4</v>
      </c>
      <c r="W32" s="174">
        <f t="shared" si="8"/>
        <v>5.4</v>
      </c>
      <c r="AA32" s="71" t="s">
        <v>88</v>
      </c>
    </row>
    <row r="33" spans="1:35" customFormat="1" ht="15.6" thickTop="1" thickBot="1" x14ac:dyDescent="0.35">
      <c r="A33" s="2" t="str">
        <f>IF(Pivot!A33=0,"",TRIM(Pivot!A33))</f>
        <v>Gordon Hayward</v>
      </c>
      <c r="B33" s="29">
        <f>IF(Pivot!B33=0,"",Pivot!B33)</f>
        <v>14</v>
      </c>
      <c r="C33" s="122">
        <f>IF(Pivot!C33=0,"",Pivot!C33)</f>
        <v>32.5</v>
      </c>
      <c r="D33" s="123">
        <f>IF(Pivot!D33=0,"",Pivot!D33)</f>
        <v>15.1</v>
      </c>
      <c r="E33" s="124">
        <f>IF(Pivot!E33=0,"",Pivot!E33)</f>
        <v>4</v>
      </c>
      <c r="F33" s="122">
        <f>IF(Pivot!F33=0,"",Pivot!F33)</f>
        <v>5.4</v>
      </c>
      <c r="G33" s="95">
        <f>IF(Pivot!G33=0,"",Pivot!G33)</f>
        <v>31.7</v>
      </c>
      <c r="H33" s="29">
        <f>IF(Pivot!H33=0,"",Pivot!H33)</f>
        <v>19.7</v>
      </c>
      <c r="I33" s="30">
        <f>IF(Pivot!J33=0,"",Pivot!J33)</f>
        <v>4</v>
      </c>
      <c r="J33" s="28">
        <f>IF(Pivot!I33=0,"",Pivot!I33)</f>
        <v>6.3</v>
      </c>
      <c r="K33" s="109" t="e">
        <f>IF(Pivot!K33=0,"",Pivot!K33)</f>
        <v>#DIV/0!</v>
      </c>
      <c r="L33" s="29" t="e">
        <f>IF(Pivot!M33=0,"",Pivot!M33)</f>
        <v>#DIV/0!</v>
      </c>
      <c r="M33" s="30" t="e">
        <f>IF(Pivot!L33=0,"",Pivot!L33)</f>
        <v>#DIV/0!</v>
      </c>
      <c r="N33" s="110" t="e">
        <f>IF(Pivot!N33=0,"",Pivot!N33)</f>
        <v>#DIV/0!</v>
      </c>
      <c r="O33" s="71" t="str">
        <f t="shared" ca="1" si="0"/>
        <v>CHA</v>
      </c>
      <c r="P33" s="83" t="str">
        <f t="shared" si="1"/>
        <v/>
      </c>
      <c r="Q33" s="83" t="str">
        <f t="shared" si="2"/>
        <v/>
      </c>
      <c r="R33" s="83" t="str">
        <f t="shared" si="3"/>
        <v/>
      </c>
      <c r="S33" s="71" t="str">
        <f t="shared" ca="1" si="5"/>
        <v>CHA</v>
      </c>
      <c r="T33" s="71" t="s">
        <v>217</v>
      </c>
      <c r="U33" s="175">
        <f t="shared" si="6"/>
        <v>9.4</v>
      </c>
      <c r="V33" s="175">
        <f t="shared" si="7"/>
        <v>4</v>
      </c>
      <c r="W33" s="175">
        <f t="shared" si="8"/>
        <v>6.2</v>
      </c>
      <c r="AA33" s="71" t="s">
        <v>88</v>
      </c>
    </row>
    <row r="34" spans="1:35" customFormat="1" ht="15.6" thickTop="1" thickBot="1" x14ac:dyDescent="0.35">
      <c r="A34" s="2" t="str">
        <f>IF(Pivot!A34=0,"",TRIM(Pivot!A34))</f>
        <v>Terry Rozier</v>
      </c>
      <c r="B34" s="29">
        <f>IF(Pivot!B34=0,"",Pivot!B34)</f>
        <v>12</v>
      </c>
      <c r="C34" s="122">
        <f>IF(Pivot!C34=0,"",Pivot!C34)</f>
        <v>34</v>
      </c>
      <c r="D34" s="123">
        <f>IF(Pivot!D34=0,"",Pivot!D34)</f>
        <v>19.899999999999999</v>
      </c>
      <c r="E34" s="124">
        <f>IF(Pivot!E34=0,"",Pivot!E34)</f>
        <v>3.8</v>
      </c>
      <c r="F34" s="122">
        <f>IF(Pivot!F34=0,"",Pivot!F34)</f>
        <v>6</v>
      </c>
      <c r="G34" s="95">
        <f>IF(Pivot!G34=0,"",Pivot!G34)</f>
        <v>9.6</v>
      </c>
      <c r="H34" s="123">
        <f>IF(Pivot!H34=0,"",Pivot!H34)</f>
        <v>5</v>
      </c>
      <c r="I34" s="124">
        <f>IF(Pivot!J34=0,"",Pivot!J34)</f>
        <v>4</v>
      </c>
      <c r="J34" s="28">
        <f>IF(Pivot!I34=0,"",Pivot!I34)</f>
        <v>2</v>
      </c>
      <c r="K34" s="109" t="e">
        <f>IF(Pivot!K34=0,"",Pivot!K34)</f>
        <v>#DIV/0!</v>
      </c>
      <c r="L34" s="29" t="e">
        <f>IF(Pivot!M34=0,"",Pivot!M34)</f>
        <v>#DIV/0!</v>
      </c>
      <c r="M34" s="30" t="e">
        <f>IF(Pivot!L34=0,"",Pivot!L34)</f>
        <v>#DIV/0!</v>
      </c>
      <c r="N34" s="110" t="e">
        <f>IF(Pivot!N34=0,"",Pivot!N34)</f>
        <v>#DIV/0!</v>
      </c>
      <c r="O34" s="71" t="str">
        <f t="shared" ca="1" si="0"/>
        <v>CHA</v>
      </c>
      <c r="P34" s="83" t="str">
        <f t="shared" si="1"/>
        <v/>
      </c>
      <c r="Q34" s="83" t="str">
        <f t="shared" si="2"/>
        <v/>
      </c>
      <c r="R34" s="83" t="str">
        <f t="shared" si="3"/>
        <v/>
      </c>
      <c r="S34" s="71" t="str">
        <f t="shared" ca="1" si="5"/>
        <v>CHA</v>
      </c>
      <c r="T34" s="71" t="s">
        <v>30</v>
      </c>
      <c r="U34" s="176">
        <f t="shared" si="6"/>
        <v>12.942857142857141</v>
      </c>
      <c r="V34" s="176">
        <f t="shared" si="7"/>
        <v>3.5</v>
      </c>
      <c r="W34" s="176">
        <f t="shared" si="8"/>
        <v>3.3571428571428568</v>
      </c>
      <c r="AA34" s="71" t="s">
        <v>88</v>
      </c>
    </row>
    <row r="35" spans="1:35" customFormat="1" ht="15.6" thickTop="1" thickBot="1" x14ac:dyDescent="0.35">
      <c r="A35" s="2" t="str">
        <f>IF(Pivot!A35=0,"",TRIM(Pivot!A35))</f>
        <v>CHI</v>
      </c>
      <c r="B35" s="29">
        <f>IF(Pivot!B35=0,"",Pivot!B35)</f>
        <v>14.285714285714286</v>
      </c>
      <c r="C35" s="122">
        <f>IF(Pivot!C35=0,"",Pivot!C35)</f>
        <v>30.2</v>
      </c>
      <c r="D35" s="123">
        <f>IF(Pivot!D35=0,"",Pivot!D35)</f>
        <v>14.6</v>
      </c>
      <c r="E35" s="124">
        <f>IF(Pivot!E35=0,"",Pivot!E35)</f>
        <v>4.5428571428571427</v>
      </c>
      <c r="F35" s="122">
        <f>IF(Pivot!F35=0,"",Pivot!F35)</f>
        <v>3.3571428571428568</v>
      </c>
      <c r="G35" s="95">
        <f>IF(Pivot!G35=0,"",Pivot!G35)</f>
        <v>27.028571428571432</v>
      </c>
      <c r="H35" s="123">
        <f>IF(Pivot!H35=0,"",Pivot!H35)</f>
        <v>12.942857142857141</v>
      </c>
      <c r="I35" s="124">
        <f>IF(Pivot!J35=0,"",Pivot!J35)</f>
        <v>4.0571428571428578</v>
      </c>
      <c r="J35" s="28">
        <f>IF(Pivot!I35=0,"",Pivot!I35)</f>
        <v>3.5285714285714289</v>
      </c>
      <c r="K35" s="109">
        <f>IF(Pivot!K35=0,"",Pivot!K35)</f>
        <v>30.616666666666671</v>
      </c>
      <c r="L35" s="29">
        <f>IF(Pivot!M35=0,"",Pivot!M35)</f>
        <v>16</v>
      </c>
      <c r="M35" s="30">
        <f>IF(Pivot!L35=0,"",Pivot!L35)</f>
        <v>3.5</v>
      </c>
      <c r="N35" s="110">
        <f>IF(Pivot!N35=0,"",Pivot!N35)</f>
        <v>3.8333333333333335</v>
      </c>
      <c r="O35" s="71" t="str">
        <f t="shared" ca="1" si="0"/>
        <v>CHI</v>
      </c>
      <c r="P35" s="83">
        <f t="shared" si="1"/>
        <v>-3.0571428571428587</v>
      </c>
      <c r="Q35" s="83">
        <f t="shared" si="2"/>
        <v>0.55714285714285783</v>
      </c>
      <c r="R35" s="83">
        <f t="shared" si="3"/>
        <v>-0.47619047619047672</v>
      </c>
      <c r="S35" s="81" t="str">
        <f t="shared" ca="1" si="5"/>
        <v>CHI</v>
      </c>
      <c r="T35" s="71" t="str">
        <f t="shared" ref="T35:T41" si="10">A35</f>
        <v>CHI</v>
      </c>
      <c r="U35" s="174">
        <f t="shared" si="6"/>
        <v>12.942857142857141</v>
      </c>
      <c r="V35" s="174">
        <f t="shared" si="7"/>
        <v>3.5</v>
      </c>
      <c r="W35" s="174">
        <f t="shared" si="8"/>
        <v>3.3571428571428568</v>
      </c>
      <c r="AA35" s="71" t="s">
        <v>88</v>
      </c>
    </row>
    <row r="36" spans="1:35" customFormat="1" ht="15.6" thickTop="1" thickBot="1" x14ac:dyDescent="0.35">
      <c r="A36" s="2" t="str">
        <f>IF(Pivot!A36=0,"",TRIM(Pivot!A36))</f>
        <v>Nikola Vucevic</v>
      </c>
      <c r="B36" s="29">
        <f>IF(Pivot!B36=0,"",Pivot!B36)</f>
        <v>15</v>
      </c>
      <c r="C36" s="122">
        <f>IF(Pivot!C36=0,"",Pivot!C36)</f>
        <v>33.4</v>
      </c>
      <c r="D36" s="123">
        <f>IF(Pivot!D36=0,"",Pivot!D36)</f>
        <v>16.600000000000001</v>
      </c>
      <c r="E36" s="124">
        <f>IF(Pivot!E36=0,"",Pivot!E36)</f>
        <v>9.9</v>
      </c>
      <c r="F36" s="122">
        <f>IF(Pivot!F36=0,"",Pivot!F36)</f>
        <v>3.1</v>
      </c>
      <c r="G36" s="95">
        <f>IF(Pivot!G36=0,"",Pivot!G36)</f>
        <v>25.3</v>
      </c>
      <c r="H36" s="123">
        <f>IF(Pivot!H36=0,"",Pivot!H36)</f>
        <v>13.8</v>
      </c>
      <c r="I36" s="30">
        <f>IF(Pivot!J36=0,"",Pivot!J36)</f>
        <v>7.5</v>
      </c>
      <c r="J36" s="28">
        <f>IF(Pivot!I36=0,"",Pivot!I36)</f>
        <v>3</v>
      </c>
      <c r="K36" s="109">
        <f>IF(Pivot!K36=0,"",Pivot!K36)</f>
        <v>30.4</v>
      </c>
      <c r="L36" s="29">
        <f>IF(Pivot!M36=0,"",Pivot!M36)</f>
        <v>20</v>
      </c>
      <c r="M36" s="30">
        <f>IF(Pivot!L36=0,"",Pivot!L36)</f>
        <v>8</v>
      </c>
      <c r="N36" s="110">
        <f>IF(Pivot!N36=0,"",Pivot!N36)</f>
        <v>5</v>
      </c>
      <c r="O36" s="71" t="str">
        <f t="shared" ca="1" si="0"/>
        <v>CHI</v>
      </c>
      <c r="P36" s="83">
        <f t="shared" si="1"/>
        <v>-6.1999999999999993</v>
      </c>
      <c r="Q36" s="83">
        <f t="shared" si="2"/>
        <v>-0.5</v>
      </c>
      <c r="R36" s="83">
        <f t="shared" si="3"/>
        <v>-2</v>
      </c>
      <c r="S36" s="2" t="str">
        <f t="shared" ca="1" si="5"/>
        <v>CHI</v>
      </c>
      <c r="T36" s="71" t="str">
        <f t="shared" si="10"/>
        <v>Nikola Vucevic</v>
      </c>
      <c r="U36" s="175">
        <f t="shared" si="6"/>
        <v>13.8</v>
      </c>
      <c r="V36" s="175">
        <f t="shared" si="7"/>
        <v>7.5</v>
      </c>
      <c r="W36" s="175">
        <f t="shared" si="8"/>
        <v>3</v>
      </c>
      <c r="AA36" s="71" t="s">
        <v>88</v>
      </c>
    </row>
    <row r="37" spans="1:35" customFormat="1" ht="15.6" thickTop="1" thickBot="1" x14ac:dyDescent="0.35">
      <c r="A37" s="2" t="str">
        <f>IF(Pivot!A37=0,"",TRIM(Pivot!A37))</f>
        <v>Patrick Beverley</v>
      </c>
      <c r="B37" s="29">
        <f>IF(Pivot!B37=0,"",Pivot!B37)</f>
        <v>15</v>
      </c>
      <c r="C37" s="122">
        <f>IF(Pivot!C37=0,"",Pivot!C37)</f>
        <v>28.5</v>
      </c>
      <c r="D37" s="123">
        <f>IF(Pivot!D37=0,"",Pivot!D37)</f>
        <v>6.1</v>
      </c>
      <c r="E37" s="124">
        <f>IF(Pivot!E37=0,"",Pivot!E37)</f>
        <v>5.6</v>
      </c>
      <c r="F37" s="122">
        <f>IF(Pivot!F37=0,"",Pivot!F37)</f>
        <v>3.7</v>
      </c>
      <c r="G37" s="95">
        <f>IF(Pivot!G37=0,"",Pivot!G37)</f>
        <v>23.9</v>
      </c>
      <c r="H37" s="123">
        <f>IF(Pivot!H37=0,"",Pivot!H37)</f>
        <v>5.8</v>
      </c>
      <c r="I37" s="124">
        <f>IF(Pivot!J37=0,"",Pivot!J37)</f>
        <v>3.8</v>
      </c>
      <c r="J37" s="28">
        <f>IF(Pivot!I37=0,"",Pivot!I37)</f>
        <v>3.3</v>
      </c>
      <c r="K37" s="109">
        <f>IF(Pivot!K37=0,"",Pivot!K37)</f>
        <v>29.9</v>
      </c>
      <c r="L37" s="29">
        <f>IF(Pivot!M37=0,"",Pivot!M37)</f>
        <v>9</v>
      </c>
      <c r="M37" s="30" t="str">
        <f>IF(Pivot!L37=0,"",Pivot!L37)</f>
        <v/>
      </c>
      <c r="N37" s="110">
        <f>IF(Pivot!N37=0,"",Pivot!N37)</f>
        <v>2</v>
      </c>
      <c r="O37" s="71" t="str">
        <f t="shared" ca="1" si="0"/>
        <v>CHI</v>
      </c>
      <c r="P37" s="83">
        <f t="shared" si="1"/>
        <v>-3.2</v>
      </c>
      <c r="Q37" s="83" t="str">
        <f t="shared" si="2"/>
        <v/>
      </c>
      <c r="R37" s="83">
        <f t="shared" si="3"/>
        <v>1.2999999999999998</v>
      </c>
      <c r="S37" s="2" t="str">
        <f t="shared" ca="1" si="5"/>
        <v>CHI</v>
      </c>
      <c r="T37" s="71" t="str">
        <f t="shared" si="10"/>
        <v>Patrick Beverley</v>
      </c>
      <c r="U37" s="174">
        <f t="shared" si="6"/>
        <v>5.8</v>
      </c>
      <c r="V37" s="174">
        <f t="shared" si="7"/>
        <v>3.8</v>
      </c>
      <c r="W37" s="174">
        <f t="shared" si="8"/>
        <v>2</v>
      </c>
      <c r="AA37" s="71" t="s">
        <v>88</v>
      </c>
    </row>
    <row r="38" spans="1:35" customFormat="1" ht="15.6" thickTop="1" thickBot="1" x14ac:dyDescent="0.35">
      <c r="A38" s="2" t="str">
        <f>IF(Pivot!A38=0,"",TRIM(Pivot!A38))</f>
        <v>DeMar DeRozan</v>
      </c>
      <c r="B38" s="29">
        <f>IF(Pivot!B38=0,"",Pivot!B38)</f>
        <v>14</v>
      </c>
      <c r="C38" s="122">
        <f>IF(Pivot!C38=0,"",Pivot!C38)</f>
        <v>37.6</v>
      </c>
      <c r="D38" s="123">
        <f>IF(Pivot!D38=0,"",Pivot!D38)</f>
        <v>23.9</v>
      </c>
      <c r="E38" s="124">
        <f>IF(Pivot!E38=0,"",Pivot!E38)</f>
        <v>5.0999999999999996</v>
      </c>
      <c r="F38" s="122">
        <f>IF(Pivot!F38=0,"",Pivot!F38)</f>
        <v>5.3</v>
      </c>
      <c r="G38" s="95">
        <f>IF(Pivot!G38=0,"",Pivot!G38)</f>
        <v>30.1</v>
      </c>
      <c r="H38" s="123">
        <f>IF(Pivot!H38=0,"",Pivot!H38)</f>
        <v>14</v>
      </c>
      <c r="I38" s="124">
        <f>IF(Pivot!J38=0,"",Pivot!J38)</f>
        <v>4.7</v>
      </c>
      <c r="J38" s="28">
        <f>IF(Pivot!I38=0,"",Pivot!I38)</f>
        <v>6</v>
      </c>
      <c r="K38" s="109">
        <f>IF(Pivot!K38=0,"",Pivot!K38)</f>
        <v>33.200000000000003</v>
      </c>
      <c r="L38" s="29">
        <f>IF(Pivot!M38=0,"",Pivot!M38)</f>
        <v>21</v>
      </c>
      <c r="M38" s="30">
        <f>IF(Pivot!L38=0,"",Pivot!L38)</f>
        <v>5</v>
      </c>
      <c r="N38" s="110">
        <f>IF(Pivot!N38=0,"",Pivot!N38)</f>
        <v>7</v>
      </c>
      <c r="O38" s="71" t="str">
        <f t="shared" ca="1" si="0"/>
        <v>CHI</v>
      </c>
      <c r="P38" s="83">
        <f t="shared" si="1"/>
        <v>-7</v>
      </c>
      <c r="Q38" s="83">
        <f t="shared" si="2"/>
        <v>-0.29999999999999982</v>
      </c>
      <c r="R38" s="83">
        <f t="shared" si="3"/>
        <v>-1.7000000000000002</v>
      </c>
      <c r="S38" s="2" t="str">
        <f t="shared" ca="1" si="5"/>
        <v>CHI</v>
      </c>
      <c r="T38" s="71" t="str">
        <f t="shared" si="10"/>
        <v>DeMar DeRozan</v>
      </c>
      <c r="U38" s="175">
        <f t="shared" si="6"/>
        <v>14</v>
      </c>
      <c r="V38" s="175">
        <f t="shared" si="7"/>
        <v>4.7</v>
      </c>
      <c r="W38" s="175">
        <f t="shared" si="8"/>
        <v>5.3</v>
      </c>
      <c r="AA38" s="71" t="s">
        <v>88</v>
      </c>
    </row>
    <row r="39" spans="1:35" customFormat="1" ht="15.6" thickTop="1" thickBot="1" x14ac:dyDescent="0.35">
      <c r="A39" s="2" t="str">
        <f>IF(Pivot!A39=0,"",TRIM(Pivot!A39))</f>
        <v>Zach LaVine</v>
      </c>
      <c r="B39" s="29">
        <f>IF(Pivot!B39=0,"",Pivot!B39)</f>
        <v>15</v>
      </c>
      <c r="C39" s="122">
        <f>IF(Pivot!C39=0,"",Pivot!C39)</f>
        <v>37.5</v>
      </c>
      <c r="D39" s="123">
        <f>IF(Pivot!D39=0,"",Pivot!D39)</f>
        <v>28.7</v>
      </c>
      <c r="E39" s="124">
        <f>IF(Pivot!E39=0,"",Pivot!E39)</f>
        <v>3.4</v>
      </c>
      <c r="F39" s="122">
        <f>IF(Pivot!F39=0,"",Pivot!F39)</f>
        <v>4.5</v>
      </c>
      <c r="G39" s="95">
        <f>IF(Pivot!G39=0,"",Pivot!G39)</f>
        <v>33.5</v>
      </c>
      <c r="H39" s="123">
        <f>IF(Pivot!H39=0,"",Pivot!H39)</f>
        <v>26</v>
      </c>
      <c r="I39" s="124">
        <f>IF(Pivot!J39=0,"",Pivot!J39)</f>
        <v>2.8</v>
      </c>
      <c r="J39" s="28">
        <f>IF(Pivot!I39=0,"",Pivot!I39)</f>
        <v>4.8</v>
      </c>
      <c r="K39" s="109">
        <f>IF(Pivot!K39=0,"",Pivot!K39)</f>
        <v>32.299999999999997</v>
      </c>
      <c r="L39" s="29">
        <f>IF(Pivot!M39=0,"",Pivot!M39)</f>
        <v>23</v>
      </c>
      <c r="M39" s="30">
        <f>IF(Pivot!L39=0,"",Pivot!L39)</f>
        <v>5</v>
      </c>
      <c r="N39" s="110">
        <f>IF(Pivot!N39=0,"",Pivot!N39)</f>
        <v>3</v>
      </c>
      <c r="O39" s="71" t="str">
        <f t="shared" ca="1" si="0"/>
        <v>CHI</v>
      </c>
      <c r="P39" s="83">
        <f t="shared" si="1"/>
        <v>3</v>
      </c>
      <c r="Q39" s="83">
        <f t="shared" si="2"/>
        <v>-2.2000000000000002</v>
      </c>
      <c r="R39" s="83">
        <f t="shared" si="3"/>
        <v>1.5</v>
      </c>
      <c r="S39" s="2" t="str">
        <f t="shared" ca="1" si="5"/>
        <v>CHI</v>
      </c>
      <c r="T39" s="71" t="str">
        <f t="shared" si="10"/>
        <v>Zach LaVine</v>
      </c>
      <c r="U39" s="174">
        <f t="shared" si="6"/>
        <v>23</v>
      </c>
      <c r="V39" s="174">
        <f t="shared" si="7"/>
        <v>2.8</v>
      </c>
      <c r="W39" s="174">
        <f t="shared" si="8"/>
        <v>3</v>
      </c>
      <c r="AA39" s="71" t="s">
        <v>98</v>
      </c>
    </row>
    <row r="40" spans="1:35" customFormat="1" ht="15.6" thickTop="1" thickBot="1" x14ac:dyDescent="0.35">
      <c r="A40" s="2" t="str">
        <f>IF(Pivot!A40=0,"",TRIM(Pivot!A40))</f>
        <v>Patrick Williams</v>
      </c>
      <c r="B40" s="29">
        <f>IF(Pivot!B40=0,"",Pivot!B40)</f>
        <v>15</v>
      </c>
      <c r="C40" s="122">
        <f>IF(Pivot!C40=0,"",Pivot!C40)</f>
        <v>26.1</v>
      </c>
      <c r="D40" s="123">
        <f>IF(Pivot!D40=0,"",Pivot!D40)</f>
        <v>9.5</v>
      </c>
      <c r="E40" s="124">
        <f>IF(Pivot!E40=0,"",Pivot!E40)</f>
        <v>2.7</v>
      </c>
      <c r="F40" s="122">
        <f>IF(Pivot!F40=0,"",Pivot!F40)</f>
        <v>0.7</v>
      </c>
      <c r="G40" s="95">
        <f>IF(Pivot!G40=0,"",Pivot!G40)</f>
        <v>25.6</v>
      </c>
      <c r="H40" s="123">
        <f>IF(Pivot!H40=0,"",Pivot!H40)</f>
        <v>10</v>
      </c>
      <c r="I40" s="124">
        <f>IF(Pivot!J40=0,"",Pivot!J40)</f>
        <v>3.3</v>
      </c>
      <c r="J40" s="28">
        <f>IF(Pivot!I40=0,"",Pivot!I40)</f>
        <v>0.8</v>
      </c>
      <c r="K40" s="109">
        <f>IF(Pivot!K40=0,"",Pivot!K40)</f>
        <v>29.6</v>
      </c>
      <c r="L40" s="29">
        <f>IF(Pivot!M40=0,"",Pivot!M40)</f>
        <v>16</v>
      </c>
      <c r="M40" s="30">
        <f>IF(Pivot!L40=0,"",Pivot!L40)</f>
        <v>2</v>
      </c>
      <c r="N40" s="110">
        <f>IF(Pivot!N40=0,"",Pivot!N40)</f>
        <v>1</v>
      </c>
      <c r="O40" s="71" t="str">
        <f t="shared" ca="1" si="0"/>
        <v>CHI</v>
      </c>
      <c r="P40" s="83">
        <f t="shared" si="1"/>
        <v>-6.5</v>
      </c>
      <c r="Q40" s="83">
        <f t="shared" si="2"/>
        <v>0.70000000000000018</v>
      </c>
      <c r="R40" s="83">
        <f t="shared" si="3"/>
        <v>-0.30000000000000004</v>
      </c>
      <c r="S40" s="2" t="str">
        <f t="shared" ca="1" si="5"/>
        <v>CHI</v>
      </c>
      <c r="T40" s="71" t="str">
        <f t="shared" si="10"/>
        <v>Patrick Williams</v>
      </c>
      <c r="U40" s="175">
        <f t="shared" si="6"/>
        <v>9.5</v>
      </c>
      <c r="V40" s="175">
        <f t="shared" si="7"/>
        <v>2</v>
      </c>
      <c r="W40" s="175">
        <f t="shared" si="8"/>
        <v>0.7</v>
      </c>
      <c r="AA40" s="71" t="s">
        <v>98</v>
      </c>
    </row>
    <row r="41" spans="1:35" customFormat="1" ht="15.6" thickTop="1" thickBot="1" x14ac:dyDescent="0.35">
      <c r="A41" s="2" t="str">
        <f>IF(Pivot!A41=0,"",TRIM(Pivot!A41))</f>
        <v>Coby White</v>
      </c>
      <c r="B41" s="29">
        <f>IF(Pivot!B41=0,"",Pivot!B41)</f>
        <v>15</v>
      </c>
      <c r="C41" s="122">
        <f>IF(Pivot!C41=0,"",Pivot!C41)</f>
        <v>25.6</v>
      </c>
      <c r="D41" s="123">
        <f>IF(Pivot!D41=0,"",Pivot!D41)</f>
        <v>10.9</v>
      </c>
      <c r="E41" s="124">
        <f>IF(Pivot!E41=0,"",Pivot!E41)</f>
        <v>2.7</v>
      </c>
      <c r="F41" s="122">
        <f>IF(Pivot!F41=0,"",Pivot!F41)</f>
        <v>4.2</v>
      </c>
      <c r="G41" s="95">
        <f>IF(Pivot!G41=0,"",Pivot!G41)</f>
        <v>29.7</v>
      </c>
      <c r="H41" s="123">
        <f>IF(Pivot!H41=0,"",Pivot!H41)</f>
        <v>14.5</v>
      </c>
      <c r="I41" s="30">
        <f>IF(Pivot!J41=0,"",Pivot!J41)</f>
        <v>3.8</v>
      </c>
      <c r="J41" s="28">
        <f>IF(Pivot!I41=0,"",Pivot!I41)</f>
        <v>5.8</v>
      </c>
      <c r="K41" s="109">
        <f>IF(Pivot!K41=0,"",Pivot!K41)</f>
        <v>28.3</v>
      </c>
      <c r="L41" s="29">
        <f>IF(Pivot!M41=0,"",Pivot!M41)</f>
        <v>7</v>
      </c>
      <c r="M41" s="30">
        <f>IF(Pivot!L41=0,"",Pivot!L41)</f>
        <v>1</v>
      </c>
      <c r="N41" s="110">
        <f>IF(Pivot!N41=0,"",Pivot!N41)</f>
        <v>5</v>
      </c>
      <c r="O41" s="71" t="str">
        <f t="shared" ca="1" si="0"/>
        <v>CHI</v>
      </c>
      <c r="P41" s="83">
        <f t="shared" si="1"/>
        <v>3.9000000000000004</v>
      </c>
      <c r="Q41" s="83">
        <f t="shared" si="2"/>
        <v>1.7000000000000002</v>
      </c>
      <c r="R41" s="83">
        <f t="shared" si="3"/>
        <v>-0.79999999999999982</v>
      </c>
      <c r="S41" s="2" t="str">
        <f t="shared" ca="1" si="5"/>
        <v>CHI</v>
      </c>
      <c r="T41" s="71" t="str">
        <f t="shared" si="10"/>
        <v>Coby White</v>
      </c>
      <c r="U41" s="174">
        <f t="shared" si="6"/>
        <v>7</v>
      </c>
      <c r="V41" s="174">
        <f t="shared" si="7"/>
        <v>1</v>
      </c>
      <c r="W41" s="174">
        <f t="shared" si="8"/>
        <v>4.2</v>
      </c>
      <c r="AA41" s="71" t="s">
        <v>98</v>
      </c>
      <c r="AH41" s="80" t="s">
        <v>593</v>
      </c>
      <c r="AI41" s="80" t="s">
        <v>2183</v>
      </c>
    </row>
    <row r="42" spans="1:35" customFormat="1" ht="15.6" thickTop="1" thickBot="1" x14ac:dyDescent="0.35">
      <c r="A42" s="2" t="str">
        <f>IF(Pivot!A42=0,"",TRIM(Pivot!A42))</f>
        <v>Alex Caruso</v>
      </c>
      <c r="B42" s="29">
        <f>IF(Pivot!B42=0,"",Pivot!B42)</f>
        <v>11</v>
      </c>
      <c r="C42" s="122">
        <f>IF(Pivot!C42=0,"",Pivot!C42)</f>
        <v>22.7</v>
      </c>
      <c r="D42" s="123">
        <f>IF(Pivot!D42=0,"",Pivot!D42)</f>
        <v>6.5</v>
      </c>
      <c r="E42" s="124">
        <f>IF(Pivot!E42=0,"",Pivot!E42)</f>
        <v>2.4</v>
      </c>
      <c r="F42" s="122">
        <f>IF(Pivot!F42=0,"",Pivot!F42)</f>
        <v>2</v>
      </c>
      <c r="G42" s="96">
        <f>IF(Pivot!G42=0,"",Pivot!G42)</f>
        <v>21.1</v>
      </c>
      <c r="H42" s="137">
        <f>IF(Pivot!H42=0,"",Pivot!H42)</f>
        <v>6.5</v>
      </c>
      <c r="I42" s="97">
        <f>IF(Pivot!J42=0,"",Pivot!J42)</f>
        <v>2.5</v>
      </c>
      <c r="J42" s="103">
        <f>IF(Pivot!I42=0,"",Pivot!I42)</f>
        <v>1</v>
      </c>
      <c r="K42" s="111" t="e">
        <f>IF(Pivot!K42=0,"",Pivot!K42)</f>
        <v>#DIV/0!</v>
      </c>
      <c r="L42" s="112" t="e">
        <f>IF(Pivot!M42=0,"",Pivot!M42)</f>
        <v>#DIV/0!</v>
      </c>
      <c r="M42" s="113" t="e">
        <f>IF(Pivot!L42=0,"",Pivot!L42)</f>
        <v>#DIV/0!</v>
      </c>
      <c r="N42" s="114" t="e">
        <f>IF(Pivot!N42=0,"",Pivot!N42)</f>
        <v>#DIV/0!</v>
      </c>
      <c r="O42" s="71" t="str">
        <f t="shared" ca="1" si="0"/>
        <v>CHI</v>
      </c>
      <c r="P42" s="83" t="str">
        <f t="shared" si="1"/>
        <v/>
      </c>
      <c r="Q42" s="83" t="str">
        <f t="shared" si="2"/>
        <v/>
      </c>
      <c r="R42" s="83" t="str">
        <f t="shared" si="3"/>
        <v/>
      </c>
      <c r="S42" s="2" t="str">
        <f t="shared" ca="1" si="5"/>
        <v>CHI</v>
      </c>
      <c r="T42" s="71" t="s">
        <v>220</v>
      </c>
      <c r="U42" s="174">
        <f t="shared" si="6"/>
        <v>13</v>
      </c>
      <c r="V42" s="174">
        <f t="shared" si="7"/>
        <v>10.1</v>
      </c>
      <c r="W42" s="174">
        <f t="shared" si="8"/>
        <v>1.6</v>
      </c>
      <c r="AA42" s="71" t="s">
        <v>98</v>
      </c>
      <c r="AH42" t="s">
        <v>19</v>
      </c>
    </row>
    <row r="43" spans="1:35" customFormat="1" ht="15" customHeight="1" thickTop="1" thickBot="1" x14ac:dyDescent="0.35">
      <c r="A43" s="2" t="str">
        <f>IF(Pivot!A43=0,"",TRIM(Pivot!A43))</f>
        <v>CLE</v>
      </c>
      <c r="B43" s="29">
        <f>IF(Pivot!B43=0,"",Pivot!B43)</f>
        <v>13.666666666666666</v>
      </c>
      <c r="C43" s="122">
        <f>IF(Pivot!C43=0,"",Pivot!C43)</f>
        <v>31.916666666666668</v>
      </c>
      <c r="D43" s="123">
        <f>IF(Pivot!D43=0,"",Pivot!D43)</f>
        <v>16.900000000000002</v>
      </c>
      <c r="E43" s="124">
        <f>IF(Pivot!E43=0,"",Pivot!E43)</f>
        <v>5.416666666666667</v>
      </c>
      <c r="F43" s="122">
        <f>IF(Pivot!F43=0,"",Pivot!F43)</f>
        <v>3.35</v>
      </c>
      <c r="G43" s="92">
        <f>IF(Pivot!G43=0,"",Pivot!G43)</f>
        <v>32.633333333333333</v>
      </c>
      <c r="H43" s="144">
        <f>IF(Pivot!H43=0,"",Pivot!H43)</f>
        <v>17.383333333333333</v>
      </c>
      <c r="I43" s="94">
        <f>IF(Pivot!J43=0,"",Pivot!J43)</f>
        <v>5.7833333333333341</v>
      </c>
      <c r="J43" s="92">
        <f>IF(Pivot!I43=0,"",Pivot!I43)</f>
        <v>3.1333333333333333</v>
      </c>
      <c r="K43" s="92">
        <f>IF(Pivot!K43=0,"",Pivot!K43)</f>
        <v>38.85</v>
      </c>
      <c r="L43" s="93">
        <f>IF(Pivot!M43=0,"",Pivot!M43)</f>
        <v>25</v>
      </c>
      <c r="M43" s="94">
        <f>IF(Pivot!L43=0,"",Pivot!L43)</f>
        <v>6.5</v>
      </c>
      <c r="N43" s="92">
        <f>IF(Pivot!N43=0,"",Pivot!N43)</f>
        <v>4.75</v>
      </c>
      <c r="O43" s="71" t="str">
        <f t="shared" ca="1" si="0"/>
        <v>CLE</v>
      </c>
      <c r="P43" s="83">
        <f t="shared" si="1"/>
        <v>-8.0999999999999979</v>
      </c>
      <c r="Q43" s="83">
        <f t="shared" si="2"/>
        <v>-1.083333333333333</v>
      </c>
      <c r="R43" s="83">
        <f t="shared" si="3"/>
        <v>-1.6166666666666667</v>
      </c>
      <c r="S43" s="2" t="str">
        <f t="shared" ca="1" si="5"/>
        <v>CLE</v>
      </c>
      <c r="T43" s="71" t="s">
        <v>174</v>
      </c>
      <c r="U43" s="175">
        <f t="shared" si="6"/>
        <v>18</v>
      </c>
      <c r="V43" s="175">
        <f t="shared" si="7"/>
        <v>9.4</v>
      </c>
      <c r="W43" s="175">
        <f t="shared" si="8"/>
        <v>3.5</v>
      </c>
      <c r="AA43" s="71" t="s">
        <v>98</v>
      </c>
      <c r="AH43" t="s">
        <v>7</v>
      </c>
    </row>
    <row r="44" spans="1:35" customFormat="1" ht="15.6" customHeight="1" thickTop="1" thickBot="1" x14ac:dyDescent="0.35">
      <c r="A44" s="2" t="str">
        <f>IF(Pivot!A44=0,"",TRIM(Pivot!A44))</f>
        <v>Jarrett Allen</v>
      </c>
      <c r="B44" s="29">
        <f>IF(Pivot!B44=0,"",Pivot!B44)</f>
        <v>10</v>
      </c>
      <c r="C44" s="122">
        <f>IF(Pivot!C44=0,"",Pivot!C44)</f>
        <v>32</v>
      </c>
      <c r="D44" s="123">
        <f>IF(Pivot!D44=0,"",Pivot!D44)</f>
        <v>13</v>
      </c>
      <c r="E44" s="124">
        <f>IF(Pivot!E44=0,"",Pivot!E44)</f>
        <v>10.1</v>
      </c>
      <c r="F44" s="122">
        <f>IF(Pivot!F44=0,"",Pivot!F44)</f>
        <v>1.6</v>
      </c>
      <c r="G44" s="28">
        <f>IF(Pivot!G44=0,"",Pivot!G44)</f>
        <v>33.4</v>
      </c>
      <c r="H44" s="123">
        <f>IF(Pivot!H44=0,"",Pivot!H44)</f>
        <v>16</v>
      </c>
      <c r="I44" s="30">
        <f>IF(Pivot!J44=0,"",Pivot!J44)</f>
        <v>12.7</v>
      </c>
      <c r="J44" s="28">
        <f>IF(Pivot!I44=0,"",Pivot!I44)</f>
        <v>1.7</v>
      </c>
      <c r="K44" s="28" t="e">
        <f>IF(Pivot!K44=0,"",Pivot!K44)</f>
        <v>#DIV/0!</v>
      </c>
      <c r="L44" s="29" t="e">
        <f>IF(Pivot!M44=0,"",Pivot!M44)</f>
        <v>#DIV/0!</v>
      </c>
      <c r="M44" s="30" t="e">
        <f>IF(Pivot!L44=0,"",Pivot!L44)</f>
        <v>#DIV/0!</v>
      </c>
      <c r="N44" s="28" t="e">
        <f>IF(Pivot!N44=0,"",Pivot!N44)</f>
        <v>#DIV/0!</v>
      </c>
      <c r="O44" s="71" t="str">
        <f t="shared" ca="1" si="0"/>
        <v>CLE</v>
      </c>
      <c r="P44" s="83" t="str">
        <f t="shared" si="1"/>
        <v/>
      </c>
      <c r="Q44" s="83" t="str">
        <f t="shared" si="2"/>
        <v/>
      </c>
      <c r="R44" s="83" t="str">
        <f t="shared" si="3"/>
        <v/>
      </c>
      <c r="S44" s="71" t="str">
        <f t="shared" ca="1" si="5"/>
        <v>CLE</v>
      </c>
      <c r="T44" s="71" t="s">
        <v>227</v>
      </c>
      <c r="U44" s="174">
        <f t="shared" si="6"/>
        <v>3</v>
      </c>
      <c r="V44" s="174">
        <f t="shared" si="7"/>
        <v>5</v>
      </c>
      <c r="W44" s="174">
        <f t="shared" si="8"/>
        <v>1</v>
      </c>
      <c r="AA44" s="71" t="s">
        <v>98</v>
      </c>
    </row>
    <row r="45" spans="1:35" customFormat="1" ht="15.6" customHeight="1" thickTop="1" thickBot="1" x14ac:dyDescent="0.35">
      <c r="A45" s="2" t="str">
        <f>IF(Pivot!A45=0,"",TRIM(Pivot!A45))</f>
        <v>Evan Mobley</v>
      </c>
      <c r="B45" s="29">
        <f>IF(Pivot!B45=0,"",Pivot!B45)</f>
        <v>15</v>
      </c>
      <c r="C45" s="122">
        <f>IF(Pivot!C45=0,"",Pivot!C45)</f>
        <v>35.6</v>
      </c>
      <c r="D45" s="123">
        <f>IF(Pivot!D45=0,"",Pivot!D45)</f>
        <v>18</v>
      </c>
      <c r="E45" s="124">
        <f>IF(Pivot!E45=0,"",Pivot!E45)</f>
        <v>9.4</v>
      </c>
      <c r="F45" s="122">
        <f>IF(Pivot!F45=0,"",Pivot!F45)</f>
        <v>3.5</v>
      </c>
      <c r="G45" s="28">
        <f>IF(Pivot!G45=0,"",Pivot!G45)</f>
        <v>39</v>
      </c>
      <c r="H45" s="123">
        <f>IF(Pivot!H45=0,"",Pivot!H45)</f>
        <v>20.5</v>
      </c>
      <c r="I45" s="30">
        <f>IF(Pivot!J45=0,"",Pivot!J45)</f>
        <v>10.5</v>
      </c>
      <c r="J45" s="28">
        <f>IF(Pivot!I45=0,"",Pivot!I45)</f>
        <v>4.3</v>
      </c>
      <c r="K45" s="28">
        <f>IF(Pivot!K45=0,"",Pivot!K45)</f>
        <v>40.200000000000003</v>
      </c>
      <c r="L45" s="29">
        <f>IF(Pivot!M45=0,"",Pivot!M45)</f>
        <v>20</v>
      </c>
      <c r="M45" s="30">
        <f>IF(Pivot!L45=0,"",Pivot!L45)</f>
        <v>15</v>
      </c>
      <c r="N45" s="28">
        <f>IF(Pivot!N45=0,"",Pivot!N45)</f>
        <v>6</v>
      </c>
      <c r="O45" s="71" t="str">
        <f t="shared" ca="1" si="0"/>
        <v>CLE</v>
      </c>
      <c r="P45" s="83">
        <f t="shared" si="1"/>
        <v>-2</v>
      </c>
      <c r="Q45" s="83">
        <f t="shared" si="2"/>
        <v>-5.6</v>
      </c>
      <c r="R45" s="83">
        <f t="shared" si="3"/>
        <v>-2.5</v>
      </c>
      <c r="S45" s="2" t="str">
        <f t="shared" ca="1" si="5"/>
        <v>CLE</v>
      </c>
      <c r="T45" s="71" t="s">
        <v>184</v>
      </c>
      <c r="U45" s="175">
        <f t="shared" si="6"/>
        <v>9</v>
      </c>
      <c r="V45" s="175">
        <f t="shared" si="7"/>
        <v>2.5</v>
      </c>
      <c r="W45" s="175">
        <f t="shared" si="8"/>
        <v>2.5</v>
      </c>
      <c r="AA45" s="71" t="s">
        <v>98</v>
      </c>
    </row>
    <row r="46" spans="1:35" customFormat="1" ht="15.6" customHeight="1" thickTop="1" thickBot="1" x14ac:dyDescent="0.35">
      <c r="A46" s="2" t="str">
        <f>IF(Pivot!A46=0,"",TRIM(Pivot!A46))</f>
        <v>Donovan Mitchell</v>
      </c>
      <c r="B46" s="29">
        <f>IF(Pivot!B46=0,"",Pivot!B46)</f>
        <v>14</v>
      </c>
      <c r="C46" s="122">
        <f>IF(Pivot!C46=0,"",Pivot!C46)</f>
        <v>35.700000000000003</v>
      </c>
      <c r="D46" s="123">
        <f>IF(Pivot!D46=0,"",Pivot!D46)</f>
        <v>29.3</v>
      </c>
      <c r="E46" s="124">
        <f>IF(Pivot!E46=0,"",Pivot!E46)</f>
        <v>4.9000000000000004</v>
      </c>
      <c r="F46" s="122">
        <f>IF(Pivot!F46=0,"",Pivot!F46)</f>
        <v>3.2</v>
      </c>
      <c r="G46" s="28">
        <f>IF(Pivot!G46=0,"",Pivot!G46)</f>
        <v>36.6</v>
      </c>
      <c r="H46" s="123">
        <f>IF(Pivot!H46=0,"",Pivot!H46)</f>
        <v>32</v>
      </c>
      <c r="I46" s="30">
        <f>IF(Pivot!J46=0,"",Pivot!J46)</f>
        <v>5.3</v>
      </c>
      <c r="J46" s="28">
        <f>IF(Pivot!I46=0,"",Pivot!I46)</f>
        <v>2.5</v>
      </c>
      <c r="K46" s="28">
        <f>IF(Pivot!K46=0,"",Pivot!K46)</f>
        <v>40</v>
      </c>
      <c r="L46" s="29">
        <f>IF(Pivot!M46=0,"",Pivot!M46)</f>
        <v>44</v>
      </c>
      <c r="M46" s="30">
        <f>IF(Pivot!L46=0,"",Pivot!L46)</f>
        <v>5</v>
      </c>
      <c r="N46" s="28">
        <f>IF(Pivot!N46=0,"",Pivot!N46)</f>
        <v>5</v>
      </c>
      <c r="O46" s="71" t="str">
        <f t="shared" ca="1" si="0"/>
        <v>CLE</v>
      </c>
      <c r="P46" s="83">
        <f t="shared" si="1"/>
        <v>-14.7</v>
      </c>
      <c r="Q46" s="83">
        <f t="shared" si="2"/>
        <v>-9.9999999999999645E-2</v>
      </c>
      <c r="R46" s="83">
        <f t="shared" si="3"/>
        <v>-2.5</v>
      </c>
      <c r="S46" s="81" t="str">
        <f t="shared" ca="1" si="5"/>
        <v>CLE</v>
      </c>
      <c r="T46" s="71" t="s">
        <v>241</v>
      </c>
      <c r="U46" s="174" t="e">
        <f t="shared" si="6"/>
        <v>#N/A</v>
      </c>
      <c r="V46" s="174" t="e">
        <f t="shared" si="7"/>
        <v>#N/A</v>
      </c>
      <c r="W46" s="174" t="e">
        <f t="shared" si="8"/>
        <v>#N/A</v>
      </c>
      <c r="AA46" s="71" t="s">
        <v>98</v>
      </c>
    </row>
    <row r="47" spans="1:35" customFormat="1" ht="15.6" customHeight="1" thickTop="1" thickBot="1" x14ac:dyDescent="0.35">
      <c r="A47" s="2" t="str">
        <f>IF(Pivot!A47=0,"",TRIM(Pivot!A47))</f>
        <v>Caris LeVert</v>
      </c>
      <c r="B47" s="29">
        <f>IF(Pivot!B47=0,"",Pivot!B47)</f>
        <v>15</v>
      </c>
      <c r="C47" s="122">
        <f>IF(Pivot!C47=0,"",Pivot!C47)</f>
        <v>28.3</v>
      </c>
      <c r="D47" s="123">
        <f>IF(Pivot!D47=0,"",Pivot!D47)</f>
        <v>12.2</v>
      </c>
      <c r="E47" s="124">
        <f>IF(Pivot!E47=0,"",Pivot!E47)</f>
        <v>3.4</v>
      </c>
      <c r="F47" s="122">
        <f>IF(Pivot!F47=0,"",Pivot!F47)</f>
        <v>3.4</v>
      </c>
      <c r="G47" s="28">
        <f>IF(Pivot!G47=0,"",Pivot!G47)</f>
        <v>29.5</v>
      </c>
      <c r="H47" s="123">
        <f>IF(Pivot!H47=0,"",Pivot!H47)</f>
        <v>12.3</v>
      </c>
      <c r="I47" s="30">
        <f>IF(Pivot!J47=0,"",Pivot!J47)</f>
        <v>2.5</v>
      </c>
      <c r="J47" s="28">
        <f>IF(Pivot!I47=0,"",Pivot!I47)</f>
        <v>2.5</v>
      </c>
      <c r="K47" s="28">
        <f>IF(Pivot!K47=0,"",Pivot!K47)</f>
        <v>33.799999999999997</v>
      </c>
      <c r="L47" s="29">
        <f>IF(Pivot!M47=0,"",Pivot!M47)</f>
        <v>9</v>
      </c>
      <c r="M47" s="30">
        <f>IF(Pivot!L47=0,"",Pivot!L47)</f>
        <v>4</v>
      </c>
      <c r="N47" s="28">
        <f>IF(Pivot!N47=0,"",Pivot!N47)</f>
        <v>3</v>
      </c>
      <c r="O47" s="71" t="str">
        <f t="shared" ca="1" si="0"/>
        <v>CLE</v>
      </c>
      <c r="P47" s="83">
        <f t="shared" si="1"/>
        <v>3.1999999999999993</v>
      </c>
      <c r="Q47" s="83">
        <f t="shared" si="2"/>
        <v>-1.5</v>
      </c>
      <c r="R47" s="83">
        <f t="shared" si="3"/>
        <v>-0.5</v>
      </c>
      <c r="S47" s="2" t="str">
        <f t="shared" ca="1" si="5"/>
        <v>CLE</v>
      </c>
      <c r="T47" s="71" t="s">
        <v>93</v>
      </c>
      <c r="U47" s="174">
        <f t="shared" si="6"/>
        <v>29.3</v>
      </c>
      <c r="V47" s="174">
        <f t="shared" si="7"/>
        <v>4.9000000000000004</v>
      </c>
      <c r="W47" s="174">
        <f t="shared" si="8"/>
        <v>2.5</v>
      </c>
      <c r="AA47" s="71" t="s">
        <v>90</v>
      </c>
    </row>
    <row r="48" spans="1:35" customFormat="1" ht="15.6" customHeight="1" thickTop="1" thickBot="1" x14ac:dyDescent="0.35">
      <c r="A48" s="2" t="str">
        <f>IF(Pivot!A48=0,"",TRIM(Pivot!A48))</f>
        <v>Darius Garland</v>
      </c>
      <c r="B48" s="29">
        <f>IF(Pivot!B48=0,"",Pivot!B48)</f>
        <v>14</v>
      </c>
      <c r="C48" s="122">
        <f>IF(Pivot!C48=0,"",Pivot!C48)</f>
        <v>35.799999999999997</v>
      </c>
      <c r="D48" s="123">
        <f>IF(Pivot!D48=0,"",Pivot!D48)</f>
        <v>21.6</v>
      </c>
      <c r="E48" s="124">
        <f>IF(Pivot!E48=0,"",Pivot!E48)</f>
        <v>2.6</v>
      </c>
      <c r="F48" s="122">
        <f>IF(Pivot!F48=0,"",Pivot!F48)</f>
        <v>7.3</v>
      </c>
      <c r="G48" s="28">
        <f>IF(Pivot!G48=0,"",Pivot!G48)</f>
        <v>37.6</v>
      </c>
      <c r="H48" s="123">
        <f>IF(Pivot!H48=0,"",Pivot!H48)</f>
        <v>18.5</v>
      </c>
      <c r="I48" s="30">
        <f>IF(Pivot!J48=0,"",Pivot!J48)</f>
        <v>2</v>
      </c>
      <c r="J48" s="28">
        <f>IF(Pivot!I48=0,"",Pivot!I48)</f>
        <v>6.8</v>
      </c>
      <c r="K48" s="28">
        <f>IF(Pivot!K48=0,"",Pivot!K48)</f>
        <v>41.4</v>
      </c>
      <c r="L48" s="29">
        <f>IF(Pivot!M48=0,"",Pivot!M48)</f>
        <v>27</v>
      </c>
      <c r="M48" s="30">
        <f>IF(Pivot!L48=0,"",Pivot!L48)</f>
        <v>2</v>
      </c>
      <c r="N48" s="28">
        <f>IF(Pivot!N48=0,"",Pivot!N48)</f>
        <v>5</v>
      </c>
      <c r="O48" s="71" t="str">
        <f t="shared" ca="1" si="0"/>
        <v>CLE</v>
      </c>
      <c r="P48" s="83">
        <f t="shared" si="1"/>
        <v>-8.5</v>
      </c>
      <c r="Q48" s="83">
        <f t="shared" si="2"/>
        <v>0</v>
      </c>
      <c r="R48" s="83">
        <f t="shared" si="3"/>
        <v>1.7999999999999998</v>
      </c>
      <c r="S48" s="71" t="str">
        <f t="shared" ca="1" si="5"/>
        <v>CLE</v>
      </c>
      <c r="T48" s="71" t="s">
        <v>230</v>
      </c>
      <c r="U48" s="174" t="e">
        <f t="shared" si="6"/>
        <v>#N/A</v>
      </c>
      <c r="V48" s="174" t="e">
        <f t="shared" si="7"/>
        <v>#N/A</v>
      </c>
      <c r="W48" s="174" t="e">
        <f t="shared" si="8"/>
        <v>#N/A</v>
      </c>
      <c r="AA48" s="71" t="s">
        <v>90</v>
      </c>
    </row>
    <row r="49" spans="1:27" customFormat="1" ht="15.6" customHeight="1" thickTop="1" thickBot="1" x14ac:dyDescent="0.35">
      <c r="A49" s="2" t="str">
        <f>IF(Pivot!A49=0,"",TRIM(Pivot!A49))</f>
        <v>Isaac Okoro</v>
      </c>
      <c r="B49" s="29">
        <f>IF(Pivot!B49=0,"",Pivot!B49)</f>
        <v>14</v>
      </c>
      <c r="C49" s="122">
        <f>IF(Pivot!C49=0,"",Pivot!C49)</f>
        <v>24.1</v>
      </c>
      <c r="D49" s="123">
        <f>IF(Pivot!D49=0,"",Pivot!D49)</f>
        <v>7.3</v>
      </c>
      <c r="E49" s="124">
        <f>IF(Pivot!E49=0,"",Pivot!E49)</f>
        <v>2.1</v>
      </c>
      <c r="F49" s="122">
        <f>IF(Pivot!F49=0,"",Pivot!F49)</f>
        <v>1.1000000000000001</v>
      </c>
      <c r="G49" s="28">
        <f>IF(Pivot!G49=0,"",Pivot!G49)</f>
        <v>19.7</v>
      </c>
      <c r="H49" s="123">
        <f>IF(Pivot!H49=0,"",Pivot!H49)</f>
        <v>5</v>
      </c>
      <c r="I49" s="30">
        <f>IF(Pivot!J49=0,"",Pivot!J49)</f>
        <v>1.7</v>
      </c>
      <c r="J49" s="28">
        <f>IF(Pivot!I49=0,"",Pivot!I49)</f>
        <v>1</v>
      </c>
      <c r="K49" s="28" t="e">
        <f>IF(Pivot!K49=0,"",Pivot!K49)</f>
        <v>#DIV/0!</v>
      </c>
      <c r="L49" s="29" t="e">
        <f>IF(Pivot!M49=0,"",Pivot!M49)</f>
        <v>#DIV/0!</v>
      </c>
      <c r="M49" s="30" t="e">
        <f>IF(Pivot!L49=0,"",Pivot!L49)</f>
        <v>#DIV/0!</v>
      </c>
      <c r="N49" s="28" t="e">
        <f>IF(Pivot!N49=0,"",Pivot!N49)</f>
        <v>#DIV/0!</v>
      </c>
      <c r="O49" s="71" t="str">
        <f t="shared" ca="1" si="0"/>
        <v>CLE</v>
      </c>
      <c r="P49" s="83" t="str">
        <f t="shared" si="1"/>
        <v/>
      </c>
      <c r="Q49" s="83" t="str">
        <f t="shared" si="2"/>
        <v/>
      </c>
      <c r="R49" s="83" t="str">
        <f t="shared" si="3"/>
        <v/>
      </c>
      <c r="S49" s="71" t="str">
        <f t="shared" ca="1" si="5"/>
        <v>CLE</v>
      </c>
      <c r="T49" s="71" t="s">
        <v>482</v>
      </c>
      <c r="U49" s="175" t="e">
        <f t="shared" si="6"/>
        <v>#N/A</v>
      </c>
      <c r="V49" s="175" t="e">
        <f t="shared" si="7"/>
        <v>#N/A</v>
      </c>
      <c r="W49" s="175" t="e">
        <f t="shared" si="8"/>
        <v>#N/A</v>
      </c>
      <c r="AA49" s="71" t="s">
        <v>90</v>
      </c>
    </row>
    <row r="50" spans="1:27" customFormat="1" ht="15.6" customHeight="1" thickTop="1" thickBot="1" x14ac:dyDescent="0.35">
      <c r="A50" s="2" t="str">
        <f>IF(Pivot!A50=0,"",TRIM(Pivot!A50))</f>
        <v>DAL</v>
      </c>
      <c r="B50" s="29">
        <f>IF(Pivot!B50=0,"",Pivot!B50)</f>
        <v>12.428571428571429</v>
      </c>
      <c r="C50" s="122">
        <f>IF(Pivot!C50=0,"",Pivot!C50)</f>
        <v>30.071428571428573</v>
      </c>
      <c r="D50" s="123">
        <f>IF(Pivot!D50=0,"",Pivot!D50)</f>
        <v>15.7</v>
      </c>
      <c r="E50" s="124">
        <f>IF(Pivot!E50=0,"",Pivot!E50)</f>
        <v>5</v>
      </c>
      <c r="F50" s="122">
        <f>IF(Pivot!F50=0,"",Pivot!F50)</f>
        <v>3.2571428571428571</v>
      </c>
      <c r="G50" s="28">
        <f>IF(Pivot!G50=0,"",Pivot!G50)</f>
        <v>29.085714285714285</v>
      </c>
      <c r="H50" s="123">
        <f>IF(Pivot!H50=0,"",Pivot!H50)</f>
        <v>13.785714285714283</v>
      </c>
      <c r="I50" s="30">
        <f>IF(Pivot!J50=0,"",Pivot!J50)</f>
        <v>4.4857142857142858</v>
      </c>
      <c r="J50" s="28">
        <f>IF(Pivot!I50=0,"",Pivot!I50)</f>
        <v>2.9857142857142862</v>
      </c>
      <c r="K50" s="28">
        <f>IF(Pivot!K50=0,"",Pivot!K50)</f>
        <v>22.8</v>
      </c>
      <c r="L50" s="29">
        <f>IF(Pivot!M50=0,"",Pivot!M50)</f>
        <v>12.166666666666666</v>
      </c>
      <c r="M50" s="30">
        <f>IF(Pivot!L50=0,"",Pivot!L50)</f>
        <v>3.1666666666666665</v>
      </c>
      <c r="N50" s="28">
        <f>IF(Pivot!N50=0,"",Pivot!N50)</f>
        <v>2.8333333333333335</v>
      </c>
      <c r="O50" s="71" t="str">
        <f t="shared" ca="1" si="0"/>
        <v>DAL</v>
      </c>
      <c r="P50" s="83">
        <f t="shared" si="1"/>
        <v>1.6190476190476168</v>
      </c>
      <c r="Q50" s="83">
        <f t="shared" si="2"/>
        <v>1.3190476190476192</v>
      </c>
      <c r="R50" s="83">
        <f t="shared" si="3"/>
        <v>0.15238095238095273</v>
      </c>
      <c r="S50" s="71" t="str">
        <f t="shared" ca="1" si="5"/>
        <v>DAL</v>
      </c>
      <c r="T50" s="71" t="s">
        <v>365</v>
      </c>
      <c r="U50" s="175">
        <f t="shared" si="6"/>
        <v>18.5</v>
      </c>
      <c r="V50" s="175">
        <f t="shared" si="7"/>
        <v>2</v>
      </c>
      <c r="W50" s="175">
        <f t="shared" si="8"/>
        <v>5</v>
      </c>
      <c r="AA50" s="71" t="s">
        <v>90</v>
      </c>
    </row>
    <row r="51" spans="1:27" customFormat="1" ht="15" customHeight="1" thickTop="1" thickBot="1" x14ac:dyDescent="0.35">
      <c r="A51" s="2" t="str">
        <f>IF(Pivot!A51=0,"",TRIM(Pivot!A51))</f>
        <v>Luka Doncic</v>
      </c>
      <c r="B51" s="29">
        <f>IF(Pivot!B51=0,"",Pivot!B51)</f>
        <v>10</v>
      </c>
      <c r="C51" s="122">
        <f>IF(Pivot!C51=0,"",Pivot!C51)</f>
        <v>35.799999999999997</v>
      </c>
      <c r="D51" s="123">
        <f>IF(Pivot!D51=0,"",Pivot!D51)</f>
        <v>31.4</v>
      </c>
      <c r="E51" s="124">
        <f>IF(Pivot!E51=0,"",Pivot!E51)</f>
        <v>7.9</v>
      </c>
      <c r="F51" s="122">
        <f>IF(Pivot!F51=0,"",Pivot!F51)</f>
        <v>8</v>
      </c>
      <c r="G51" s="28">
        <f>IF(Pivot!G51=0,"",Pivot!G51)</f>
        <v>36.6</v>
      </c>
      <c r="H51" s="123">
        <f>IF(Pivot!H51=0,"",Pivot!H51)</f>
        <v>32.299999999999997</v>
      </c>
      <c r="I51" s="30">
        <f>IF(Pivot!J51=0,"",Pivot!J51)</f>
        <v>9</v>
      </c>
      <c r="J51" s="28">
        <f>IF(Pivot!I51=0,"",Pivot!I51)</f>
        <v>9.8000000000000007</v>
      </c>
      <c r="K51" s="28">
        <f>IF(Pivot!K51=0,"",Pivot!K51)</f>
        <v>28</v>
      </c>
      <c r="L51" s="29">
        <f>IF(Pivot!M51=0,"",Pivot!M51)</f>
        <v>25</v>
      </c>
      <c r="M51" s="30">
        <f>IF(Pivot!L51=0,"",Pivot!L51)</f>
        <v>7</v>
      </c>
      <c r="N51" s="28">
        <f>IF(Pivot!N51=0,"",Pivot!N51)</f>
        <v>6</v>
      </c>
      <c r="O51" s="71" t="str">
        <f t="shared" ca="1" si="0"/>
        <v>DAL</v>
      </c>
      <c r="P51" s="83">
        <f t="shared" si="1"/>
        <v>6.3999999999999986</v>
      </c>
      <c r="Q51" s="83">
        <f t="shared" si="2"/>
        <v>0.90000000000000036</v>
      </c>
      <c r="R51" s="83">
        <f t="shared" si="3"/>
        <v>2</v>
      </c>
      <c r="S51" s="71" t="str">
        <f t="shared" ca="1" si="5"/>
        <v>DAL</v>
      </c>
      <c r="T51" s="71" t="s">
        <v>88</v>
      </c>
      <c r="U51" s="176">
        <f t="shared" si="6"/>
        <v>12.166666666666666</v>
      </c>
      <c r="V51" s="176">
        <f t="shared" si="7"/>
        <v>3.1666666666666665</v>
      </c>
      <c r="W51" s="176">
        <f t="shared" si="8"/>
        <v>2.8333333333333335</v>
      </c>
      <c r="AA51" s="71" t="s">
        <v>90</v>
      </c>
    </row>
    <row r="52" spans="1:27" customFormat="1" ht="15.6" customHeight="1" thickTop="1" thickBot="1" x14ac:dyDescent="0.35">
      <c r="A52" s="2" t="str">
        <f>IF(Pivot!A52=0,"",TRIM(Pivot!A52))</f>
        <v>Christian Wood</v>
      </c>
      <c r="B52" s="29">
        <f>IF(Pivot!B52=0,"",Pivot!B52)</f>
        <v>14</v>
      </c>
      <c r="C52" s="122">
        <f>IF(Pivot!C52=0,"",Pivot!C52)</f>
        <v>22</v>
      </c>
      <c r="D52" s="123">
        <f>IF(Pivot!D52=0,"",Pivot!D52)</f>
        <v>14.1</v>
      </c>
      <c r="E52" s="124">
        <f>IF(Pivot!E52=0,"",Pivot!E52)</f>
        <v>5.8</v>
      </c>
      <c r="F52" s="122">
        <f>IF(Pivot!F52=0,"",Pivot!F52)</f>
        <v>2.2000000000000002</v>
      </c>
      <c r="G52" s="28">
        <f>IF(Pivot!G52=0,"",Pivot!G52)</f>
        <v>20.100000000000001</v>
      </c>
      <c r="H52" s="123">
        <f>IF(Pivot!H52=0,"",Pivot!H52)</f>
        <v>12</v>
      </c>
      <c r="I52" s="30">
        <f>IF(Pivot!J52=0,"",Pivot!J52)</f>
        <v>3.8</v>
      </c>
      <c r="J52" s="28">
        <f>IF(Pivot!I52=0,"",Pivot!I52)</f>
        <v>2.2999999999999998</v>
      </c>
      <c r="K52" s="28">
        <f>IF(Pivot!K52=0,"",Pivot!K52)</f>
        <v>12.3</v>
      </c>
      <c r="L52" s="29">
        <f>IF(Pivot!M52=0,"",Pivot!M52)</f>
        <v>6</v>
      </c>
      <c r="M52" s="30">
        <f>IF(Pivot!L52=0,"",Pivot!L52)</f>
        <v>1</v>
      </c>
      <c r="N52" s="28">
        <f>IF(Pivot!N52=0,"",Pivot!N52)</f>
        <v>2</v>
      </c>
      <c r="O52" s="71" t="str">
        <f t="shared" ca="1" si="0"/>
        <v>DAL</v>
      </c>
      <c r="P52" s="83">
        <f t="shared" si="1"/>
        <v>6</v>
      </c>
      <c r="Q52" s="83">
        <f t="shared" si="2"/>
        <v>2.8</v>
      </c>
      <c r="R52" s="83">
        <f t="shared" si="3"/>
        <v>0.20000000000000018</v>
      </c>
      <c r="S52" s="81" t="str">
        <f t="shared" ca="1" si="5"/>
        <v>DAL</v>
      </c>
      <c r="T52" s="71" t="s">
        <v>87</v>
      </c>
      <c r="U52" s="174">
        <f t="shared" si="6"/>
        <v>25</v>
      </c>
      <c r="V52" s="174">
        <f t="shared" si="7"/>
        <v>7</v>
      </c>
      <c r="W52" s="174">
        <f t="shared" si="8"/>
        <v>6</v>
      </c>
      <c r="AA52" s="71" t="s">
        <v>90</v>
      </c>
    </row>
    <row r="53" spans="1:27" customFormat="1" ht="15.6" customHeight="1" thickTop="1" thickBot="1" x14ac:dyDescent="0.35">
      <c r="A53" s="2" t="str">
        <f>IF(Pivot!A53=0,"",TRIM(Pivot!A53))</f>
        <v>Kyrie Irving</v>
      </c>
      <c r="B53" s="29">
        <f>IF(Pivot!B53=0,"",Pivot!B53)</f>
        <v>11</v>
      </c>
      <c r="C53" s="122">
        <f>IF(Pivot!C53=0,"",Pivot!C53)</f>
        <v>37.200000000000003</v>
      </c>
      <c r="D53" s="123">
        <f>IF(Pivot!D53=0,"",Pivot!D53)</f>
        <v>25.9</v>
      </c>
      <c r="E53" s="124">
        <f>IF(Pivot!E53=0,"",Pivot!E53)</f>
        <v>5.6</v>
      </c>
      <c r="F53" s="122">
        <f>IF(Pivot!F53=0,"",Pivot!F53)</f>
        <v>5.5</v>
      </c>
      <c r="G53" s="28">
        <f>IF(Pivot!G53=0,"",Pivot!G53)</f>
        <v>34.6</v>
      </c>
      <c r="H53" s="123">
        <f>IF(Pivot!H53=0,"",Pivot!H53)</f>
        <v>17.3</v>
      </c>
      <c r="I53" s="30">
        <f>IF(Pivot!J53=0,"",Pivot!J53)</f>
        <v>5.3</v>
      </c>
      <c r="J53" s="28">
        <f>IF(Pivot!I53=0,"",Pivot!I53)</f>
        <v>5.3</v>
      </c>
      <c r="K53" s="28">
        <f>IF(Pivot!K53=0,"",Pivot!K53)</f>
        <v>29.8</v>
      </c>
      <c r="L53" s="29">
        <f>IF(Pivot!M53=0,"",Pivot!M53)</f>
        <v>16</v>
      </c>
      <c r="M53" s="30">
        <f>IF(Pivot!L53=0,"",Pivot!L53)</f>
        <v>3</v>
      </c>
      <c r="N53" s="28">
        <f>IF(Pivot!N53=0,"",Pivot!N53)</f>
        <v>6</v>
      </c>
      <c r="O53" s="71" t="str">
        <f t="shared" ca="1" si="0"/>
        <v>DAL</v>
      </c>
      <c r="P53" s="83">
        <f t="shared" si="1"/>
        <v>1.3000000000000007</v>
      </c>
      <c r="Q53" s="83">
        <f t="shared" si="2"/>
        <v>2.2999999999999998</v>
      </c>
      <c r="R53" s="83">
        <f t="shared" si="3"/>
        <v>-0.70000000000000018</v>
      </c>
      <c r="S53" s="2" t="str">
        <f t="shared" ca="1" si="5"/>
        <v>DAL</v>
      </c>
      <c r="T53" s="71" t="s">
        <v>168</v>
      </c>
      <c r="U53" s="175">
        <f t="shared" si="6"/>
        <v>6</v>
      </c>
      <c r="V53" s="175">
        <f t="shared" si="7"/>
        <v>1</v>
      </c>
      <c r="W53" s="175">
        <f t="shared" si="8"/>
        <v>2</v>
      </c>
      <c r="AA53" s="71" t="s">
        <v>90</v>
      </c>
    </row>
    <row r="54" spans="1:27" customFormat="1" ht="15.6" customHeight="1" thickTop="1" thickBot="1" x14ac:dyDescent="0.35">
      <c r="A54" s="2" t="str">
        <f>IF(Pivot!A54=0,"",TRIM(Pivot!A54))</f>
        <v>Reggie Bullock</v>
      </c>
      <c r="B54" s="29">
        <f>IF(Pivot!B54=0,"",Pivot!B54)</f>
        <v>14</v>
      </c>
      <c r="C54" s="122">
        <f>IF(Pivot!C54=0,"",Pivot!C54)</f>
        <v>31.9</v>
      </c>
      <c r="D54" s="123">
        <f>IF(Pivot!D54=0,"",Pivot!D54)</f>
        <v>9.1</v>
      </c>
      <c r="E54" s="124">
        <f>IF(Pivot!E54=0,"",Pivot!E54)</f>
        <v>4.4000000000000004</v>
      </c>
      <c r="F54" s="122">
        <f>IF(Pivot!F54=0,"",Pivot!F54)</f>
        <v>1.2</v>
      </c>
      <c r="G54" s="28">
        <f>IF(Pivot!G54=0,"",Pivot!G54)</f>
        <v>32.200000000000003</v>
      </c>
      <c r="H54" s="123">
        <f>IF(Pivot!H54=0,"",Pivot!H54)</f>
        <v>8.8000000000000007</v>
      </c>
      <c r="I54" s="30">
        <f>IF(Pivot!J54=0,"",Pivot!J54)</f>
        <v>4</v>
      </c>
      <c r="J54" s="28" t="str">
        <f>IF(Pivot!I54=0,"",Pivot!I54)</f>
        <v/>
      </c>
      <c r="K54" s="28">
        <f>IF(Pivot!K54=0,"",Pivot!K54)</f>
        <v>22</v>
      </c>
      <c r="L54" s="29">
        <f>IF(Pivot!M54=0,"",Pivot!M54)</f>
        <v>11</v>
      </c>
      <c r="M54" s="30">
        <f>IF(Pivot!L54=0,"",Pivot!L54)</f>
        <v>2</v>
      </c>
      <c r="N54" s="28" t="str">
        <f>IF(Pivot!N54=0,"",Pivot!N54)</f>
        <v/>
      </c>
      <c r="O54" s="71" t="str">
        <f t="shared" ca="1" si="0"/>
        <v>DAL</v>
      </c>
      <c r="P54" s="83">
        <f t="shared" si="1"/>
        <v>-2.1999999999999993</v>
      </c>
      <c r="Q54" s="83">
        <f t="shared" si="2"/>
        <v>2</v>
      </c>
      <c r="R54" s="83" t="str">
        <f t="shared" si="3"/>
        <v/>
      </c>
      <c r="S54" s="81" t="str">
        <f t="shared" ca="1" si="5"/>
        <v>DAL</v>
      </c>
      <c r="T54" s="71" t="s">
        <v>280</v>
      </c>
      <c r="U54" s="174">
        <f t="shared" si="6"/>
        <v>2</v>
      </c>
      <c r="V54" s="174">
        <f t="shared" si="7"/>
        <v>4.0999999999999996</v>
      </c>
      <c r="W54" s="174">
        <f t="shared" si="8"/>
        <v>0.8</v>
      </c>
      <c r="AA54" s="71" t="s">
        <v>90</v>
      </c>
    </row>
    <row r="55" spans="1:27" customFormat="1" ht="15.6" customHeight="1" thickTop="1" thickBot="1" x14ac:dyDescent="0.35">
      <c r="A55" s="2" t="str">
        <f>IF(Pivot!A55=0,"",TRIM(Pivot!A55))</f>
        <v>Maxi Kleber</v>
      </c>
      <c r="B55" s="29">
        <f>IF(Pivot!B55=0,"",Pivot!B55)</f>
        <v>11</v>
      </c>
      <c r="C55" s="122">
        <f>IF(Pivot!C55=0,"",Pivot!C55)</f>
        <v>26.4</v>
      </c>
      <c r="D55" s="123">
        <f>IF(Pivot!D55=0,"",Pivot!D55)</f>
        <v>5.9</v>
      </c>
      <c r="E55" s="124">
        <f>IF(Pivot!E55=0,"",Pivot!E55)</f>
        <v>4.3</v>
      </c>
      <c r="F55" s="122">
        <f>IF(Pivot!F55=0,"",Pivot!F55)</f>
        <v>2</v>
      </c>
      <c r="G55" s="72">
        <f>IF(Pivot!G55=0,"",Pivot!G55)</f>
        <v>26.8</v>
      </c>
      <c r="H55" s="201">
        <f>IF(Pivot!H55=0,"",Pivot!H55)</f>
        <v>7.3</v>
      </c>
      <c r="I55" s="74">
        <f>IF(Pivot!J55=0,"",Pivot!J55)</f>
        <v>3</v>
      </c>
      <c r="J55" s="72">
        <f>IF(Pivot!I55=0,"",Pivot!I55)</f>
        <v>1</v>
      </c>
      <c r="K55" s="72" t="e">
        <f>IF(Pivot!K55=0,"",Pivot!K55)</f>
        <v>#DIV/0!</v>
      </c>
      <c r="L55" s="73" t="e">
        <f>IF(Pivot!M55=0,"",Pivot!M55)</f>
        <v>#DIV/0!</v>
      </c>
      <c r="M55" s="74" t="e">
        <f>IF(Pivot!L55=0,"",Pivot!L55)</f>
        <v>#DIV/0!</v>
      </c>
      <c r="N55" s="72" t="e">
        <f>IF(Pivot!N55=0,"",Pivot!N55)</f>
        <v>#DIV/0!</v>
      </c>
      <c r="O55" s="71" t="str">
        <f t="shared" ca="1" si="0"/>
        <v>DAL</v>
      </c>
      <c r="P55" s="83" t="str">
        <f t="shared" si="1"/>
        <v/>
      </c>
      <c r="Q55" s="83" t="str">
        <f t="shared" si="2"/>
        <v/>
      </c>
      <c r="R55" s="83" t="str">
        <f t="shared" si="3"/>
        <v/>
      </c>
      <c r="S55" s="81" t="str">
        <f t="shared" ca="1" si="5"/>
        <v>DAL</v>
      </c>
      <c r="T55" s="71" t="s">
        <v>313</v>
      </c>
      <c r="U55" s="175">
        <f t="shared" si="6"/>
        <v>5.9</v>
      </c>
      <c r="V55" s="175">
        <f t="shared" si="7"/>
        <v>3</v>
      </c>
      <c r="W55" s="175">
        <f t="shared" si="8"/>
        <v>1</v>
      </c>
      <c r="AA55" s="71" t="s">
        <v>92</v>
      </c>
    </row>
    <row r="56" spans="1:27" customFormat="1" ht="15.6" customHeight="1" thickTop="1" thickBot="1" x14ac:dyDescent="0.35">
      <c r="A56" s="2" t="str">
        <f>IF(Pivot!A56=0,"",TRIM(Pivot!A56))</f>
        <v>Josh Green</v>
      </c>
      <c r="B56" s="29">
        <f>IF(Pivot!B56=0,"",Pivot!B56)</f>
        <v>15</v>
      </c>
      <c r="C56" s="122">
        <f>IF(Pivot!C56=0,"",Pivot!C56)</f>
        <v>27.1</v>
      </c>
      <c r="D56" s="123">
        <f>IF(Pivot!D56=0,"",Pivot!D56)</f>
        <v>9.1</v>
      </c>
      <c r="E56" s="124">
        <f>IF(Pivot!E56=0,"",Pivot!E56)</f>
        <v>3.7</v>
      </c>
      <c r="F56" s="122">
        <f>IF(Pivot!F56=0,"",Pivot!F56)</f>
        <v>2.1</v>
      </c>
      <c r="G56" s="98">
        <f>IF(Pivot!G56=0,"",Pivot!G56)</f>
        <v>23</v>
      </c>
      <c r="H56" s="179">
        <f>IF(Pivot!H56=0,"",Pivot!H56)</f>
        <v>4.8</v>
      </c>
      <c r="I56" s="100">
        <f>IF(Pivot!J56=0,"",Pivot!J56)</f>
        <v>2.8</v>
      </c>
      <c r="J56" s="104">
        <f>IF(Pivot!I56=0,"",Pivot!I56)</f>
        <v>1</v>
      </c>
      <c r="K56" s="115">
        <f>IF(Pivot!K56=0,"",Pivot!K56)</f>
        <v>20.5</v>
      </c>
      <c r="L56" s="116">
        <f>IF(Pivot!M56=0,"",Pivot!M56)</f>
        <v>2</v>
      </c>
      <c r="M56" s="117">
        <f>IF(Pivot!L56=0,"",Pivot!L56)</f>
        <v>4</v>
      </c>
      <c r="N56" s="118">
        <f>IF(Pivot!N56=0,"",Pivot!N56)</f>
        <v>1</v>
      </c>
      <c r="O56" s="71" t="str">
        <f t="shared" ca="1" si="0"/>
        <v>DAL</v>
      </c>
      <c r="P56" s="83">
        <f t="shared" si="1"/>
        <v>2.8</v>
      </c>
      <c r="Q56" s="83">
        <f t="shared" si="2"/>
        <v>-1.2000000000000002</v>
      </c>
      <c r="R56" s="83">
        <f t="shared" si="3"/>
        <v>0</v>
      </c>
      <c r="S56" s="81" t="str">
        <f t="shared" ca="1" si="5"/>
        <v>DAL</v>
      </c>
      <c r="T56" s="71" t="s">
        <v>172</v>
      </c>
      <c r="U56" s="175">
        <f t="shared" si="6"/>
        <v>2</v>
      </c>
      <c r="V56" s="175">
        <f t="shared" si="7"/>
        <v>3</v>
      </c>
      <c r="W56" s="175">
        <f t="shared" si="8"/>
        <v>5</v>
      </c>
      <c r="AA56" s="71" t="s">
        <v>92</v>
      </c>
    </row>
    <row r="57" spans="1:27" customFormat="1" ht="15.6" customHeight="1" thickTop="1" thickBot="1" x14ac:dyDescent="0.35">
      <c r="A57" s="2" t="str">
        <f>IF(Pivot!A57=0,"",TRIM(Pivot!A57))</f>
        <v>Tim Hardaway Jr.</v>
      </c>
      <c r="B57" s="29">
        <f>IF(Pivot!B57=0,"",Pivot!B57)</f>
        <v>12</v>
      </c>
      <c r="C57" s="122">
        <f>IF(Pivot!C57=0,"",Pivot!C57)</f>
        <v>30.1</v>
      </c>
      <c r="D57" s="123">
        <f>IF(Pivot!D57=0,"",Pivot!D57)</f>
        <v>14.4</v>
      </c>
      <c r="E57" s="124">
        <f>IF(Pivot!E57=0,"",Pivot!E57)</f>
        <v>3.3</v>
      </c>
      <c r="F57" s="122">
        <f>IF(Pivot!F57=0,"",Pivot!F57)</f>
        <v>1.8</v>
      </c>
      <c r="G57" s="95">
        <f>IF(Pivot!G57=0,"",Pivot!G57)</f>
        <v>30.3</v>
      </c>
      <c r="H57" s="123">
        <f>IF(Pivot!H57=0,"",Pivot!H57)</f>
        <v>14</v>
      </c>
      <c r="I57" s="30">
        <f>IF(Pivot!J57=0,"",Pivot!J57)</f>
        <v>3.5</v>
      </c>
      <c r="J57" s="28">
        <f>IF(Pivot!I57=0,"",Pivot!I57)</f>
        <v>1.5</v>
      </c>
      <c r="K57" s="109">
        <f>IF(Pivot!K57=0,"",Pivot!K57)</f>
        <v>24.2</v>
      </c>
      <c r="L57" s="29">
        <f>IF(Pivot!M57=0,"",Pivot!M57)</f>
        <v>13</v>
      </c>
      <c r="M57" s="30">
        <f>IF(Pivot!L57=0,"",Pivot!L57)</f>
        <v>2</v>
      </c>
      <c r="N57" s="110">
        <f>IF(Pivot!N57=0,"",Pivot!N57)</f>
        <v>2</v>
      </c>
      <c r="O57" s="71" t="str">
        <f t="shared" ca="1" si="0"/>
        <v>DAL</v>
      </c>
      <c r="P57" s="83">
        <f t="shared" si="1"/>
        <v>1</v>
      </c>
      <c r="Q57" s="83">
        <f t="shared" si="2"/>
        <v>1.2999999999999998</v>
      </c>
      <c r="R57" s="83">
        <f t="shared" si="3"/>
        <v>-0.5</v>
      </c>
      <c r="S57" s="2" t="str">
        <f t="shared" ca="1" si="5"/>
        <v>DAL</v>
      </c>
      <c r="T57" s="71" t="str">
        <f t="shared" ref="T57:T73" si="11">A57</f>
        <v>Tim Hardaway Jr.</v>
      </c>
      <c r="U57" s="174">
        <f t="shared" si="6"/>
        <v>13</v>
      </c>
      <c r="V57" s="174">
        <f t="shared" si="7"/>
        <v>2</v>
      </c>
      <c r="W57" s="174">
        <f t="shared" si="8"/>
        <v>1.5</v>
      </c>
      <c r="AA57" s="71" t="s">
        <v>92</v>
      </c>
    </row>
    <row r="58" spans="1:27" customFormat="1" ht="15.6" customHeight="1" thickTop="1" thickBot="1" x14ac:dyDescent="0.35">
      <c r="A58" s="2" t="str">
        <f>IF(Pivot!A58=0,"",TRIM(Pivot!A58))</f>
        <v>DEN</v>
      </c>
      <c r="B58" s="29">
        <f>IF(Pivot!B58=0,"",Pivot!B58)</f>
        <v>14.833333333333334</v>
      </c>
      <c r="C58" s="122">
        <f>IF(Pivot!C58=0,"",Pivot!C58)</f>
        <v>30.833333333333332</v>
      </c>
      <c r="D58" s="123">
        <f>IF(Pivot!D58=0,"",Pivot!D58)</f>
        <v>16.083333333333332</v>
      </c>
      <c r="E58" s="124">
        <f>IF(Pivot!E58=0,"",Pivot!E58)</f>
        <v>5.7666666666666657</v>
      </c>
      <c r="F58" s="122">
        <f>IF(Pivot!F58=0,"",Pivot!F58)</f>
        <v>4.2</v>
      </c>
      <c r="G58" s="95">
        <f>IF(Pivot!G58=0,"",Pivot!G58)</f>
        <v>30.916666666666671</v>
      </c>
      <c r="H58" s="123">
        <f>IF(Pivot!H58=0,"",Pivot!H58)</f>
        <v>16.666666666666668</v>
      </c>
      <c r="I58" s="30">
        <f>IF(Pivot!J58=0,"",Pivot!J58)</f>
        <v>6.0666666666666664</v>
      </c>
      <c r="J58" s="28">
        <f>IF(Pivot!I58=0,"",Pivot!I58)</f>
        <v>4.2333333333333334</v>
      </c>
      <c r="K58" s="109">
        <f>IF(Pivot!K58=0,"",Pivot!K58)</f>
        <v>31.116666666666664</v>
      </c>
      <c r="L58" s="29">
        <f>IF(Pivot!M58=0,"",Pivot!M58)</f>
        <v>15.666666666666666</v>
      </c>
      <c r="M58" s="30">
        <f>IF(Pivot!L58=0,"",Pivot!L58)</f>
        <v>6.166666666666667</v>
      </c>
      <c r="N58" s="110">
        <f>IF(Pivot!N58=0,"",Pivot!N58)</f>
        <v>4.666666666666667</v>
      </c>
      <c r="O58" s="71" t="str">
        <f t="shared" ca="1" si="0"/>
        <v>DEN</v>
      </c>
      <c r="P58" s="83">
        <f t="shared" si="1"/>
        <v>0.41666666666666607</v>
      </c>
      <c r="Q58" s="83">
        <f t="shared" si="2"/>
        <v>-0.40000000000000124</v>
      </c>
      <c r="R58" s="83">
        <f t="shared" si="3"/>
        <v>-0.46666666666666679</v>
      </c>
      <c r="S58" s="81" t="str">
        <f t="shared" ca="1" si="5"/>
        <v>DEN</v>
      </c>
      <c r="T58" s="71" t="str">
        <f t="shared" si="11"/>
        <v>DEN</v>
      </c>
      <c r="U58" s="174">
        <f t="shared" si="6"/>
        <v>15.666666666666666</v>
      </c>
      <c r="V58" s="174">
        <f t="shared" si="7"/>
        <v>5.7666666666666657</v>
      </c>
      <c r="W58" s="174">
        <f t="shared" si="8"/>
        <v>4.2</v>
      </c>
      <c r="AA58" s="71" t="s">
        <v>92</v>
      </c>
    </row>
    <row r="59" spans="1:27" customFormat="1" ht="15.6" customHeight="1" thickTop="1" thickBot="1" x14ac:dyDescent="0.35">
      <c r="A59" s="2" t="str">
        <f>IF(Pivot!A59=0,"",TRIM(Pivot!A59))</f>
        <v>Nikola Jokic</v>
      </c>
      <c r="B59" s="29">
        <f>IF(Pivot!B59=0,"",Pivot!B59)</f>
        <v>15</v>
      </c>
      <c r="C59" s="122">
        <f>IF(Pivot!C59=0,"",Pivot!C59)</f>
        <v>34.799999999999997</v>
      </c>
      <c r="D59" s="123">
        <f>IF(Pivot!D59=0,"",Pivot!D59)</f>
        <v>25.7</v>
      </c>
      <c r="E59" s="124">
        <f>IF(Pivot!E59=0,"",Pivot!E59)</f>
        <v>13</v>
      </c>
      <c r="F59" s="122">
        <f>IF(Pivot!F59=0,"",Pivot!F59)</f>
        <v>9.1</v>
      </c>
      <c r="G59" s="95">
        <f>IF(Pivot!G59=0,"",Pivot!G59)</f>
        <v>34.200000000000003</v>
      </c>
      <c r="H59" s="123">
        <f>IF(Pivot!H59=0,"",Pivot!H59)</f>
        <v>27.3</v>
      </c>
      <c r="I59" s="30">
        <f>IF(Pivot!J59=0,"",Pivot!J59)</f>
        <v>13</v>
      </c>
      <c r="J59" s="28">
        <f>IF(Pivot!I59=0,"",Pivot!I59)</f>
        <v>10</v>
      </c>
      <c r="K59" s="109">
        <f>IF(Pivot!K59=0,"",Pivot!K59)</f>
        <v>35</v>
      </c>
      <c r="L59" s="29">
        <f>IF(Pivot!M59=0,"",Pivot!M59)</f>
        <v>25</v>
      </c>
      <c r="M59" s="30">
        <f>IF(Pivot!L59=0,"",Pivot!L59)</f>
        <v>17</v>
      </c>
      <c r="N59" s="110">
        <f>IF(Pivot!N59=0,"",Pivot!N59)</f>
        <v>12</v>
      </c>
      <c r="O59" s="71" t="str">
        <f t="shared" ca="1" si="0"/>
        <v>DEN</v>
      </c>
      <c r="P59" s="83">
        <f t="shared" si="1"/>
        <v>0.69999999999999929</v>
      </c>
      <c r="Q59" s="83">
        <f t="shared" si="2"/>
        <v>-4</v>
      </c>
      <c r="R59" s="83">
        <f t="shared" si="3"/>
        <v>-2.9000000000000004</v>
      </c>
      <c r="S59" s="2" t="str">
        <f t="shared" ca="1" si="5"/>
        <v>DEN</v>
      </c>
      <c r="T59" s="71" t="str">
        <f t="shared" si="11"/>
        <v>Nikola Jokic</v>
      </c>
      <c r="U59" s="175">
        <f t="shared" si="6"/>
        <v>25</v>
      </c>
      <c r="V59" s="175">
        <f t="shared" si="7"/>
        <v>17</v>
      </c>
      <c r="W59" s="175">
        <f t="shared" si="8"/>
        <v>9.1</v>
      </c>
      <c r="AA59" s="71" t="s">
        <v>92</v>
      </c>
    </row>
    <row r="60" spans="1:27" customFormat="1" ht="15" customHeight="1" thickTop="1" thickBot="1" x14ac:dyDescent="0.35">
      <c r="A60" s="2" t="str">
        <f>IF(Pivot!A60=0,"",TRIM(Pivot!A60))</f>
        <v>Michael Porter Jr.</v>
      </c>
      <c r="B60" s="29">
        <f>IF(Pivot!B60=0,"",Pivot!B60)</f>
        <v>15</v>
      </c>
      <c r="C60" s="122">
        <f>IF(Pivot!C60=0,"",Pivot!C60)</f>
        <v>28.1</v>
      </c>
      <c r="D60" s="123">
        <f>IF(Pivot!D60=0,"",Pivot!D60)</f>
        <v>18.100000000000001</v>
      </c>
      <c r="E60" s="124">
        <f>IF(Pivot!E60=0,"",Pivot!E60)</f>
        <v>5.7</v>
      </c>
      <c r="F60" s="122">
        <f>IF(Pivot!F60=0,"",Pivot!F60)</f>
        <v>1.2</v>
      </c>
      <c r="G60" s="95">
        <f>IF(Pivot!G60=0,"",Pivot!G60)</f>
        <v>30.2</v>
      </c>
      <c r="H60" s="123">
        <f>IF(Pivot!H60=0,"",Pivot!H60)</f>
        <v>20.8</v>
      </c>
      <c r="I60" s="30">
        <f>IF(Pivot!J60=0,"",Pivot!J60)</f>
        <v>7.3</v>
      </c>
      <c r="J60" s="28">
        <f>IF(Pivot!I60=0,"",Pivot!I60)</f>
        <v>1.3</v>
      </c>
      <c r="K60" s="109">
        <f>IF(Pivot!K60=0,"",Pivot!K60)</f>
        <v>30.9</v>
      </c>
      <c r="L60" s="29">
        <f>IF(Pivot!M60=0,"",Pivot!M60)</f>
        <v>15</v>
      </c>
      <c r="M60" s="30">
        <f>IF(Pivot!L60=0,"",Pivot!L60)</f>
        <v>6</v>
      </c>
      <c r="N60" s="110" t="str">
        <f>IF(Pivot!N60=0,"",Pivot!N60)</f>
        <v/>
      </c>
      <c r="O60" s="71" t="str">
        <f t="shared" ca="1" si="0"/>
        <v>DEN</v>
      </c>
      <c r="P60" s="83">
        <f t="shared" si="1"/>
        <v>3.1000000000000014</v>
      </c>
      <c r="Q60" s="83">
        <f t="shared" si="2"/>
        <v>-0.29999999999999982</v>
      </c>
      <c r="R60" s="83" t="str">
        <f t="shared" si="3"/>
        <v/>
      </c>
      <c r="S60" s="2" t="str">
        <f t="shared" ca="1" si="5"/>
        <v>DEN</v>
      </c>
      <c r="T60" s="71" t="str">
        <f t="shared" si="11"/>
        <v>Michael Porter Jr.</v>
      </c>
      <c r="U60" s="174">
        <f t="shared" si="6"/>
        <v>15</v>
      </c>
      <c r="V60" s="174">
        <f t="shared" si="7"/>
        <v>5.7</v>
      </c>
      <c r="W60" s="174">
        <f t="shared" si="8"/>
        <v>1.2</v>
      </c>
      <c r="AA60" s="71" t="s">
        <v>92</v>
      </c>
    </row>
    <row r="61" spans="1:27" customFormat="1" ht="15.6" customHeight="1" thickTop="1" thickBot="1" x14ac:dyDescent="0.35">
      <c r="A61" s="2" t="str">
        <f>IF(Pivot!A61=0,"",TRIM(Pivot!A61))</f>
        <v>Aaron Gordon</v>
      </c>
      <c r="B61" s="29">
        <f>IF(Pivot!B61=0,"",Pivot!B61)</f>
        <v>14</v>
      </c>
      <c r="C61" s="122">
        <f>IF(Pivot!C61=0,"",Pivot!C61)</f>
        <v>28.9</v>
      </c>
      <c r="D61" s="123">
        <f>IF(Pivot!D61=0,"",Pivot!D61)</f>
        <v>13.1</v>
      </c>
      <c r="E61" s="124">
        <f>IF(Pivot!E61=0,"",Pivot!E61)</f>
        <v>5.2</v>
      </c>
      <c r="F61" s="122">
        <f>IF(Pivot!F61=0,"",Pivot!F61)</f>
        <v>2.9</v>
      </c>
      <c r="G61" s="96">
        <f>IF(Pivot!G61=0,"",Pivot!G61)</f>
        <v>27.5</v>
      </c>
      <c r="H61" s="137">
        <f>IF(Pivot!H61=0,"",Pivot!H61)</f>
        <v>10.8</v>
      </c>
      <c r="I61" s="97">
        <f>IF(Pivot!J61=0,"",Pivot!J61)</f>
        <v>4</v>
      </c>
      <c r="J61" s="103">
        <f>IF(Pivot!I61=0,"",Pivot!I61)</f>
        <v>1.5</v>
      </c>
      <c r="K61" s="111">
        <f>IF(Pivot!K61=0,"",Pivot!K61)</f>
        <v>24.3</v>
      </c>
      <c r="L61" s="112">
        <f>IF(Pivot!M61=0,"",Pivot!M61)</f>
        <v>12</v>
      </c>
      <c r="M61" s="113">
        <f>IF(Pivot!L61=0,"",Pivot!L61)</f>
        <v>4</v>
      </c>
      <c r="N61" s="114">
        <f>IF(Pivot!N61=0,"",Pivot!N61)</f>
        <v>2</v>
      </c>
      <c r="O61" s="71" t="str">
        <f t="shared" ca="1" si="0"/>
        <v>DEN</v>
      </c>
      <c r="P61" s="83">
        <f t="shared" si="1"/>
        <v>-1.1999999999999993</v>
      </c>
      <c r="Q61" s="83">
        <f t="shared" si="2"/>
        <v>0</v>
      </c>
      <c r="R61" s="83">
        <f t="shared" si="3"/>
        <v>-0.5</v>
      </c>
      <c r="S61" s="2" t="str">
        <f t="shared" ca="1" si="5"/>
        <v>DEN</v>
      </c>
      <c r="T61" s="71" t="str">
        <f t="shared" si="11"/>
        <v>Aaron Gordon</v>
      </c>
      <c r="U61" s="175">
        <f t="shared" si="6"/>
        <v>10.8</v>
      </c>
      <c r="V61" s="175">
        <f t="shared" si="7"/>
        <v>4</v>
      </c>
      <c r="W61" s="175">
        <f t="shared" si="8"/>
        <v>1.5</v>
      </c>
      <c r="AA61" s="71" t="s">
        <v>92</v>
      </c>
    </row>
    <row r="62" spans="1:27" customFormat="1" ht="15.6" customHeight="1" thickTop="1" thickBot="1" x14ac:dyDescent="0.35">
      <c r="A62" s="2" t="str">
        <f>IF(Pivot!A62=0,"",TRIM(Pivot!A62))</f>
        <v>Bruce Brown</v>
      </c>
      <c r="B62" s="29">
        <f>IF(Pivot!B62=0,"",Pivot!B62)</f>
        <v>15</v>
      </c>
      <c r="C62" s="122">
        <f>IF(Pivot!C62=0,"",Pivot!C62)</f>
        <v>26.1</v>
      </c>
      <c r="D62" s="123">
        <f>IF(Pivot!D62=0,"",Pivot!D62)</f>
        <v>10.7</v>
      </c>
      <c r="E62" s="124">
        <f>IF(Pivot!E62=0,"",Pivot!E62)</f>
        <v>4.9000000000000004</v>
      </c>
      <c r="F62" s="122">
        <f>IF(Pivot!F62=0,"",Pivot!F62)</f>
        <v>2.1</v>
      </c>
      <c r="G62" s="92">
        <f>IF(Pivot!G62=0,"",Pivot!G62)</f>
        <v>28.1</v>
      </c>
      <c r="H62" s="144">
        <f>IF(Pivot!H62=0,"",Pivot!H62)</f>
        <v>11.8</v>
      </c>
      <c r="I62" s="94">
        <f>IF(Pivot!J62=0,"",Pivot!J62)</f>
        <v>4.3</v>
      </c>
      <c r="J62" s="92">
        <f>IF(Pivot!I62=0,"",Pivot!I62)</f>
        <v>2.2999999999999998</v>
      </c>
      <c r="K62" s="92">
        <f>IF(Pivot!K62=0,"",Pivot!K62)</f>
        <v>29</v>
      </c>
      <c r="L62" s="93">
        <f>IF(Pivot!M62=0,"",Pivot!M62)</f>
        <v>18</v>
      </c>
      <c r="M62" s="94">
        <f>IF(Pivot!L62=0,"",Pivot!L62)</f>
        <v>4</v>
      </c>
      <c r="N62" s="92">
        <f>IF(Pivot!N62=0,"",Pivot!N62)</f>
        <v>5</v>
      </c>
      <c r="O62" s="71" t="str">
        <f t="shared" ca="1" si="0"/>
        <v>DEN</v>
      </c>
      <c r="P62" s="83">
        <f t="shared" si="1"/>
        <v>-7.3000000000000007</v>
      </c>
      <c r="Q62" s="83">
        <f t="shared" si="2"/>
        <v>0.29999999999999982</v>
      </c>
      <c r="R62" s="83">
        <f t="shared" si="3"/>
        <v>-2.9</v>
      </c>
      <c r="S62" s="2" t="str">
        <f t="shared" ca="1" si="5"/>
        <v>DEN</v>
      </c>
      <c r="T62" s="71" t="str">
        <f t="shared" si="11"/>
        <v>Bruce Brown</v>
      </c>
      <c r="U62" s="174">
        <f t="shared" si="6"/>
        <v>10.7</v>
      </c>
      <c r="V62" s="174">
        <f t="shared" si="7"/>
        <v>4</v>
      </c>
      <c r="W62" s="174">
        <f t="shared" si="8"/>
        <v>2.1</v>
      </c>
      <c r="AA62" s="71" t="s">
        <v>92</v>
      </c>
    </row>
    <row r="63" spans="1:27" customFormat="1" ht="15.6" customHeight="1" thickTop="1" thickBot="1" x14ac:dyDescent="0.35">
      <c r="A63" s="2" t="str">
        <f>IF(Pivot!A63=0,"",TRIM(Pivot!A63))</f>
        <v>Jamal Murray</v>
      </c>
      <c r="B63" s="29">
        <f>IF(Pivot!B63=0,"",Pivot!B63)</f>
        <v>15</v>
      </c>
      <c r="C63" s="122">
        <f>IF(Pivot!C63=0,"",Pivot!C63)</f>
        <v>34.799999999999997</v>
      </c>
      <c r="D63" s="123">
        <f>IF(Pivot!D63=0,"",Pivot!D63)</f>
        <v>20.2</v>
      </c>
      <c r="E63" s="124">
        <f>IF(Pivot!E63=0,"",Pivot!E63)</f>
        <v>3.9</v>
      </c>
      <c r="F63" s="122">
        <f>IF(Pivot!F63=0,"",Pivot!F63)</f>
        <v>7.1</v>
      </c>
      <c r="G63" s="28">
        <f>IF(Pivot!G63=0,"",Pivot!G63)</f>
        <v>34.700000000000003</v>
      </c>
      <c r="H63" s="123">
        <f>IF(Pivot!H63=0,"",Pivot!H63)</f>
        <v>21.8</v>
      </c>
      <c r="I63" s="30">
        <f>IF(Pivot!J63=0,"",Pivot!J63)</f>
        <v>4.5</v>
      </c>
      <c r="J63" s="28">
        <f>IF(Pivot!I63=0,"",Pivot!I63)</f>
        <v>8</v>
      </c>
      <c r="K63" s="28">
        <f>IF(Pivot!K63=0,"",Pivot!K63)</f>
        <v>35.799999999999997</v>
      </c>
      <c r="L63" s="29">
        <f>IF(Pivot!M63=0,"",Pivot!M63)</f>
        <v>19</v>
      </c>
      <c r="M63" s="30">
        <f>IF(Pivot!L63=0,"",Pivot!L63)</f>
        <v>5</v>
      </c>
      <c r="N63" s="28">
        <f>IF(Pivot!N63=0,"",Pivot!N63)</f>
        <v>7</v>
      </c>
      <c r="O63" s="71" t="str">
        <f t="shared" ca="1" si="0"/>
        <v>DEN</v>
      </c>
      <c r="P63" s="83">
        <f t="shared" si="1"/>
        <v>1.1999999999999993</v>
      </c>
      <c r="Q63" s="83">
        <f t="shared" si="2"/>
        <v>-1.1000000000000001</v>
      </c>
      <c r="R63" s="83">
        <f t="shared" si="3"/>
        <v>9.9999999999999645E-2</v>
      </c>
      <c r="S63" s="2" t="str">
        <f t="shared" ca="1" si="5"/>
        <v>DEN</v>
      </c>
      <c r="T63" s="71" t="str">
        <f t="shared" si="11"/>
        <v>Jamal Murray</v>
      </c>
      <c r="U63" s="175">
        <f t="shared" si="6"/>
        <v>19</v>
      </c>
      <c r="V63" s="175">
        <f t="shared" si="7"/>
        <v>3.9</v>
      </c>
      <c r="W63" s="175">
        <f t="shared" si="8"/>
        <v>7</v>
      </c>
      <c r="AA63" s="71" t="s">
        <v>94</v>
      </c>
    </row>
    <row r="64" spans="1:27" customFormat="1" ht="15.6" customHeight="1" thickTop="1" thickBot="1" x14ac:dyDescent="0.35">
      <c r="A64" s="2" t="str">
        <f>IF(Pivot!A64=0,"",TRIM(Pivot!A64))</f>
        <v>Kentavious Caldwell-Pope</v>
      </c>
      <c r="B64" s="29">
        <f>IF(Pivot!B64=0,"",Pivot!B64)</f>
        <v>15</v>
      </c>
      <c r="C64" s="122">
        <f>IF(Pivot!C64=0,"",Pivot!C64)</f>
        <v>32.299999999999997</v>
      </c>
      <c r="D64" s="123">
        <f>IF(Pivot!D64=0,"",Pivot!D64)</f>
        <v>8.6999999999999993</v>
      </c>
      <c r="E64" s="124">
        <f>IF(Pivot!E64=0,"",Pivot!E64)</f>
        <v>1.9</v>
      </c>
      <c r="F64" s="122">
        <f>IF(Pivot!F64=0,"",Pivot!F64)</f>
        <v>2.8</v>
      </c>
      <c r="G64" s="28">
        <f>IF(Pivot!G64=0,"",Pivot!G64)</f>
        <v>30.8</v>
      </c>
      <c r="H64" s="123">
        <f>IF(Pivot!H64=0,"",Pivot!H64)</f>
        <v>7.5</v>
      </c>
      <c r="I64" s="30">
        <f>IF(Pivot!J64=0,"",Pivot!J64)</f>
        <v>3.3</v>
      </c>
      <c r="J64" s="28">
        <f>IF(Pivot!I64=0,"",Pivot!I64)</f>
        <v>2.2999999999999998</v>
      </c>
      <c r="K64" s="28">
        <f>IF(Pivot!K64=0,"",Pivot!K64)</f>
        <v>31.7</v>
      </c>
      <c r="L64" s="29">
        <f>IF(Pivot!M64=0,"",Pivot!M64)</f>
        <v>5</v>
      </c>
      <c r="M64" s="30">
        <f>IF(Pivot!L64=0,"",Pivot!L64)</f>
        <v>1</v>
      </c>
      <c r="N64" s="28">
        <f>IF(Pivot!N64=0,"",Pivot!N64)</f>
        <v>2</v>
      </c>
      <c r="O64" s="71" t="str">
        <f t="shared" ca="1" si="0"/>
        <v>DEN</v>
      </c>
      <c r="P64" s="83">
        <f t="shared" si="1"/>
        <v>2.5</v>
      </c>
      <c r="Q64" s="83">
        <f t="shared" si="2"/>
        <v>0.89999999999999991</v>
      </c>
      <c r="R64" s="83">
        <f t="shared" si="3"/>
        <v>0.29999999999999982</v>
      </c>
      <c r="S64" s="2" t="str">
        <f t="shared" ca="1" si="5"/>
        <v>DEN</v>
      </c>
      <c r="T64" s="71" t="str">
        <f t="shared" si="11"/>
        <v>Kentavious Caldwell-Pope</v>
      </c>
      <c r="U64" s="174">
        <f t="shared" si="6"/>
        <v>5</v>
      </c>
      <c r="V64" s="174">
        <f t="shared" si="7"/>
        <v>1</v>
      </c>
      <c r="W64" s="174">
        <f t="shared" si="8"/>
        <v>2</v>
      </c>
      <c r="AA64" s="71" t="s">
        <v>94</v>
      </c>
    </row>
    <row r="65" spans="1:27" customFormat="1" ht="15.6" customHeight="1" thickTop="1" thickBot="1" x14ac:dyDescent="0.35">
      <c r="A65" s="2" t="str">
        <f>IF(Pivot!A65=0,"",TRIM(Pivot!A65))</f>
        <v>DET</v>
      </c>
      <c r="B65" s="29">
        <f>IF(Pivot!B65=0,"",Pivot!B65)</f>
        <v>9.9090909090909083</v>
      </c>
      <c r="C65" s="122">
        <f>IF(Pivot!C65=0,"",Pivot!C65)</f>
        <v>27.981818181818177</v>
      </c>
      <c r="D65" s="123">
        <f>IF(Pivot!D65=0,"",Pivot!D65)</f>
        <v>13.245454545454544</v>
      </c>
      <c r="E65" s="124">
        <f>IF(Pivot!E65=0,"",Pivot!E65)</f>
        <v>4.9818181818181824</v>
      </c>
      <c r="F65" s="122">
        <f>IF(Pivot!F65=0,"",Pivot!F65)</f>
        <v>2.7363636363636363</v>
      </c>
      <c r="G65" s="28">
        <f>IF(Pivot!G65=0,"",Pivot!G65)</f>
        <v>30.137499999999996</v>
      </c>
      <c r="H65" s="123">
        <f>IF(Pivot!H65=0,"",Pivot!H65)</f>
        <v>13.1625</v>
      </c>
      <c r="I65" s="30">
        <f>IF(Pivot!J65=0,"",Pivot!J65)</f>
        <v>5.05</v>
      </c>
      <c r="J65" s="28">
        <f>IF(Pivot!I65=0,"",Pivot!I65)</f>
        <v>2.8375000000000004</v>
      </c>
      <c r="K65" s="28">
        <f>IF(Pivot!K65=0,"",Pivot!K65)</f>
        <v>28.214285714285715</v>
      </c>
      <c r="L65" s="29">
        <f>IF(Pivot!M65=0,"",Pivot!M65)</f>
        <v>13.714285714285714</v>
      </c>
      <c r="M65" s="30">
        <f>IF(Pivot!L65=0,"",Pivot!L65)</f>
        <v>4.8571428571428568</v>
      </c>
      <c r="N65" s="28">
        <f>IF(Pivot!N65=0,"",Pivot!N65)</f>
        <v>2.7142857142857144</v>
      </c>
      <c r="O65" s="71" t="str">
        <f t="shared" ca="1" si="0"/>
        <v>DET</v>
      </c>
      <c r="P65" s="83">
        <f t="shared" si="1"/>
        <v>-0.55178571428571388</v>
      </c>
      <c r="Q65" s="83">
        <f t="shared" si="2"/>
        <v>0.12467532467532561</v>
      </c>
      <c r="R65" s="83">
        <f t="shared" si="3"/>
        <v>2.2077922077921919E-2</v>
      </c>
      <c r="S65" s="2" t="str">
        <f t="shared" ca="1" si="5"/>
        <v>DET</v>
      </c>
      <c r="T65" s="71" t="str">
        <f t="shared" si="11"/>
        <v>DET</v>
      </c>
      <c r="U65" s="174">
        <f t="shared" si="6"/>
        <v>13.1625</v>
      </c>
      <c r="V65" s="174">
        <f t="shared" si="7"/>
        <v>4.8571428571428568</v>
      </c>
      <c r="W65" s="174">
        <f t="shared" si="8"/>
        <v>2.7142857142857144</v>
      </c>
      <c r="AA65" s="71" t="s">
        <v>94</v>
      </c>
    </row>
    <row r="66" spans="1:27" customFormat="1" ht="15.6" customHeight="1" thickTop="1" thickBot="1" x14ac:dyDescent="0.35">
      <c r="A66" s="2" t="str">
        <f>IF(Pivot!A66=0,"",TRIM(Pivot!A66))</f>
        <v>James Wiseman</v>
      </c>
      <c r="B66" s="29">
        <f>IF(Pivot!B66=0,"",Pivot!B66)</f>
        <v>15</v>
      </c>
      <c r="C66" s="122">
        <f>IF(Pivot!C66=0,"",Pivot!C66)</f>
        <v>26.1</v>
      </c>
      <c r="D66" s="123">
        <f>IF(Pivot!D66=0,"",Pivot!D66)</f>
        <v>13.9</v>
      </c>
      <c r="E66" s="124">
        <f>IF(Pivot!E66=0,"",Pivot!E66)</f>
        <v>8.6999999999999993</v>
      </c>
      <c r="F66" s="122">
        <f>IF(Pivot!F66=0,"",Pivot!F66)</f>
        <v>0.7</v>
      </c>
      <c r="G66" s="28">
        <f>IF(Pivot!G66=0,"",Pivot!G66)</f>
        <v>24</v>
      </c>
      <c r="H66" s="123">
        <f>IF(Pivot!H66=0,"",Pivot!H66)</f>
        <v>14</v>
      </c>
      <c r="I66" s="30">
        <f>IF(Pivot!J66=0,"",Pivot!J66)</f>
        <v>7</v>
      </c>
      <c r="J66" s="28">
        <f>IF(Pivot!I66=0,"",Pivot!I66)</f>
        <v>0.5</v>
      </c>
      <c r="K66" s="28">
        <f>IF(Pivot!K66=0,"",Pivot!K66)</f>
        <v>20.3</v>
      </c>
      <c r="L66" s="29">
        <f>IF(Pivot!M66=0,"",Pivot!M66)</f>
        <v>14</v>
      </c>
      <c r="M66" s="30">
        <f>IF(Pivot!L66=0,"",Pivot!L66)</f>
        <v>6</v>
      </c>
      <c r="N66" s="28">
        <f>IF(Pivot!N66=0,"",Pivot!N66)</f>
        <v>1</v>
      </c>
      <c r="O66" s="71" t="str">
        <f t="shared" ca="1" si="0"/>
        <v>DET</v>
      </c>
      <c r="P66" s="83">
        <f t="shared" si="1"/>
        <v>-9.9999999999999645E-2</v>
      </c>
      <c r="Q66" s="83">
        <f t="shared" si="2"/>
        <v>1</v>
      </c>
      <c r="R66" s="83">
        <f t="shared" si="3"/>
        <v>-0.5</v>
      </c>
      <c r="S66" s="2" t="str">
        <f t="shared" ca="1" si="5"/>
        <v>DET</v>
      </c>
      <c r="T66" s="71" t="str">
        <f t="shared" si="11"/>
        <v>James Wiseman</v>
      </c>
      <c r="U66" s="174">
        <f t="shared" si="6"/>
        <v>13.9</v>
      </c>
      <c r="V66" s="174">
        <f t="shared" si="7"/>
        <v>6</v>
      </c>
      <c r="W66" s="174">
        <f t="shared" si="8"/>
        <v>0.5</v>
      </c>
      <c r="AA66" s="71" t="s">
        <v>94</v>
      </c>
    </row>
    <row r="67" spans="1:27" customFormat="1" ht="15.6" customHeight="1" thickTop="1" thickBot="1" x14ac:dyDescent="0.35">
      <c r="A67" s="2" t="str">
        <f>IF(Pivot!A67=0,"",TRIM(Pivot!A67))</f>
        <v>Marvin Bagley III</v>
      </c>
      <c r="B67" s="29">
        <f>IF(Pivot!B67=0,"",Pivot!B67)</f>
        <v>12</v>
      </c>
      <c r="C67" s="122">
        <f>IF(Pivot!C67=0,"",Pivot!C67)</f>
        <v>29.2</v>
      </c>
      <c r="D67" s="123">
        <f>IF(Pivot!D67=0,"",Pivot!D67)</f>
        <v>15.2</v>
      </c>
      <c r="E67" s="124">
        <f>IF(Pivot!E67=0,"",Pivot!E67)</f>
        <v>8.5</v>
      </c>
      <c r="F67" s="122">
        <f>IF(Pivot!F67=0,"",Pivot!F67)</f>
        <v>1.4</v>
      </c>
      <c r="G67" s="28">
        <f>IF(Pivot!G67=0,"",Pivot!G67)</f>
        <v>34.200000000000003</v>
      </c>
      <c r="H67" s="123">
        <f>IF(Pivot!H67=0,"",Pivot!H67)</f>
        <v>18.8</v>
      </c>
      <c r="I67" s="30">
        <f>IF(Pivot!J67=0,"",Pivot!J67)</f>
        <v>7.3</v>
      </c>
      <c r="J67" s="28">
        <f>IF(Pivot!I67=0,"",Pivot!I67)</f>
        <v>1.8</v>
      </c>
      <c r="K67" s="28">
        <f>IF(Pivot!K67=0,"",Pivot!K67)</f>
        <v>35.700000000000003</v>
      </c>
      <c r="L67" s="29">
        <f>IF(Pivot!M67=0,"",Pivot!M67)</f>
        <v>16</v>
      </c>
      <c r="M67" s="30">
        <f>IF(Pivot!L67=0,"",Pivot!L67)</f>
        <v>9</v>
      </c>
      <c r="N67" s="28">
        <f>IF(Pivot!N67=0,"",Pivot!N67)</f>
        <v>2</v>
      </c>
      <c r="O67" s="71" t="str">
        <f t="shared" ref="O67:O130" ca="1" si="12">IF(LEN(A67)=3,A67,OFFSET(O67,-1,0))</f>
        <v>DET</v>
      </c>
      <c r="P67" s="83">
        <f t="shared" si="1"/>
        <v>-0.80000000000000071</v>
      </c>
      <c r="Q67" s="83">
        <f t="shared" si="2"/>
        <v>-1.7000000000000002</v>
      </c>
      <c r="R67" s="83">
        <f t="shared" si="3"/>
        <v>-0.60000000000000009</v>
      </c>
      <c r="S67" s="2" t="str">
        <f t="shared" ca="1" si="5"/>
        <v>DET</v>
      </c>
      <c r="T67" s="71" t="str">
        <f t="shared" si="11"/>
        <v>Marvin Bagley III</v>
      </c>
      <c r="U67" s="175">
        <f t="shared" si="6"/>
        <v>15.2</v>
      </c>
      <c r="V67" s="175">
        <f t="shared" si="7"/>
        <v>7.3</v>
      </c>
      <c r="W67" s="175">
        <f t="shared" si="8"/>
        <v>1.4</v>
      </c>
      <c r="AA67" s="71" t="s">
        <v>94</v>
      </c>
    </row>
    <row r="68" spans="1:27" customFormat="1" ht="15" customHeight="1" thickTop="1" thickBot="1" x14ac:dyDescent="0.35">
      <c r="A68" s="2" t="str">
        <f>IF(Pivot!A68=0,"",TRIM(Pivot!A68))</f>
        <v>Bojan Bogdanovic</v>
      </c>
      <c r="B68" s="29">
        <f>IF(Pivot!B68=0,"",Pivot!B68)</f>
        <v>2</v>
      </c>
      <c r="C68" s="122">
        <f>IF(Pivot!C68=0,"",Pivot!C68)</f>
        <v>34.1</v>
      </c>
      <c r="D68" s="123">
        <f>IF(Pivot!D68=0,"",Pivot!D68)</f>
        <v>22.5</v>
      </c>
      <c r="E68" s="124">
        <f>IF(Pivot!E68=0,"",Pivot!E68)</f>
        <v>7.5</v>
      </c>
      <c r="F68" s="122">
        <f>IF(Pivot!F68=0,"",Pivot!F68)</f>
        <v>2</v>
      </c>
      <c r="G68" s="28" t="e">
        <f>IF(Pivot!G68=0,"",Pivot!G68)</f>
        <v>#DIV/0!</v>
      </c>
      <c r="H68" s="123" t="e">
        <f>IF(Pivot!H68=0,"",Pivot!H68)</f>
        <v>#DIV/0!</v>
      </c>
      <c r="I68" s="30" t="e">
        <f>IF(Pivot!J68=0,"",Pivot!J68)</f>
        <v>#DIV/0!</v>
      </c>
      <c r="J68" s="28" t="e">
        <f>IF(Pivot!I68=0,"",Pivot!I68)</f>
        <v>#DIV/0!</v>
      </c>
      <c r="K68" s="28" t="e">
        <f>IF(Pivot!K68=0,"",Pivot!K68)</f>
        <v>#DIV/0!</v>
      </c>
      <c r="L68" s="29" t="e">
        <f>IF(Pivot!M68=0,"",Pivot!M68)</f>
        <v>#DIV/0!</v>
      </c>
      <c r="M68" s="30" t="e">
        <f>IF(Pivot!L68=0,"",Pivot!L68)</f>
        <v>#DIV/0!</v>
      </c>
      <c r="N68" s="28" t="e">
        <f>IF(Pivot!N68=0,"",Pivot!N68)</f>
        <v>#DIV/0!</v>
      </c>
      <c r="O68" s="71" t="str">
        <f t="shared" ca="1" si="12"/>
        <v>DET</v>
      </c>
      <c r="P68" s="83" t="str">
        <f t="shared" ref="P68:P131" si="13">IFERROR((MIN(D68,H68) - L68),"")</f>
        <v/>
      </c>
      <c r="Q68" s="83" t="str">
        <f t="shared" ref="Q68:Q131" si="14">IFERROR((MIN(E68,I68) - M68),"")</f>
        <v/>
      </c>
      <c r="R68" s="83" t="str">
        <f t="shared" ref="R68:R131" si="15">IFERROR((MIN(F68,J68) - N68),"")</f>
        <v/>
      </c>
      <c r="S68" s="2" t="str">
        <f t="shared" ca="1" si="5"/>
        <v>DET</v>
      </c>
      <c r="T68" s="71" t="str">
        <f t="shared" si="11"/>
        <v>Bojan Bogdanovic</v>
      </c>
      <c r="U68" s="174" t="e">
        <f t="shared" si="6"/>
        <v>#DIV/0!</v>
      </c>
      <c r="V68" s="174" t="e">
        <f t="shared" si="7"/>
        <v>#DIV/0!</v>
      </c>
      <c r="W68" s="174" t="e">
        <f t="shared" si="8"/>
        <v>#DIV/0!</v>
      </c>
      <c r="AA68" s="71" t="s">
        <v>94</v>
      </c>
    </row>
    <row r="69" spans="1:27" customFormat="1" ht="15.6" customHeight="1" thickTop="1" thickBot="1" x14ac:dyDescent="0.35">
      <c r="A69" s="2" t="str">
        <f>IF(Pivot!A69=0,"",TRIM(Pivot!A69))</f>
        <v>Hamidou Diallo</v>
      </c>
      <c r="B69" s="29">
        <f>IF(Pivot!B69=0,"",Pivot!B69)</f>
        <v>5</v>
      </c>
      <c r="C69" s="122">
        <f>IF(Pivot!C69=0,"",Pivot!C69)</f>
        <v>26.9</v>
      </c>
      <c r="D69" s="123">
        <f>IF(Pivot!D69=0,"",Pivot!D69)</f>
        <v>15.2</v>
      </c>
      <c r="E69" s="124">
        <f>IF(Pivot!E69=0,"",Pivot!E69)</f>
        <v>4.8</v>
      </c>
      <c r="F69" s="122">
        <f>IF(Pivot!F69=0,"",Pivot!F69)</f>
        <v>1.4</v>
      </c>
      <c r="G69" s="28" t="e">
        <f>IF(Pivot!G69=0,"",Pivot!G69)</f>
        <v>#DIV/0!</v>
      </c>
      <c r="H69" s="123" t="e">
        <f>IF(Pivot!H69=0,"",Pivot!H69)</f>
        <v>#DIV/0!</v>
      </c>
      <c r="I69" s="30" t="e">
        <f>IF(Pivot!J69=0,"",Pivot!J69)</f>
        <v>#DIV/0!</v>
      </c>
      <c r="J69" s="28" t="e">
        <f>IF(Pivot!I69=0,"",Pivot!I69)</f>
        <v>#DIV/0!</v>
      </c>
      <c r="K69" s="28" t="e">
        <f>IF(Pivot!K69=0,"",Pivot!K69)</f>
        <v>#DIV/0!</v>
      </c>
      <c r="L69" s="29" t="e">
        <f>IF(Pivot!M69=0,"",Pivot!M69)</f>
        <v>#DIV/0!</v>
      </c>
      <c r="M69" s="30" t="e">
        <f>IF(Pivot!L69=0,"",Pivot!L69)</f>
        <v>#DIV/0!</v>
      </c>
      <c r="N69" s="28" t="e">
        <f>IF(Pivot!N69=0,"",Pivot!N69)</f>
        <v>#DIV/0!</v>
      </c>
      <c r="O69" s="71" t="str">
        <f t="shared" ca="1" si="12"/>
        <v>DET</v>
      </c>
      <c r="P69" s="83" t="str">
        <f t="shared" si="13"/>
        <v/>
      </c>
      <c r="Q69" s="83" t="str">
        <f t="shared" si="14"/>
        <v/>
      </c>
      <c r="R69" s="83" t="str">
        <f t="shared" si="15"/>
        <v/>
      </c>
      <c r="S69" s="2" t="str">
        <f t="shared" ref="S69:S132" ca="1" si="16">IF(A69="Grand Total","",O69)</f>
        <v>DET</v>
      </c>
      <c r="T69" s="71" t="str">
        <f t="shared" si="11"/>
        <v>Hamidou Diallo</v>
      </c>
      <c r="U69" s="175" t="e">
        <f t="shared" ref="U69:U132" si="17">IFERROR(IF(AND(VLOOKUP(T69,$A:$O,4,0)&lt;VLOOKUP(T69,$A:$O,8,0),VLOOKUP(T69,$A:$O,4,0)&lt;VLOOKUP(T69,$A:$O,12,0)),VLOOKUP(T69,$A:$O,4,0),IF(AND(VLOOKUP(T69,$A:$O,8,0)&lt;VLOOKUP(T69,$A:$O,4,0),VLOOKUP(T69,$A:$O,8,0)&lt;VLOOKUP(T69,$A:$O,12,0)),VLOOKUP(T69,$A:$O,8,0),VLOOKUP(T69,$A:$O,12,0))),MIN(VLOOKUP(T69,$A:$O,4,0),VLOOKUP(T69,$A:$O,8,0)))</f>
        <v>#DIV/0!</v>
      </c>
      <c r="V69" s="175" t="e">
        <f t="shared" ref="V69:V132" si="18">IFERROR(IF(AND(VLOOKUP(T69,$A:$O,5,0)&lt;VLOOKUP(T69,$A:$O,9,0),VLOOKUP(T69,$A:$O,5,0)&lt;VLOOKUP(T69,$A:$O,13,0)),VLOOKUP(T69,$A:$O,5,0),IF(AND(VLOOKUP(T69,$A:$O,9,0)&lt;VLOOKUP(T69,$A:$O,5,0),VLOOKUP(T69,$A:$O,9,0)&lt;VLOOKUP(T69,$A:$O,13,0)),VLOOKUP(T69,$A:$O,9,0),VLOOKUP(T69,$A:$O,13,0))),MIN(VLOOKUP(T69,$A:$O,5,0),VLOOKUP(T69,$A:$O,9,0)))</f>
        <v>#DIV/0!</v>
      </c>
      <c r="W69" s="175" t="e">
        <f t="shared" ref="W69:W132" si="19">IFERROR(IF(AND(VLOOKUP(T69,$A:$O,6,0)&lt;VLOOKUP(T69,$A:$O,10,0),VLOOKUP(T69,$A:$O,6,0)&lt;VLOOKUP(T69,$A:$O,14,0)),VLOOKUP(T69,$A:$O,6,0),IF(AND(VLOOKUP(T69,$A:$O,10,0)&lt;VLOOKUP(T69,$A:$O,6,0),VLOOKUP(T69,$A:$O,10,0)&lt;VLOOKUP(T69,$A:$O,14,0)),VLOOKUP(T69,$A:$O,10,0),VLOOKUP(T69,$A:$O,14,0))),MIN(VLOOKUP(T69,$A:$O,6,0),VLOOKUP(T69,$A:$O,10,0)))</f>
        <v>#DIV/0!</v>
      </c>
      <c r="AA69" s="71" t="s">
        <v>94</v>
      </c>
    </row>
    <row r="70" spans="1:27" customFormat="1" ht="15.6" customHeight="1" thickTop="1" thickBot="1" x14ac:dyDescent="0.35">
      <c r="A70" s="2" t="str">
        <f>IF(Pivot!A70=0,"",TRIM(Pivot!A70))</f>
        <v>Alec Burks</v>
      </c>
      <c r="B70" s="29">
        <f>IF(Pivot!B70=0,"",Pivot!B70)</f>
        <v>4</v>
      </c>
      <c r="C70" s="122">
        <f>IF(Pivot!C70=0,"",Pivot!C70)</f>
        <v>22.2</v>
      </c>
      <c r="D70" s="123">
        <f>IF(Pivot!D70=0,"",Pivot!D70)</f>
        <v>10.8</v>
      </c>
      <c r="E70" s="124">
        <f>IF(Pivot!E70=0,"",Pivot!E70)</f>
        <v>4.5</v>
      </c>
      <c r="F70" s="122">
        <f>IF(Pivot!F70=0,"",Pivot!F70)</f>
        <v>2.8</v>
      </c>
      <c r="G70" s="28" t="e">
        <f>IF(Pivot!G70=0,"",Pivot!G70)</f>
        <v>#DIV/0!</v>
      </c>
      <c r="H70" s="123" t="e">
        <f>IF(Pivot!H70=0,"",Pivot!H70)</f>
        <v>#DIV/0!</v>
      </c>
      <c r="I70" s="30" t="e">
        <f>IF(Pivot!J70=0,"",Pivot!J70)</f>
        <v>#DIV/0!</v>
      </c>
      <c r="J70" s="28" t="e">
        <f>IF(Pivot!I70=0,"",Pivot!I70)</f>
        <v>#DIV/0!</v>
      </c>
      <c r="K70" s="28" t="e">
        <f>IF(Pivot!K70=0,"",Pivot!K70)</f>
        <v>#DIV/0!</v>
      </c>
      <c r="L70" s="29" t="e">
        <f>IF(Pivot!M70=0,"",Pivot!M70)</f>
        <v>#DIV/0!</v>
      </c>
      <c r="M70" s="30" t="e">
        <f>IF(Pivot!L70=0,"",Pivot!L70)</f>
        <v>#DIV/0!</v>
      </c>
      <c r="N70" s="28" t="e">
        <f>IF(Pivot!N70=0,"",Pivot!N70)</f>
        <v>#DIV/0!</v>
      </c>
      <c r="O70" s="71" t="str">
        <f t="shared" ca="1" si="12"/>
        <v>DET</v>
      </c>
      <c r="P70" s="83" t="str">
        <f t="shared" si="13"/>
        <v/>
      </c>
      <c r="Q70" s="83" t="str">
        <f t="shared" si="14"/>
        <v/>
      </c>
      <c r="R70" s="83" t="str">
        <f t="shared" si="15"/>
        <v/>
      </c>
      <c r="S70" s="2" t="str">
        <f t="shared" ca="1" si="16"/>
        <v>DET</v>
      </c>
      <c r="T70" s="71" t="str">
        <f t="shared" si="11"/>
        <v>Alec Burks</v>
      </c>
      <c r="U70" s="174" t="e">
        <f t="shared" si="17"/>
        <v>#DIV/0!</v>
      </c>
      <c r="V70" s="174" t="e">
        <f t="shared" si="18"/>
        <v>#DIV/0!</v>
      </c>
      <c r="W70" s="174" t="e">
        <f t="shared" si="19"/>
        <v>#DIV/0!</v>
      </c>
      <c r="AA70" s="71" t="s">
        <v>94</v>
      </c>
    </row>
    <row r="71" spans="1:27" customFormat="1" ht="15.6" customHeight="1" thickTop="1" thickBot="1" x14ac:dyDescent="0.35">
      <c r="A71" s="2" t="str">
        <f>IF(Pivot!A71=0,"",TRIM(Pivot!A71))</f>
        <v>Rodney McGruder</v>
      </c>
      <c r="B71" s="29">
        <f>IF(Pivot!B71=0,"",Pivot!B71)</f>
        <v>11</v>
      </c>
      <c r="C71" s="122">
        <f>IF(Pivot!C71=0,"",Pivot!C71)</f>
        <v>27.9</v>
      </c>
      <c r="D71" s="123">
        <f>IF(Pivot!D71=0,"",Pivot!D71)</f>
        <v>10.5</v>
      </c>
      <c r="E71" s="124">
        <f>IF(Pivot!E71=0,"",Pivot!E71)</f>
        <v>4.2</v>
      </c>
      <c r="F71" s="122">
        <f>IF(Pivot!F71=0,"",Pivot!F71)</f>
        <v>1.3</v>
      </c>
      <c r="G71" s="28">
        <f>IF(Pivot!G71=0,"",Pivot!G71)</f>
        <v>32.299999999999997</v>
      </c>
      <c r="H71" s="123">
        <f>IF(Pivot!H71=0,"",Pivot!H71)</f>
        <v>11</v>
      </c>
      <c r="I71" s="30">
        <f>IF(Pivot!J71=0,"",Pivot!J71)</f>
        <v>6.5</v>
      </c>
      <c r="J71" s="28">
        <f>IF(Pivot!I71=0,"",Pivot!I71)</f>
        <v>1.5</v>
      </c>
      <c r="K71" s="28" t="e">
        <f>IF(Pivot!K71=0,"",Pivot!K71)</f>
        <v>#DIV/0!</v>
      </c>
      <c r="L71" s="29" t="e">
        <f>IF(Pivot!M71=0,"",Pivot!M71)</f>
        <v>#DIV/0!</v>
      </c>
      <c r="M71" s="30" t="e">
        <f>IF(Pivot!L71=0,"",Pivot!L71)</f>
        <v>#DIV/0!</v>
      </c>
      <c r="N71" s="28" t="e">
        <f>IF(Pivot!N71=0,"",Pivot!N71)</f>
        <v>#DIV/0!</v>
      </c>
      <c r="O71" s="71" t="str">
        <f t="shared" ca="1" si="12"/>
        <v>DET</v>
      </c>
      <c r="P71" s="83" t="str">
        <f t="shared" si="13"/>
        <v/>
      </c>
      <c r="Q71" s="83" t="str">
        <f t="shared" si="14"/>
        <v/>
      </c>
      <c r="R71" s="83" t="str">
        <f t="shared" si="15"/>
        <v/>
      </c>
      <c r="S71" s="2" t="str">
        <f t="shared" ca="1" si="16"/>
        <v>DET</v>
      </c>
      <c r="T71" s="71" t="str">
        <f t="shared" si="11"/>
        <v>Rodney McGruder</v>
      </c>
      <c r="U71" s="175">
        <f t="shared" si="17"/>
        <v>10.5</v>
      </c>
      <c r="V71" s="175">
        <f t="shared" si="18"/>
        <v>4.2</v>
      </c>
      <c r="W71" s="175">
        <f t="shared" si="19"/>
        <v>1.3</v>
      </c>
      <c r="AA71" s="71" t="s">
        <v>104</v>
      </c>
    </row>
    <row r="72" spans="1:27" customFormat="1" ht="15.6" customHeight="1" thickTop="1" thickBot="1" x14ac:dyDescent="0.35">
      <c r="A72" s="2" t="str">
        <f>IF(Pivot!A72=0,"",TRIM(Pivot!A72))</f>
        <v>Jaden Ivey</v>
      </c>
      <c r="B72" s="29">
        <f>IF(Pivot!B72=0,"",Pivot!B72)</f>
        <v>11</v>
      </c>
      <c r="C72" s="122">
        <f>IF(Pivot!C72=0,"",Pivot!C72)</f>
        <v>33.200000000000003</v>
      </c>
      <c r="D72" s="123">
        <f>IF(Pivot!D72=0,"",Pivot!D72)</f>
        <v>17</v>
      </c>
      <c r="E72" s="124">
        <f>IF(Pivot!E72=0,"",Pivot!E72)</f>
        <v>4</v>
      </c>
      <c r="F72" s="122">
        <f>IF(Pivot!F72=0,"",Pivot!F72)</f>
        <v>7</v>
      </c>
      <c r="G72" s="28">
        <f>IF(Pivot!G72=0,"",Pivot!G72)</f>
        <v>35.299999999999997</v>
      </c>
      <c r="H72" s="123">
        <f>IF(Pivot!H72=0,"",Pivot!H72)</f>
        <v>20</v>
      </c>
      <c r="I72" s="30">
        <f>IF(Pivot!J72=0,"",Pivot!J72)</f>
        <v>4.8</v>
      </c>
      <c r="J72" s="28">
        <f>IF(Pivot!I72=0,"",Pivot!I72)</f>
        <v>6.5</v>
      </c>
      <c r="K72" s="28">
        <f>IF(Pivot!K72=0,"",Pivot!K72)</f>
        <v>31.7</v>
      </c>
      <c r="L72" s="29">
        <f>IF(Pivot!M72=0,"",Pivot!M72)</f>
        <v>32</v>
      </c>
      <c r="M72" s="30">
        <f>IF(Pivot!L72=0,"",Pivot!L72)</f>
        <v>8</v>
      </c>
      <c r="N72" s="28">
        <f>IF(Pivot!N72=0,"",Pivot!N72)</f>
        <v>8</v>
      </c>
      <c r="O72" s="71" t="str">
        <f t="shared" ca="1" si="12"/>
        <v>DET</v>
      </c>
      <c r="P72" s="83">
        <f t="shared" si="13"/>
        <v>-15</v>
      </c>
      <c r="Q72" s="83">
        <f t="shared" si="14"/>
        <v>-4</v>
      </c>
      <c r="R72" s="83">
        <f t="shared" si="15"/>
        <v>-1.5</v>
      </c>
      <c r="S72" s="2" t="str">
        <f t="shared" ca="1" si="16"/>
        <v>DET</v>
      </c>
      <c r="T72" s="71" t="str">
        <f t="shared" si="11"/>
        <v>Jaden Ivey</v>
      </c>
      <c r="U72" s="174">
        <f t="shared" si="17"/>
        <v>17</v>
      </c>
      <c r="V72" s="174">
        <f t="shared" si="18"/>
        <v>4</v>
      </c>
      <c r="W72" s="174">
        <f t="shared" si="19"/>
        <v>6.5</v>
      </c>
      <c r="AA72" s="71" t="s">
        <v>104</v>
      </c>
    </row>
    <row r="73" spans="1:27" customFormat="1" ht="15.6" customHeight="1" thickTop="1" thickBot="1" x14ac:dyDescent="0.35">
      <c r="A73" s="2" t="str">
        <f>IF(Pivot!A73=0,"",TRIM(Pivot!A73))</f>
        <v>Eugene Omoruyi</v>
      </c>
      <c r="B73" s="29">
        <f>IF(Pivot!B73=0,"",Pivot!B73)</f>
        <v>12</v>
      </c>
      <c r="C73" s="122">
        <f>IF(Pivot!C73=0,"",Pivot!C73)</f>
        <v>21.7</v>
      </c>
      <c r="D73" s="123">
        <f>IF(Pivot!D73=0,"",Pivot!D73)</f>
        <v>8.6999999999999993</v>
      </c>
      <c r="E73" s="124">
        <f>IF(Pivot!E73=0,"",Pivot!E73)</f>
        <v>3.6</v>
      </c>
      <c r="F73" s="122">
        <f>IF(Pivot!F73=0,"",Pivot!F73)</f>
        <v>0.8</v>
      </c>
      <c r="G73" s="28">
        <f>IF(Pivot!G73=0,"",Pivot!G73)</f>
        <v>22.7</v>
      </c>
      <c r="H73" s="123">
        <f>IF(Pivot!H73=0,"",Pivot!H73)</f>
        <v>6.8</v>
      </c>
      <c r="I73" s="30">
        <f>IF(Pivot!J73=0,"",Pivot!J73)</f>
        <v>4.3</v>
      </c>
      <c r="J73" s="28">
        <f>IF(Pivot!I73=0,"",Pivot!I73)</f>
        <v>0.8</v>
      </c>
      <c r="K73" s="28">
        <f>IF(Pivot!K73=0,"",Pivot!K73)</f>
        <v>13.6</v>
      </c>
      <c r="L73" s="29">
        <f>IF(Pivot!M73=0,"",Pivot!M73)</f>
        <v>7</v>
      </c>
      <c r="M73" s="30" t="str">
        <f>IF(Pivot!L73=0,"",Pivot!L73)</f>
        <v/>
      </c>
      <c r="N73" s="28" t="str">
        <f>IF(Pivot!N73=0,"",Pivot!N73)</f>
        <v/>
      </c>
      <c r="O73" s="71" t="str">
        <f t="shared" ca="1" si="12"/>
        <v>DET</v>
      </c>
      <c r="P73" s="83">
        <f t="shared" si="13"/>
        <v>-0.20000000000000018</v>
      </c>
      <c r="Q73" s="83" t="str">
        <f t="shared" si="14"/>
        <v/>
      </c>
      <c r="R73" s="83" t="str">
        <f t="shared" si="15"/>
        <v/>
      </c>
      <c r="S73" s="2" t="str">
        <f t="shared" ca="1" si="16"/>
        <v>DET</v>
      </c>
      <c r="T73" s="71" t="str">
        <f t="shared" si="11"/>
        <v>Eugene Omoruyi</v>
      </c>
      <c r="U73" s="175">
        <f t="shared" si="17"/>
        <v>6.8</v>
      </c>
      <c r="V73" s="175">
        <f t="shared" si="18"/>
        <v>3.6</v>
      </c>
      <c r="W73" s="175" t="str">
        <f t="shared" si="19"/>
        <v/>
      </c>
      <c r="AA73" s="71" t="s">
        <v>104</v>
      </c>
    </row>
    <row r="74" spans="1:27" customFormat="1" ht="15.6" customHeight="1" thickTop="1" thickBot="1" x14ac:dyDescent="0.35">
      <c r="A74" s="2" t="str">
        <f>IF(Pivot!A74=0,"",TRIM(Pivot!A74))</f>
        <v>Isaiah Livers</v>
      </c>
      <c r="B74" s="29">
        <f>IF(Pivot!B74=0,"",Pivot!B74)</f>
        <v>10</v>
      </c>
      <c r="C74" s="122">
        <f>IF(Pivot!C74=0,"",Pivot!C74)</f>
        <v>29.1</v>
      </c>
      <c r="D74" s="123">
        <f>IF(Pivot!D74=0,"",Pivot!D74)</f>
        <v>9.8000000000000007</v>
      </c>
      <c r="E74" s="124">
        <f>IF(Pivot!E74=0,"",Pivot!E74)</f>
        <v>3.6</v>
      </c>
      <c r="F74" s="122">
        <f>IF(Pivot!F74=0,"",Pivot!F74)</f>
        <v>1.4</v>
      </c>
      <c r="G74" s="28">
        <f>IF(Pivot!G74=0,"",Pivot!G74)</f>
        <v>32.299999999999997</v>
      </c>
      <c r="H74" s="123">
        <f>IF(Pivot!H74=0,"",Pivot!H74)</f>
        <v>10.5</v>
      </c>
      <c r="I74" s="30">
        <f>IF(Pivot!J74=0,"",Pivot!J74)</f>
        <v>5</v>
      </c>
      <c r="J74" s="28">
        <f>IF(Pivot!I74=0,"",Pivot!I74)</f>
        <v>2</v>
      </c>
      <c r="K74" s="28">
        <f>IF(Pivot!K74=0,"",Pivot!K74)</f>
        <v>34.5</v>
      </c>
      <c r="L74" s="29">
        <f>IF(Pivot!M74=0,"",Pivot!M74)</f>
        <v>9</v>
      </c>
      <c r="M74" s="30">
        <f>IF(Pivot!L74=0,"",Pivot!L74)</f>
        <v>6</v>
      </c>
      <c r="N74" s="28">
        <f>IF(Pivot!N74=0,"",Pivot!N74)</f>
        <v>2</v>
      </c>
      <c r="O74" s="71" t="str">
        <f t="shared" ca="1" si="12"/>
        <v>DET</v>
      </c>
      <c r="P74" s="83">
        <f t="shared" si="13"/>
        <v>0.80000000000000071</v>
      </c>
      <c r="Q74" s="83">
        <f t="shared" si="14"/>
        <v>-2.4</v>
      </c>
      <c r="R74" s="83">
        <f t="shared" si="15"/>
        <v>-0.60000000000000009</v>
      </c>
      <c r="S74" s="2" t="str">
        <f t="shared" ca="1" si="16"/>
        <v>DET</v>
      </c>
      <c r="T74" s="71" t="s">
        <v>413</v>
      </c>
      <c r="U74" s="174">
        <f t="shared" si="17"/>
        <v>11</v>
      </c>
      <c r="V74" s="174">
        <f t="shared" si="18"/>
        <v>2.9</v>
      </c>
      <c r="W74" s="174">
        <f t="shared" si="19"/>
        <v>5</v>
      </c>
      <c r="AA74" s="71" t="s">
        <v>104</v>
      </c>
    </row>
    <row r="75" spans="1:27" customFormat="1" ht="15.6" thickTop="1" thickBot="1" x14ac:dyDescent="0.35">
      <c r="A75" s="2" t="str">
        <f>IF(Pivot!A75=0,"",TRIM(Pivot!A75))</f>
        <v>Killian Hayes</v>
      </c>
      <c r="B75" s="29">
        <f>IF(Pivot!B75=0,"",Pivot!B75)</f>
        <v>13</v>
      </c>
      <c r="C75" s="122">
        <f>IF(Pivot!C75=0,"",Pivot!C75)</f>
        <v>30.8</v>
      </c>
      <c r="D75" s="123">
        <f>IF(Pivot!D75=0,"",Pivot!D75)</f>
        <v>11</v>
      </c>
      <c r="E75" s="124">
        <f>IF(Pivot!E75=0,"",Pivot!E75)</f>
        <v>2.9</v>
      </c>
      <c r="F75" s="122">
        <f>IF(Pivot!F75=0,"",Pivot!F75)</f>
        <v>7.7</v>
      </c>
      <c r="G75" s="28">
        <f>IF(Pivot!G75=0,"",Pivot!G75)</f>
        <v>34.200000000000003</v>
      </c>
      <c r="H75" s="123">
        <f>IF(Pivot!H75=0,"",Pivot!H75)</f>
        <v>13.5</v>
      </c>
      <c r="I75" s="124">
        <f>IF(Pivot!J75=0,"",Pivot!J75)</f>
        <v>3.5</v>
      </c>
      <c r="J75" s="28">
        <f>IF(Pivot!I75=0,"",Pivot!I75)</f>
        <v>7.3</v>
      </c>
      <c r="K75" s="28">
        <f>IF(Pivot!K75=0,"",Pivot!K75)</f>
        <v>37.299999999999997</v>
      </c>
      <c r="L75" s="29">
        <f>IF(Pivot!M75=0,"",Pivot!M75)</f>
        <v>14</v>
      </c>
      <c r="M75" s="30">
        <f>IF(Pivot!L75=0,"",Pivot!L75)</f>
        <v>3</v>
      </c>
      <c r="N75" s="28">
        <f>IF(Pivot!N75=0,"",Pivot!N75)</f>
        <v>5</v>
      </c>
      <c r="O75" s="71" t="str">
        <f t="shared" ca="1" si="12"/>
        <v>DET</v>
      </c>
      <c r="P75" s="83">
        <f t="shared" si="13"/>
        <v>-3</v>
      </c>
      <c r="Q75" s="83">
        <f t="shared" si="14"/>
        <v>-0.10000000000000009</v>
      </c>
      <c r="R75" s="83">
        <f t="shared" si="15"/>
        <v>2.2999999999999998</v>
      </c>
      <c r="S75" s="2" t="str">
        <f t="shared" ca="1" si="16"/>
        <v>DET</v>
      </c>
      <c r="T75" s="71" t="s">
        <v>323</v>
      </c>
      <c r="U75" s="175">
        <f t="shared" si="17"/>
        <v>9</v>
      </c>
      <c r="V75" s="175">
        <f t="shared" si="18"/>
        <v>3.6</v>
      </c>
      <c r="W75" s="175">
        <f t="shared" si="19"/>
        <v>1.4</v>
      </c>
      <c r="AA75" s="71" t="s">
        <v>104</v>
      </c>
    </row>
    <row r="76" spans="1:27" customFormat="1" ht="15.6" thickTop="1" thickBot="1" x14ac:dyDescent="0.35">
      <c r="A76" s="2" t="str">
        <f>IF(Pivot!A76=0,"",TRIM(Pivot!A76))</f>
        <v>Cory Joseph</v>
      </c>
      <c r="B76" s="29">
        <f>IF(Pivot!B76=0,"",Pivot!B76)</f>
        <v>14</v>
      </c>
      <c r="C76" s="122">
        <f>IF(Pivot!C76=0,"",Pivot!C76)</f>
        <v>26.6</v>
      </c>
      <c r="D76" s="123">
        <f>IF(Pivot!D76=0,"",Pivot!D76)</f>
        <v>11.1</v>
      </c>
      <c r="E76" s="124">
        <f>IF(Pivot!E76=0,"",Pivot!E76)</f>
        <v>2.5</v>
      </c>
      <c r="F76" s="122">
        <f>IF(Pivot!F76=0,"",Pivot!F76)</f>
        <v>3.6</v>
      </c>
      <c r="G76" s="28">
        <f>IF(Pivot!G76=0,"",Pivot!G76)</f>
        <v>26.1</v>
      </c>
      <c r="H76" s="123">
        <f>IF(Pivot!H76=0,"",Pivot!H76)</f>
        <v>10.7</v>
      </c>
      <c r="I76" s="124">
        <f>IF(Pivot!J76=0,"",Pivot!J76)</f>
        <v>2</v>
      </c>
      <c r="J76" s="28">
        <f>IF(Pivot!I76=0,"",Pivot!I76)</f>
        <v>2.2999999999999998</v>
      </c>
      <c r="K76" s="28">
        <f>IF(Pivot!K76=0,"",Pivot!K76)</f>
        <v>24.4</v>
      </c>
      <c r="L76" s="29">
        <f>IF(Pivot!M76=0,"",Pivot!M76)</f>
        <v>4</v>
      </c>
      <c r="M76" s="30">
        <f>IF(Pivot!L76=0,"",Pivot!L76)</f>
        <v>2</v>
      </c>
      <c r="N76" s="28">
        <f>IF(Pivot!N76=0,"",Pivot!N76)</f>
        <v>1</v>
      </c>
      <c r="O76" s="71" t="str">
        <f t="shared" ca="1" si="12"/>
        <v>DET</v>
      </c>
      <c r="P76" s="83">
        <f t="shared" si="13"/>
        <v>6.6999999999999993</v>
      </c>
      <c r="Q76" s="83">
        <f t="shared" si="14"/>
        <v>0</v>
      </c>
      <c r="R76" s="83">
        <f t="shared" si="15"/>
        <v>1.2999999999999998</v>
      </c>
      <c r="S76" s="2" t="str">
        <f t="shared" ca="1" si="16"/>
        <v>DET</v>
      </c>
      <c r="T76" s="71" t="s">
        <v>575</v>
      </c>
      <c r="U76" s="174" t="e">
        <f t="shared" si="17"/>
        <v>#DIV/0!</v>
      </c>
      <c r="V76" s="174" t="e">
        <f t="shared" si="18"/>
        <v>#DIV/0!</v>
      </c>
      <c r="W76" s="174" t="e">
        <f t="shared" si="19"/>
        <v>#DIV/0!</v>
      </c>
      <c r="AA76" s="71" t="s">
        <v>104</v>
      </c>
    </row>
    <row r="77" spans="1:27" customFormat="1" ht="15.6" thickTop="1" thickBot="1" x14ac:dyDescent="0.35">
      <c r="A77" s="2" t="str">
        <f>IF(Pivot!A77=0,"",TRIM(Pivot!A77))</f>
        <v>GSW</v>
      </c>
      <c r="B77" s="29">
        <f>IF(Pivot!B77=0,"",Pivot!B77)</f>
        <v>14.142857142857142</v>
      </c>
      <c r="C77" s="122">
        <f>IF(Pivot!C77=0,"",Pivot!C77)</f>
        <v>29.74285714285714</v>
      </c>
      <c r="D77" s="123">
        <f>IF(Pivot!D77=0,"",Pivot!D77)</f>
        <v>15.514285714285716</v>
      </c>
      <c r="E77" s="124">
        <f>IF(Pivot!E77=0,"",Pivot!E77)</f>
        <v>5.5</v>
      </c>
      <c r="F77" s="122">
        <f>IF(Pivot!F77=0,"",Pivot!F77)</f>
        <v>3.842857142857143</v>
      </c>
      <c r="G77" s="28">
        <f>IF(Pivot!G77=0,"",Pivot!G77)</f>
        <v>29.357142857142854</v>
      </c>
      <c r="H77" s="123">
        <f>IF(Pivot!H77=0,"",Pivot!H77)</f>
        <v>14.585714285714285</v>
      </c>
      <c r="I77" s="124">
        <f>IF(Pivot!J77=0,"",Pivot!J77)</f>
        <v>5.1714285714285717</v>
      </c>
      <c r="J77" s="28">
        <f>IF(Pivot!I77=0,"",Pivot!I77)</f>
        <v>4.0000000000000009</v>
      </c>
      <c r="K77" s="28">
        <f>IF(Pivot!K77=0,"",Pivot!K77)</f>
        <v>29.928571428571427</v>
      </c>
      <c r="L77" s="29">
        <f>IF(Pivot!M77=0,"",Pivot!M77)</f>
        <v>16.285714285714285</v>
      </c>
      <c r="M77" s="30">
        <f>IF(Pivot!L77=0,"",Pivot!L77)</f>
        <v>5.7142857142857144</v>
      </c>
      <c r="N77" s="28">
        <f>IF(Pivot!N77=0,"",Pivot!N77)</f>
        <v>4.1428571428571432</v>
      </c>
      <c r="O77" s="71" t="str">
        <f t="shared" ca="1" si="12"/>
        <v>GSW</v>
      </c>
      <c r="P77" s="83">
        <f t="shared" si="13"/>
        <v>-1.6999999999999993</v>
      </c>
      <c r="Q77" s="83">
        <f t="shared" si="14"/>
        <v>-0.5428571428571427</v>
      </c>
      <c r="R77" s="83">
        <f t="shared" si="15"/>
        <v>-0.30000000000000027</v>
      </c>
      <c r="S77" s="2" t="str">
        <f t="shared" ca="1" si="16"/>
        <v>GSW</v>
      </c>
      <c r="T77" s="71" t="s">
        <v>100</v>
      </c>
      <c r="U77" s="176">
        <f t="shared" si="17"/>
        <v>14.585714285714285</v>
      </c>
      <c r="V77" s="176">
        <f t="shared" si="18"/>
        <v>5.1714285714285717</v>
      </c>
      <c r="W77" s="176">
        <f t="shared" si="19"/>
        <v>3.842857142857143</v>
      </c>
      <c r="AA77" s="71" t="s">
        <v>100</v>
      </c>
    </row>
    <row r="78" spans="1:27" customFormat="1" ht="15.6" thickTop="1" thickBot="1" x14ac:dyDescent="0.35">
      <c r="A78" s="2" t="str">
        <f>IF(Pivot!A78=0,"",TRIM(Pivot!A78))</f>
        <v>Kevon Looney</v>
      </c>
      <c r="B78" s="29">
        <f>IF(Pivot!B78=0,"",Pivot!B78)</f>
        <v>15</v>
      </c>
      <c r="C78" s="122">
        <f>IF(Pivot!C78=0,"",Pivot!C78)</f>
        <v>25.1</v>
      </c>
      <c r="D78" s="123">
        <f>IF(Pivot!D78=0,"",Pivot!D78)</f>
        <v>7.9</v>
      </c>
      <c r="E78" s="124">
        <f>IF(Pivot!E78=0,"",Pivot!E78)</f>
        <v>9.3000000000000007</v>
      </c>
      <c r="F78" s="122">
        <f>IF(Pivot!F78=0,"",Pivot!F78)</f>
        <v>2.2999999999999998</v>
      </c>
      <c r="G78" s="72">
        <f>IF(Pivot!G78=0,"",Pivot!G78)</f>
        <v>27.5</v>
      </c>
      <c r="H78" s="201">
        <f>IF(Pivot!H78=0,"",Pivot!H78)</f>
        <v>6</v>
      </c>
      <c r="I78" s="74">
        <f>IF(Pivot!J78=0,"",Pivot!J78)</f>
        <v>9.3000000000000007</v>
      </c>
      <c r="J78" s="72">
        <f>IF(Pivot!I78=0,"",Pivot!I78)</f>
        <v>3.3</v>
      </c>
      <c r="K78" s="72">
        <f>IF(Pivot!K78=0,"",Pivot!K78)</f>
        <v>22.1</v>
      </c>
      <c r="L78" s="73">
        <f>IF(Pivot!M78=0,"",Pivot!M78)</f>
        <v>3</v>
      </c>
      <c r="M78" s="74">
        <f>IF(Pivot!L78=0,"",Pivot!L78)</f>
        <v>8</v>
      </c>
      <c r="N78" s="72">
        <f>IF(Pivot!N78=0,"",Pivot!N78)</f>
        <v>2</v>
      </c>
      <c r="O78" s="71" t="str">
        <f t="shared" ca="1" si="12"/>
        <v>GSW</v>
      </c>
      <c r="P78" s="83">
        <f t="shared" si="13"/>
        <v>3</v>
      </c>
      <c r="Q78" s="83">
        <f t="shared" si="14"/>
        <v>1.3000000000000007</v>
      </c>
      <c r="R78" s="83">
        <f t="shared" si="15"/>
        <v>0.29999999999999982</v>
      </c>
      <c r="S78" s="2" t="str">
        <f t="shared" ca="1" si="16"/>
        <v>GSW</v>
      </c>
      <c r="T78" s="71" t="s">
        <v>316</v>
      </c>
      <c r="U78" s="174">
        <f t="shared" si="17"/>
        <v>3</v>
      </c>
      <c r="V78" s="174">
        <f t="shared" si="18"/>
        <v>8</v>
      </c>
      <c r="W78" s="174">
        <f t="shared" si="19"/>
        <v>2</v>
      </c>
      <c r="AA78" s="71" t="s">
        <v>100</v>
      </c>
    </row>
    <row r="79" spans="1:27" customFormat="1" ht="15.6" thickTop="1" thickBot="1" x14ac:dyDescent="0.35">
      <c r="A79" s="2" t="str">
        <f>IF(Pivot!A79=0,"",TRIM(Pivot!A79))</f>
        <v>Draymond Green</v>
      </c>
      <c r="B79" s="29">
        <f>IF(Pivot!B79=0,"",Pivot!B79)</f>
        <v>14</v>
      </c>
      <c r="C79" s="122">
        <f>IF(Pivot!C79=0,"",Pivot!C79)</f>
        <v>31.4</v>
      </c>
      <c r="D79" s="123">
        <f>IF(Pivot!D79=0,"",Pivot!D79)</f>
        <v>9.8000000000000007</v>
      </c>
      <c r="E79" s="124">
        <f>IF(Pivot!E79=0,"",Pivot!E79)</f>
        <v>6.6</v>
      </c>
      <c r="F79" s="122">
        <f>IF(Pivot!F79=0,"",Pivot!F79)</f>
        <v>6.9</v>
      </c>
      <c r="G79" s="98">
        <f>IF(Pivot!G79=0,"",Pivot!G79)</f>
        <v>32</v>
      </c>
      <c r="H79" s="179">
        <f>IF(Pivot!H79=0,"",Pivot!H79)</f>
        <v>11</v>
      </c>
      <c r="I79" s="180">
        <f>IF(Pivot!J79=0,"",Pivot!J79)</f>
        <v>6</v>
      </c>
      <c r="J79" s="104">
        <f>IF(Pivot!I79=0,"",Pivot!I79)</f>
        <v>9</v>
      </c>
      <c r="K79" s="115">
        <f>IF(Pivot!K79=0,"",Pivot!K79)</f>
        <v>32.9</v>
      </c>
      <c r="L79" s="116">
        <f>IF(Pivot!M79=0,"",Pivot!M79)</f>
        <v>8</v>
      </c>
      <c r="M79" s="117">
        <f>IF(Pivot!L79=0,"",Pivot!L79)</f>
        <v>6</v>
      </c>
      <c r="N79" s="118">
        <f>IF(Pivot!N79=0,"",Pivot!N79)</f>
        <v>13</v>
      </c>
      <c r="O79" s="71" t="str">
        <f t="shared" ca="1" si="12"/>
        <v>GSW</v>
      </c>
      <c r="P79" s="83">
        <f t="shared" si="13"/>
        <v>1.8000000000000007</v>
      </c>
      <c r="Q79" s="83">
        <f t="shared" si="14"/>
        <v>0</v>
      </c>
      <c r="R79" s="83">
        <f t="shared" si="15"/>
        <v>-6.1</v>
      </c>
      <c r="S79" s="2" t="str">
        <f t="shared" ca="1" si="16"/>
        <v>GSW</v>
      </c>
      <c r="T79" s="71" t="s">
        <v>99</v>
      </c>
      <c r="U79" s="175">
        <f t="shared" si="17"/>
        <v>27</v>
      </c>
      <c r="V79" s="175">
        <f t="shared" si="18"/>
        <v>6</v>
      </c>
      <c r="W79" s="175">
        <f t="shared" si="19"/>
        <v>6.2</v>
      </c>
      <c r="AA79" s="71" t="s">
        <v>100</v>
      </c>
    </row>
    <row r="80" spans="1:27" customFormat="1" ht="15.6" thickTop="1" thickBot="1" x14ac:dyDescent="0.35">
      <c r="A80" s="2" t="str">
        <f>IF(Pivot!A80=0,"",TRIM(Pivot!A80))</f>
        <v>Stephen Curry</v>
      </c>
      <c r="B80" s="29">
        <f>IF(Pivot!B80=0,"",Pivot!B80)</f>
        <v>13</v>
      </c>
      <c r="C80" s="122">
        <f>IF(Pivot!C80=0,"",Pivot!C80)</f>
        <v>35.9</v>
      </c>
      <c r="D80" s="123">
        <f>IF(Pivot!D80=0,"",Pivot!D80)</f>
        <v>30</v>
      </c>
      <c r="E80" s="124">
        <f>IF(Pivot!E80=0,"",Pivot!E80)</f>
        <v>6</v>
      </c>
      <c r="F80" s="122">
        <f>IF(Pivot!F80=0,"",Pivot!F80)</f>
        <v>6.2</v>
      </c>
      <c r="G80" s="95">
        <f>IF(Pivot!G80=0,"",Pivot!G80)</f>
        <v>36.6</v>
      </c>
      <c r="H80" s="123">
        <f>IF(Pivot!H80=0,"",Pivot!H80)</f>
        <v>27</v>
      </c>
      <c r="I80" s="30">
        <f>IF(Pivot!J80=0,"",Pivot!J80)</f>
        <v>6.8</v>
      </c>
      <c r="J80" s="28">
        <f>IF(Pivot!I80=0,"",Pivot!I80)</f>
        <v>8.3000000000000007</v>
      </c>
      <c r="K80" s="109">
        <f>IF(Pivot!K80=0,"",Pivot!K80)</f>
        <v>36.9</v>
      </c>
      <c r="L80" s="29">
        <f>IF(Pivot!M80=0,"",Pivot!M80)</f>
        <v>39</v>
      </c>
      <c r="M80" s="30">
        <f>IF(Pivot!L80=0,"",Pivot!L80)</f>
        <v>8</v>
      </c>
      <c r="N80" s="110">
        <f>IF(Pivot!N80=0,"",Pivot!N80)</f>
        <v>8</v>
      </c>
      <c r="O80" s="71" t="str">
        <f t="shared" ca="1" si="12"/>
        <v>GSW</v>
      </c>
      <c r="P80" s="83">
        <f t="shared" si="13"/>
        <v>-12</v>
      </c>
      <c r="Q80" s="83">
        <f t="shared" si="14"/>
        <v>-2</v>
      </c>
      <c r="R80" s="83">
        <f t="shared" si="15"/>
        <v>-1.7999999999999998</v>
      </c>
      <c r="S80" s="2" t="str">
        <f t="shared" ca="1" si="16"/>
        <v>GSW</v>
      </c>
      <c r="T80" s="71" t="str">
        <f t="shared" ref="T80:T94" si="20">A80</f>
        <v>Stephen Curry</v>
      </c>
      <c r="U80" s="174">
        <f t="shared" si="17"/>
        <v>27</v>
      </c>
      <c r="V80" s="174">
        <f t="shared" si="18"/>
        <v>6</v>
      </c>
      <c r="W80" s="174">
        <f t="shared" si="19"/>
        <v>6.2</v>
      </c>
      <c r="AA80" s="71" t="s">
        <v>100</v>
      </c>
    </row>
    <row r="81" spans="1:27" customFormat="1" ht="15.6" thickTop="1" thickBot="1" x14ac:dyDescent="0.35">
      <c r="A81" s="2" t="str">
        <f>IF(Pivot!A81=0,"",TRIM(Pivot!A81))</f>
        <v>Donte DiVincenzo</v>
      </c>
      <c r="B81" s="29">
        <f>IF(Pivot!B81=0,"",Pivot!B81)</f>
        <v>15</v>
      </c>
      <c r="C81" s="122">
        <f>IF(Pivot!C81=0,"",Pivot!C81)</f>
        <v>28</v>
      </c>
      <c r="D81" s="123">
        <f>IF(Pivot!D81=0,"",Pivot!D81)</f>
        <v>8.1999999999999993</v>
      </c>
      <c r="E81" s="124">
        <f>IF(Pivot!E81=0,"",Pivot!E81)</f>
        <v>5.0999999999999996</v>
      </c>
      <c r="F81" s="122">
        <f>IF(Pivot!F81=0,"",Pivot!F81)</f>
        <v>3.3</v>
      </c>
      <c r="G81" s="95">
        <f>IF(Pivot!G81=0,"",Pivot!G81)</f>
        <v>21.7</v>
      </c>
      <c r="H81" s="123">
        <f>IF(Pivot!H81=0,"",Pivot!H81)</f>
        <v>7.3</v>
      </c>
      <c r="I81" s="124">
        <f>IF(Pivot!J81=0,"",Pivot!J81)</f>
        <v>4</v>
      </c>
      <c r="J81" s="28">
        <f>IF(Pivot!I81=0,"",Pivot!I81)</f>
        <v>1.3</v>
      </c>
      <c r="K81" s="109">
        <f>IF(Pivot!K81=0,"",Pivot!K81)</f>
        <v>22.9</v>
      </c>
      <c r="L81" s="29">
        <f>IF(Pivot!M81=0,"",Pivot!M81)</f>
        <v>13</v>
      </c>
      <c r="M81" s="30">
        <f>IF(Pivot!L81=0,"",Pivot!L81)</f>
        <v>7</v>
      </c>
      <c r="N81" s="110">
        <f>IF(Pivot!N81=0,"",Pivot!N81)</f>
        <v>2</v>
      </c>
      <c r="O81" s="71" t="str">
        <f t="shared" ca="1" si="12"/>
        <v>GSW</v>
      </c>
      <c r="P81" s="83">
        <f t="shared" si="13"/>
        <v>-5.7</v>
      </c>
      <c r="Q81" s="83">
        <f t="shared" si="14"/>
        <v>-3</v>
      </c>
      <c r="R81" s="83">
        <f t="shared" si="15"/>
        <v>-0.7</v>
      </c>
      <c r="S81" s="2" t="str">
        <f t="shared" ca="1" si="16"/>
        <v>GSW</v>
      </c>
      <c r="T81" s="71" t="str">
        <f t="shared" si="20"/>
        <v>Donte DiVincenzo</v>
      </c>
      <c r="U81" s="175">
        <f t="shared" si="17"/>
        <v>7.3</v>
      </c>
      <c r="V81" s="175">
        <f t="shared" si="18"/>
        <v>4</v>
      </c>
      <c r="W81" s="175">
        <f t="shared" si="19"/>
        <v>1.3</v>
      </c>
      <c r="AA81" s="71" t="s">
        <v>100</v>
      </c>
    </row>
    <row r="82" spans="1:27" customFormat="1" ht="15" customHeight="1" thickTop="1" thickBot="1" x14ac:dyDescent="0.35">
      <c r="A82" s="2" t="str">
        <f>IF(Pivot!A82=0,"",TRIM(Pivot!A82))</f>
        <v>Klay Thompson</v>
      </c>
      <c r="B82" s="29">
        <f>IF(Pivot!B82=0,"",Pivot!B82)</f>
        <v>15</v>
      </c>
      <c r="C82" s="122">
        <f>IF(Pivot!C82=0,"",Pivot!C82)</f>
        <v>34.1</v>
      </c>
      <c r="D82" s="123">
        <f>IF(Pivot!D82=0,"",Pivot!D82)</f>
        <v>20</v>
      </c>
      <c r="E82" s="124">
        <f>IF(Pivot!E82=0,"",Pivot!E82)</f>
        <v>4.8</v>
      </c>
      <c r="F82" s="122">
        <f>IF(Pivot!F82=0,"",Pivot!F82)</f>
        <v>2.1</v>
      </c>
      <c r="G82" s="95">
        <f>IF(Pivot!G82=0,"",Pivot!G82)</f>
        <v>35</v>
      </c>
      <c r="H82" s="123">
        <f>IF(Pivot!H82=0,"",Pivot!H82)</f>
        <v>15.5</v>
      </c>
      <c r="I82" s="124">
        <f>IF(Pivot!J82=0,"",Pivot!J82)</f>
        <v>4.3</v>
      </c>
      <c r="J82" s="28">
        <f>IF(Pivot!I82=0,"",Pivot!I82)</f>
        <v>1.5</v>
      </c>
      <c r="K82" s="109">
        <f>IF(Pivot!K82=0,"",Pivot!K82)</f>
        <v>34.1</v>
      </c>
      <c r="L82" s="29">
        <f>IF(Pivot!M82=0,"",Pivot!M82)</f>
        <v>17</v>
      </c>
      <c r="M82" s="30">
        <f>IF(Pivot!L82=0,"",Pivot!L82)</f>
        <v>2</v>
      </c>
      <c r="N82" s="110">
        <f>IF(Pivot!N82=0,"",Pivot!N82)</f>
        <v>1</v>
      </c>
      <c r="O82" s="71" t="str">
        <f t="shared" ca="1" si="12"/>
        <v>GSW</v>
      </c>
      <c r="P82" s="83">
        <f t="shared" si="13"/>
        <v>-1.5</v>
      </c>
      <c r="Q82" s="83">
        <f t="shared" si="14"/>
        <v>2.2999999999999998</v>
      </c>
      <c r="R82" s="83">
        <f t="shared" si="15"/>
        <v>0.5</v>
      </c>
      <c r="S82" s="2" t="str">
        <f t="shared" ca="1" si="16"/>
        <v>GSW</v>
      </c>
      <c r="T82" s="71" t="str">
        <f t="shared" si="20"/>
        <v>Klay Thompson</v>
      </c>
      <c r="U82" s="174">
        <f t="shared" si="17"/>
        <v>15.5</v>
      </c>
      <c r="V82" s="174">
        <f t="shared" si="18"/>
        <v>2</v>
      </c>
      <c r="W82" s="174">
        <f t="shared" si="19"/>
        <v>1</v>
      </c>
      <c r="AA82" s="71" t="s">
        <v>100</v>
      </c>
    </row>
    <row r="83" spans="1:27" customFormat="1" ht="15.6" customHeight="1" thickTop="1" thickBot="1" x14ac:dyDescent="0.35">
      <c r="A83" s="2" t="str">
        <f>IF(Pivot!A83=0,"",TRIM(Pivot!A83))</f>
        <v>Jonathan Kuminga</v>
      </c>
      <c r="B83" s="29">
        <f>IF(Pivot!B83=0,"",Pivot!B83)</f>
        <v>12</v>
      </c>
      <c r="C83" s="122">
        <f>IF(Pivot!C83=0,"",Pivot!C83)</f>
        <v>24.5</v>
      </c>
      <c r="D83" s="123">
        <f>IF(Pivot!D83=0,"",Pivot!D83)</f>
        <v>13.9</v>
      </c>
      <c r="E83" s="124">
        <f>IF(Pivot!E83=0,"",Pivot!E83)</f>
        <v>4.2</v>
      </c>
      <c r="F83" s="122">
        <f>IF(Pivot!F83=0,"",Pivot!F83)</f>
        <v>1.8</v>
      </c>
      <c r="G83" s="95">
        <f>IF(Pivot!G83=0,"",Pivot!G83)</f>
        <v>23.1</v>
      </c>
      <c r="H83" s="123">
        <f>IF(Pivot!H83=0,"",Pivot!H83)</f>
        <v>11</v>
      </c>
      <c r="I83" s="30">
        <f>IF(Pivot!J83=0,"",Pivot!J83)</f>
        <v>2.5</v>
      </c>
      <c r="J83" s="28">
        <f>IF(Pivot!I83=0,"",Pivot!I83)</f>
        <v>1.3</v>
      </c>
      <c r="K83" s="109">
        <f>IF(Pivot!K83=0,"",Pivot!K83)</f>
        <v>31.2</v>
      </c>
      <c r="L83" s="29">
        <f>IF(Pivot!M83=0,"",Pivot!M83)</f>
        <v>13</v>
      </c>
      <c r="M83" s="30">
        <f>IF(Pivot!L83=0,"",Pivot!L83)</f>
        <v>4</v>
      </c>
      <c r="N83" s="110">
        <f>IF(Pivot!N83=0,"",Pivot!N83)</f>
        <v>1</v>
      </c>
      <c r="O83" s="71" t="str">
        <f t="shared" ca="1" si="12"/>
        <v>GSW</v>
      </c>
      <c r="P83" s="83">
        <f t="shared" si="13"/>
        <v>-2</v>
      </c>
      <c r="Q83" s="83">
        <f t="shared" si="14"/>
        <v>-1.5</v>
      </c>
      <c r="R83" s="83">
        <f t="shared" si="15"/>
        <v>0.30000000000000004</v>
      </c>
      <c r="S83" s="81" t="str">
        <f t="shared" ca="1" si="16"/>
        <v>GSW</v>
      </c>
      <c r="T83" s="71" t="str">
        <f t="shared" si="20"/>
        <v>Jonathan Kuminga</v>
      </c>
      <c r="U83" s="175">
        <f t="shared" si="17"/>
        <v>11</v>
      </c>
      <c r="V83" s="175">
        <f t="shared" si="18"/>
        <v>2.5</v>
      </c>
      <c r="W83" s="175">
        <f t="shared" si="19"/>
        <v>1</v>
      </c>
      <c r="AA83" s="71" t="s">
        <v>100</v>
      </c>
    </row>
    <row r="84" spans="1:27" customFormat="1" ht="15.6" customHeight="1" thickTop="1" thickBot="1" x14ac:dyDescent="0.35">
      <c r="A84" s="2" t="str">
        <f>IF(Pivot!A84=0,"",TRIM(Pivot!A84))</f>
        <v>Jordan Poole</v>
      </c>
      <c r="B84" s="29">
        <f>IF(Pivot!B84=0,"",Pivot!B84)</f>
        <v>15</v>
      </c>
      <c r="C84" s="122">
        <f>IF(Pivot!C84=0,"",Pivot!C84)</f>
        <v>29.2</v>
      </c>
      <c r="D84" s="123">
        <f>IF(Pivot!D84=0,"",Pivot!D84)</f>
        <v>18.8</v>
      </c>
      <c r="E84" s="124">
        <f>IF(Pivot!E84=0,"",Pivot!E84)</f>
        <v>2.5</v>
      </c>
      <c r="F84" s="122">
        <f>IF(Pivot!F84=0,"",Pivot!F84)</f>
        <v>4.3</v>
      </c>
      <c r="G84" s="95">
        <f>IF(Pivot!G84=0,"",Pivot!G84)</f>
        <v>29.6</v>
      </c>
      <c r="H84" s="123">
        <f>IF(Pivot!H84=0,"",Pivot!H84)</f>
        <v>24.3</v>
      </c>
      <c r="I84" s="124">
        <f>IF(Pivot!J84=0,"",Pivot!J84)</f>
        <v>3.3</v>
      </c>
      <c r="J84" s="28">
        <f>IF(Pivot!I84=0,"",Pivot!I84)</f>
        <v>3.3</v>
      </c>
      <c r="K84" s="109">
        <f>IF(Pivot!K84=0,"",Pivot!K84)</f>
        <v>29.4</v>
      </c>
      <c r="L84" s="29">
        <f>IF(Pivot!M84=0,"",Pivot!M84)</f>
        <v>21</v>
      </c>
      <c r="M84" s="30">
        <f>IF(Pivot!L84=0,"",Pivot!L84)</f>
        <v>5</v>
      </c>
      <c r="N84" s="110">
        <f>IF(Pivot!N84=0,"",Pivot!N84)</f>
        <v>2</v>
      </c>
      <c r="O84" s="71" t="str">
        <f t="shared" ca="1" si="12"/>
        <v>GSW</v>
      </c>
      <c r="P84" s="83">
        <f t="shared" si="13"/>
        <v>-2.1999999999999993</v>
      </c>
      <c r="Q84" s="83">
        <f t="shared" si="14"/>
        <v>-2.5</v>
      </c>
      <c r="R84" s="83">
        <f t="shared" si="15"/>
        <v>1.2999999999999998</v>
      </c>
      <c r="S84" s="81" t="str">
        <f t="shared" ca="1" si="16"/>
        <v>GSW</v>
      </c>
      <c r="T84" s="71" t="str">
        <f t="shared" si="20"/>
        <v>Jordan Poole</v>
      </c>
      <c r="U84" s="174">
        <f t="shared" si="17"/>
        <v>18.8</v>
      </c>
      <c r="V84" s="174">
        <f t="shared" si="18"/>
        <v>2.5</v>
      </c>
      <c r="W84" s="174">
        <f t="shared" si="19"/>
        <v>2</v>
      </c>
      <c r="AA84" s="48" t="s">
        <v>106</v>
      </c>
    </row>
    <row r="85" spans="1:27" customFormat="1" ht="15.6" customHeight="1" thickTop="1" thickBot="1" x14ac:dyDescent="0.35">
      <c r="A85" s="2" t="str">
        <f>IF(Pivot!A85=0,"",TRIM(Pivot!A85))</f>
        <v>HOU</v>
      </c>
      <c r="B85" s="29">
        <f>IF(Pivot!B85=0,"",Pivot!B85)</f>
        <v>13.714285714285714</v>
      </c>
      <c r="C85" s="122">
        <f>IF(Pivot!C85=0,"",Pivot!C85)</f>
        <v>30.728571428571424</v>
      </c>
      <c r="D85" s="123">
        <f>IF(Pivot!D85=0,"",Pivot!D85)</f>
        <v>15.299999999999999</v>
      </c>
      <c r="E85" s="124">
        <f>IF(Pivot!E85=0,"",Pivot!E85)</f>
        <v>5.7857142857142856</v>
      </c>
      <c r="F85" s="122">
        <f>IF(Pivot!F85=0,"",Pivot!F85)</f>
        <v>2.8857142857142857</v>
      </c>
      <c r="G85" s="95">
        <f>IF(Pivot!G85=0,"",Pivot!G85)</f>
        <v>31.716666666666665</v>
      </c>
      <c r="H85" s="123">
        <f>IF(Pivot!H85=0,"",Pivot!H85)</f>
        <v>16.683333333333334</v>
      </c>
      <c r="I85" s="30">
        <f>IF(Pivot!J85=0,"",Pivot!J85)</f>
        <v>5.4000000000000012</v>
      </c>
      <c r="J85" s="28">
        <f>IF(Pivot!I85=0,"",Pivot!I85)</f>
        <v>3.0666666666666669</v>
      </c>
      <c r="K85" s="109">
        <f>IF(Pivot!K85=0,"",Pivot!K85)</f>
        <v>31.383333333333336</v>
      </c>
      <c r="L85" s="29">
        <f>IF(Pivot!M85=0,"",Pivot!M85)</f>
        <v>16.833333333333332</v>
      </c>
      <c r="M85" s="30">
        <f>IF(Pivot!L85=0,"",Pivot!L85)</f>
        <v>5.5</v>
      </c>
      <c r="N85" s="110">
        <f>IF(Pivot!N85=0,"",Pivot!N85)</f>
        <v>3</v>
      </c>
      <c r="O85" s="71" t="str">
        <f t="shared" ca="1" si="12"/>
        <v>HOU</v>
      </c>
      <c r="P85" s="83">
        <f t="shared" si="13"/>
        <v>-1.5333333333333332</v>
      </c>
      <c r="Q85" s="83">
        <f t="shared" si="14"/>
        <v>-9.9999999999998757E-2</v>
      </c>
      <c r="R85" s="83">
        <f t="shared" si="15"/>
        <v>-0.11428571428571432</v>
      </c>
      <c r="S85" s="81" t="str">
        <f t="shared" ca="1" si="16"/>
        <v>HOU</v>
      </c>
      <c r="T85" s="71" t="str">
        <f t="shared" si="20"/>
        <v>HOU</v>
      </c>
      <c r="U85" s="175">
        <f t="shared" si="17"/>
        <v>15.299999999999999</v>
      </c>
      <c r="V85" s="175">
        <f t="shared" si="18"/>
        <v>5.4000000000000012</v>
      </c>
      <c r="W85" s="175">
        <f t="shared" si="19"/>
        <v>2.8857142857142857</v>
      </c>
      <c r="AA85" s="71" t="s">
        <v>106</v>
      </c>
    </row>
    <row r="86" spans="1:27" customFormat="1" ht="15.6" customHeight="1" thickTop="1" thickBot="1" x14ac:dyDescent="0.35">
      <c r="A86" s="2" t="str">
        <f>IF(Pivot!A86=0,"",TRIM(Pivot!A86))</f>
        <v>Alperen Sengun</v>
      </c>
      <c r="B86" s="29">
        <f>IF(Pivot!B86=0,"",Pivot!B86)</f>
        <v>13</v>
      </c>
      <c r="C86" s="122">
        <f>IF(Pivot!C86=0,"",Pivot!C86)</f>
        <v>30.4</v>
      </c>
      <c r="D86" s="123">
        <f>IF(Pivot!D86=0,"",Pivot!D86)</f>
        <v>13.7</v>
      </c>
      <c r="E86" s="124">
        <f>IF(Pivot!E86=0,"",Pivot!E86)</f>
        <v>8.5</v>
      </c>
      <c r="F86" s="122">
        <f>IF(Pivot!F86=0,"",Pivot!F86)</f>
        <v>3.5</v>
      </c>
      <c r="G86" s="95">
        <f>IF(Pivot!G86=0,"",Pivot!G86)</f>
        <v>29.7</v>
      </c>
      <c r="H86" s="123">
        <f>IF(Pivot!H86=0,"",Pivot!H86)</f>
        <v>14.3</v>
      </c>
      <c r="I86" s="124">
        <f>IF(Pivot!J86=0,"",Pivot!J86)</f>
        <v>6.5</v>
      </c>
      <c r="J86" s="28">
        <f>IF(Pivot!I86=0,"",Pivot!I86)</f>
        <v>2.8</v>
      </c>
      <c r="K86" s="109">
        <f>IF(Pivot!K86=0,"",Pivot!K86)</f>
        <v>28.4</v>
      </c>
      <c r="L86" s="29">
        <f>IF(Pivot!M86=0,"",Pivot!M86)</f>
        <v>11</v>
      </c>
      <c r="M86" s="30">
        <f>IF(Pivot!L86=0,"",Pivot!L86)</f>
        <v>5</v>
      </c>
      <c r="N86" s="110">
        <f>IF(Pivot!N86=0,"",Pivot!N86)</f>
        <v>1</v>
      </c>
      <c r="O86" s="71" t="str">
        <f t="shared" ca="1" si="12"/>
        <v>HOU</v>
      </c>
      <c r="P86" s="83">
        <f t="shared" si="13"/>
        <v>2.6999999999999993</v>
      </c>
      <c r="Q86" s="83">
        <f t="shared" si="14"/>
        <v>1.5</v>
      </c>
      <c r="R86" s="83">
        <f t="shared" si="15"/>
        <v>1.7999999999999998</v>
      </c>
      <c r="S86" s="81" t="str">
        <f t="shared" ca="1" si="16"/>
        <v>HOU</v>
      </c>
      <c r="T86" s="71" t="str">
        <f t="shared" si="20"/>
        <v>Alperen Sengun</v>
      </c>
      <c r="U86" s="174">
        <f t="shared" si="17"/>
        <v>11</v>
      </c>
      <c r="V86" s="174">
        <f t="shared" si="18"/>
        <v>5</v>
      </c>
      <c r="W86" s="174">
        <f t="shared" si="19"/>
        <v>1</v>
      </c>
      <c r="AA86" s="71" t="s">
        <v>106</v>
      </c>
    </row>
    <row r="87" spans="1:27" customFormat="1" ht="15.6" customHeight="1" thickTop="1" thickBot="1" x14ac:dyDescent="0.35">
      <c r="A87" s="2" t="str">
        <f>IF(Pivot!A87=0,"",TRIM(Pivot!A87))</f>
        <v>Jabari Smith Jr.</v>
      </c>
      <c r="B87" s="29">
        <f>IF(Pivot!B87=0,"",Pivot!B87)</f>
        <v>15</v>
      </c>
      <c r="C87" s="122">
        <f>IF(Pivot!C87=0,"",Pivot!C87)</f>
        <v>32.700000000000003</v>
      </c>
      <c r="D87" s="123">
        <f>IF(Pivot!D87=0,"",Pivot!D87)</f>
        <v>15.5</v>
      </c>
      <c r="E87" s="124">
        <f>IF(Pivot!E87=0,"",Pivot!E87)</f>
        <v>7.3</v>
      </c>
      <c r="F87" s="122">
        <f>IF(Pivot!F87=0,"",Pivot!F87)</f>
        <v>1.6</v>
      </c>
      <c r="G87" s="95">
        <f>IF(Pivot!G87=0,"",Pivot!G87)</f>
        <v>30.6</v>
      </c>
      <c r="H87" s="123">
        <f>IF(Pivot!H87=0,"",Pivot!H87)</f>
        <v>15.5</v>
      </c>
      <c r="I87" s="124">
        <f>IF(Pivot!J87=0,"",Pivot!J87)</f>
        <v>7</v>
      </c>
      <c r="J87" s="28">
        <f>IF(Pivot!I87=0,"",Pivot!I87)</f>
        <v>2.2999999999999998</v>
      </c>
      <c r="K87" s="109">
        <f>IF(Pivot!K87=0,"",Pivot!K87)</f>
        <v>29.7</v>
      </c>
      <c r="L87" s="29">
        <f>IF(Pivot!M87=0,"",Pivot!M87)</f>
        <v>14</v>
      </c>
      <c r="M87" s="30">
        <f>IF(Pivot!L87=0,"",Pivot!L87)</f>
        <v>11</v>
      </c>
      <c r="N87" s="110">
        <f>IF(Pivot!N87=0,"",Pivot!N87)</f>
        <v>6</v>
      </c>
      <c r="O87" s="71" t="str">
        <f t="shared" ca="1" si="12"/>
        <v>HOU</v>
      </c>
      <c r="P87" s="83">
        <f t="shared" si="13"/>
        <v>1.5</v>
      </c>
      <c r="Q87" s="83">
        <f t="shared" si="14"/>
        <v>-4</v>
      </c>
      <c r="R87" s="83">
        <f t="shared" si="15"/>
        <v>-4.4000000000000004</v>
      </c>
      <c r="S87" s="81" t="str">
        <f t="shared" ca="1" si="16"/>
        <v>HOU</v>
      </c>
      <c r="T87" s="71" t="str">
        <f t="shared" si="20"/>
        <v>Jabari Smith Jr.</v>
      </c>
      <c r="U87" s="174">
        <f t="shared" si="17"/>
        <v>14</v>
      </c>
      <c r="V87" s="174">
        <f t="shared" si="18"/>
        <v>7</v>
      </c>
      <c r="W87" s="174">
        <f t="shared" si="19"/>
        <v>1.6</v>
      </c>
      <c r="AA87" s="71" t="s">
        <v>106</v>
      </c>
    </row>
    <row r="88" spans="1:27" customFormat="1" ht="15.6" customHeight="1" thickTop="1" thickBot="1" x14ac:dyDescent="0.35">
      <c r="A88" s="2" t="str">
        <f>IF(Pivot!A88=0,"",TRIM(Pivot!A88))</f>
        <v>Tari Eason</v>
      </c>
      <c r="B88" s="29">
        <f>IF(Pivot!B88=0,"",Pivot!B88)</f>
        <v>15</v>
      </c>
      <c r="C88" s="122">
        <f>IF(Pivot!C88=0,"",Pivot!C88)</f>
        <v>27</v>
      </c>
      <c r="D88" s="123">
        <f>IF(Pivot!D88=0,"",Pivot!D88)</f>
        <v>11.5</v>
      </c>
      <c r="E88" s="124">
        <f>IF(Pivot!E88=0,"",Pivot!E88)</f>
        <v>6.8</v>
      </c>
      <c r="F88" s="122">
        <f>IF(Pivot!F88=0,"",Pivot!F88)</f>
        <v>1.1000000000000001</v>
      </c>
      <c r="G88" s="95">
        <f>IF(Pivot!G88=0,"",Pivot!G88)</f>
        <v>28.7</v>
      </c>
      <c r="H88" s="123">
        <f>IF(Pivot!H88=0,"",Pivot!H88)</f>
        <v>12.3</v>
      </c>
      <c r="I88" s="30">
        <f>IF(Pivot!J88=0,"",Pivot!J88)</f>
        <v>7</v>
      </c>
      <c r="J88" s="28">
        <f>IF(Pivot!I88=0,"",Pivot!I88)</f>
        <v>1.5</v>
      </c>
      <c r="K88" s="109">
        <f>IF(Pivot!K88=0,"",Pivot!K88)</f>
        <v>28</v>
      </c>
      <c r="L88" s="29">
        <f>IF(Pivot!M88=0,"",Pivot!M88)</f>
        <v>13</v>
      </c>
      <c r="M88" s="30">
        <f>IF(Pivot!L88=0,"",Pivot!L88)</f>
        <v>8</v>
      </c>
      <c r="N88" s="110">
        <f>IF(Pivot!N88=0,"",Pivot!N88)</f>
        <v>1</v>
      </c>
      <c r="O88" s="71" t="str">
        <f t="shared" ca="1" si="12"/>
        <v>HOU</v>
      </c>
      <c r="P88" s="83">
        <f t="shared" si="13"/>
        <v>-1.5</v>
      </c>
      <c r="Q88" s="83">
        <f t="shared" si="14"/>
        <v>-1.2000000000000002</v>
      </c>
      <c r="R88" s="83">
        <f t="shared" si="15"/>
        <v>0.10000000000000009</v>
      </c>
      <c r="S88" s="2" t="str">
        <f t="shared" ca="1" si="16"/>
        <v>HOU</v>
      </c>
      <c r="T88" s="71" t="str">
        <f t="shared" si="20"/>
        <v>Tari Eason</v>
      </c>
      <c r="U88" s="174">
        <f t="shared" si="17"/>
        <v>11.5</v>
      </c>
      <c r="V88" s="174">
        <f t="shared" si="18"/>
        <v>6.8</v>
      </c>
      <c r="W88" s="174">
        <f t="shared" si="19"/>
        <v>1</v>
      </c>
      <c r="AA88" s="71" t="s">
        <v>106</v>
      </c>
    </row>
    <row r="89" spans="1:27" customFormat="1" ht="15" customHeight="1" thickTop="1" thickBot="1" x14ac:dyDescent="0.35">
      <c r="A89" s="2" t="str">
        <f>IF(Pivot!A89=0,"",TRIM(Pivot!A89))</f>
        <v>Kevin Porter Jr.</v>
      </c>
      <c r="B89" s="29">
        <f>IF(Pivot!B89=0,"",Pivot!B89)</f>
        <v>14</v>
      </c>
      <c r="C89" s="122">
        <f>IF(Pivot!C89=0,"",Pivot!C89)</f>
        <v>34.200000000000003</v>
      </c>
      <c r="D89" s="123">
        <f>IF(Pivot!D89=0,"",Pivot!D89)</f>
        <v>16.600000000000001</v>
      </c>
      <c r="E89" s="124">
        <f>IF(Pivot!E89=0,"",Pivot!E89)</f>
        <v>5.4</v>
      </c>
      <c r="F89" s="122">
        <f>IF(Pivot!F89=0,"",Pivot!F89)</f>
        <v>6.4</v>
      </c>
      <c r="G89" s="95">
        <f>IF(Pivot!G89=0,"",Pivot!G89)</f>
        <v>33.799999999999997</v>
      </c>
      <c r="H89" s="123">
        <f>IF(Pivot!H89=0,"",Pivot!H89)</f>
        <v>16.5</v>
      </c>
      <c r="I89" s="124">
        <f>IF(Pivot!J89=0,"",Pivot!J89)</f>
        <v>4.8</v>
      </c>
      <c r="J89" s="28">
        <f>IF(Pivot!I89=0,"",Pivot!I89)</f>
        <v>6.3</v>
      </c>
      <c r="K89" s="109">
        <f>IF(Pivot!K89=0,"",Pivot!K89)</f>
        <v>34.700000000000003</v>
      </c>
      <c r="L89" s="29">
        <f>IF(Pivot!M89=0,"",Pivot!M89)</f>
        <v>26</v>
      </c>
      <c r="M89" s="30" t="str">
        <f>IF(Pivot!L89=0,"",Pivot!L89)</f>
        <v/>
      </c>
      <c r="N89" s="110">
        <f>IF(Pivot!N89=0,"",Pivot!N89)</f>
        <v>4</v>
      </c>
      <c r="O89" s="71" t="str">
        <f t="shared" ca="1" si="12"/>
        <v>HOU</v>
      </c>
      <c r="P89" s="83">
        <f t="shared" si="13"/>
        <v>-9.5</v>
      </c>
      <c r="Q89" s="83" t="str">
        <f t="shared" si="14"/>
        <v/>
      </c>
      <c r="R89" s="83">
        <f t="shared" si="15"/>
        <v>2.2999999999999998</v>
      </c>
      <c r="S89" s="81" t="str">
        <f t="shared" ca="1" si="16"/>
        <v>HOU</v>
      </c>
      <c r="T89" s="71" t="str">
        <f t="shared" si="20"/>
        <v>Kevin Porter Jr.</v>
      </c>
      <c r="U89" s="175">
        <f t="shared" si="17"/>
        <v>16.5</v>
      </c>
      <c r="V89" s="175">
        <f t="shared" si="18"/>
        <v>4.8</v>
      </c>
      <c r="W89" s="175">
        <f t="shared" si="19"/>
        <v>4</v>
      </c>
      <c r="AA89" s="71" t="s">
        <v>106</v>
      </c>
    </row>
    <row r="90" spans="1:27" customFormat="1" ht="15.6" customHeight="1" thickTop="1" thickBot="1" x14ac:dyDescent="0.35">
      <c r="A90" s="2" t="str">
        <f>IF(Pivot!A90=0,"",TRIM(Pivot!A90))</f>
        <v>Kenyon Martin Jr.</v>
      </c>
      <c r="B90" s="29">
        <f>IF(Pivot!B90=0,"",Pivot!B90)</f>
        <v>15</v>
      </c>
      <c r="C90" s="122">
        <f>IF(Pivot!C90=0,"",Pivot!C90)</f>
        <v>32.4</v>
      </c>
      <c r="D90" s="123">
        <f>IF(Pivot!D90=0,"",Pivot!D90)</f>
        <v>15.7</v>
      </c>
      <c r="E90" s="124">
        <f>IF(Pivot!E90=0,"",Pivot!E90)</f>
        <v>5.3</v>
      </c>
      <c r="F90" s="122">
        <f>IF(Pivot!F90=0,"",Pivot!F90)</f>
        <v>1.3</v>
      </c>
      <c r="G90" s="95">
        <f>IF(Pivot!G90=0,"",Pivot!G90)</f>
        <v>33.1</v>
      </c>
      <c r="H90" s="123">
        <f>IF(Pivot!H90=0,"",Pivot!H90)</f>
        <v>18</v>
      </c>
      <c r="I90" s="124">
        <f>IF(Pivot!J90=0,"",Pivot!J90)</f>
        <v>4.8</v>
      </c>
      <c r="J90" s="28">
        <f>IF(Pivot!I90=0,"",Pivot!I90)</f>
        <v>1.5</v>
      </c>
      <c r="K90" s="109">
        <f>IF(Pivot!K90=0,"",Pivot!K90)</f>
        <v>32.799999999999997</v>
      </c>
      <c r="L90" s="29">
        <f>IF(Pivot!M90=0,"",Pivot!M90)</f>
        <v>18</v>
      </c>
      <c r="M90" s="30">
        <f>IF(Pivot!L90=0,"",Pivot!L90)</f>
        <v>6</v>
      </c>
      <c r="N90" s="110">
        <f>IF(Pivot!N90=0,"",Pivot!N90)</f>
        <v>2</v>
      </c>
      <c r="O90" s="71" t="str">
        <f t="shared" ca="1" si="12"/>
        <v>HOU</v>
      </c>
      <c r="P90" s="83">
        <f t="shared" si="13"/>
        <v>-2.3000000000000007</v>
      </c>
      <c r="Q90" s="83">
        <f t="shared" si="14"/>
        <v>-1.2000000000000002</v>
      </c>
      <c r="R90" s="83">
        <f t="shared" si="15"/>
        <v>-0.7</v>
      </c>
      <c r="S90" s="2" t="str">
        <f t="shared" ca="1" si="16"/>
        <v>HOU</v>
      </c>
      <c r="T90" s="71" t="str">
        <f t="shared" si="20"/>
        <v>Kenyon Martin Jr.</v>
      </c>
      <c r="U90" s="174">
        <f t="shared" si="17"/>
        <v>15.7</v>
      </c>
      <c r="V90" s="174">
        <f t="shared" si="18"/>
        <v>4.8</v>
      </c>
      <c r="W90" s="174">
        <f t="shared" si="19"/>
        <v>1.3</v>
      </c>
      <c r="AA90" s="71" t="s">
        <v>106</v>
      </c>
    </row>
    <row r="91" spans="1:27" customFormat="1" ht="15.6" customHeight="1" thickTop="1" thickBot="1" x14ac:dyDescent="0.35">
      <c r="A91" s="2" t="str">
        <f>IF(Pivot!A91=0,"",TRIM(Pivot!A91))</f>
        <v>Jae'Sean Tate</v>
      </c>
      <c r="B91" s="29">
        <f>IF(Pivot!B91=0,"",Pivot!B91)</f>
        <v>9</v>
      </c>
      <c r="C91" s="122">
        <f>IF(Pivot!C91=0,"",Pivot!C91)</f>
        <v>22.7</v>
      </c>
      <c r="D91" s="123">
        <f>IF(Pivot!D91=0,"",Pivot!D91)</f>
        <v>10.9</v>
      </c>
      <c r="E91" s="124">
        <f>IF(Pivot!E91=0,"",Pivot!E91)</f>
        <v>4</v>
      </c>
      <c r="F91" s="122">
        <f>IF(Pivot!F91=0,"",Pivot!F91)</f>
        <v>3</v>
      </c>
      <c r="G91" s="95" t="e">
        <f>IF(Pivot!G91=0,"",Pivot!G91)</f>
        <v>#DIV/0!</v>
      </c>
      <c r="H91" s="123" t="e">
        <f>IF(Pivot!H91=0,"",Pivot!H91)</f>
        <v>#DIV/0!</v>
      </c>
      <c r="I91" s="30" t="e">
        <f>IF(Pivot!J91=0,"",Pivot!J91)</f>
        <v>#DIV/0!</v>
      </c>
      <c r="J91" s="28" t="e">
        <f>IF(Pivot!I91=0,"",Pivot!I91)</f>
        <v>#DIV/0!</v>
      </c>
      <c r="K91" s="109" t="e">
        <f>IF(Pivot!K91=0,"",Pivot!K91)</f>
        <v>#DIV/0!</v>
      </c>
      <c r="L91" s="29" t="e">
        <f>IF(Pivot!M91=0,"",Pivot!M91)</f>
        <v>#DIV/0!</v>
      </c>
      <c r="M91" s="30" t="e">
        <f>IF(Pivot!L91=0,"",Pivot!L91)</f>
        <v>#DIV/0!</v>
      </c>
      <c r="N91" s="110" t="e">
        <f>IF(Pivot!N91=0,"",Pivot!N91)</f>
        <v>#DIV/0!</v>
      </c>
      <c r="O91" s="71" t="str">
        <f t="shared" ca="1" si="12"/>
        <v>HOU</v>
      </c>
      <c r="P91" s="83" t="str">
        <f t="shared" si="13"/>
        <v/>
      </c>
      <c r="Q91" s="83" t="str">
        <f t="shared" si="14"/>
        <v/>
      </c>
      <c r="R91" s="83" t="str">
        <f t="shared" si="15"/>
        <v/>
      </c>
      <c r="S91" s="2" t="str">
        <f t="shared" ca="1" si="16"/>
        <v>HOU</v>
      </c>
      <c r="T91" s="71" t="str">
        <f t="shared" si="20"/>
        <v>Jae'Sean Tate</v>
      </c>
      <c r="U91" s="175" t="e">
        <f t="shared" si="17"/>
        <v>#DIV/0!</v>
      </c>
      <c r="V91" s="175" t="e">
        <f t="shared" si="18"/>
        <v>#DIV/0!</v>
      </c>
      <c r="W91" s="175" t="e">
        <f t="shared" si="19"/>
        <v>#DIV/0!</v>
      </c>
      <c r="AA91" s="71" t="s">
        <v>122</v>
      </c>
    </row>
    <row r="92" spans="1:27" customFormat="1" ht="15.6" customHeight="1" thickTop="1" thickBot="1" x14ac:dyDescent="0.35">
      <c r="A92" s="2" t="str">
        <f>IF(Pivot!A92=0,"",TRIM(Pivot!A92))</f>
        <v>Jalen Green</v>
      </c>
      <c r="B92" s="29">
        <f>IF(Pivot!B92=0,"",Pivot!B92)</f>
        <v>15</v>
      </c>
      <c r="C92" s="122">
        <f>IF(Pivot!C92=0,"",Pivot!C92)</f>
        <v>35.700000000000003</v>
      </c>
      <c r="D92" s="123">
        <f>IF(Pivot!D92=0,"",Pivot!D92)</f>
        <v>23.2</v>
      </c>
      <c r="E92" s="124">
        <f>IF(Pivot!E92=0,"",Pivot!E92)</f>
        <v>3.2</v>
      </c>
      <c r="F92" s="122">
        <f>IF(Pivot!F92=0,"",Pivot!F92)</f>
        <v>3.3</v>
      </c>
      <c r="G92" s="95">
        <f>IF(Pivot!G92=0,"",Pivot!G92)</f>
        <v>34.4</v>
      </c>
      <c r="H92" s="123">
        <f>IF(Pivot!H92=0,"",Pivot!H92)</f>
        <v>23.5</v>
      </c>
      <c r="I92" s="124">
        <f>IF(Pivot!J92=0,"",Pivot!J92)</f>
        <v>2.2999999999999998</v>
      </c>
      <c r="J92" s="28">
        <f>IF(Pivot!I92=0,"",Pivot!I92)</f>
        <v>4</v>
      </c>
      <c r="K92" s="109">
        <f>IF(Pivot!K92=0,"",Pivot!K92)</f>
        <v>34.700000000000003</v>
      </c>
      <c r="L92" s="29">
        <f>IF(Pivot!M92=0,"",Pivot!M92)</f>
        <v>19</v>
      </c>
      <c r="M92" s="30">
        <f>IF(Pivot!L92=0,"",Pivot!L92)</f>
        <v>3</v>
      </c>
      <c r="N92" s="110">
        <f>IF(Pivot!N92=0,"",Pivot!N92)</f>
        <v>4</v>
      </c>
      <c r="O92" s="71" t="str">
        <f t="shared" ca="1" si="12"/>
        <v>HOU</v>
      </c>
      <c r="P92" s="83">
        <f t="shared" si="13"/>
        <v>4.1999999999999993</v>
      </c>
      <c r="Q92" s="83">
        <f t="shared" si="14"/>
        <v>-0.70000000000000018</v>
      </c>
      <c r="R92" s="83">
        <f t="shared" si="15"/>
        <v>-0.70000000000000018</v>
      </c>
      <c r="S92" s="71" t="str">
        <f t="shared" ca="1" si="16"/>
        <v>HOU</v>
      </c>
      <c r="T92" s="71" t="str">
        <f t="shared" si="20"/>
        <v>Jalen Green</v>
      </c>
      <c r="U92" s="174">
        <f t="shared" si="17"/>
        <v>19</v>
      </c>
      <c r="V92" s="174">
        <f t="shared" si="18"/>
        <v>2.2999999999999998</v>
      </c>
      <c r="W92" s="174">
        <f t="shared" si="19"/>
        <v>3.3</v>
      </c>
      <c r="AA92" s="71" t="s">
        <v>122</v>
      </c>
    </row>
    <row r="93" spans="1:27" customFormat="1" ht="15.6" customHeight="1" thickTop="1" thickBot="1" x14ac:dyDescent="0.35">
      <c r="A93" s="2" t="str">
        <f>IF(Pivot!A93=0,"",TRIM(Pivot!A93))</f>
        <v>IND</v>
      </c>
      <c r="B93" s="29">
        <f>IF(Pivot!B93=0,"",Pivot!B93)</f>
        <v>12</v>
      </c>
      <c r="C93" s="122">
        <f>IF(Pivot!C93=0,"",Pivot!C93)</f>
        <v>26.522222222222226</v>
      </c>
      <c r="D93" s="123">
        <f>IF(Pivot!D93=0,"",Pivot!D93)</f>
        <v>13.888888888888888</v>
      </c>
      <c r="E93" s="124">
        <f>IF(Pivot!E93=0,"",Pivot!E93)</f>
        <v>3.8111111111111109</v>
      </c>
      <c r="F93" s="122">
        <f>IF(Pivot!F93=0,"",Pivot!F93)</f>
        <v>3.7666666666666666</v>
      </c>
      <c r="G93" s="95">
        <f>IF(Pivot!G93=0,"",Pivot!G93)</f>
        <v>24.855555555555554</v>
      </c>
      <c r="H93" s="123">
        <f>IF(Pivot!H93=0,"",Pivot!H93)</f>
        <v>12.3</v>
      </c>
      <c r="I93" s="30">
        <f>IF(Pivot!J93=0,"",Pivot!J93)</f>
        <v>3.5444444444444447</v>
      </c>
      <c r="J93" s="28">
        <f>IF(Pivot!I93=0,"",Pivot!I93)</f>
        <v>3.5111111111111111</v>
      </c>
      <c r="K93" s="109">
        <f>IF(Pivot!K93=0,"",Pivot!K93)</f>
        <v>33.44</v>
      </c>
      <c r="L93" s="29">
        <f>IF(Pivot!M93=0,"",Pivot!M93)</f>
        <v>15</v>
      </c>
      <c r="M93" s="30">
        <f>IF(Pivot!L93=0,"",Pivot!L93)</f>
        <v>4.8</v>
      </c>
      <c r="N93" s="110">
        <f>IF(Pivot!N93=0,"",Pivot!N93)</f>
        <v>3.6</v>
      </c>
      <c r="O93" s="71" t="str">
        <f t="shared" ca="1" si="12"/>
        <v>IND</v>
      </c>
      <c r="P93" s="83">
        <f t="shared" si="13"/>
        <v>-2.6999999999999993</v>
      </c>
      <c r="Q93" s="83">
        <f t="shared" si="14"/>
        <v>-1.2555555555555551</v>
      </c>
      <c r="R93" s="83">
        <f t="shared" si="15"/>
        <v>-8.8888888888889017E-2</v>
      </c>
      <c r="S93" s="81" t="str">
        <f t="shared" ca="1" si="16"/>
        <v>IND</v>
      </c>
      <c r="T93" s="71" t="str">
        <f t="shared" si="20"/>
        <v>IND</v>
      </c>
      <c r="U93" s="175">
        <f t="shared" si="17"/>
        <v>12.3</v>
      </c>
      <c r="V93" s="175">
        <f t="shared" si="18"/>
        <v>3.5444444444444447</v>
      </c>
      <c r="W93" s="175">
        <f t="shared" si="19"/>
        <v>3.5111111111111111</v>
      </c>
      <c r="AA93" s="71" t="s">
        <v>122</v>
      </c>
    </row>
    <row r="94" spans="1:27" customFormat="1" ht="15.6" customHeight="1" thickTop="1" thickBot="1" x14ac:dyDescent="0.35">
      <c r="A94" s="2" t="str">
        <f>IF(Pivot!A94=0,"",TRIM(Pivot!A94))</f>
        <v>Buddy Hield</v>
      </c>
      <c r="B94" s="29">
        <f>IF(Pivot!B94=0,"",Pivot!B94)</f>
        <v>14</v>
      </c>
      <c r="C94" s="122">
        <f>IF(Pivot!C94=0,"",Pivot!C94)</f>
        <v>29.3</v>
      </c>
      <c r="D94" s="123">
        <f>IF(Pivot!D94=0,"",Pivot!D94)</f>
        <v>14.4</v>
      </c>
      <c r="E94" s="124">
        <f>IF(Pivot!E94=0,"",Pivot!E94)</f>
        <v>5.6</v>
      </c>
      <c r="F94" s="122">
        <f>IF(Pivot!F94=0,"",Pivot!F94)</f>
        <v>3</v>
      </c>
      <c r="G94" s="95">
        <f>IF(Pivot!G94=0,"",Pivot!G94)</f>
        <v>28.4</v>
      </c>
      <c r="H94" s="123">
        <f>IF(Pivot!H94=0,"",Pivot!H94)</f>
        <v>12.3</v>
      </c>
      <c r="I94" s="124">
        <f>IF(Pivot!J94=0,"",Pivot!J94)</f>
        <v>6</v>
      </c>
      <c r="J94" s="28">
        <f>IF(Pivot!I94=0,"",Pivot!I94)</f>
        <v>4</v>
      </c>
      <c r="K94" s="109" t="e">
        <f>IF(Pivot!K94=0,"",Pivot!K94)</f>
        <v>#DIV/0!</v>
      </c>
      <c r="L94" s="29" t="e">
        <f>IF(Pivot!M94=0,"",Pivot!M94)</f>
        <v>#DIV/0!</v>
      </c>
      <c r="M94" s="30" t="e">
        <f>IF(Pivot!L94=0,"",Pivot!L94)</f>
        <v>#DIV/0!</v>
      </c>
      <c r="N94" s="110" t="e">
        <f>IF(Pivot!N94=0,"",Pivot!N94)</f>
        <v>#DIV/0!</v>
      </c>
      <c r="O94" s="71" t="str">
        <f t="shared" ca="1" si="12"/>
        <v>IND</v>
      </c>
      <c r="P94" s="83" t="str">
        <f t="shared" si="13"/>
        <v/>
      </c>
      <c r="Q94" s="83" t="str">
        <f t="shared" si="14"/>
        <v/>
      </c>
      <c r="R94" s="83" t="str">
        <f t="shared" si="15"/>
        <v/>
      </c>
      <c r="S94" s="81" t="str">
        <f t="shared" ca="1" si="16"/>
        <v>IND</v>
      </c>
      <c r="T94" s="71" t="str">
        <f t="shared" si="20"/>
        <v>Buddy Hield</v>
      </c>
      <c r="U94" s="174">
        <f t="shared" si="17"/>
        <v>12.3</v>
      </c>
      <c r="V94" s="174">
        <f t="shared" si="18"/>
        <v>5.6</v>
      </c>
      <c r="W94" s="174">
        <f t="shared" si="19"/>
        <v>3</v>
      </c>
      <c r="AA94" s="71" t="s">
        <v>122</v>
      </c>
    </row>
    <row r="95" spans="1:27" customFormat="1" ht="15" customHeight="1" thickTop="1" thickBot="1" x14ac:dyDescent="0.35">
      <c r="A95" s="2" t="str">
        <f>IF(Pivot!A95=0,"",TRIM(Pivot!A95))</f>
        <v>Myles Turner</v>
      </c>
      <c r="B95" s="29">
        <f>IF(Pivot!B95=0,"",Pivot!B95)</f>
        <v>11</v>
      </c>
      <c r="C95" s="122">
        <f>IF(Pivot!C95=0,"",Pivot!C95)</f>
        <v>27.2</v>
      </c>
      <c r="D95" s="123">
        <f>IF(Pivot!D95=0,"",Pivot!D95)</f>
        <v>17.8</v>
      </c>
      <c r="E95" s="124">
        <f>IF(Pivot!E95=0,"",Pivot!E95)</f>
        <v>5.3</v>
      </c>
      <c r="F95" s="122">
        <f>IF(Pivot!F95=0,"",Pivot!F95)</f>
        <v>1.9</v>
      </c>
      <c r="G95" s="95">
        <f>IF(Pivot!G95=0,"",Pivot!G95)</f>
        <v>26.6</v>
      </c>
      <c r="H95" s="123">
        <f>IF(Pivot!H95=0,"",Pivot!H95)</f>
        <v>18</v>
      </c>
      <c r="I95" s="30">
        <f>IF(Pivot!J95=0,"",Pivot!J95)</f>
        <v>6.5</v>
      </c>
      <c r="J95" s="28">
        <f>IF(Pivot!I95=0,"",Pivot!I95)</f>
        <v>1.5</v>
      </c>
      <c r="K95" s="109" t="e">
        <f>IF(Pivot!K95=0,"",Pivot!K95)</f>
        <v>#DIV/0!</v>
      </c>
      <c r="L95" s="29" t="e">
        <f>IF(Pivot!M95=0,"",Pivot!M95)</f>
        <v>#DIV/0!</v>
      </c>
      <c r="M95" s="30" t="e">
        <f>IF(Pivot!L95=0,"",Pivot!L95)</f>
        <v>#DIV/0!</v>
      </c>
      <c r="N95" s="110" t="e">
        <f>IF(Pivot!N95=0,"",Pivot!N95)</f>
        <v>#DIV/0!</v>
      </c>
      <c r="O95" s="71" t="str">
        <f t="shared" ca="1" si="12"/>
        <v>IND</v>
      </c>
      <c r="P95" s="83" t="str">
        <f t="shared" si="13"/>
        <v/>
      </c>
      <c r="Q95" s="83" t="str">
        <f t="shared" si="14"/>
        <v/>
      </c>
      <c r="R95" s="83" t="str">
        <f t="shared" si="15"/>
        <v/>
      </c>
      <c r="S95" s="81" t="str">
        <f t="shared" ca="1" si="16"/>
        <v>IND</v>
      </c>
      <c r="T95" s="71" t="s">
        <v>161</v>
      </c>
      <c r="U95" s="175">
        <f t="shared" si="17"/>
        <v>12.3</v>
      </c>
      <c r="V95" s="175">
        <f t="shared" si="18"/>
        <v>5.6</v>
      </c>
      <c r="W95" s="175">
        <f t="shared" si="19"/>
        <v>3</v>
      </c>
      <c r="AA95" s="71" t="s">
        <v>122</v>
      </c>
    </row>
    <row r="96" spans="1:27" customFormat="1" ht="15.6" customHeight="1" thickTop="1" thickBot="1" x14ac:dyDescent="0.35">
      <c r="A96" s="2" t="str">
        <f>IF(Pivot!A96=0,"",TRIM(Pivot!A96))</f>
        <v>Jordan Nwora</v>
      </c>
      <c r="B96" s="29">
        <f>IF(Pivot!B96=0,"",Pivot!B96)</f>
        <v>15</v>
      </c>
      <c r="C96" s="122">
        <f>IF(Pivot!C96=0,"",Pivot!C96)</f>
        <v>24.8</v>
      </c>
      <c r="D96" s="123">
        <f>IF(Pivot!D96=0,"",Pivot!D96)</f>
        <v>14.1</v>
      </c>
      <c r="E96" s="124">
        <f>IF(Pivot!E96=0,"",Pivot!E96)</f>
        <v>5</v>
      </c>
      <c r="F96" s="122">
        <f>IF(Pivot!F96=0,"",Pivot!F96)</f>
        <v>2.1</v>
      </c>
      <c r="G96" s="96">
        <f>IF(Pivot!G96=0,"",Pivot!G96)</f>
        <v>25.2</v>
      </c>
      <c r="H96" s="137">
        <f>IF(Pivot!H96=0,"",Pivot!H96)</f>
        <v>15</v>
      </c>
      <c r="I96" s="138">
        <f>IF(Pivot!J96=0,"",Pivot!J96)</f>
        <v>4.8</v>
      </c>
      <c r="J96" s="103">
        <f>IF(Pivot!I96=0,"",Pivot!I96)</f>
        <v>0.5</v>
      </c>
      <c r="K96" s="111">
        <f>IF(Pivot!K96=0,"",Pivot!K96)</f>
        <v>30.8</v>
      </c>
      <c r="L96" s="112">
        <f>IF(Pivot!M96=0,"",Pivot!M96)</f>
        <v>13</v>
      </c>
      <c r="M96" s="113">
        <f>IF(Pivot!L96=0,"",Pivot!L96)</f>
        <v>9</v>
      </c>
      <c r="N96" s="114">
        <f>IF(Pivot!N96=0,"",Pivot!N96)</f>
        <v>1</v>
      </c>
      <c r="O96" s="71" t="str">
        <f t="shared" ca="1" si="12"/>
        <v>IND</v>
      </c>
      <c r="P96" s="83">
        <f t="shared" si="13"/>
        <v>1.0999999999999996</v>
      </c>
      <c r="Q96" s="83">
        <f t="shared" si="14"/>
        <v>-4.2</v>
      </c>
      <c r="R96" s="83">
        <f t="shared" si="15"/>
        <v>-0.5</v>
      </c>
      <c r="S96" s="71" t="str">
        <f t="shared" ca="1" si="16"/>
        <v>IND</v>
      </c>
      <c r="T96" s="71" t="s">
        <v>144</v>
      </c>
      <c r="U96" s="174">
        <f t="shared" si="17"/>
        <v>11.6</v>
      </c>
      <c r="V96" s="174">
        <f t="shared" si="18"/>
        <v>2.2999999999999998</v>
      </c>
      <c r="W96" s="174">
        <f t="shared" si="19"/>
        <v>1.1000000000000001</v>
      </c>
      <c r="AA96" s="71" t="s">
        <v>122</v>
      </c>
    </row>
    <row r="97" spans="1:27" customFormat="1" ht="15.6" customHeight="1" thickTop="1" thickBot="1" x14ac:dyDescent="0.35">
      <c r="A97" s="2" t="str">
        <f>IF(Pivot!A97=0,"",TRIM(Pivot!A97))</f>
        <v>Aaron Nesmith</v>
      </c>
      <c r="B97" s="29">
        <f>IF(Pivot!B97=0,"",Pivot!B97)</f>
        <v>13</v>
      </c>
      <c r="C97" s="122">
        <f>IF(Pivot!C97=0,"",Pivot!C97)</f>
        <v>25</v>
      </c>
      <c r="D97" s="123">
        <f>IF(Pivot!D97=0,"",Pivot!D97)</f>
        <v>9.8000000000000007</v>
      </c>
      <c r="E97" s="124">
        <f>IF(Pivot!E97=0,"",Pivot!E97)</f>
        <v>3.8</v>
      </c>
      <c r="F97" s="122">
        <f>IF(Pivot!F97=0,"",Pivot!F97)</f>
        <v>1.7</v>
      </c>
      <c r="G97" s="92">
        <f>IF(Pivot!G97=0,"",Pivot!G97)</f>
        <v>25.4</v>
      </c>
      <c r="H97" s="144">
        <f>IF(Pivot!H97=0,"",Pivot!H97)</f>
        <v>6.8</v>
      </c>
      <c r="I97" s="94">
        <f>IF(Pivot!J97=0,"",Pivot!J97)</f>
        <v>3</v>
      </c>
      <c r="J97" s="92">
        <f>IF(Pivot!I97=0,"",Pivot!I97)</f>
        <v>2.2999999999999998</v>
      </c>
      <c r="K97" s="92">
        <f>IF(Pivot!K97=0,"",Pivot!K97)</f>
        <v>34</v>
      </c>
      <c r="L97" s="93">
        <f>IF(Pivot!M97=0,"",Pivot!M97)</f>
        <v>4</v>
      </c>
      <c r="M97" s="94">
        <f>IF(Pivot!L97=0,"",Pivot!L97)</f>
        <v>1</v>
      </c>
      <c r="N97" s="92">
        <f>IF(Pivot!N97=0,"",Pivot!N97)</f>
        <v>3</v>
      </c>
      <c r="O97" s="71" t="str">
        <f t="shared" ca="1" si="12"/>
        <v>IND</v>
      </c>
      <c r="P97" s="83">
        <f t="shared" si="13"/>
        <v>2.8</v>
      </c>
      <c r="Q97" s="83">
        <f t="shared" si="14"/>
        <v>2</v>
      </c>
      <c r="R97" s="83">
        <f t="shared" si="15"/>
        <v>-1.3</v>
      </c>
      <c r="S97" s="2" t="str">
        <f t="shared" ca="1" si="16"/>
        <v>IND</v>
      </c>
      <c r="T97" s="71" t="s">
        <v>266</v>
      </c>
      <c r="U97" s="174">
        <f t="shared" si="17"/>
        <v>4</v>
      </c>
      <c r="V97" s="174">
        <f t="shared" si="18"/>
        <v>1</v>
      </c>
      <c r="W97" s="174">
        <f t="shared" si="19"/>
        <v>1.7</v>
      </c>
      <c r="AA97" s="71" t="s">
        <v>122</v>
      </c>
    </row>
    <row r="98" spans="1:27" customFormat="1" ht="15.6" customHeight="1" thickTop="1" thickBot="1" x14ac:dyDescent="0.35">
      <c r="A98" s="2" t="str">
        <f>IF(Pivot!A98=0,"",TRIM(Pivot!A98))</f>
        <v>T.J. McConnell</v>
      </c>
      <c r="B98" s="29">
        <f>IF(Pivot!B98=0,"",Pivot!B98)</f>
        <v>13</v>
      </c>
      <c r="C98" s="122">
        <f>IF(Pivot!C98=0,"",Pivot!C98)</f>
        <v>23.3</v>
      </c>
      <c r="D98" s="123">
        <f>IF(Pivot!D98=0,"",Pivot!D98)</f>
        <v>10.8</v>
      </c>
      <c r="E98" s="124">
        <f>IF(Pivot!E98=0,"",Pivot!E98)</f>
        <v>3.8</v>
      </c>
      <c r="F98" s="122">
        <f>IF(Pivot!F98=0,"",Pivot!F98)</f>
        <v>6.1</v>
      </c>
      <c r="G98" s="28">
        <f>IF(Pivot!G98=0,"",Pivot!G98)</f>
        <v>23</v>
      </c>
      <c r="H98" s="123">
        <f>IF(Pivot!H98=0,"",Pivot!H98)</f>
        <v>12.3</v>
      </c>
      <c r="I98" s="30">
        <f>IF(Pivot!J98=0,"",Pivot!J98)</f>
        <v>3</v>
      </c>
      <c r="J98" s="28">
        <f>IF(Pivot!I98=0,"",Pivot!I98)</f>
        <v>4.5</v>
      </c>
      <c r="K98" s="28">
        <f>IF(Pivot!K98=0,"",Pivot!K98)</f>
        <v>27.7</v>
      </c>
      <c r="L98" s="29">
        <f>IF(Pivot!M98=0,"",Pivot!M98)</f>
        <v>15</v>
      </c>
      <c r="M98" s="30">
        <f>IF(Pivot!L98=0,"",Pivot!L98)</f>
        <v>5</v>
      </c>
      <c r="N98" s="28">
        <f>IF(Pivot!N98=0,"",Pivot!N98)</f>
        <v>7</v>
      </c>
      <c r="O98" s="71" t="str">
        <f t="shared" ca="1" si="12"/>
        <v>IND</v>
      </c>
      <c r="P98" s="83">
        <f t="shared" si="13"/>
        <v>-4.1999999999999993</v>
      </c>
      <c r="Q98" s="83">
        <f t="shared" si="14"/>
        <v>-2</v>
      </c>
      <c r="R98" s="83">
        <f t="shared" si="15"/>
        <v>-2.5</v>
      </c>
      <c r="S98" s="2" t="str">
        <f t="shared" ca="1" si="16"/>
        <v>IND</v>
      </c>
      <c r="T98" s="71" t="s">
        <v>330</v>
      </c>
      <c r="U98" s="175">
        <f t="shared" si="17"/>
        <v>12.5</v>
      </c>
      <c r="V98" s="175">
        <f t="shared" si="18"/>
        <v>2.2999999999999998</v>
      </c>
      <c r="W98" s="175">
        <f t="shared" si="19"/>
        <v>4.2</v>
      </c>
      <c r="AA98" s="71" t="s">
        <v>116</v>
      </c>
    </row>
    <row r="99" spans="1:27" customFormat="1" ht="15.6" customHeight="1" thickTop="1" thickBot="1" x14ac:dyDescent="0.35">
      <c r="A99" s="2" t="str">
        <f>IF(Pivot!A99=0,"",TRIM(Pivot!A99))</f>
        <v>Tyrese Haliburton</v>
      </c>
      <c r="B99" s="29">
        <f>IF(Pivot!B99=0,"",Pivot!B99)</f>
        <v>7</v>
      </c>
      <c r="C99" s="122">
        <f>IF(Pivot!C99=0,"",Pivot!C99)</f>
        <v>34.1</v>
      </c>
      <c r="D99" s="123">
        <f>IF(Pivot!D99=0,"",Pivot!D99)</f>
        <v>26.1</v>
      </c>
      <c r="E99" s="124">
        <f>IF(Pivot!E99=0,"",Pivot!E99)</f>
        <v>3.3</v>
      </c>
      <c r="F99" s="122">
        <f>IF(Pivot!F99=0,"",Pivot!F99)</f>
        <v>12.6</v>
      </c>
      <c r="G99" s="28">
        <f>IF(Pivot!G99=0,"",Pivot!G99)</f>
        <v>30.5</v>
      </c>
      <c r="H99" s="123">
        <f>IF(Pivot!H99=0,"",Pivot!H99)</f>
        <v>19.5</v>
      </c>
      <c r="I99" s="30">
        <f>IF(Pivot!J99=0,"",Pivot!J99)</f>
        <v>3.5</v>
      </c>
      <c r="J99" s="28">
        <f>IF(Pivot!I99=0,"",Pivot!I99)</f>
        <v>11</v>
      </c>
      <c r="K99" s="28" t="e">
        <f>IF(Pivot!K99=0,"",Pivot!K99)</f>
        <v>#DIV/0!</v>
      </c>
      <c r="L99" s="29" t="e">
        <f>IF(Pivot!M99=0,"",Pivot!M99)</f>
        <v>#DIV/0!</v>
      </c>
      <c r="M99" s="30" t="e">
        <f>IF(Pivot!L99=0,"",Pivot!L99)</f>
        <v>#DIV/0!</v>
      </c>
      <c r="N99" s="28" t="e">
        <f>IF(Pivot!N99=0,"",Pivot!N99)</f>
        <v>#DIV/0!</v>
      </c>
      <c r="O99" s="71" t="str">
        <f t="shared" ca="1" si="12"/>
        <v>IND</v>
      </c>
      <c r="P99" s="83" t="str">
        <f t="shared" si="13"/>
        <v/>
      </c>
      <c r="Q99" s="83" t="str">
        <f t="shared" si="14"/>
        <v/>
      </c>
      <c r="R99" s="83" t="str">
        <f t="shared" si="15"/>
        <v/>
      </c>
      <c r="S99" s="81" t="str">
        <f t="shared" ca="1" si="16"/>
        <v>IND</v>
      </c>
      <c r="T99" s="71" t="s">
        <v>135</v>
      </c>
      <c r="U99" s="176">
        <f t="shared" si="17"/>
        <v>12.499999999999998</v>
      </c>
      <c r="V99" s="176">
        <f t="shared" si="18"/>
        <v>4.5714285714285712</v>
      </c>
      <c r="W99" s="176">
        <f t="shared" si="19"/>
        <v>2.9444444444444446</v>
      </c>
      <c r="AA99" s="71" t="s">
        <v>116</v>
      </c>
    </row>
    <row r="100" spans="1:27" customFormat="1" ht="15" customHeight="1" thickTop="1" thickBot="1" x14ac:dyDescent="0.35">
      <c r="A100" s="2" t="str">
        <f>IF(Pivot!A100=0,"",TRIM(Pivot!A100))</f>
        <v>Chris Duarte</v>
      </c>
      <c r="B100" s="29">
        <f>IF(Pivot!B100=0,"",Pivot!B100)</f>
        <v>9</v>
      </c>
      <c r="C100" s="122">
        <f>IF(Pivot!C100=0,"",Pivot!C100)</f>
        <v>20.8</v>
      </c>
      <c r="D100" s="123">
        <f>IF(Pivot!D100=0,"",Pivot!D100)</f>
        <v>7.9</v>
      </c>
      <c r="E100" s="124">
        <f>IF(Pivot!E100=0,"",Pivot!E100)</f>
        <v>2.7</v>
      </c>
      <c r="F100" s="122">
        <f>IF(Pivot!F100=0,"",Pivot!F100)</f>
        <v>1.2</v>
      </c>
      <c r="G100" s="28">
        <f>IF(Pivot!G100=0,"",Pivot!G100)</f>
        <v>5</v>
      </c>
      <c r="H100" s="123" t="str">
        <f>IF(Pivot!H100=0,"",Pivot!H100)</f>
        <v/>
      </c>
      <c r="I100" s="30" t="str">
        <f>IF(Pivot!J100=0,"",Pivot!J100)</f>
        <v/>
      </c>
      <c r="J100" s="28">
        <f>IF(Pivot!I100=0,"",Pivot!I100)</f>
        <v>1</v>
      </c>
      <c r="K100" s="28" t="e">
        <f>IF(Pivot!K100=0,"",Pivot!K100)</f>
        <v>#DIV/0!</v>
      </c>
      <c r="L100" s="29" t="e">
        <f>IF(Pivot!M100=0,"",Pivot!M100)</f>
        <v>#DIV/0!</v>
      </c>
      <c r="M100" s="30" t="e">
        <f>IF(Pivot!L100=0,"",Pivot!L100)</f>
        <v>#DIV/0!</v>
      </c>
      <c r="N100" s="28" t="e">
        <f>IF(Pivot!N100=0,"",Pivot!N100)</f>
        <v>#DIV/0!</v>
      </c>
      <c r="O100" s="71" t="str">
        <f t="shared" ca="1" si="12"/>
        <v>IND</v>
      </c>
      <c r="P100" s="83" t="str">
        <f t="shared" si="13"/>
        <v/>
      </c>
      <c r="Q100" s="83" t="str">
        <f t="shared" si="14"/>
        <v/>
      </c>
      <c r="R100" s="83" t="str">
        <f t="shared" si="15"/>
        <v/>
      </c>
      <c r="S100" s="81" t="str">
        <f t="shared" ca="1" si="16"/>
        <v>IND</v>
      </c>
      <c r="T100" s="71" t="s">
        <v>245</v>
      </c>
      <c r="U100" s="174">
        <f t="shared" si="17"/>
        <v>10.8</v>
      </c>
      <c r="V100" s="174">
        <f t="shared" si="18"/>
        <v>6.3</v>
      </c>
      <c r="W100" s="174">
        <f t="shared" si="19"/>
        <v>1</v>
      </c>
      <c r="AA100" s="71" t="s">
        <v>116</v>
      </c>
    </row>
    <row r="101" spans="1:27" customFormat="1" ht="15.6" customHeight="1" thickTop="1" thickBot="1" x14ac:dyDescent="0.35">
      <c r="A101" s="2" t="str">
        <f>IF(Pivot!A101=0,"",TRIM(Pivot!A101))</f>
        <v>Bennedict Mathurin</v>
      </c>
      <c r="B101" s="29">
        <f>IF(Pivot!B101=0,"",Pivot!B101)</f>
        <v>11</v>
      </c>
      <c r="C101" s="122">
        <f>IF(Pivot!C101=0,"",Pivot!C101)</f>
        <v>25.8</v>
      </c>
      <c r="D101" s="123">
        <f>IF(Pivot!D101=0,"",Pivot!D101)</f>
        <v>11.6</v>
      </c>
      <c r="E101" s="124">
        <f>IF(Pivot!E101=0,"",Pivot!E101)</f>
        <v>2.5</v>
      </c>
      <c r="F101" s="122">
        <f>IF(Pivot!F101=0,"",Pivot!F101)</f>
        <v>1.1000000000000001</v>
      </c>
      <c r="G101" s="28">
        <f>IF(Pivot!G101=0,"",Pivot!G101)</f>
        <v>29</v>
      </c>
      <c r="H101" s="123">
        <f>IF(Pivot!H101=0,"",Pivot!H101)</f>
        <v>11.8</v>
      </c>
      <c r="I101" s="30">
        <f>IF(Pivot!J101=0,"",Pivot!J101)</f>
        <v>2.2999999999999998</v>
      </c>
      <c r="J101" s="28">
        <f>IF(Pivot!I101=0,"",Pivot!I101)</f>
        <v>1.3</v>
      </c>
      <c r="K101" s="28">
        <f>IF(Pivot!K101=0,"",Pivot!K101)</f>
        <v>38.4</v>
      </c>
      <c r="L101" s="29">
        <f>IF(Pivot!M101=0,"",Pivot!M101)</f>
        <v>26</v>
      </c>
      <c r="M101" s="30">
        <f>IF(Pivot!L101=0,"",Pivot!L101)</f>
        <v>4</v>
      </c>
      <c r="N101" s="28">
        <f>IF(Pivot!N101=0,"",Pivot!N101)</f>
        <v>2</v>
      </c>
      <c r="O101" s="71" t="str">
        <f t="shared" ca="1" si="12"/>
        <v>IND</v>
      </c>
      <c r="P101" s="83">
        <f t="shared" si="13"/>
        <v>-14.4</v>
      </c>
      <c r="Q101" s="83">
        <f t="shared" si="14"/>
        <v>-1.7000000000000002</v>
      </c>
      <c r="R101" s="83">
        <f t="shared" si="15"/>
        <v>-0.89999999999999991</v>
      </c>
      <c r="S101" s="81" t="str">
        <f t="shared" ca="1" si="16"/>
        <v>IND</v>
      </c>
      <c r="T101" s="71" t="s">
        <v>197</v>
      </c>
      <c r="U101" s="175">
        <f t="shared" si="17"/>
        <v>5</v>
      </c>
      <c r="V101" s="175">
        <f t="shared" si="18"/>
        <v>2.8</v>
      </c>
      <c r="W101" s="175">
        <f t="shared" si="19"/>
        <v>1.4</v>
      </c>
      <c r="AA101" s="71" t="s">
        <v>116</v>
      </c>
    </row>
    <row r="102" spans="1:27" customFormat="1" ht="15.6" customHeight="1" thickTop="1" thickBot="1" x14ac:dyDescent="0.35">
      <c r="A102" s="2" t="str">
        <f>IF(Pivot!A102=0,"",TRIM(Pivot!A102))</f>
        <v>Andrew Nembhard</v>
      </c>
      <c r="B102" s="29">
        <f>IF(Pivot!B102=0,"",Pivot!B102)</f>
        <v>15</v>
      </c>
      <c r="C102" s="122">
        <f>IF(Pivot!C102=0,"",Pivot!C102)</f>
        <v>28.4</v>
      </c>
      <c r="D102" s="123">
        <f>IF(Pivot!D102=0,"",Pivot!D102)</f>
        <v>12.5</v>
      </c>
      <c r="E102" s="124">
        <f>IF(Pivot!E102=0,"",Pivot!E102)</f>
        <v>2.2999999999999998</v>
      </c>
      <c r="F102" s="122">
        <f>IF(Pivot!F102=0,"",Pivot!F102)</f>
        <v>4.2</v>
      </c>
      <c r="G102" s="28">
        <f>IF(Pivot!G102=0,"",Pivot!G102)</f>
        <v>30.6</v>
      </c>
      <c r="H102" s="123">
        <f>IF(Pivot!H102=0,"",Pivot!H102)</f>
        <v>15</v>
      </c>
      <c r="I102" s="30">
        <f>IF(Pivot!J102=0,"",Pivot!J102)</f>
        <v>2.8</v>
      </c>
      <c r="J102" s="28">
        <f>IF(Pivot!I102=0,"",Pivot!I102)</f>
        <v>5.5</v>
      </c>
      <c r="K102" s="28">
        <f>IF(Pivot!K102=0,"",Pivot!K102)</f>
        <v>36.299999999999997</v>
      </c>
      <c r="L102" s="29">
        <f>IF(Pivot!M102=0,"",Pivot!M102)</f>
        <v>17</v>
      </c>
      <c r="M102" s="30">
        <f>IF(Pivot!L102=0,"",Pivot!L102)</f>
        <v>5</v>
      </c>
      <c r="N102" s="28">
        <f>IF(Pivot!N102=0,"",Pivot!N102)</f>
        <v>5</v>
      </c>
      <c r="O102" s="71" t="str">
        <f t="shared" ca="1" si="12"/>
        <v>IND</v>
      </c>
      <c r="P102" s="83">
        <f t="shared" si="13"/>
        <v>-4.5</v>
      </c>
      <c r="Q102" s="83">
        <f t="shared" si="14"/>
        <v>-2.7</v>
      </c>
      <c r="R102" s="83">
        <f t="shared" si="15"/>
        <v>-0.79999999999999982</v>
      </c>
      <c r="S102" s="2" t="str">
        <f t="shared" ca="1" si="16"/>
        <v>IND</v>
      </c>
      <c r="T102" s="71" t="s">
        <v>214</v>
      </c>
      <c r="U102" s="174">
        <f t="shared" si="17"/>
        <v>21.8</v>
      </c>
      <c r="V102" s="174">
        <f t="shared" si="18"/>
        <v>6.3</v>
      </c>
      <c r="W102" s="174">
        <f t="shared" si="19"/>
        <v>3.8</v>
      </c>
      <c r="AA102" s="71" t="s">
        <v>116</v>
      </c>
    </row>
    <row r="103" spans="1:27" customFormat="1" ht="15.6" customHeight="1" thickTop="1" thickBot="1" x14ac:dyDescent="0.35">
      <c r="A103" s="2" t="str">
        <f>IF(Pivot!A103=0,"",TRIM(Pivot!A103))</f>
        <v>LAC</v>
      </c>
      <c r="B103" s="29">
        <f>IF(Pivot!B103=0,"",Pivot!B103)</f>
        <v>13.666666666666666</v>
      </c>
      <c r="C103" s="122">
        <f>IF(Pivot!C103=0,"",Pivot!C103)</f>
        <v>27.100000000000005</v>
      </c>
      <c r="D103" s="123">
        <f>IF(Pivot!D103=0,"",Pivot!D103)</f>
        <v>13.455555555555556</v>
      </c>
      <c r="E103" s="124">
        <f>IF(Pivot!E103=0,"",Pivot!E103)</f>
        <v>4.9777777777777779</v>
      </c>
      <c r="F103" s="122">
        <f>IF(Pivot!F103=0,"",Pivot!F103)</f>
        <v>2.9444444444444446</v>
      </c>
      <c r="G103" s="28">
        <f>IF(Pivot!G103=0,"",Pivot!G103)</f>
        <v>26.055555555555557</v>
      </c>
      <c r="H103" s="123">
        <f>IF(Pivot!H103=0,"",Pivot!H103)</f>
        <v>12.499999999999998</v>
      </c>
      <c r="I103" s="30">
        <f>IF(Pivot!J103=0,"",Pivot!J103)</f>
        <v>4.5999999999999996</v>
      </c>
      <c r="J103" s="28">
        <f>IF(Pivot!I103=0,"",Pivot!I103)</f>
        <v>3.1555555555555559</v>
      </c>
      <c r="K103" s="28">
        <f>IF(Pivot!K103=0,"",Pivot!K103)</f>
        <v>27.785714285714285</v>
      </c>
      <c r="L103" s="29">
        <f>IF(Pivot!M103=0,"",Pivot!M103)</f>
        <v>15.571428571428571</v>
      </c>
      <c r="M103" s="30">
        <f>IF(Pivot!L103=0,"",Pivot!L103)</f>
        <v>4.5714285714285712</v>
      </c>
      <c r="N103" s="28">
        <f>IF(Pivot!N103=0,"",Pivot!N103)</f>
        <v>4.4285714285714288</v>
      </c>
      <c r="O103" s="71" t="str">
        <f t="shared" ca="1" si="12"/>
        <v>LAC</v>
      </c>
      <c r="P103" s="83">
        <f t="shared" si="13"/>
        <v>-3.071428571428573</v>
      </c>
      <c r="Q103" s="83">
        <f t="shared" si="14"/>
        <v>2.857142857142847E-2</v>
      </c>
      <c r="R103" s="83">
        <f t="shared" si="15"/>
        <v>-1.4841269841269842</v>
      </c>
      <c r="S103" s="2" t="str">
        <f t="shared" ca="1" si="16"/>
        <v>LAC</v>
      </c>
      <c r="T103" s="71" t="s">
        <v>325</v>
      </c>
      <c r="U103" s="175">
        <f t="shared" si="17"/>
        <v>7.9</v>
      </c>
      <c r="V103" s="175">
        <f t="shared" si="18"/>
        <v>2.5</v>
      </c>
      <c r="W103" s="175">
        <f t="shared" si="19"/>
        <v>2.5</v>
      </c>
      <c r="AA103" s="71" t="s">
        <v>116</v>
      </c>
    </row>
    <row r="104" spans="1:27" customFormat="1" ht="15.6" customHeight="1" thickTop="1" thickBot="1" x14ac:dyDescent="0.35">
      <c r="A104" s="2" t="str">
        <f>IF(Pivot!A104=0,"",TRIM(Pivot!A104))</f>
        <v>Ivica Zubac</v>
      </c>
      <c r="B104" s="29">
        <f>IF(Pivot!B104=0,"",Pivot!B104)</f>
        <v>11</v>
      </c>
      <c r="C104" s="122">
        <f>IF(Pivot!C104=0,"",Pivot!C104)</f>
        <v>25.2</v>
      </c>
      <c r="D104" s="123">
        <f>IF(Pivot!D104=0,"",Pivot!D104)</f>
        <v>12.3</v>
      </c>
      <c r="E104" s="124">
        <f>IF(Pivot!E104=0,"",Pivot!E104)</f>
        <v>9</v>
      </c>
      <c r="F104" s="122">
        <f>IF(Pivot!F104=0,"",Pivot!F104)</f>
        <v>1.2</v>
      </c>
      <c r="G104" s="28">
        <f>IF(Pivot!G104=0,"",Pivot!G104)</f>
        <v>21.2</v>
      </c>
      <c r="H104" s="123">
        <f>IF(Pivot!H104=0,"",Pivot!H104)</f>
        <v>10.8</v>
      </c>
      <c r="I104" s="30">
        <f>IF(Pivot!J104=0,"",Pivot!J104)</f>
        <v>6.3</v>
      </c>
      <c r="J104" s="28">
        <f>IF(Pivot!I104=0,"",Pivot!I104)</f>
        <v>1.3</v>
      </c>
      <c r="K104" s="28">
        <f>IF(Pivot!K104=0,"",Pivot!K104)</f>
        <v>24.5</v>
      </c>
      <c r="L104" s="29">
        <f>IF(Pivot!M104=0,"",Pivot!M104)</f>
        <v>11</v>
      </c>
      <c r="M104" s="30">
        <f>IF(Pivot!L104=0,"",Pivot!L104)</f>
        <v>7</v>
      </c>
      <c r="N104" s="28">
        <f>IF(Pivot!N104=0,"",Pivot!N104)</f>
        <v>1</v>
      </c>
      <c r="O104" s="71" t="str">
        <f t="shared" ca="1" si="12"/>
        <v>LAC</v>
      </c>
      <c r="P104" s="83">
        <f t="shared" si="13"/>
        <v>-0.19999999999999929</v>
      </c>
      <c r="Q104" s="83">
        <f t="shared" si="14"/>
        <v>-0.70000000000000018</v>
      </c>
      <c r="R104" s="83">
        <f t="shared" si="15"/>
        <v>0.19999999999999996</v>
      </c>
      <c r="S104" s="2" t="str">
        <f t="shared" ca="1" si="16"/>
        <v>LAC</v>
      </c>
      <c r="T104" s="71" t="s">
        <v>237</v>
      </c>
      <c r="U104" s="174" t="e">
        <f t="shared" si="17"/>
        <v>#N/A</v>
      </c>
      <c r="V104" s="174" t="e">
        <f t="shared" si="18"/>
        <v>#N/A</v>
      </c>
      <c r="W104" s="174" t="e">
        <f t="shared" si="19"/>
        <v>#N/A</v>
      </c>
      <c r="AA104" s="71" t="s">
        <v>116</v>
      </c>
    </row>
    <row r="105" spans="1:27" customFormat="1" ht="15.6" customHeight="1" thickTop="1" thickBot="1" x14ac:dyDescent="0.35">
      <c r="A105" s="2" t="str">
        <f>IF(Pivot!A105=0,"",TRIM(Pivot!A105))</f>
        <v>Mason Plumlee</v>
      </c>
      <c r="B105" s="29">
        <f>IF(Pivot!B105=0,"",Pivot!B105)</f>
        <v>15</v>
      </c>
      <c r="C105" s="122">
        <f>IF(Pivot!C105=0,"",Pivot!C105)</f>
        <v>20.8</v>
      </c>
      <c r="D105" s="123">
        <f>IF(Pivot!D105=0,"",Pivot!D105)</f>
        <v>7.9</v>
      </c>
      <c r="E105" s="124">
        <f>IF(Pivot!E105=0,"",Pivot!E105)</f>
        <v>8.3000000000000007</v>
      </c>
      <c r="F105" s="122">
        <f>IF(Pivot!F105=0,"",Pivot!F105)</f>
        <v>1.5</v>
      </c>
      <c r="G105" s="28">
        <f>IF(Pivot!G105=0,"",Pivot!G105)</f>
        <v>20.5</v>
      </c>
      <c r="H105" s="123">
        <f>IF(Pivot!H105=0,"",Pivot!H105)</f>
        <v>5.8</v>
      </c>
      <c r="I105" s="30">
        <f>IF(Pivot!J105=0,"",Pivot!J105)</f>
        <v>7.3</v>
      </c>
      <c r="J105" s="28">
        <f>IF(Pivot!I105=0,"",Pivot!I105)</f>
        <v>1.5</v>
      </c>
      <c r="K105" s="28">
        <f>IF(Pivot!K105=0,"",Pivot!K105)</f>
        <v>19</v>
      </c>
      <c r="L105" s="29">
        <f>IF(Pivot!M105=0,"",Pivot!M105)</f>
        <v>10</v>
      </c>
      <c r="M105" s="30">
        <f>IF(Pivot!L105=0,"",Pivot!L105)</f>
        <v>5</v>
      </c>
      <c r="N105" s="28">
        <f>IF(Pivot!N105=0,"",Pivot!N105)</f>
        <v>2</v>
      </c>
      <c r="O105" s="71" t="str">
        <f t="shared" ca="1" si="12"/>
        <v>LAC</v>
      </c>
      <c r="P105" s="83">
        <f t="shared" si="13"/>
        <v>-4.2</v>
      </c>
      <c r="Q105" s="83">
        <f t="shared" si="14"/>
        <v>2.2999999999999998</v>
      </c>
      <c r="R105" s="83">
        <f t="shared" si="15"/>
        <v>-0.5</v>
      </c>
      <c r="S105" s="81" t="str">
        <f t="shared" ca="1" si="16"/>
        <v>LAC</v>
      </c>
      <c r="T105" s="71" t="s">
        <v>261</v>
      </c>
      <c r="U105" s="175" t="e">
        <f t="shared" si="17"/>
        <v>#N/A</v>
      </c>
      <c r="V105" s="175" t="e">
        <f t="shared" si="18"/>
        <v>#N/A</v>
      </c>
      <c r="W105" s="175" t="e">
        <f t="shared" si="19"/>
        <v>#N/A</v>
      </c>
      <c r="AA105" s="71" t="s">
        <v>116</v>
      </c>
    </row>
    <row r="106" spans="1:27" customFormat="1" ht="15.6" customHeight="1" thickTop="1" thickBot="1" x14ac:dyDescent="0.35">
      <c r="A106" s="2" t="str">
        <f>IF(Pivot!A106=0,"",TRIM(Pivot!A106))</f>
        <v>Kawhi Leonard</v>
      </c>
      <c r="B106" s="29">
        <f>IF(Pivot!B106=0,"",Pivot!B106)</f>
        <v>13</v>
      </c>
      <c r="C106" s="122">
        <f>IF(Pivot!C106=0,"",Pivot!C106)</f>
        <v>36.9</v>
      </c>
      <c r="D106" s="123">
        <f>IF(Pivot!D106=0,"",Pivot!D106)</f>
        <v>27.5</v>
      </c>
      <c r="E106" s="124">
        <f>IF(Pivot!E106=0,"",Pivot!E106)</f>
        <v>6.6</v>
      </c>
      <c r="F106" s="122">
        <f>IF(Pivot!F106=0,"",Pivot!F106)</f>
        <v>3.8</v>
      </c>
      <c r="G106" s="28">
        <f>IF(Pivot!G106=0,"",Pivot!G106)</f>
        <v>33.4</v>
      </c>
      <c r="H106" s="123">
        <f>IF(Pivot!H106=0,"",Pivot!H106)</f>
        <v>21.8</v>
      </c>
      <c r="I106" s="30">
        <f>IF(Pivot!J106=0,"",Pivot!J106)</f>
        <v>6.3</v>
      </c>
      <c r="J106" s="28">
        <f>IF(Pivot!I106=0,"",Pivot!I106)</f>
        <v>5.3</v>
      </c>
      <c r="K106" s="28">
        <f>IF(Pivot!K106=0,"",Pivot!K106)</f>
        <v>33.299999999999997</v>
      </c>
      <c r="L106" s="29">
        <f>IF(Pivot!M106=0,"",Pivot!M106)</f>
        <v>22</v>
      </c>
      <c r="M106" s="30">
        <f>IF(Pivot!L106=0,"",Pivot!L106)</f>
        <v>7</v>
      </c>
      <c r="N106" s="28">
        <f>IF(Pivot!N106=0,"",Pivot!N106)</f>
        <v>6</v>
      </c>
      <c r="O106" s="71" t="str">
        <f t="shared" ca="1" si="12"/>
        <v>LAC</v>
      </c>
      <c r="P106" s="83">
        <f t="shared" si="13"/>
        <v>-0.19999999999999929</v>
      </c>
      <c r="Q106" s="83">
        <f t="shared" si="14"/>
        <v>-0.70000000000000018</v>
      </c>
      <c r="R106" s="83">
        <f t="shared" si="15"/>
        <v>-2.2000000000000002</v>
      </c>
      <c r="S106" s="2" t="str">
        <f t="shared" ca="1" si="16"/>
        <v>LAC</v>
      </c>
      <c r="T106" s="71" t="s">
        <v>194</v>
      </c>
      <c r="U106" s="174" t="e">
        <f t="shared" si="17"/>
        <v>#N/A</v>
      </c>
      <c r="V106" s="174" t="e">
        <f t="shared" si="18"/>
        <v>#N/A</v>
      </c>
      <c r="W106" s="174" t="e">
        <f t="shared" si="19"/>
        <v>#N/A</v>
      </c>
      <c r="AA106" s="71" t="s">
        <v>116</v>
      </c>
    </row>
    <row r="107" spans="1:27" customFormat="1" ht="15.6" customHeight="1" thickTop="1" thickBot="1" x14ac:dyDescent="0.35">
      <c r="A107" s="2" t="str">
        <f>IF(Pivot!A107=0,"",TRIM(Pivot!A107))</f>
        <v>Paul George</v>
      </c>
      <c r="B107" s="29">
        <f>IF(Pivot!B107=0,"",Pivot!B107)</f>
        <v>12</v>
      </c>
      <c r="C107" s="122">
        <f>IF(Pivot!C107=0,"",Pivot!C107)</f>
        <v>36</v>
      </c>
      <c r="D107" s="123">
        <f>IF(Pivot!D107=0,"",Pivot!D107)</f>
        <v>25.8</v>
      </c>
      <c r="E107" s="124">
        <f>IF(Pivot!E107=0,"",Pivot!E107)</f>
        <v>6.2</v>
      </c>
      <c r="F107" s="122">
        <f>IF(Pivot!F107=0,"",Pivot!F107)</f>
        <v>4.8</v>
      </c>
      <c r="G107" s="28">
        <f>IF(Pivot!G107=0,"",Pivot!G107)</f>
        <v>34.9</v>
      </c>
      <c r="H107" s="123">
        <f>IF(Pivot!H107=0,"",Pivot!H107)</f>
        <v>18</v>
      </c>
      <c r="I107" s="30">
        <f>IF(Pivot!J107=0,"",Pivot!J107)</f>
        <v>7</v>
      </c>
      <c r="J107" s="28">
        <f>IF(Pivot!I107=0,"",Pivot!I107)</f>
        <v>5</v>
      </c>
      <c r="K107" s="28" t="e">
        <f>IF(Pivot!K107=0,"",Pivot!K107)</f>
        <v>#DIV/0!</v>
      </c>
      <c r="L107" s="29" t="e">
        <f>IF(Pivot!M107=0,"",Pivot!M107)</f>
        <v>#DIV/0!</v>
      </c>
      <c r="M107" s="30" t="e">
        <f>IF(Pivot!L107=0,"",Pivot!L107)</f>
        <v>#DIV/0!</v>
      </c>
      <c r="N107" s="28" t="e">
        <f>IF(Pivot!N107=0,"",Pivot!N107)</f>
        <v>#DIV/0!</v>
      </c>
      <c r="O107" s="71" t="str">
        <f t="shared" ca="1" si="12"/>
        <v>LAC</v>
      </c>
      <c r="P107" s="83" t="str">
        <f t="shared" si="13"/>
        <v/>
      </c>
      <c r="Q107" s="83" t="str">
        <f t="shared" si="14"/>
        <v/>
      </c>
      <c r="R107" s="83" t="str">
        <f t="shared" si="15"/>
        <v/>
      </c>
      <c r="S107" s="81" t="str">
        <f t="shared" ca="1" si="16"/>
        <v>LAC</v>
      </c>
      <c r="T107" s="71" t="s">
        <v>110</v>
      </c>
      <c r="U107" s="176">
        <f t="shared" si="17"/>
        <v>14.166666666666666</v>
      </c>
      <c r="V107" s="176">
        <f t="shared" si="18"/>
        <v>4.666666666666667</v>
      </c>
      <c r="W107" s="176">
        <f t="shared" si="19"/>
        <v>3.1833333333333336</v>
      </c>
      <c r="AA107" s="71" t="s">
        <v>102</v>
      </c>
    </row>
    <row r="108" spans="1:27" customFormat="1" ht="10.8" customHeight="1" thickTop="1" thickBot="1" x14ac:dyDescent="0.35">
      <c r="A108" s="2" t="str">
        <f>IF(Pivot!A108=0,"",TRIM(Pivot!A108))</f>
        <v>Russell Westbrook</v>
      </c>
      <c r="B108" s="29">
        <f>IF(Pivot!B108=0,"",Pivot!B108)</f>
        <v>15</v>
      </c>
      <c r="C108" s="122">
        <f>IF(Pivot!C108=0,"",Pivot!C108)</f>
        <v>29.9</v>
      </c>
      <c r="D108" s="123">
        <f>IF(Pivot!D108=0,"",Pivot!D108)</f>
        <v>13.9</v>
      </c>
      <c r="E108" s="124">
        <f>IF(Pivot!E108=0,"",Pivot!E108)</f>
        <v>5</v>
      </c>
      <c r="F108" s="122">
        <f>IF(Pivot!F108=0,"",Pivot!F108)</f>
        <v>7.3</v>
      </c>
      <c r="G108" s="28">
        <f>IF(Pivot!G108=0,"",Pivot!G108)</f>
        <v>28.6</v>
      </c>
      <c r="H108" s="123">
        <f>IF(Pivot!H108=0,"",Pivot!H108)</f>
        <v>16.3</v>
      </c>
      <c r="I108" s="30">
        <f>IF(Pivot!J108=0,"",Pivot!J108)</f>
        <v>4.5</v>
      </c>
      <c r="J108" s="28">
        <f>IF(Pivot!I108=0,"",Pivot!I108)</f>
        <v>6</v>
      </c>
      <c r="K108" s="28">
        <f>IF(Pivot!K108=0,"",Pivot!K108)</f>
        <v>32.700000000000003</v>
      </c>
      <c r="L108" s="29">
        <f>IF(Pivot!M108=0,"",Pivot!M108)</f>
        <v>12</v>
      </c>
      <c r="M108" s="30">
        <f>IF(Pivot!L108=0,"",Pivot!L108)</f>
        <v>5</v>
      </c>
      <c r="N108" s="28">
        <f>IF(Pivot!N108=0,"",Pivot!N108)</f>
        <v>10</v>
      </c>
      <c r="O108" s="71" t="str">
        <f t="shared" ca="1" si="12"/>
        <v>LAC</v>
      </c>
      <c r="P108" s="83">
        <f t="shared" si="13"/>
        <v>1.9000000000000004</v>
      </c>
      <c r="Q108" s="83">
        <f t="shared" si="14"/>
        <v>-0.5</v>
      </c>
      <c r="R108" s="83">
        <f t="shared" si="15"/>
        <v>-4</v>
      </c>
      <c r="S108" s="81" t="str">
        <f t="shared" ca="1" si="16"/>
        <v>LAC</v>
      </c>
      <c r="T108" s="71" t="s">
        <v>117</v>
      </c>
      <c r="U108" s="174">
        <f t="shared" si="17"/>
        <v>15</v>
      </c>
      <c r="V108" s="174">
        <f t="shared" si="18"/>
        <v>9</v>
      </c>
      <c r="W108" s="174">
        <f t="shared" si="19"/>
        <v>2.9</v>
      </c>
      <c r="AA108" s="71" t="s">
        <v>102</v>
      </c>
    </row>
    <row r="109" spans="1:27" customFormat="1" ht="15.6" thickTop="1" thickBot="1" x14ac:dyDescent="0.35">
      <c r="A109" s="2" t="str">
        <f>IF(Pivot!A109=0,"",TRIM(Pivot!A109))</f>
        <v>Marcus Morris Sr.</v>
      </c>
      <c r="B109" s="29">
        <f>IF(Pivot!B109=0,"",Pivot!B109)</f>
        <v>12</v>
      </c>
      <c r="C109" s="122">
        <f>IF(Pivot!C109=0,"",Pivot!C109)</f>
        <v>25.5</v>
      </c>
      <c r="D109" s="123">
        <f>IF(Pivot!D109=0,"",Pivot!D109)</f>
        <v>6.2</v>
      </c>
      <c r="E109" s="124">
        <f>IF(Pivot!E109=0,"",Pivot!E109)</f>
        <v>2.8</v>
      </c>
      <c r="F109" s="122">
        <f>IF(Pivot!F109=0,"",Pivot!F109)</f>
        <v>1.4</v>
      </c>
      <c r="G109" s="28">
        <f>IF(Pivot!G109=0,"",Pivot!G109)</f>
        <v>25.8</v>
      </c>
      <c r="H109" s="123">
        <f>IF(Pivot!H109=0,"",Pivot!H109)</f>
        <v>5</v>
      </c>
      <c r="I109" s="30">
        <f>IF(Pivot!J109=0,"",Pivot!J109)</f>
        <v>3.7</v>
      </c>
      <c r="J109" s="28">
        <f>IF(Pivot!I109=0,"",Pivot!I109)</f>
        <v>2.2999999999999998</v>
      </c>
      <c r="K109" s="28" t="e">
        <f>IF(Pivot!K109=0,"",Pivot!K109)</f>
        <v>#DIV/0!</v>
      </c>
      <c r="L109" s="29" t="e">
        <f>IF(Pivot!M109=0,"",Pivot!M109)</f>
        <v>#DIV/0!</v>
      </c>
      <c r="M109" s="30" t="e">
        <f>IF(Pivot!L109=0,"",Pivot!L109)</f>
        <v>#DIV/0!</v>
      </c>
      <c r="N109" s="28" t="e">
        <f>IF(Pivot!N109=0,"",Pivot!N109)</f>
        <v>#DIV/0!</v>
      </c>
      <c r="O109" s="71" t="str">
        <f t="shared" ca="1" si="12"/>
        <v>LAC</v>
      </c>
      <c r="P109" s="83" t="str">
        <f t="shared" si="13"/>
        <v/>
      </c>
      <c r="Q109" s="83" t="str">
        <f t="shared" si="14"/>
        <v/>
      </c>
      <c r="R109" s="83" t="str">
        <f t="shared" si="15"/>
        <v/>
      </c>
      <c r="S109" s="81" t="str">
        <f t="shared" ca="1" si="16"/>
        <v>LAC</v>
      </c>
      <c r="T109" s="71" t="s">
        <v>109</v>
      </c>
      <c r="U109" s="175">
        <f t="shared" si="17"/>
        <v>0</v>
      </c>
      <c r="V109" s="175">
        <f t="shared" si="18"/>
        <v>0</v>
      </c>
      <c r="W109" s="175">
        <f t="shared" si="19"/>
        <v>0</v>
      </c>
      <c r="AA109" s="71" t="s">
        <v>102</v>
      </c>
    </row>
    <row r="110" spans="1:27" customFormat="1" ht="15.6" customHeight="1" thickTop="1" thickBot="1" x14ac:dyDescent="0.35">
      <c r="A110" s="2" t="str">
        <f>IF(Pivot!A110=0,"",TRIM(Pivot!A110))</f>
        <v>Nicolas Batum</v>
      </c>
      <c r="B110" s="29">
        <f>IF(Pivot!B110=0,"",Pivot!B110)</f>
        <v>15</v>
      </c>
      <c r="C110" s="122">
        <f>IF(Pivot!C110=0,"",Pivot!C110)</f>
        <v>22.1</v>
      </c>
      <c r="D110" s="123">
        <f>IF(Pivot!D110=0,"",Pivot!D110)</f>
        <v>8</v>
      </c>
      <c r="E110" s="124">
        <f>IF(Pivot!E110=0,"",Pivot!E110)</f>
        <v>2.7</v>
      </c>
      <c r="F110" s="122">
        <f>IF(Pivot!F110=0,"",Pivot!F110)</f>
        <v>1.8</v>
      </c>
      <c r="G110" s="28">
        <f>IF(Pivot!G110=0,"",Pivot!G110)</f>
        <v>23.6</v>
      </c>
      <c r="H110" s="123">
        <f>IF(Pivot!H110=0,"",Pivot!H110)</f>
        <v>13.5</v>
      </c>
      <c r="I110" s="30">
        <f>IF(Pivot!J110=0,"",Pivot!J110)</f>
        <v>1.5</v>
      </c>
      <c r="J110" s="28">
        <f>IF(Pivot!I110=0,"",Pivot!I110)</f>
        <v>2.5</v>
      </c>
      <c r="K110" s="28">
        <f>IF(Pivot!K110=0,"",Pivot!K110)</f>
        <v>31.3</v>
      </c>
      <c r="L110" s="29">
        <f>IF(Pivot!M110=0,"",Pivot!M110)</f>
        <v>24</v>
      </c>
      <c r="M110" s="30">
        <f>IF(Pivot!L110=0,"",Pivot!L110)</f>
        <v>3</v>
      </c>
      <c r="N110" s="28">
        <f>IF(Pivot!N110=0,"",Pivot!N110)</f>
        <v>5</v>
      </c>
      <c r="O110" s="71" t="str">
        <f t="shared" ca="1" si="12"/>
        <v>LAC</v>
      </c>
      <c r="P110" s="83">
        <f t="shared" si="13"/>
        <v>-16</v>
      </c>
      <c r="Q110" s="83">
        <f t="shared" si="14"/>
        <v>-1.5</v>
      </c>
      <c r="R110" s="83">
        <f t="shared" si="15"/>
        <v>-3.2</v>
      </c>
      <c r="S110" s="81" t="str">
        <f t="shared" ca="1" si="16"/>
        <v>LAC</v>
      </c>
      <c r="T110" s="71" t="s">
        <v>201</v>
      </c>
      <c r="U110" s="174">
        <f t="shared" si="17"/>
        <v>12</v>
      </c>
      <c r="V110" s="174">
        <f t="shared" si="18"/>
        <v>4.5</v>
      </c>
      <c r="W110" s="174">
        <f t="shared" si="19"/>
        <v>6</v>
      </c>
      <c r="AA110" s="71" t="s">
        <v>102</v>
      </c>
    </row>
    <row r="111" spans="1:27" customFormat="1" ht="15.6" customHeight="1" thickTop="1" thickBot="1" x14ac:dyDescent="0.35">
      <c r="A111" s="2" t="str">
        <f>IF(Pivot!A111=0,"",TRIM(Pivot!A111))</f>
        <v>Terance Mann</v>
      </c>
      <c r="B111" s="29">
        <f>IF(Pivot!B111=0,"",Pivot!B111)</f>
        <v>15</v>
      </c>
      <c r="C111" s="122">
        <f>IF(Pivot!C111=0,"",Pivot!C111)</f>
        <v>21.3</v>
      </c>
      <c r="D111" s="123">
        <f>IF(Pivot!D111=0,"",Pivot!D111)</f>
        <v>7.9</v>
      </c>
      <c r="E111" s="124">
        <f>IF(Pivot!E111=0,"",Pivot!E111)</f>
        <v>2.5</v>
      </c>
      <c r="F111" s="122">
        <f>IF(Pivot!F111=0,"",Pivot!F111)</f>
        <v>2.8</v>
      </c>
      <c r="G111" s="28">
        <f>IF(Pivot!G111=0,"",Pivot!G111)</f>
        <v>20.9</v>
      </c>
      <c r="H111" s="123">
        <f>IF(Pivot!H111=0,"",Pivot!H111)</f>
        <v>8.8000000000000007</v>
      </c>
      <c r="I111" s="30">
        <f>IF(Pivot!J111=0,"",Pivot!J111)</f>
        <v>3.3</v>
      </c>
      <c r="J111" s="28">
        <f>IF(Pivot!I111=0,"",Pivot!I111)</f>
        <v>2.5</v>
      </c>
      <c r="K111" s="28">
        <f>IF(Pivot!K111=0,"",Pivot!K111)</f>
        <v>25.6</v>
      </c>
      <c r="L111" s="29">
        <f>IF(Pivot!M111=0,"",Pivot!M111)</f>
        <v>8</v>
      </c>
      <c r="M111" s="30">
        <f>IF(Pivot!L111=0,"",Pivot!L111)</f>
        <v>5</v>
      </c>
      <c r="N111" s="28">
        <f>IF(Pivot!N111=0,"",Pivot!N111)</f>
        <v>4</v>
      </c>
      <c r="O111" s="71" t="str">
        <f t="shared" ca="1" si="12"/>
        <v>LAC</v>
      </c>
      <c r="P111" s="83">
        <f t="shared" si="13"/>
        <v>-9.9999999999999645E-2</v>
      </c>
      <c r="Q111" s="83">
        <f t="shared" si="14"/>
        <v>-2.5</v>
      </c>
      <c r="R111" s="83">
        <f t="shared" si="15"/>
        <v>-1.5</v>
      </c>
      <c r="S111" s="81" t="str">
        <f t="shared" ca="1" si="16"/>
        <v>LAC</v>
      </c>
      <c r="T111" s="71" t="s">
        <v>290</v>
      </c>
      <c r="U111" s="175">
        <f t="shared" si="17"/>
        <v>8.9</v>
      </c>
      <c r="V111" s="175">
        <f t="shared" si="18"/>
        <v>3.7</v>
      </c>
      <c r="W111" s="175">
        <f t="shared" si="19"/>
        <v>1</v>
      </c>
      <c r="AA111" s="71" t="s">
        <v>102</v>
      </c>
    </row>
    <row r="112" spans="1:27" customFormat="1" ht="15.6" customHeight="1" thickTop="1" thickBot="1" x14ac:dyDescent="0.35">
      <c r="A112" s="2" t="str">
        <f>IF(Pivot!A112=0,"",TRIM(Pivot!A112))</f>
        <v>Eric Gordon</v>
      </c>
      <c r="B112" s="29">
        <f>IF(Pivot!B112=0,"",Pivot!B112)</f>
        <v>15</v>
      </c>
      <c r="C112" s="122">
        <f>IF(Pivot!C112=0,"",Pivot!C112)</f>
        <v>26.2</v>
      </c>
      <c r="D112" s="123">
        <f>IF(Pivot!D112=0,"",Pivot!D112)</f>
        <v>11.6</v>
      </c>
      <c r="E112" s="124">
        <f>IF(Pivot!E112=0,"",Pivot!E112)</f>
        <v>1.7</v>
      </c>
      <c r="F112" s="122">
        <f>IF(Pivot!F112=0,"",Pivot!F112)</f>
        <v>1.9</v>
      </c>
      <c r="G112" s="122">
        <f>IF(Pivot!G112=0,"",Pivot!G112)</f>
        <v>25.6</v>
      </c>
      <c r="H112" s="123">
        <f>IF(Pivot!H112=0,"",Pivot!H112)</f>
        <v>12.5</v>
      </c>
      <c r="I112" s="124">
        <f>IF(Pivot!J112=0,"",Pivot!J112)</f>
        <v>1.5</v>
      </c>
      <c r="J112" s="122">
        <f>IF(Pivot!I112=0,"",Pivot!I112)</f>
        <v>2</v>
      </c>
      <c r="K112" s="122">
        <f>IF(Pivot!K112=0,"",Pivot!K112)</f>
        <v>28.1</v>
      </c>
      <c r="L112" s="29">
        <f>IF(Pivot!M112=0,"",Pivot!M112)</f>
        <v>22</v>
      </c>
      <c r="M112" s="124" t="str">
        <f>IF(Pivot!L112=0,"",Pivot!L112)</f>
        <v/>
      </c>
      <c r="N112" s="122">
        <f>IF(Pivot!N112=0,"",Pivot!N112)</f>
        <v>3</v>
      </c>
      <c r="O112" s="71" t="str">
        <f t="shared" ca="1" si="12"/>
        <v>LAC</v>
      </c>
      <c r="P112" s="83">
        <f t="shared" si="13"/>
        <v>-10.4</v>
      </c>
      <c r="Q112" s="83" t="str">
        <f t="shared" si="14"/>
        <v/>
      </c>
      <c r="R112" s="83">
        <f t="shared" si="15"/>
        <v>-1.1000000000000001</v>
      </c>
      <c r="S112" s="81" t="str">
        <f t="shared" ca="1" si="16"/>
        <v>LAC</v>
      </c>
      <c r="T112" s="71" t="s">
        <v>334</v>
      </c>
      <c r="U112" s="174">
        <f t="shared" si="17"/>
        <v>5.8</v>
      </c>
      <c r="V112" s="174">
        <f t="shared" si="18"/>
        <v>3.8</v>
      </c>
      <c r="W112" s="174">
        <f t="shared" si="19"/>
        <v>2</v>
      </c>
      <c r="AA112" s="71" t="s">
        <v>102</v>
      </c>
    </row>
    <row r="113" spans="1:42" ht="15.6" customHeight="1" thickTop="1" thickBot="1" x14ac:dyDescent="0.35">
      <c r="A113" s="2" t="str">
        <f>IF(Pivot!A113=0,"",TRIM(Pivot!A113))</f>
        <v>LAL</v>
      </c>
      <c r="B113" s="29">
        <f>IF(Pivot!B113=0,"",Pivot!B113)</f>
        <v>14.666666666666666</v>
      </c>
      <c r="C113" s="122">
        <f>IF(Pivot!C113=0,"",Pivot!C113)</f>
        <v>29.616666666666664</v>
      </c>
      <c r="D113" s="123">
        <f>IF(Pivot!D113=0,"",Pivot!D113)</f>
        <v>14.216666666666667</v>
      </c>
      <c r="E113" s="124">
        <f>IF(Pivot!E113=0,"",Pivot!E113)</f>
        <v>5.6000000000000005</v>
      </c>
      <c r="F113" s="122">
        <f>IF(Pivot!F113=0,"",Pivot!F113)</f>
        <v>3.2000000000000006</v>
      </c>
      <c r="G113" s="122">
        <f>IF(Pivot!G113=0,"",Pivot!G113)</f>
        <v>29.883333333333336</v>
      </c>
      <c r="H113" s="123">
        <f>IF(Pivot!H113=0,"",Pivot!H113)</f>
        <v>14.183333333333332</v>
      </c>
      <c r="I113" s="124">
        <f>IF(Pivot!J113=0,"",Pivot!J113)</f>
        <v>5.6499999999999995</v>
      </c>
      <c r="J113" s="122">
        <f>IF(Pivot!I113=0,"",Pivot!I113)</f>
        <v>3.1833333333333336</v>
      </c>
      <c r="K113" s="122">
        <f>IF(Pivot!K113=0,"",Pivot!K113)</f>
        <v>31.400000000000002</v>
      </c>
      <c r="L113" s="29">
        <f>IF(Pivot!M113=0,"",Pivot!M113)</f>
        <v>14.166666666666666</v>
      </c>
      <c r="M113" s="124">
        <f>IF(Pivot!L113=0,"",Pivot!L113)</f>
        <v>4.666666666666667</v>
      </c>
      <c r="N113" s="122">
        <f>IF(Pivot!N113=0,"",Pivot!N113)</f>
        <v>3.3333333333333335</v>
      </c>
      <c r="O113" s="71" t="str">
        <f t="shared" ca="1" si="12"/>
        <v>LAL</v>
      </c>
      <c r="P113" s="83">
        <f t="shared" si="13"/>
        <v>1.6666666666665719E-2</v>
      </c>
      <c r="Q113" s="83">
        <f t="shared" si="14"/>
        <v>0.93333333333333357</v>
      </c>
      <c r="R113" s="83">
        <f t="shared" si="15"/>
        <v>-0.14999999999999991</v>
      </c>
      <c r="S113" s="81" t="str">
        <f t="shared" ca="1" si="16"/>
        <v>LAL</v>
      </c>
      <c r="T113" s="71" t="s">
        <v>294</v>
      </c>
      <c r="U113" s="174">
        <f t="shared" si="17"/>
        <v>13</v>
      </c>
      <c r="V113" s="174">
        <f t="shared" si="18"/>
        <v>3</v>
      </c>
      <c r="W113" s="174">
        <f t="shared" si="19"/>
        <v>5.9</v>
      </c>
      <c r="X113"/>
      <c r="AA113" s="71" t="s">
        <v>102</v>
      </c>
      <c r="AD113"/>
      <c r="AE113"/>
      <c r="AF113"/>
      <c r="AG113"/>
      <c r="AH113"/>
      <c r="AI113"/>
      <c r="AJ113"/>
      <c r="AK113"/>
      <c r="AL113"/>
      <c r="AM113"/>
      <c r="AN113"/>
      <c r="AO113"/>
      <c r="AP113"/>
    </row>
    <row r="114" spans="1:42" ht="15.6" customHeight="1" thickTop="1" thickBot="1" x14ac:dyDescent="0.35">
      <c r="A114" s="2" t="str">
        <f>IF(Pivot!A114=0,"",TRIM(Pivot!A114))</f>
        <v>Anthony Davis</v>
      </c>
      <c r="B114" s="29">
        <f>IF(Pivot!B114=0,"",Pivot!B114)</f>
        <v>13</v>
      </c>
      <c r="C114" s="122">
        <f>IF(Pivot!C114=0,"",Pivot!C114)</f>
        <v>35.6</v>
      </c>
      <c r="D114" s="123">
        <f>IF(Pivot!D114=0,"",Pivot!D114)</f>
        <v>26.5</v>
      </c>
      <c r="E114" s="124">
        <f>IF(Pivot!E114=0,"",Pivot!E114)</f>
        <v>12.7</v>
      </c>
      <c r="F114" s="122">
        <f>IF(Pivot!F114=0,"",Pivot!F114)</f>
        <v>2.9</v>
      </c>
      <c r="G114" s="122">
        <f>IF(Pivot!G114=0,"",Pivot!G114)</f>
        <v>36.200000000000003</v>
      </c>
      <c r="H114" s="123">
        <f>IF(Pivot!H114=0,"",Pivot!H114)</f>
        <v>23.5</v>
      </c>
      <c r="I114" s="124">
        <f>IF(Pivot!J114=0,"",Pivot!J114)</f>
        <v>11</v>
      </c>
      <c r="J114" s="122">
        <f>IF(Pivot!I114=0,"",Pivot!I114)</f>
        <v>3</v>
      </c>
      <c r="K114" s="122">
        <f>IF(Pivot!K114=0,"",Pivot!K114)</f>
        <v>35.9</v>
      </c>
      <c r="L114" s="29">
        <f>IF(Pivot!M114=0,"",Pivot!M114)</f>
        <v>15</v>
      </c>
      <c r="M114" s="124">
        <f>IF(Pivot!L114=0,"",Pivot!L114)</f>
        <v>9</v>
      </c>
      <c r="N114" s="122">
        <f>IF(Pivot!N114=0,"",Pivot!N114)</f>
        <v>5</v>
      </c>
      <c r="O114" s="71" t="str">
        <f t="shared" ca="1" si="12"/>
        <v>LAL</v>
      </c>
      <c r="P114" s="83">
        <f t="shared" si="13"/>
        <v>8.5</v>
      </c>
      <c r="Q114" s="83">
        <f t="shared" si="14"/>
        <v>2</v>
      </c>
      <c r="R114" s="83">
        <f t="shared" si="15"/>
        <v>-2.1</v>
      </c>
      <c r="S114" s="81" t="str">
        <f t="shared" ca="1" si="16"/>
        <v>LAL</v>
      </c>
      <c r="T114" s="71" t="s">
        <v>188</v>
      </c>
      <c r="U114" s="175">
        <f t="shared" si="17"/>
        <v>0</v>
      </c>
      <c r="V114" s="175">
        <f t="shared" si="18"/>
        <v>0</v>
      </c>
      <c r="W114" s="175">
        <f t="shared" si="19"/>
        <v>0</v>
      </c>
      <c r="X114"/>
      <c r="AA114" s="71" t="s">
        <v>102</v>
      </c>
      <c r="AD114"/>
      <c r="AE114"/>
      <c r="AF114"/>
      <c r="AG114"/>
      <c r="AH114"/>
      <c r="AI114"/>
      <c r="AJ114"/>
      <c r="AK114"/>
      <c r="AL114"/>
      <c r="AM114"/>
      <c r="AN114"/>
      <c r="AO114"/>
      <c r="AP114"/>
    </row>
    <row r="115" spans="1:42" ht="15" customHeight="1" thickTop="1" thickBot="1" x14ac:dyDescent="0.35">
      <c r="A115" s="2" t="str">
        <f>IF(Pivot!A115=0,"",TRIM(Pivot!A115))</f>
        <v>Jarred Vanderbilt</v>
      </c>
      <c r="B115" s="29">
        <f>IF(Pivot!B115=0,"",Pivot!B115)</f>
        <v>15</v>
      </c>
      <c r="C115" s="122">
        <f>IF(Pivot!C115=0,"",Pivot!C115)</f>
        <v>26.2</v>
      </c>
      <c r="D115" s="123">
        <f>IF(Pivot!D115=0,"",Pivot!D115)</f>
        <v>7.4</v>
      </c>
      <c r="E115" s="124">
        <f>IF(Pivot!E115=0,"",Pivot!E115)</f>
        <v>7.6</v>
      </c>
      <c r="F115" s="122">
        <f>IF(Pivot!F115=0,"",Pivot!F115)</f>
        <v>1.5</v>
      </c>
      <c r="G115" s="122">
        <f>IF(Pivot!G115=0,"",Pivot!G115)</f>
        <v>24.6</v>
      </c>
      <c r="H115" s="123">
        <f>IF(Pivot!H115=0,"",Pivot!H115)</f>
        <v>5</v>
      </c>
      <c r="I115" s="124">
        <f>IF(Pivot!J115=0,"",Pivot!J115)</f>
        <v>7</v>
      </c>
      <c r="J115" s="122">
        <f>IF(Pivot!I115=0,"",Pivot!I115)</f>
        <v>0.5</v>
      </c>
      <c r="K115" s="122">
        <f>IF(Pivot!K115=0,"",Pivot!K115)</f>
        <v>21.4</v>
      </c>
      <c r="L115" s="29">
        <f>IF(Pivot!M115=0,"",Pivot!M115)</f>
        <v>4</v>
      </c>
      <c r="M115" s="124">
        <f>IF(Pivot!L115=0,"",Pivot!L115)</f>
        <v>4</v>
      </c>
      <c r="N115" s="122" t="str">
        <f>IF(Pivot!N115=0,"",Pivot!N115)</f>
        <v/>
      </c>
      <c r="O115" s="71" t="str">
        <f t="shared" ca="1" si="12"/>
        <v>LAL</v>
      </c>
      <c r="P115" s="83">
        <f t="shared" si="13"/>
        <v>1</v>
      </c>
      <c r="Q115" s="83">
        <f t="shared" si="14"/>
        <v>3</v>
      </c>
      <c r="R115" s="83" t="str">
        <f t="shared" si="15"/>
        <v/>
      </c>
      <c r="S115" s="2" t="str">
        <f t="shared" ca="1" si="16"/>
        <v>LAL</v>
      </c>
      <c r="T115" s="71" t="str">
        <f t="shared" ref="T115:T123" si="21">A115</f>
        <v>Jarred Vanderbilt</v>
      </c>
      <c r="U115" s="174">
        <f t="shared" si="17"/>
        <v>4</v>
      </c>
      <c r="V115" s="174">
        <f t="shared" si="18"/>
        <v>4</v>
      </c>
      <c r="W115" s="174">
        <f t="shared" si="19"/>
        <v>0.5</v>
      </c>
      <c r="X115"/>
      <c r="AA115" s="71" t="s">
        <v>96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</row>
    <row r="116" spans="1:42" ht="15.6" customHeight="1" thickTop="1" thickBot="1" x14ac:dyDescent="0.35">
      <c r="A116" s="2" t="str">
        <f>IF(Pivot!A116=0,"",TRIM(Pivot!A116))</f>
        <v>Malik Beasley</v>
      </c>
      <c r="B116" s="29">
        <f>IF(Pivot!B116=0,"",Pivot!B116)</f>
        <v>15</v>
      </c>
      <c r="C116" s="122">
        <f>IF(Pivot!C116=0,"",Pivot!C116)</f>
        <v>26.9</v>
      </c>
      <c r="D116" s="123">
        <f>IF(Pivot!D116=0,"",Pivot!D116)</f>
        <v>10.9</v>
      </c>
      <c r="E116" s="124">
        <f>IF(Pivot!E116=0,"",Pivot!E116)</f>
        <v>3.8</v>
      </c>
      <c r="F116" s="122">
        <f>IF(Pivot!F116=0,"",Pivot!F116)</f>
        <v>1.3</v>
      </c>
      <c r="G116" s="122">
        <f>IF(Pivot!G116=0,"",Pivot!G116)</f>
        <v>22.9</v>
      </c>
      <c r="H116" s="123">
        <f>IF(Pivot!H116=0,"",Pivot!H116)</f>
        <v>9.3000000000000007</v>
      </c>
      <c r="I116" s="124">
        <f>IF(Pivot!J116=0,"",Pivot!J116)</f>
        <v>3</v>
      </c>
      <c r="J116" s="122">
        <f>IF(Pivot!I116=0,"",Pivot!I116)</f>
        <v>1</v>
      </c>
      <c r="K116" s="122">
        <f>IF(Pivot!K116=0,"",Pivot!K116)</f>
        <v>27.5</v>
      </c>
      <c r="L116" s="29">
        <f>IF(Pivot!M116=0,"",Pivot!M116)</f>
        <v>18</v>
      </c>
      <c r="M116" s="124">
        <f>IF(Pivot!L116=0,"",Pivot!L116)</f>
        <v>3</v>
      </c>
      <c r="N116" s="122">
        <f>IF(Pivot!N116=0,"",Pivot!N116)</f>
        <v>2</v>
      </c>
      <c r="O116" s="71" t="str">
        <f t="shared" ca="1" si="12"/>
        <v>LAL</v>
      </c>
      <c r="P116" s="83">
        <f t="shared" si="13"/>
        <v>-8.6999999999999993</v>
      </c>
      <c r="Q116" s="83">
        <f t="shared" si="14"/>
        <v>0</v>
      </c>
      <c r="R116" s="83">
        <f t="shared" si="15"/>
        <v>-1</v>
      </c>
      <c r="S116" s="2" t="str">
        <f t="shared" ca="1" si="16"/>
        <v>LAL</v>
      </c>
      <c r="T116" s="71" t="str">
        <f t="shared" si="21"/>
        <v>Malik Beasley</v>
      </c>
      <c r="U116" s="174">
        <f t="shared" si="17"/>
        <v>9.3000000000000007</v>
      </c>
      <c r="V116" s="174">
        <f t="shared" si="18"/>
        <v>3</v>
      </c>
      <c r="W116" s="174">
        <f t="shared" si="19"/>
        <v>1</v>
      </c>
      <c r="X116"/>
      <c r="AA116" s="71" t="s">
        <v>96</v>
      </c>
      <c r="AD116"/>
      <c r="AE116"/>
      <c r="AF116"/>
      <c r="AG116"/>
      <c r="AH116"/>
      <c r="AI116"/>
      <c r="AJ116"/>
      <c r="AK116"/>
      <c r="AL116"/>
      <c r="AM116"/>
      <c r="AN116"/>
      <c r="AO116"/>
      <c r="AP116"/>
    </row>
    <row r="117" spans="1:42" ht="15.6" customHeight="1" thickTop="1" thickBot="1" x14ac:dyDescent="0.35">
      <c r="A117" s="2" t="str">
        <f>IF(Pivot!A117=0,"",TRIM(Pivot!A117))</f>
        <v>Troy Brown Jr.</v>
      </c>
      <c r="B117" s="29">
        <f>IF(Pivot!B117=0,"",Pivot!B117)</f>
        <v>15</v>
      </c>
      <c r="C117" s="122">
        <f>IF(Pivot!C117=0,"",Pivot!C117)</f>
        <v>28.1</v>
      </c>
      <c r="D117" s="123">
        <f>IF(Pivot!D117=0,"",Pivot!D117)</f>
        <v>8.9</v>
      </c>
      <c r="E117" s="124">
        <f>IF(Pivot!E117=0,"",Pivot!E117)</f>
        <v>3.7</v>
      </c>
      <c r="F117" s="122">
        <f>IF(Pivot!F117=0,"",Pivot!F117)</f>
        <v>1.9</v>
      </c>
      <c r="G117" s="122">
        <f>IF(Pivot!G117=0,"",Pivot!G117)</f>
        <v>28.4</v>
      </c>
      <c r="H117" s="123">
        <f>IF(Pivot!H117=0,"",Pivot!H117)</f>
        <v>10.5</v>
      </c>
      <c r="I117" s="124">
        <f>IF(Pivot!J117=0,"",Pivot!J117)</f>
        <v>4.8</v>
      </c>
      <c r="J117" s="122">
        <f>IF(Pivot!I117=0,"",Pivot!I117)</f>
        <v>1.8</v>
      </c>
      <c r="K117" s="122">
        <f>IF(Pivot!K117=0,"",Pivot!K117)</f>
        <v>32.4</v>
      </c>
      <c r="L117" s="29">
        <f>IF(Pivot!M117=0,"",Pivot!M117)</f>
        <v>18</v>
      </c>
      <c r="M117" s="124">
        <f>IF(Pivot!L117=0,"",Pivot!L117)</f>
        <v>6</v>
      </c>
      <c r="N117" s="122">
        <f>IF(Pivot!N117=0,"",Pivot!N117)</f>
        <v>1</v>
      </c>
      <c r="O117" s="71" t="str">
        <f t="shared" ca="1" si="12"/>
        <v>LAL</v>
      </c>
      <c r="P117" s="83">
        <f t="shared" si="13"/>
        <v>-9.1</v>
      </c>
      <c r="Q117" s="83">
        <f t="shared" si="14"/>
        <v>-2.2999999999999998</v>
      </c>
      <c r="R117" s="83">
        <f t="shared" si="15"/>
        <v>0.8</v>
      </c>
      <c r="S117" s="2" t="str">
        <f t="shared" ca="1" si="16"/>
        <v>LAL</v>
      </c>
      <c r="T117" s="71" t="str">
        <f t="shared" si="21"/>
        <v>Troy Brown Jr.</v>
      </c>
      <c r="U117" s="175">
        <f t="shared" si="17"/>
        <v>8.9</v>
      </c>
      <c r="V117" s="175">
        <f t="shared" si="18"/>
        <v>3.7</v>
      </c>
      <c r="W117" s="175">
        <f t="shared" si="19"/>
        <v>1</v>
      </c>
      <c r="X117"/>
      <c r="AA117" s="71" t="s">
        <v>96</v>
      </c>
      <c r="AD117"/>
      <c r="AE117"/>
      <c r="AF117"/>
      <c r="AG117"/>
      <c r="AH117"/>
      <c r="AI117"/>
      <c r="AJ117"/>
      <c r="AK117"/>
      <c r="AL117"/>
      <c r="AM117"/>
      <c r="AN117"/>
      <c r="AO117"/>
      <c r="AP117"/>
    </row>
    <row r="118" spans="1:42" ht="15.6" customHeight="1" thickTop="1" thickBot="1" x14ac:dyDescent="0.35">
      <c r="A118" s="2" t="str">
        <f>IF(Pivot!A118=0,"",TRIM(Pivot!A118))</f>
        <v>Austin Reaves</v>
      </c>
      <c r="B118" s="29">
        <f>IF(Pivot!B118=0,"",Pivot!B118)</f>
        <v>15</v>
      </c>
      <c r="C118" s="122">
        <f>IF(Pivot!C118=0,"",Pivot!C118)</f>
        <v>30.1</v>
      </c>
      <c r="D118" s="123">
        <f>IF(Pivot!D118=0,"",Pivot!D118)</f>
        <v>16.899999999999999</v>
      </c>
      <c r="E118" s="124">
        <f>IF(Pivot!E118=0,"",Pivot!E118)</f>
        <v>3.3</v>
      </c>
      <c r="F118" s="122">
        <f>IF(Pivot!F118=0,"",Pivot!F118)</f>
        <v>5.9</v>
      </c>
      <c r="G118" s="28">
        <f>IF(Pivot!G118=0,"",Pivot!G118)</f>
        <v>36.200000000000003</v>
      </c>
      <c r="H118" s="123">
        <f>IF(Pivot!H118=0,"",Pivot!H118)</f>
        <v>21</v>
      </c>
      <c r="I118" s="30">
        <f>IF(Pivot!J118=0,"",Pivot!J118)</f>
        <v>4.8</v>
      </c>
      <c r="J118" s="28">
        <f>IF(Pivot!I118=0,"",Pivot!I118)</f>
        <v>8.3000000000000007</v>
      </c>
      <c r="K118" s="28">
        <f>IF(Pivot!K118=0,"",Pivot!K118)</f>
        <v>37.299999999999997</v>
      </c>
      <c r="L118" s="29">
        <f>IF(Pivot!M118=0,"",Pivot!M118)</f>
        <v>13</v>
      </c>
      <c r="M118" s="30">
        <f>IF(Pivot!L118=0,"",Pivot!L118)</f>
        <v>3</v>
      </c>
      <c r="N118" s="28">
        <f>IF(Pivot!N118=0,"",Pivot!N118)</f>
        <v>7</v>
      </c>
      <c r="O118" s="71" t="str">
        <f t="shared" ca="1" si="12"/>
        <v>LAL</v>
      </c>
      <c r="P118" s="83">
        <f t="shared" si="13"/>
        <v>3.8999999999999986</v>
      </c>
      <c r="Q118" s="83">
        <f t="shared" si="14"/>
        <v>0.29999999999999982</v>
      </c>
      <c r="R118" s="83">
        <f t="shared" si="15"/>
        <v>-1.0999999999999996</v>
      </c>
      <c r="S118" s="71" t="str">
        <f t="shared" ca="1" si="16"/>
        <v>LAL</v>
      </c>
      <c r="T118" s="71" t="str">
        <f t="shared" si="21"/>
        <v>Austin Reaves</v>
      </c>
      <c r="U118" s="174">
        <f t="shared" si="17"/>
        <v>13</v>
      </c>
      <c r="V118" s="174">
        <f t="shared" si="18"/>
        <v>3</v>
      </c>
      <c r="W118" s="174">
        <f t="shared" si="19"/>
        <v>5.9</v>
      </c>
      <c r="X118"/>
      <c r="AA118" s="71" t="s">
        <v>96</v>
      </c>
      <c r="AD118"/>
      <c r="AE118"/>
      <c r="AF118"/>
      <c r="AG118"/>
      <c r="AH118"/>
      <c r="AI118"/>
      <c r="AJ118"/>
      <c r="AK118"/>
      <c r="AL118"/>
      <c r="AM118"/>
      <c r="AN118"/>
      <c r="AO118"/>
      <c r="AP118"/>
    </row>
    <row r="119" spans="1:42" ht="15.6" customHeight="1" thickTop="1" thickBot="1" x14ac:dyDescent="0.35">
      <c r="A119" s="2" t="str">
        <f>IF(Pivot!A119=0,"",TRIM(Pivot!A119))</f>
        <v>Dennis Schroder</v>
      </c>
      <c r="B119" s="29">
        <f>IF(Pivot!B119=0,"",Pivot!B119)</f>
        <v>15</v>
      </c>
      <c r="C119" s="122">
        <f>IF(Pivot!C119=0,"",Pivot!C119)</f>
        <v>30.8</v>
      </c>
      <c r="D119" s="123">
        <f>IF(Pivot!D119=0,"",Pivot!D119)</f>
        <v>14.7</v>
      </c>
      <c r="E119" s="124">
        <f>IF(Pivot!E119=0,"",Pivot!E119)</f>
        <v>2.5</v>
      </c>
      <c r="F119" s="122">
        <f>IF(Pivot!F119=0,"",Pivot!F119)</f>
        <v>5.7</v>
      </c>
      <c r="G119" s="28">
        <f>IF(Pivot!G119=0,"",Pivot!G119)</f>
        <v>31</v>
      </c>
      <c r="H119" s="123">
        <f>IF(Pivot!H119=0,"",Pivot!H119)</f>
        <v>15.8</v>
      </c>
      <c r="I119" s="30">
        <f>IF(Pivot!J119=0,"",Pivot!J119)</f>
        <v>3.3</v>
      </c>
      <c r="J119" s="28">
        <f>IF(Pivot!I119=0,"",Pivot!I119)</f>
        <v>4.5</v>
      </c>
      <c r="K119" s="28">
        <f>IF(Pivot!K119=0,"",Pivot!K119)</f>
        <v>33.9</v>
      </c>
      <c r="L119" s="29">
        <f>IF(Pivot!M119=0,"",Pivot!M119)</f>
        <v>17</v>
      </c>
      <c r="M119" s="30">
        <f>IF(Pivot!L119=0,"",Pivot!L119)</f>
        <v>3</v>
      </c>
      <c r="N119" s="28">
        <f>IF(Pivot!N119=0,"",Pivot!N119)</f>
        <v>5</v>
      </c>
      <c r="O119" s="71" t="str">
        <f t="shared" ca="1" si="12"/>
        <v>LAL</v>
      </c>
      <c r="P119" s="83">
        <f t="shared" si="13"/>
        <v>-2.3000000000000007</v>
      </c>
      <c r="Q119" s="83">
        <f t="shared" si="14"/>
        <v>-0.5</v>
      </c>
      <c r="R119" s="83">
        <f t="shared" si="15"/>
        <v>-0.5</v>
      </c>
      <c r="S119" s="71" t="str">
        <f t="shared" ca="1" si="16"/>
        <v>LAL</v>
      </c>
      <c r="T119" s="71" t="str">
        <f t="shared" si="21"/>
        <v>Dennis Schroder</v>
      </c>
      <c r="U119" s="175">
        <f t="shared" si="17"/>
        <v>14.7</v>
      </c>
      <c r="V119" s="175">
        <f t="shared" si="18"/>
        <v>2.5</v>
      </c>
      <c r="W119" s="175">
        <f t="shared" si="19"/>
        <v>4.5</v>
      </c>
      <c r="X119"/>
      <c r="AA119" s="71" t="s">
        <v>96</v>
      </c>
      <c r="AD119"/>
      <c r="AE119"/>
      <c r="AF119"/>
      <c r="AG119"/>
      <c r="AH119"/>
      <c r="AI119"/>
      <c r="AJ119"/>
      <c r="AK119"/>
      <c r="AL119"/>
      <c r="AM119"/>
      <c r="AN119"/>
      <c r="AO119"/>
      <c r="AP119"/>
    </row>
    <row r="120" spans="1:42" ht="15.6" customHeight="1" thickTop="1" thickBot="1" x14ac:dyDescent="0.35">
      <c r="A120" s="2" t="str">
        <f>IF(Pivot!A120=0,"",TRIM(Pivot!A120))</f>
        <v>MEM</v>
      </c>
      <c r="B120" s="29">
        <f>IF(Pivot!B120=0,"",Pivot!B120)</f>
        <v>13.5</v>
      </c>
      <c r="C120" s="122">
        <f>IF(Pivot!C120=0,"",Pivot!C120)</f>
        <v>27.587499999999999</v>
      </c>
      <c r="D120" s="123">
        <f>IF(Pivot!D120=0,"",Pivot!D120)</f>
        <v>15.0375</v>
      </c>
      <c r="E120" s="124">
        <f>IF(Pivot!E120=0,"",Pivot!E120)</f>
        <v>4.6375000000000002</v>
      </c>
      <c r="F120" s="122">
        <f>IF(Pivot!F120=0,"",Pivot!F120)</f>
        <v>3.6499999999999995</v>
      </c>
      <c r="G120" s="28">
        <f>IF(Pivot!G120=0,"",Pivot!G120)</f>
        <v>26.299999999999997</v>
      </c>
      <c r="H120" s="123">
        <f>IF(Pivot!H120=0,"",Pivot!H120)</f>
        <v>15.549999999999999</v>
      </c>
      <c r="I120" s="30">
        <f>IF(Pivot!J120=0,"",Pivot!J120)</f>
        <v>4.3250000000000002</v>
      </c>
      <c r="J120" s="28">
        <f>IF(Pivot!I120=0,"",Pivot!I120)</f>
        <v>3.4375000000000004</v>
      </c>
      <c r="K120" s="28">
        <f>IF(Pivot!K120=0,"",Pivot!K120)</f>
        <v>30.6</v>
      </c>
      <c r="L120" s="29">
        <f>IF(Pivot!M120=0,"",Pivot!M120)</f>
        <v>16</v>
      </c>
      <c r="M120" s="30">
        <f>IF(Pivot!L120=0,"",Pivot!L120)</f>
        <v>6</v>
      </c>
      <c r="N120" s="28">
        <f>IF(Pivot!N120=0,"",Pivot!N120)</f>
        <v>3.2857142857142856</v>
      </c>
      <c r="O120" s="71" t="str">
        <f t="shared" ca="1" si="12"/>
        <v>MEM</v>
      </c>
      <c r="P120" s="83">
        <f t="shared" si="13"/>
        <v>-0.96250000000000036</v>
      </c>
      <c r="Q120" s="83">
        <f t="shared" si="14"/>
        <v>-1.6749999999999998</v>
      </c>
      <c r="R120" s="83">
        <f t="shared" si="15"/>
        <v>0.15178571428571486</v>
      </c>
      <c r="S120" s="71" t="str">
        <f t="shared" ca="1" si="16"/>
        <v>MEM</v>
      </c>
      <c r="T120" s="71" t="str">
        <f t="shared" si="21"/>
        <v>MEM</v>
      </c>
      <c r="U120" s="174">
        <f t="shared" si="17"/>
        <v>15.0375</v>
      </c>
      <c r="V120" s="174">
        <f t="shared" si="18"/>
        <v>4.3250000000000002</v>
      </c>
      <c r="W120" s="174">
        <f t="shared" si="19"/>
        <v>3.2857142857142856</v>
      </c>
      <c r="X120"/>
      <c r="AA120" s="71" t="s">
        <v>96</v>
      </c>
      <c r="AD120"/>
      <c r="AE120"/>
      <c r="AF120"/>
      <c r="AG120"/>
      <c r="AH120"/>
      <c r="AI120"/>
      <c r="AJ120"/>
      <c r="AK120"/>
      <c r="AL120"/>
      <c r="AM120"/>
      <c r="AN120"/>
      <c r="AO120"/>
      <c r="AP120"/>
    </row>
    <row r="121" spans="1:42" ht="15" customHeight="1" thickTop="1" thickBot="1" x14ac:dyDescent="0.35">
      <c r="A121" s="2" t="str">
        <f>IF(Pivot!A121=0,"",TRIM(Pivot!A121))</f>
        <v>Jaren Jackson Jr.</v>
      </c>
      <c r="B121" s="29">
        <f>IF(Pivot!B121=0,"",Pivot!B121)</f>
        <v>15</v>
      </c>
      <c r="C121" s="122">
        <f>IF(Pivot!C121=0,"",Pivot!C121)</f>
        <v>30.6</v>
      </c>
      <c r="D121" s="123">
        <f>IF(Pivot!D121=0,"",Pivot!D121)</f>
        <v>21.5</v>
      </c>
      <c r="E121" s="124">
        <f>IF(Pivot!E121=0,"",Pivot!E121)</f>
        <v>6.9</v>
      </c>
      <c r="F121" s="122">
        <f>IF(Pivot!F121=0,"",Pivot!F121)</f>
        <v>1.1000000000000001</v>
      </c>
      <c r="G121" s="28">
        <f>IF(Pivot!G121=0,"",Pivot!G121)</f>
        <v>30.2</v>
      </c>
      <c r="H121" s="123">
        <f>IF(Pivot!H121=0,"",Pivot!H121)</f>
        <v>21.5</v>
      </c>
      <c r="I121" s="30">
        <f>IF(Pivot!J121=0,"",Pivot!J121)</f>
        <v>8.8000000000000007</v>
      </c>
      <c r="J121" s="28">
        <f>IF(Pivot!I121=0,"",Pivot!I121)</f>
        <v>1</v>
      </c>
      <c r="K121" s="28">
        <f>IF(Pivot!K121=0,"",Pivot!K121)</f>
        <v>25.6</v>
      </c>
      <c r="L121" s="29">
        <f>IF(Pivot!M121=0,"",Pivot!M121)</f>
        <v>16</v>
      </c>
      <c r="M121" s="30">
        <f>IF(Pivot!L121=0,"",Pivot!L121)</f>
        <v>10</v>
      </c>
      <c r="N121" s="28" t="str">
        <f>IF(Pivot!N121=0,"",Pivot!N121)</f>
        <v/>
      </c>
      <c r="O121" s="71" t="str">
        <f t="shared" ca="1" si="12"/>
        <v>MEM</v>
      </c>
      <c r="P121" s="83">
        <f t="shared" si="13"/>
        <v>5.5</v>
      </c>
      <c r="Q121" s="83">
        <f t="shared" si="14"/>
        <v>-3.0999999999999996</v>
      </c>
      <c r="R121" s="83" t="str">
        <f t="shared" si="15"/>
        <v/>
      </c>
      <c r="S121" s="2" t="str">
        <f t="shared" ca="1" si="16"/>
        <v>MEM</v>
      </c>
      <c r="T121" s="71" t="str">
        <f t="shared" si="21"/>
        <v>Jaren Jackson Jr.</v>
      </c>
      <c r="U121" s="175">
        <f t="shared" si="17"/>
        <v>16</v>
      </c>
      <c r="V121" s="175">
        <f t="shared" si="18"/>
        <v>6.9</v>
      </c>
      <c r="W121" s="175">
        <f t="shared" si="19"/>
        <v>1</v>
      </c>
      <c r="X121"/>
      <c r="AA121" s="71" t="s">
        <v>96</v>
      </c>
      <c r="AD121"/>
      <c r="AE121"/>
      <c r="AF121"/>
      <c r="AG121"/>
      <c r="AH121"/>
      <c r="AI121"/>
      <c r="AJ121"/>
      <c r="AK121"/>
      <c r="AL121"/>
      <c r="AM121"/>
      <c r="AN121"/>
      <c r="AO121"/>
      <c r="AP121"/>
    </row>
    <row r="122" spans="1:42" ht="15.6" customHeight="1" thickTop="1" thickBot="1" x14ac:dyDescent="0.35">
      <c r="A122" s="2" t="str">
        <f>IF(Pivot!A122=0,"",TRIM(Pivot!A122))</f>
        <v>Xavier Tillman</v>
      </c>
      <c r="B122" s="29">
        <f>IF(Pivot!B122=0,"",Pivot!B122)</f>
        <v>15</v>
      </c>
      <c r="C122" s="122">
        <f>IF(Pivot!C122=0,"",Pivot!C122)</f>
        <v>27.1</v>
      </c>
      <c r="D122" s="123">
        <f>IF(Pivot!D122=0,"",Pivot!D122)</f>
        <v>10.199999999999999</v>
      </c>
      <c r="E122" s="124">
        <f>IF(Pivot!E122=0,"",Pivot!E122)</f>
        <v>6.4</v>
      </c>
      <c r="F122" s="122">
        <f>IF(Pivot!F122=0,"",Pivot!F122)</f>
        <v>2.4</v>
      </c>
      <c r="G122" s="28">
        <f>IF(Pivot!G122=0,"",Pivot!G122)</f>
        <v>26.7</v>
      </c>
      <c r="H122" s="123">
        <f>IF(Pivot!H122=0,"",Pivot!H122)</f>
        <v>11.8</v>
      </c>
      <c r="I122" s="30">
        <f>IF(Pivot!J122=0,"",Pivot!J122)</f>
        <v>5.8</v>
      </c>
      <c r="J122" s="28">
        <f>IF(Pivot!I122=0,"",Pivot!I122)</f>
        <v>1.3</v>
      </c>
      <c r="K122" s="28">
        <f>IF(Pivot!K122=0,"",Pivot!K122)</f>
        <v>35.4</v>
      </c>
      <c r="L122" s="29">
        <f>IF(Pivot!M122=0,"",Pivot!M122)</f>
        <v>20</v>
      </c>
      <c r="M122" s="30">
        <f>IF(Pivot!L122=0,"",Pivot!L122)</f>
        <v>9</v>
      </c>
      <c r="N122" s="28">
        <f>IF(Pivot!N122=0,"",Pivot!N122)</f>
        <v>1</v>
      </c>
      <c r="O122" s="71" t="str">
        <f t="shared" ca="1" si="12"/>
        <v>MEM</v>
      </c>
      <c r="P122" s="83">
        <f t="shared" si="13"/>
        <v>-9.8000000000000007</v>
      </c>
      <c r="Q122" s="83">
        <f t="shared" si="14"/>
        <v>-3.2</v>
      </c>
      <c r="R122" s="83">
        <f t="shared" si="15"/>
        <v>0.30000000000000004</v>
      </c>
      <c r="S122" s="2" t="str">
        <f t="shared" ca="1" si="16"/>
        <v>MEM</v>
      </c>
      <c r="T122" s="71" t="str">
        <f t="shared" si="21"/>
        <v>Xavier Tillman</v>
      </c>
      <c r="U122" s="174">
        <f t="shared" si="17"/>
        <v>10.199999999999999</v>
      </c>
      <c r="V122" s="174">
        <f t="shared" si="18"/>
        <v>5.8</v>
      </c>
      <c r="W122" s="174">
        <f t="shared" si="19"/>
        <v>1</v>
      </c>
      <c r="X122"/>
      <c r="AA122" s="71" t="s">
        <v>108</v>
      </c>
      <c r="AD122"/>
      <c r="AE122"/>
      <c r="AF122"/>
      <c r="AG122"/>
      <c r="AH122"/>
      <c r="AI122"/>
      <c r="AJ122"/>
      <c r="AK122"/>
      <c r="AL122"/>
      <c r="AM122"/>
      <c r="AN122"/>
      <c r="AO122"/>
      <c r="AP122"/>
    </row>
    <row r="123" spans="1:42" ht="15.6" customHeight="1" thickTop="1" thickBot="1" x14ac:dyDescent="0.35">
      <c r="A123" s="2" t="str">
        <f>IF(Pivot!A123=0,"",TRIM(Pivot!A123))</f>
        <v>Santi Aldama</v>
      </c>
      <c r="B123" s="29">
        <f>IF(Pivot!B123=0,"",Pivot!B123)</f>
        <v>15</v>
      </c>
      <c r="C123" s="122">
        <f>IF(Pivot!C123=0,"",Pivot!C123)</f>
        <v>22.5</v>
      </c>
      <c r="D123" s="123">
        <f>IF(Pivot!D123=0,"",Pivot!D123)</f>
        <v>8.1</v>
      </c>
      <c r="E123" s="124">
        <f>IF(Pivot!E123=0,"",Pivot!E123)</f>
        <v>5.0999999999999996</v>
      </c>
      <c r="F123" s="122">
        <f>IF(Pivot!F123=0,"",Pivot!F123)</f>
        <v>1.4</v>
      </c>
      <c r="G123" s="28">
        <f>IF(Pivot!G123=0,"",Pivot!G123)</f>
        <v>22.5</v>
      </c>
      <c r="H123" s="123">
        <f>IF(Pivot!H123=0,"",Pivot!H123)</f>
        <v>5.5</v>
      </c>
      <c r="I123" s="30">
        <f>IF(Pivot!J123=0,"",Pivot!J123)</f>
        <v>4</v>
      </c>
      <c r="J123" s="28">
        <f>IF(Pivot!I123=0,"",Pivot!I123)</f>
        <v>1.3</v>
      </c>
      <c r="K123" s="28">
        <f>IF(Pivot!K123=0,"",Pivot!K123)</f>
        <v>23.9</v>
      </c>
      <c r="L123" s="29">
        <f>IF(Pivot!M123=0,"",Pivot!M123)</f>
        <v>9</v>
      </c>
      <c r="M123" s="30">
        <f>IF(Pivot!L123=0,"",Pivot!L123)</f>
        <v>5</v>
      </c>
      <c r="N123" s="28">
        <f>IF(Pivot!N123=0,"",Pivot!N123)</f>
        <v>1</v>
      </c>
      <c r="O123" s="71" t="str">
        <f t="shared" ca="1" si="12"/>
        <v>MEM</v>
      </c>
      <c r="P123" s="83">
        <f t="shared" si="13"/>
        <v>-3.5</v>
      </c>
      <c r="Q123" s="83">
        <f t="shared" si="14"/>
        <v>-1</v>
      </c>
      <c r="R123" s="83">
        <f t="shared" si="15"/>
        <v>0.30000000000000004</v>
      </c>
      <c r="S123" s="2" t="str">
        <f t="shared" ca="1" si="16"/>
        <v>MEM</v>
      </c>
      <c r="T123" s="71" t="str">
        <f t="shared" si="21"/>
        <v>Santi Aldama</v>
      </c>
      <c r="U123" s="175">
        <f t="shared" si="17"/>
        <v>5.5</v>
      </c>
      <c r="V123" s="175">
        <f t="shared" si="18"/>
        <v>4</v>
      </c>
      <c r="W123" s="175">
        <f t="shared" si="19"/>
        <v>1</v>
      </c>
      <c r="X123"/>
      <c r="AA123" s="71" t="s">
        <v>108</v>
      </c>
      <c r="AD123"/>
      <c r="AE123"/>
      <c r="AF123"/>
      <c r="AG123"/>
      <c r="AH123"/>
      <c r="AI123"/>
      <c r="AJ123"/>
      <c r="AK123"/>
      <c r="AL123"/>
      <c r="AM123"/>
      <c r="AN123"/>
      <c r="AO123"/>
      <c r="AP123"/>
    </row>
    <row r="124" spans="1:42" ht="15.6" customHeight="1" thickTop="1" thickBot="1" x14ac:dyDescent="0.35">
      <c r="A124" s="2" t="str">
        <f>IF(Pivot!A124=0,"",TRIM(Pivot!A124))</f>
        <v>Desmond Bane</v>
      </c>
      <c r="B124" s="29">
        <f>IF(Pivot!B124=0,"",Pivot!B124)</f>
        <v>15</v>
      </c>
      <c r="C124" s="122">
        <f>IF(Pivot!C124=0,"",Pivot!C124)</f>
        <v>32</v>
      </c>
      <c r="D124" s="123">
        <f>IF(Pivot!D124=0,"",Pivot!D124)</f>
        <v>22.1</v>
      </c>
      <c r="E124" s="124">
        <f>IF(Pivot!E124=0,"",Pivot!E124)</f>
        <v>5</v>
      </c>
      <c r="F124" s="122">
        <f>IF(Pivot!F124=0,"",Pivot!F124)</f>
        <v>4.7</v>
      </c>
      <c r="G124" s="28">
        <f>IF(Pivot!G124=0,"",Pivot!G124)</f>
        <v>31.3</v>
      </c>
      <c r="H124" s="123">
        <f>IF(Pivot!H124=0,"",Pivot!H124)</f>
        <v>25.3</v>
      </c>
      <c r="I124" s="30">
        <f>IF(Pivot!J124=0,"",Pivot!J124)</f>
        <v>3.5</v>
      </c>
      <c r="J124" s="28">
        <f>IF(Pivot!I124=0,"",Pivot!I124)</f>
        <v>4.5</v>
      </c>
      <c r="K124" s="28">
        <f>IF(Pivot!K124=0,"",Pivot!K124)</f>
        <v>36.200000000000003</v>
      </c>
      <c r="L124" s="29">
        <f>IF(Pivot!M124=0,"",Pivot!M124)</f>
        <v>31</v>
      </c>
      <c r="M124" s="30">
        <f>IF(Pivot!L124=0,"",Pivot!L124)</f>
        <v>4</v>
      </c>
      <c r="N124" s="28">
        <f>IF(Pivot!N124=0,"",Pivot!N124)</f>
        <v>5</v>
      </c>
      <c r="O124" s="71" t="str">
        <f t="shared" ca="1" si="12"/>
        <v>MEM</v>
      </c>
      <c r="P124" s="83">
        <f t="shared" si="13"/>
        <v>-8.8999999999999986</v>
      </c>
      <c r="Q124" s="83">
        <f t="shared" si="14"/>
        <v>-0.5</v>
      </c>
      <c r="R124" s="83">
        <f t="shared" si="15"/>
        <v>-0.5</v>
      </c>
      <c r="S124" s="2" t="str">
        <f t="shared" ca="1" si="16"/>
        <v>MEM</v>
      </c>
      <c r="T124" s="71" t="s">
        <v>137</v>
      </c>
      <c r="U124" s="176">
        <f t="shared" si="17"/>
        <v>10.857142857142858</v>
      </c>
      <c r="V124" s="176">
        <f t="shared" si="18"/>
        <v>4.0374999999999996</v>
      </c>
      <c r="W124" s="176">
        <f t="shared" si="19"/>
        <v>2.1428571428571428</v>
      </c>
      <c r="X124"/>
      <c r="AA124" s="71" t="s">
        <v>108</v>
      </c>
      <c r="AD124"/>
      <c r="AE124"/>
      <c r="AF124"/>
      <c r="AG124"/>
      <c r="AH124"/>
      <c r="AI124"/>
      <c r="AJ124"/>
      <c r="AK124"/>
      <c r="AL124"/>
      <c r="AM124"/>
      <c r="AN124"/>
      <c r="AO124"/>
      <c r="AP124"/>
    </row>
    <row r="125" spans="1:42" ht="15.6" customHeight="1" thickTop="1" thickBot="1" x14ac:dyDescent="0.35">
      <c r="A125" s="2" t="str">
        <f>IF(Pivot!A125=0,"",TRIM(Pivot!A125))</f>
        <v>Ja Morant</v>
      </c>
      <c r="B125" s="29">
        <f>IF(Pivot!B125=0,"",Pivot!B125)</f>
        <v>5</v>
      </c>
      <c r="C125" s="122">
        <f>IF(Pivot!C125=0,"",Pivot!C125)</f>
        <v>26.4</v>
      </c>
      <c r="D125" s="123">
        <f>IF(Pivot!D125=0,"",Pivot!D125)</f>
        <v>21.8</v>
      </c>
      <c r="E125" s="124">
        <f>IF(Pivot!E125=0,"",Pivot!E125)</f>
        <v>4</v>
      </c>
      <c r="F125" s="122">
        <f>IF(Pivot!F125=0,"",Pivot!F125)</f>
        <v>7.2</v>
      </c>
      <c r="G125" s="28">
        <f>IF(Pivot!G125=0,"",Pivot!G125)</f>
        <v>24.2</v>
      </c>
      <c r="H125" s="123">
        <f>IF(Pivot!H125=0,"",Pivot!H125)</f>
        <v>20.7</v>
      </c>
      <c r="I125" s="30">
        <f>IF(Pivot!J125=0,"",Pivot!J125)</f>
        <v>3</v>
      </c>
      <c r="J125" s="28">
        <f>IF(Pivot!I125=0,"",Pivot!I125)</f>
        <v>6.3</v>
      </c>
      <c r="K125" s="28" t="e">
        <f>IF(Pivot!K125=0,"",Pivot!K125)</f>
        <v>#DIV/0!</v>
      </c>
      <c r="L125" s="29" t="e">
        <f>IF(Pivot!M125=0,"",Pivot!M125)</f>
        <v>#DIV/0!</v>
      </c>
      <c r="M125" s="30" t="e">
        <f>IF(Pivot!L125=0,"",Pivot!L125)</f>
        <v>#DIV/0!</v>
      </c>
      <c r="N125" s="28" t="e">
        <f>IF(Pivot!N125=0,"",Pivot!N125)</f>
        <v>#DIV/0!</v>
      </c>
      <c r="O125" s="71" t="str">
        <f t="shared" ca="1" si="12"/>
        <v>MEM</v>
      </c>
      <c r="P125" s="83" t="str">
        <f t="shared" si="13"/>
        <v/>
      </c>
      <c r="Q125" s="83" t="str">
        <f t="shared" si="14"/>
        <v/>
      </c>
      <c r="R125" s="83" t="str">
        <f t="shared" si="15"/>
        <v/>
      </c>
      <c r="S125" s="2" t="str">
        <f t="shared" ca="1" si="16"/>
        <v>MEM</v>
      </c>
      <c r="T125" s="71" t="s">
        <v>163</v>
      </c>
      <c r="U125" s="174">
        <f t="shared" si="17"/>
        <v>18.5</v>
      </c>
      <c r="V125" s="174">
        <f t="shared" si="18"/>
        <v>7.3</v>
      </c>
      <c r="W125" s="174">
        <f t="shared" si="19"/>
        <v>3.3</v>
      </c>
      <c r="X125"/>
      <c r="AA125" s="71" t="s">
        <v>108</v>
      </c>
      <c r="AD125"/>
      <c r="AE125"/>
      <c r="AF125"/>
      <c r="AG125"/>
      <c r="AH125"/>
      <c r="AI125"/>
      <c r="AJ125"/>
      <c r="AK125"/>
      <c r="AL125"/>
      <c r="AM125"/>
      <c r="AN125"/>
      <c r="AO125"/>
      <c r="AP125"/>
    </row>
    <row r="126" spans="1:42" ht="15.6" customHeight="1" thickTop="1" thickBot="1" x14ac:dyDescent="0.35">
      <c r="A126" s="2" t="str">
        <f>IF(Pivot!A126=0,"",TRIM(Pivot!A126))</f>
        <v>Tyus Jones</v>
      </c>
      <c r="B126" s="29">
        <f>IF(Pivot!B126=0,"",Pivot!B126)</f>
        <v>15</v>
      </c>
      <c r="C126" s="122">
        <f>IF(Pivot!C126=0,"",Pivot!C126)</f>
        <v>29.7</v>
      </c>
      <c r="D126" s="123">
        <f>IF(Pivot!D126=0,"",Pivot!D126)</f>
        <v>13.3</v>
      </c>
      <c r="E126" s="124">
        <f>IF(Pivot!E126=0,"",Pivot!E126)</f>
        <v>3.6</v>
      </c>
      <c r="F126" s="122">
        <f>IF(Pivot!F126=0,"",Pivot!F126)</f>
        <v>7.2</v>
      </c>
      <c r="G126" s="72">
        <f>IF(Pivot!G126=0,"",Pivot!G126)</f>
        <v>26.6</v>
      </c>
      <c r="H126" s="201">
        <f>IF(Pivot!H126=0,"",Pivot!H126)</f>
        <v>11.3</v>
      </c>
      <c r="I126" s="74">
        <f>IF(Pivot!J126=0,"",Pivot!J126)</f>
        <v>3.5</v>
      </c>
      <c r="J126" s="72">
        <f>IF(Pivot!I126=0,"",Pivot!I126)</f>
        <v>7.3</v>
      </c>
      <c r="K126" s="72">
        <f>IF(Pivot!K126=0,"",Pivot!K126)</f>
        <v>33.799999999999997</v>
      </c>
      <c r="L126" s="73">
        <f>IF(Pivot!M126=0,"",Pivot!M126)</f>
        <v>7</v>
      </c>
      <c r="M126" s="74">
        <f>IF(Pivot!L126=0,"",Pivot!L126)</f>
        <v>6</v>
      </c>
      <c r="N126" s="72">
        <f>IF(Pivot!N126=0,"",Pivot!N126)</f>
        <v>8</v>
      </c>
      <c r="O126" s="71" t="str">
        <f t="shared" ca="1" si="12"/>
        <v>MEM</v>
      </c>
      <c r="P126" s="83">
        <f t="shared" si="13"/>
        <v>4.3000000000000007</v>
      </c>
      <c r="Q126" s="83">
        <f t="shared" si="14"/>
        <v>-2.5</v>
      </c>
      <c r="R126" s="83">
        <f t="shared" si="15"/>
        <v>-0.79999999999999982</v>
      </c>
      <c r="S126" s="2" t="str">
        <f t="shared" ca="1" si="16"/>
        <v>MEM</v>
      </c>
      <c r="T126" s="71" t="s">
        <v>148</v>
      </c>
      <c r="U126" s="175">
        <f t="shared" si="17"/>
        <v>19.7</v>
      </c>
      <c r="V126" s="175">
        <f t="shared" si="18"/>
        <v>3</v>
      </c>
      <c r="W126" s="175">
        <f t="shared" si="19"/>
        <v>4.0999999999999996</v>
      </c>
      <c r="X126"/>
      <c r="AA126" s="71" t="s">
        <v>108</v>
      </c>
      <c r="AD126"/>
      <c r="AE126"/>
      <c r="AF126"/>
      <c r="AG126"/>
      <c r="AH126"/>
      <c r="AI126"/>
      <c r="AJ126"/>
      <c r="AK126"/>
      <c r="AL126"/>
      <c r="AM126"/>
      <c r="AN126"/>
      <c r="AO126"/>
      <c r="AP126"/>
    </row>
    <row r="127" spans="1:42" ht="15.6" customHeight="1" thickTop="1" thickBot="1" x14ac:dyDescent="0.35">
      <c r="A127" s="2" t="str">
        <f>IF(Pivot!A127=0,"",TRIM(Pivot!A127))</f>
        <v>Luke Kennard</v>
      </c>
      <c r="B127" s="29">
        <f>IF(Pivot!B127=0,"",Pivot!B127)</f>
        <v>15</v>
      </c>
      <c r="C127" s="122">
        <f>IF(Pivot!C127=0,"",Pivot!C127)</f>
        <v>22.7</v>
      </c>
      <c r="D127" s="123">
        <f>IF(Pivot!D127=0,"",Pivot!D127)</f>
        <v>11.1</v>
      </c>
      <c r="E127" s="124">
        <f>IF(Pivot!E127=0,"",Pivot!E127)</f>
        <v>3.1</v>
      </c>
      <c r="F127" s="122">
        <f>IF(Pivot!F127=0,"",Pivot!F127)</f>
        <v>2.4</v>
      </c>
      <c r="G127" s="98">
        <f>IF(Pivot!G127=0,"",Pivot!G127)</f>
        <v>24.8</v>
      </c>
      <c r="H127" s="179">
        <f>IF(Pivot!H127=0,"",Pivot!H127)</f>
        <v>18.3</v>
      </c>
      <c r="I127" s="100">
        <f>IF(Pivot!J127=0,"",Pivot!J127)</f>
        <v>4</v>
      </c>
      <c r="J127" s="104">
        <f>IF(Pivot!I127=0,"",Pivot!I127)</f>
        <v>2.8</v>
      </c>
      <c r="K127" s="115">
        <f>IF(Pivot!K127=0,"",Pivot!K127)</f>
        <v>27.6</v>
      </c>
      <c r="L127" s="116">
        <f>IF(Pivot!M127=0,"",Pivot!M127)</f>
        <v>16</v>
      </c>
      <c r="M127" s="117">
        <f>IF(Pivot!L127=0,"",Pivot!L127)</f>
        <v>5</v>
      </c>
      <c r="N127" s="118">
        <f>IF(Pivot!N127=0,"",Pivot!N127)</f>
        <v>5</v>
      </c>
      <c r="O127" s="71" t="str">
        <f t="shared" ca="1" si="12"/>
        <v>MEM</v>
      </c>
      <c r="P127" s="83">
        <f t="shared" si="13"/>
        <v>-4.9000000000000004</v>
      </c>
      <c r="Q127" s="83">
        <f t="shared" si="14"/>
        <v>-1.9</v>
      </c>
      <c r="R127" s="83">
        <f t="shared" si="15"/>
        <v>-2.6</v>
      </c>
      <c r="S127" s="2" t="str">
        <f t="shared" ca="1" si="16"/>
        <v>MEM</v>
      </c>
      <c r="T127" s="71" t="s">
        <v>267</v>
      </c>
      <c r="U127" s="174">
        <f t="shared" si="17"/>
        <v>7</v>
      </c>
      <c r="V127" s="174">
        <f t="shared" si="18"/>
        <v>4.0999999999999996</v>
      </c>
      <c r="W127" s="174">
        <f t="shared" si="19"/>
        <v>1.7</v>
      </c>
      <c r="X127"/>
      <c r="AA127" s="71" t="s">
        <v>108</v>
      </c>
      <c r="AD127"/>
      <c r="AE127"/>
      <c r="AF127"/>
      <c r="AG127"/>
      <c r="AH127"/>
      <c r="AI127"/>
      <c r="AJ127"/>
      <c r="AK127"/>
      <c r="AL127"/>
      <c r="AM127"/>
      <c r="AN127"/>
      <c r="AO127"/>
      <c r="AP127"/>
    </row>
    <row r="128" spans="1:42" ht="15.6" customHeight="1" thickTop="1" thickBot="1" x14ac:dyDescent="0.35">
      <c r="A128" s="2" t="str">
        <f>IF(Pivot!A128=0,"",TRIM(Pivot!A128))</f>
        <v>Dillon Brooks</v>
      </c>
      <c r="B128" s="29">
        <f>IF(Pivot!B128=0,"",Pivot!B128)</f>
        <v>13</v>
      </c>
      <c r="C128" s="122">
        <f>IF(Pivot!C128=0,"",Pivot!C128)</f>
        <v>29.7</v>
      </c>
      <c r="D128" s="123">
        <f>IF(Pivot!D128=0,"",Pivot!D128)</f>
        <v>12.2</v>
      </c>
      <c r="E128" s="124">
        <f>IF(Pivot!E128=0,"",Pivot!E128)</f>
        <v>3</v>
      </c>
      <c r="F128" s="122">
        <f>IF(Pivot!F128=0,"",Pivot!F128)</f>
        <v>2.8</v>
      </c>
      <c r="G128" s="95">
        <f>IF(Pivot!G128=0,"",Pivot!G128)</f>
        <v>24.1</v>
      </c>
      <c r="H128" s="123">
        <f>IF(Pivot!H128=0,"",Pivot!H128)</f>
        <v>10</v>
      </c>
      <c r="I128" s="30">
        <f>IF(Pivot!J128=0,"",Pivot!J128)</f>
        <v>2</v>
      </c>
      <c r="J128" s="28">
        <f>IF(Pivot!I128=0,"",Pivot!I128)</f>
        <v>3</v>
      </c>
      <c r="K128" s="109">
        <f>IF(Pivot!K128=0,"",Pivot!K128)</f>
        <v>31.7</v>
      </c>
      <c r="L128" s="29">
        <f>IF(Pivot!M128=0,"",Pivot!M128)</f>
        <v>13</v>
      </c>
      <c r="M128" s="30">
        <f>IF(Pivot!L128=0,"",Pivot!L128)</f>
        <v>3</v>
      </c>
      <c r="N128" s="110">
        <f>IF(Pivot!N128=0,"",Pivot!N128)</f>
        <v>3</v>
      </c>
      <c r="O128" s="71" t="str">
        <f t="shared" ca="1" si="12"/>
        <v>MEM</v>
      </c>
      <c r="P128" s="83">
        <f t="shared" si="13"/>
        <v>-3</v>
      </c>
      <c r="Q128" s="83">
        <f t="shared" si="14"/>
        <v>-1</v>
      </c>
      <c r="R128" s="83">
        <f t="shared" si="15"/>
        <v>-0.20000000000000018</v>
      </c>
      <c r="S128" s="2" t="str">
        <f t="shared" ca="1" si="16"/>
        <v>MEM</v>
      </c>
      <c r="T128" s="71" t="s">
        <v>215</v>
      </c>
      <c r="U128" s="175" t="e">
        <f t="shared" si="17"/>
        <v>#N/A</v>
      </c>
      <c r="V128" s="175" t="e">
        <f t="shared" si="18"/>
        <v>#N/A</v>
      </c>
      <c r="W128" s="175" t="e">
        <f t="shared" si="19"/>
        <v>#N/A</v>
      </c>
      <c r="X128"/>
      <c r="AA128" s="71" t="s">
        <v>108</v>
      </c>
    </row>
    <row r="129" spans="1:42" ht="15" customHeight="1" thickTop="1" thickBot="1" x14ac:dyDescent="0.35">
      <c r="A129" s="2" t="str">
        <f>IF(Pivot!A129=0,"",TRIM(Pivot!A129))</f>
        <v>MIA</v>
      </c>
      <c r="B129" s="29">
        <f>IF(Pivot!B129=0,"",Pivot!B129)</f>
        <v>14.125</v>
      </c>
      <c r="C129" s="122">
        <f>IF(Pivot!C129=0,"",Pivot!C129)</f>
        <v>28.324999999999999</v>
      </c>
      <c r="D129" s="123">
        <f>IF(Pivot!D129=0,"",Pivot!D129)</f>
        <v>13.512499999999999</v>
      </c>
      <c r="E129" s="124">
        <f>IF(Pivot!E129=0,"",Pivot!E129)</f>
        <v>4.2749999999999995</v>
      </c>
      <c r="F129" s="122">
        <f>IF(Pivot!F129=0,"",Pivot!F129)</f>
        <v>2.8374999999999995</v>
      </c>
      <c r="G129" s="95">
        <f>IF(Pivot!G129=0,"",Pivot!G129)</f>
        <v>28.7</v>
      </c>
      <c r="H129" s="123">
        <f>IF(Pivot!H129=0,"",Pivot!H129)</f>
        <v>13.549999999999999</v>
      </c>
      <c r="I129" s="30">
        <f>IF(Pivot!J129=0,"",Pivot!J129)</f>
        <v>4.0374999999999996</v>
      </c>
      <c r="J129" s="28">
        <f>IF(Pivot!I129=0,"",Pivot!I129)</f>
        <v>3.0875000000000004</v>
      </c>
      <c r="K129" s="109">
        <f>IF(Pivot!K129=0,"",Pivot!K129)</f>
        <v>27.25714285714286</v>
      </c>
      <c r="L129" s="29">
        <f>IF(Pivot!M129=0,"",Pivot!M129)</f>
        <v>10.857142857142858</v>
      </c>
      <c r="M129" s="30">
        <f>IF(Pivot!L129=0,"",Pivot!L129)</f>
        <v>4.4285714285714288</v>
      </c>
      <c r="N129" s="110">
        <f>IF(Pivot!N129=0,"",Pivot!N129)</f>
        <v>2.1428571428571428</v>
      </c>
      <c r="O129" s="71" t="str">
        <f t="shared" ca="1" si="12"/>
        <v>MIA</v>
      </c>
      <c r="P129" s="83">
        <f t="shared" si="13"/>
        <v>2.6553571428571416</v>
      </c>
      <c r="Q129" s="83">
        <f t="shared" si="14"/>
        <v>-0.39107142857142918</v>
      </c>
      <c r="R129" s="83">
        <f t="shared" si="15"/>
        <v>0.69464285714285667</v>
      </c>
      <c r="S129" s="2" t="str">
        <f t="shared" ca="1" si="16"/>
        <v>MIA</v>
      </c>
      <c r="T129" s="71" t="s">
        <v>588</v>
      </c>
      <c r="U129" s="174" t="e">
        <f t="shared" si="17"/>
        <v>#N/A</v>
      </c>
      <c r="V129" s="174" t="e">
        <f t="shared" si="18"/>
        <v>#N/A</v>
      </c>
      <c r="W129" s="174" t="e">
        <f t="shared" si="19"/>
        <v>#N/A</v>
      </c>
      <c r="X129"/>
      <c r="AA129" s="71" t="s">
        <v>110</v>
      </c>
    </row>
    <row r="130" spans="1:42" ht="15.6" customHeight="1" thickTop="1" thickBot="1" x14ac:dyDescent="0.35">
      <c r="A130" s="2" t="str">
        <f>IF(Pivot!A130=0,"",TRIM(Pivot!A130))</f>
        <v>Bam Adebayo</v>
      </c>
      <c r="B130" s="29">
        <f>IF(Pivot!B130=0,"",Pivot!B130)</f>
        <v>15</v>
      </c>
      <c r="C130" s="122">
        <f>IF(Pivot!C130=0,"",Pivot!C130)</f>
        <v>35.6</v>
      </c>
      <c r="D130" s="123">
        <f>IF(Pivot!D130=0,"",Pivot!D130)</f>
        <v>19.100000000000001</v>
      </c>
      <c r="E130" s="124">
        <f>IF(Pivot!E130=0,"",Pivot!E130)</f>
        <v>7.3</v>
      </c>
      <c r="F130" s="122">
        <f>IF(Pivot!F130=0,"",Pivot!F130)</f>
        <v>3.3</v>
      </c>
      <c r="G130" s="95">
        <f>IF(Pivot!G130=0,"",Pivot!G130)</f>
        <v>37.5</v>
      </c>
      <c r="H130" s="123">
        <f>IF(Pivot!H130=0,"",Pivot!H130)</f>
        <v>18.5</v>
      </c>
      <c r="I130" s="30">
        <f>IF(Pivot!J130=0,"",Pivot!J130)</f>
        <v>9</v>
      </c>
      <c r="J130" s="28">
        <f>IF(Pivot!I130=0,"",Pivot!I130)</f>
        <v>3.5</v>
      </c>
      <c r="K130" s="109">
        <f>IF(Pivot!K130=0,"",Pivot!K130)</f>
        <v>36.5</v>
      </c>
      <c r="L130" s="29">
        <f>IF(Pivot!M130=0,"",Pivot!M130)</f>
        <v>21</v>
      </c>
      <c r="M130" s="30">
        <f>IF(Pivot!L130=0,"",Pivot!L130)</f>
        <v>12</v>
      </c>
      <c r="N130" s="110">
        <f>IF(Pivot!N130=0,"",Pivot!N130)</f>
        <v>4</v>
      </c>
      <c r="O130" s="71" t="str">
        <f t="shared" ca="1" si="12"/>
        <v>MIA</v>
      </c>
      <c r="P130" s="83">
        <f t="shared" si="13"/>
        <v>-2.5</v>
      </c>
      <c r="Q130" s="83">
        <f t="shared" si="14"/>
        <v>-4.7</v>
      </c>
      <c r="R130" s="83">
        <f t="shared" si="15"/>
        <v>-0.70000000000000018</v>
      </c>
      <c r="S130" s="2" t="str">
        <f t="shared" ca="1" si="16"/>
        <v>MIA</v>
      </c>
      <c r="T130" s="71" t="s">
        <v>208</v>
      </c>
      <c r="U130" s="175">
        <f t="shared" si="17"/>
        <v>3</v>
      </c>
      <c r="V130" s="175">
        <f t="shared" si="18"/>
        <v>2</v>
      </c>
      <c r="W130" s="175">
        <f t="shared" si="19"/>
        <v>1</v>
      </c>
      <c r="X130"/>
      <c r="AA130" s="71" t="s">
        <v>110</v>
      </c>
    </row>
    <row r="131" spans="1:42" ht="15.6" customHeight="1" thickTop="1" thickBot="1" x14ac:dyDescent="0.35">
      <c r="A131" s="2" t="str">
        <f>IF(Pivot!A131=0,"",TRIM(Pivot!A131))</f>
        <v>Jimmy Butler</v>
      </c>
      <c r="B131" s="29">
        <f>IF(Pivot!B131=0,"",Pivot!B131)</f>
        <v>14</v>
      </c>
      <c r="C131" s="122">
        <f>IF(Pivot!C131=0,"",Pivot!C131)</f>
        <v>33.200000000000003</v>
      </c>
      <c r="D131" s="123">
        <f>IF(Pivot!D131=0,"",Pivot!D131)</f>
        <v>25.9</v>
      </c>
      <c r="E131" s="124">
        <f>IF(Pivot!E131=0,"",Pivot!E131)</f>
        <v>6.4</v>
      </c>
      <c r="F131" s="122">
        <f>IF(Pivot!F131=0,"",Pivot!F131)</f>
        <v>5.6</v>
      </c>
      <c r="G131" s="95">
        <f>IF(Pivot!G131=0,"",Pivot!G131)</f>
        <v>34.9</v>
      </c>
      <c r="H131" s="123">
        <f>IF(Pivot!H131=0,"",Pivot!H131)</f>
        <v>26.3</v>
      </c>
      <c r="I131" s="30">
        <f>IF(Pivot!J131=0,"",Pivot!J131)</f>
        <v>3</v>
      </c>
      <c r="J131" s="28">
        <f>IF(Pivot!I131=0,"",Pivot!I131)</f>
        <v>8</v>
      </c>
      <c r="K131" s="109" t="e">
        <f>IF(Pivot!K131=0,"",Pivot!K131)</f>
        <v>#DIV/0!</v>
      </c>
      <c r="L131" s="29" t="e">
        <f>IF(Pivot!M131=0,"",Pivot!M131)</f>
        <v>#DIV/0!</v>
      </c>
      <c r="M131" s="30" t="e">
        <f>IF(Pivot!L131=0,"",Pivot!L131)</f>
        <v>#DIV/0!</v>
      </c>
      <c r="N131" s="110" t="e">
        <f>IF(Pivot!N131=0,"",Pivot!N131)</f>
        <v>#DIV/0!</v>
      </c>
      <c r="O131" s="71" t="str">
        <f t="shared" ref="O131:O194" ca="1" si="22">IF(LEN(A131)=3,A131,OFFSET(O131,-1,0))</f>
        <v>MIA</v>
      </c>
      <c r="P131" s="83" t="str">
        <f t="shared" si="13"/>
        <v/>
      </c>
      <c r="Q131" s="83" t="str">
        <f t="shared" si="14"/>
        <v/>
      </c>
      <c r="R131" s="83" t="str">
        <f t="shared" si="15"/>
        <v/>
      </c>
      <c r="S131" s="2" t="str">
        <f t="shared" ca="1" si="16"/>
        <v>MIA</v>
      </c>
      <c r="T131" s="71" t="s">
        <v>298</v>
      </c>
      <c r="U131" s="174">
        <f t="shared" si="17"/>
        <v>2</v>
      </c>
      <c r="V131" s="174">
        <f t="shared" si="18"/>
        <v>1.3</v>
      </c>
      <c r="W131" s="174">
        <f t="shared" si="19"/>
        <v>1</v>
      </c>
      <c r="X131"/>
      <c r="AA131" s="71" t="s">
        <v>110</v>
      </c>
    </row>
    <row r="132" spans="1:42" ht="15.6" customHeight="1" thickTop="1" thickBot="1" x14ac:dyDescent="0.35">
      <c r="A132" s="2" t="str">
        <f>IF(Pivot!A132=0,"",TRIM(Pivot!A132))</f>
        <v>Kevin Love</v>
      </c>
      <c r="B132" s="29">
        <f>IF(Pivot!B132=0,"",Pivot!B132)</f>
        <v>14</v>
      </c>
      <c r="C132" s="122">
        <f>IF(Pivot!C132=0,"",Pivot!C132)</f>
        <v>20.7</v>
      </c>
      <c r="D132" s="123">
        <f>IF(Pivot!D132=0,"",Pivot!D132)</f>
        <v>7.4</v>
      </c>
      <c r="E132" s="124">
        <f>IF(Pivot!E132=0,"",Pivot!E132)</f>
        <v>5.3</v>
      </c>
      <c r="F132" s="122">
        <f>IF(Pivot!F132=0,"",Pivot!F132)</f>
        <v>1.8</v>
      </c>
      <c r="G132" s="95">
        <f>IF(Pivot!G132=0,"",Pivot!G132)</f>
        <v>21.3</v>
      </c>
      <c r="H132" s="123">
        <f>IF(Pivot!H132=0,"",Pivot!H132)</f>
        <v>6.5</v>
      </c>
      <c r="I132" s="30">
        <f>IF(Pivot!J132=0,"",Pivot!J132)</f>
        <v>5</v>
      </c>
      <c r="J132" s="28">
        <f>IF(Pivot!I132=0,"",Pivot!I132)</f>
        <v>2.2999999999999998</v>
      </c>
      <c r="K132" s="109">
        <f>IF(Pivot!K132=0,"",Pivot!K132)</f>
        <v>19.5</v>
      </c>
      <c r="L132" s="29">
        <f>IF(Pivot!M132=0,"",Pivot!M132)</f>
        <v>3</v>
      </c>
      <c r="M132" s="30">
        <f>IF(Pivot!L132=0,"",Pivot!L132)</f>
        <v>5</v>
      </c>
      <c r="N132" s="110">
        <f>IF(Pivot!N132=0,"",Pivot!N132)</f>
        <v>1</v>
      </c>
      <c r="O132" s="71" t="str">
        <f t="shared" ca="1" si="22"/>
        <v>MIA</v>
      </c>
      <c r="P132" s="83">
        <f t="shared" ref="P132:P195" si="23">IFERROR((MIN(D132,H132) - L132),"")</f>
        <v>3.5</v>
      </c>
      <c r="Q132" s="83">
        <f t="shared" ref="Q132:Q195" si="24">IFERROR((MIN(E132,I132) - M132),"")</f>
        <v>0</v>
      </c>
      <c r="R132" s="83">
        <f t="shared" ref="R132:R195" si="25">IFERROR((MIN(F132,J132) - N132),"")</f>
        <v>0.8</v>
      </c>
      <c r="S132" s="2" t="str">
        <f t="shared" ca="1" si="16"/>
        <v>MIA</v>
      </c>
      <c r="T132" s="71" t="s">
        <v>90</v>
      </c>
      <c r="U132" s="176">
        <f t="shared" si="17"/>
        <v>14.611111111111111</v>
      </c>
      <c r="V132" s="176">
        <f t="shared" si="18"/>
        <v>5.2888888888888896</v>
      </c>
      <c r="W132" s="176">
        <f t="shared" si="19"/>
        <v>3.1428571428571428</v>
      </c>
      <c r="X132"/>
      <c r="AA132" s="71" t="s">
        <v>110</v>
      </c>
    </row>
    <row r="133" spans="1:42" ht="15.6" customHeight="1" thickTop="1" thickBot="1" x14ac:dyDescent="0.35">
      <c r="A133" s="2" t="str">
        <f>IF(Pivot!A133=0,"",TRIM(Pivot!A133))</f>
        <v>Tyler Herro</v>
      </c>
      <c r="B133" s="29">
        <f>IF(Pivot!B133=0,"",Pivot!B133)</f>
        <v>15</v>
      </c>
      <c r="C133" s="122">
        <f>IF(Pivot!C133=0,"",Pivot!C133)</f>
        <v>34.799999999999997</v>
      </c>
      <c r="D133" s="123">
        <f>IF(Pivot!D133=0,"",Pivot!D133)</f>
        <v>19.7</v>
      </c>
      <c r="E133" s="124">
        <f>IF(Pivot!E133=0,"",Pivot!E133)</f>
        <v>4.8</v>
      </c>
      <c r="F133" s="122">
        <f>IF(Pivot!F133=0,"",Pivot!F133)</f>
        <v>4.0999999999999996</v>
      </c>
      <c r="G133" s="96">
        <f>IF(Pivot!G133=0,"",Pivot!G133)</f>
        <v>34</v>
      </c>
      <c r="H133" s="137">
        <f>IF(Pivot!H133=0,"",Pivot!H133)</f>
        <v>24.3</v>
      </c>
      <c r="I133" s="97">
        <f>IF(Pivot!J133=0,"",Pivot!J133)</f>
        <v>3.5</v>
      </c>
      <c r="J133" s="103">
        <f>IF(Pivot!I133=0,"",Pivot!I133)</f>
        <v>4.3</v>
      </c>
      <c r="K133" s="111">
        <f>IF(Pivot!K133=0,"",Pivot!K133)</f>
        <v>36.6</v>
      </c>
      <c r="L133" s="112">
        <f>IF(Pivot!M133=0,"",Pivot!M133)</f>
        <v>33</v>
      </c>
      <c r="M133" s="113">
        <f>IF(Pivot!L133=0,"",Pivot!L133)</f>
        <v>3</v>
      </c>
      <c r="N133" s="114">
        <f>IF(Pivot!N133=0,"",Pivot!N133)</f>
        <v>6</v>
      </c>
      <c r="O133" s="71" t="str">
        <f t="shared" ca="1" si="22"/>
        <v>MIA</v>
      </c>
      <c r="P133" s="83">
        <f t="shared" si="23"/>
        <v>-13.3</v>
      </c>
      <c r="Q133" s="83">
        <f t="shared" si="24"/>
        <v>0.5</v>
      </c>
      <c r="R133" s="83">
        <f t="shared" si="25"/>
        <v>-1.9000000000000004</v>
      </c>
      <c r="S133" s="2" t="str">
        <f t="shared" ref="S133:S196" ca="1" si="26">IF(A133="Grand Total","",O133)</f>
        <v>MIA</v>
      </c>
      <c r="T133" s="71" t="str">
        <f t="shared" ref="T133:T163" si="27">A133</f>
        <v>Tyler Herro</v>
      </c>
      <c r="U133" s="174">
        <f t="shared" ref="U133:U196" si="28">IFERROR(IF(AND(VLOOKUP(T133,$A:$O,4,0)&lt;VLOOKUP(T133,$A:$O,8,0),VLOOKUP(T133,$A:$O,4,0)&lt;VLOOKUP(T133,$A:$O,12,0)),VLOOKUP(T133,$A:$O,4,0),IF(AND(VLOOKUP(T133,$A:$O,8,0)&lt;VLOOKUP(T133,$A:$O,4,0),VLOOKUP(T133,$A:$O,8,0)&lt;VLOOKUP(T133,$A:$O,12,0)),VLOOKUP(T133,$A:$O,8,0),VLOOKUP(T133,$A:$O,12,0))),MIN(VLOOKUP(T133,$A:$O,4,0),VLOOKUP(T133,$A:$O,8,0)))</f>
        <v>19.7</v>
      </c>
      <c r="V133" s="174">
        <f t="shared" ref="V133:V196" si="29">IFERROR(IF(AND(VLOOKUP(T133,$A:$O,5,0)&lt;VLOOKUP(T133,$A:$O,9,0),VLOOKUP(T133,$A:$O,5,0)&lt;VLOOKUP(T133,$A:$O,13,0)),VLOOKUP(T133,$A:$O,5,0),IF(AND(VLOOKUP(T133,$A:$O,9,0)&lt;VLOOKUP(T133,$A:$O,5,0),VLOOKUP(T133,$A:$O,9,0)&lt;VLOOKUP(T133,$A:$O,13,0)),VLOOKUP(T133,$A:$O,9,0),VLOOKUP(T133,$A:$O,13,0))),MIN(VLOOKUP(T133,$A:$O,5,0),VLOOKUP(T133,$A:$O,9,0)))</f>
        <v>3</v>
      </c>
      <c r="W133" s="174">
        <f t="shared" ref="W133:W196" si="30">IFERROR(IF(AND(VLOOKUP(T133,$A:$O,6,0)&lt;VLOOKUP(T133,$A:$O,10,0),VLOOKUP(T133,$A:$O,6,0)&lt;VLOOKUP(T133,$A:$O,14,0)),VLOOKUP(T133,$A:$O,6,0),IF(AND(VLOOKUP(T133,$A:$O,10,0)&lt;VLOOKUP(T133,$A:$O,6,0),VLOOKUP(T133,$A:$O,10,0)&lt;VLOOKUP(T133,$A:$O,14,0)),VLOOKUP(T133,$A:$O,10,0),VLOOKUP(T133,$A:$O,14,0))),MIN(VLOOKUP(T133,$A:$O,6,0),VLOOKUP(T133,$A:$O,10,0)))</f>
        <v>4.0999999999999996</v>
      </c>
      <c r="X133"/>
      <c r="AA133" s="71" t="s">
        <v>110</v>
      </c>
    </row>
    <row r="134" spans="1:42" ht="15.6" customHeight="1" thickTop="1" thickBot="1" x14ac:dyDescent="0.35">
      <c r="A134" s="2" t="str">
        <f>IF(Pivot!A134=0,"",TRIM(Pivot!A134))</f>
        <v>Caleb Martin</v>
      </c>
      <c r="B134" s="29">
        <f>IF(Pivot!B134=0,"",Pivot!B134)</f>
        <v>14</v>
      </c>
      <c r="C134" s="122">
        <f>IF(Pivot!C134=0,"",Pivot!C134)</f>
        <v>28</v>
      </c>
      <c r="D134" s="123">
        <f>IF(Pivot!D134=0,"",Pivot!D134)</f>
        <v>9.1</v>
      </c>
      <c r="E134" s="124">
        <f>IF(Pivot!E134=0,"",Pivot!E134)</f>
        <v>4.0999999999999996</v>
      </c>
      <c r="F134" s="122">
        <f>IF(Pivot!F134=0,"",Pivot!F134)</f>
        <v>1.7</v>
      </c>
      <c r="G134" s="92">
        <f>IF(Pivot!G134=0,"",Pivot!G134)</f>
        <v>27.5</v>
      </c>
      <c r="H134" s="144">
        <f>IF(Pivot!H134=0,"",Pivot!H134)</f>
        <v>7.3</v>
      </c>
      <c r="I134" s="94">
        <f>IF(Pivot!J134=0,"",Pivot!J134)</f>
        <v>6</v>
      </c>
      <c r="J134" s="92">
        <f>IF(Pivot!I134=0,"",Pivot!I134)</f>
        <v>2</v>
      </c>
      <c r="K134" s="92">
        <f>IF(Pivot!K134=0,"",Pivot!K134)</f>
        <v>30.1</v>
      </c>
      <c r="L134" s="93">
        <f>IF(Pivot!M134=0,"",Pivot!M134)</f>
        <v>7</v>
      </c>
      <c r="M134" s="94">
        <f>IF(Pivot!L134=0,"",Pivot!L134)</f>
        <v>5</v>
      </c>
      <c r="N134" s="92" t="str">
        <f>IF(Pivot!N134=0,"",Pivot!N134)</f>
        <v/>
      </c>
      <c r="O134" s="71" t="str">
        <f t="shared" ca="1" si="22"/>
        <v>MIA</v>
      </c>
      <c r="P134" s="83">
        <f t="shared" si="23"/>
        <v>0.29999999999999982</v>
      </c>
      <c r="Q134" s="83">
        <f t="shared" si="24"/>
        <v>-0.90000000000000036</v>
      </c>
      <c r="R134" s="83" t="str">
        <f t="shared" si="25"/>
        <v/>
      </c>
      <c r="S134" s="2" t="str">
        <f t="shared" ca="1" si="26"/>
        <v>MIA</v>
      </c>
      <c r="T134" s="71" t="str">
        <f t="shared" si="27"/>
        <v>Caleb Martin</v>
      </c>
      <c r="U134" s="175">
        <f t="shared" si="28"/>
        <v>7</v>
      </c>
      <c r="V134" s="175">
        <f t="shared" si="29"/>
        <v>4.0999999999999996</v>
      </c>
      <c r="W134" s="175">
        <f t="shared" si="30"/>
        <v>1.7</v>
      </c>
      <c r="X134"/>
      <c r="AA134" s="71" t="s">
        <v>110</v>
      </c>
    </row>
    <row r="135" spans="1:42" ht="15.6" customHeight="1" thickTop="1" thickBot="1" x14ac:dyDescent="0.35">
      <c r="A135" s="2" t="str">
        <f>IF(Pivot!A135=0,"",TRIM(Pivot!A135))</f>
        <v>Victor Oladipo</v>
      </c>
      <c r="B135" s="29">
        <f>IF(Pivot!B135=0,"",Pivot!B135)</f>
        <v>11</v>
      </c>
      <c r="C135" s="122">
        <f>IF(Pivot!C135=0,"",Pivot!C135)</f>
        <v>23.4</v>
      </c>
      <c r="D135" s="123">
        <f>IF(Pivot!D135=0,"",Pivot!D135)</f>
        <v>9</v>
      </c>
      <c r="E135" s="124">
        <f>IF(Pivot!E135=0,"",Pivot!E135)</f>
        <v>2.6</v>
      </c>
      <c r="F135" s="122">
        <f>IF(Pivot!F135=0,"",Pivot!F135)</f>
        <v>2.4</v>
      </c>
      <c r="G135" s="28">
        <f>IF(Pivot!G135=0,"",Pivot!G135)</f>
        <v>22.9</v>
      </c>
      <c r="H135" s="123">
        <f>IF(Pivot!H135=0,"",Pivot!H135)</f>
        <v>7</v>
      </c>
      <c r="I135" s="30">
        <f>IF(Pivot!J135=0,"",Pivot!J135)</f>
        <v>2</v>
      </c>
      <c r="J135" s="28">
        <f>IF(Pivot!I135=0,"",Pivot!I135)</f>
        <v>2</v>
      </c>
      <c r="K135" s="28">
        <f>IF(Pivot!K135=0,"",Pivot!K135)</f>
        <v>22.9</v>
      </c>
      <c r="L135" s="29">
        <f>IF(Pivot!M135=0,"",Pivot!M135)</f>
        <v>7</v>
      </c>
      <c r="M135" s="30">
        <f>IF(Pivot!L135=0,"",Pivot!L135)</f>
        <v>2</v>
      </c>
      <c r="N135" s="28">
        <f>IF(Pivot!N135=0,"",Pivot!N135)</f>
        <v>2</v>
      </c>
      <c r="O135" s="71" t="str">
        <f t="shared" ca="1" si="22"/>
        <v>MIA</v>
      </c>
      <c r="P135" s="83">
        <f t="shared" si="23"/>
        <v>0</v>
      </c>
      <c r="Q135" s="83">
        <f t="shared" si="24"/>
        <v>0</v>
      </c>
      <c r="R135" s="83">
        <f t="shared" si="25"/>
        <v>0</v>
      </c>
      <c r="S135" s="2" t="str">
        <f t="shared" ca="1" si="26"/>
        <v>MIA</v>
      </c>
      <c r="T135" s="71" t="str">
        <f t="shared" si="27"/>
        <v>Victor Oladipo</v>
      </c>
      <c r="U135" s="174">
        <f t="shared" si="28"/>
        <v>7</v>
      </c>
      <c r="V135" s="174">
        <f t="shared" si="29"/>
        <v>2</v>
      </c>
      <c r="W135" s="174">
        <f t="shared" si="30"/>
        <v>2</v>
      </c>
      <c r="X135"/>
      <c r="AA135" s="71" t="s">
        <v>110</v>
      </c>
    </row>
    <row r="136" spans="1:42" ht="15" customHeight="1" thickTop="1" thickBot="1" x14ac:dyDescent="0.35">
      <c r="A136" s="2" t="str">
        <f>IF(Pivot!A136=0,"",TRIM(Pivot!A136))</f>
        <v>Max Strus</v>
      </c>
      <c r="B136" s="29">
        <f>IF(Pivot!B136=0,"",Pivot!B136)</f>
        <v>15</v>
      </c>
      <c r="C136" s="122">
        <f>IF(Pivot!C136=0,"",Pivot!C136)</f>
        <v>25.4</v>
      </c>
      <c r="D136" s="123">
        <f>IF(Pivot!D136=0,"",Pivot!D136)</f>
        <v>9.9</v>
      </c>
      <c r="E136" s="124">
        <f>IF(Pivot!E136=0,"",Pivot!E136)</f>
        <v>2.2000000000000002</v>
      </c>
      <c r="F136" s="122">
        <f>IF(Pivot!F136=0,"",Pivot!F136)</f>
        <v>1.9</v>
      </c>
      <c r="G136" s="28">
        <f>IF(Pivot!G136=0,"",Pivot!G136)</f>
        <v>29.5</v>
      </c>
      <c r="H136" s="123">
        <f>IF(Pivot!H136=0,"",Pivot!H136)</f>
        <v>10.5</v>
      </c>
      <c r="I136" s="30">
        <f>IF(Pivot!J136=0,"",Pivot!J136)</f>
        <v>2.5</v>
      </c>
      <c r="J136" s="28">
        <f>IF(Pivot!I136=0,"",Pivot!I136)</f>
        <v>1.3</v>
      </c>
      <c r="K136" s="28">
        <f>IF(Pivot!K136=0,"",Pivot!K136)</f>
        <v>26.7</v>
      </c>
      <c r="L136" s="29">
        <f>IF(Pivot!M136=0,"",Pivot!M136)</f>
        <v>3</v>
      </c>
      <c r="M136" s="30">
        <f>IF(Pivot!L136=0,"",Pivot!L136)</f>
        <v>2</v>
      </c>
      <c r="N136" s="28">
        <f>IF(Pivot!N136=0,"",Pivot!N136)</f>
        <v>1</v>
      </c>
      <c r="O136" s="71" t="str">
        <f t="shared" ca="1" si="22"/>
        <v>MIA</v>
      </c>
      <c r="P136" s="83">
        <f t="shared" si="23"/>
        <v>6.9</v>
      </c>
      <c r="Q136" s="83">
        <f t="shared" si="24"/>
        <v>0.20000000000000018</v>
      </c>
      <c r="R136" s="83">
        <f t="shared" si="25"/>
        <v>0.30000000000000004</v>
      </c>
      <c r="S136" s="2" t="str">
        <f t="shared" ca="1" si="26"/>
        <v>MIA</v>
      </c>
      <c r="T136" s="71" t="str">
        <f t="shared" si="27"/>
        <v>Max Strus</v>
      </c>
      <c r="U136" s="175">
        <f t="shared" si="28"/>
        <v>3</v>
      </c>
      <c r="V136" s="175">
        <f t="shared" si="29"/>
        <v>2</v>
      </c>
      <c r="W136" s="175">
        <f t="shared" si="30"/>
        <v>1</v>
      </c>
      <c r="X136"/>
      <c r="AA136" s="71" t="s">
        <v>110</v>
      </c>
    </row>
    <row r="137" spans="1:42" ht="15.6" customHeight="1" thickTop="1" thickBot="1" x14ac:dyDescent="0.35">
      <c r="A137" s="2" t="str">
        <f>IF(Pivot!A137=0,"",TRIM(Pivot!A137))</f>
        <v>Gabe Vincent</v>
      </c>
      <c r="B137" s="29">
        <f>IF(Pivot!B137=0,"",Pivot!B137)</f>
        <v>15</v>
      </c>
      <c r="C137" s="122">
        <f>IF(Pivot!C137=0,"",Pivot!C137)</f>
        <v>25.5</v>
      </c>
      <c r="D137" s="123">
        <f>IF(Pivot!D137=0,"",Pivot!D137)</f>
        <v>8</v>
      </c>
      <c r="E137" s="124">
        <f>IF(Pivot!E137=0,"",Pivot!E137)</f>
        <v>1.5</v>
      </c>
      <c r="F137" s="122">
        <f>IF(Pivot!F137=0,"",Pivot!F137)</f>
        <v>1.9</v>
      </c>
      <c r="G137" s="28">
        <f>IF(Pivot!G137=0,"",Pivot!G137)</f>
        <v>22</v>
      </c>
      <c r="H137" s="123">
        <f>IF(Pivot!H137=0,"",Pivot!H137)</f>
        <v>8</v>
      </c>
      <c r="I137" s="30">
        <f>IF(Pivot!J137=0,"",Pivot!J137)</f>
        <v>1.3</v>
      </c>
      <c r="J137" s="28">
        <f>IF(Pivot!I137=0,"",Pivot!I137)</f>
        <v>1.3</v>
      </c>
      <c r="K137" s="28">
        <f>IF(Pivot!K137=0,"",Pivot!K137)</f>
        <v>18.5</v>
      </c>
      <c r="L137" s="29">
        <f>IF(Pivot!M137=0,"",Pivot!M137)</f>
        <v>2</v>
      </c>
      <c r="M137" s="30">
        <f>IF(Pivot!L137=0,"",Pivot!L137)</f>
        <v>2</v>
      </c>
      <c r="N137" s="28">
        <f>IF(Pivot!N137=0,"",Pivot!N137)</f>
        <v>1</v>
      </c>
      <c r="O137" s="71" t="str">
        <f t="shared" ca="1" si="22"/>
        <v>MIA</v>
      </c>
      <c r="P137" s="83">
        <f t="shared" si="23"/>
        <v>6</v>
      </c>
      <c r="Q137" s="83">
        <f t="shared" si="24"/>
        <v>-0.7</v>
      </c>
      <c r="R137" s="83">
        <f t="shared" si="25"/>
        <v>0.30000000000000004</v>
      </c>
      <c r="S137" s="81" t="str">
        <f t="shared" ca="1" si="26"/>
        <v>MIA</v>
      </c>
      <c r="T137" s="71" t="str">
        <f t="shared" si="27"/>
        <v>Gabe Vincent</v>
      </c>
      <c r="U137" s="174">
        <f t="shared" si="28"/>
        <v>2</v>
      </c>
      <c r="V137" s="174">
        <f t="shared" si="29"/>
        <v>1.3</v>
      </c>
      <c r="W137" s="174">
        <f t="shared" si="30"/>
        <v>1</v>
      </c>
      <c r="X137"/>
      <c r="AA137" s="71" t="s">
        <v>141</v>
      </c>
    </row>
    <row r="138" spans="1:42" ht="15.6" customHeight="1" thickTop="1" thickBot="1" x14ac:dyDescent="0.35">
      <c r="A138" s="2" t="str">
        <f>IF(Pivot!A138=0,"",TRIM(Pivot!A138))</f>
        <v>MIL</v>
      </c>
      <c r="B138" s="29">
        <f>IF(Pivot!B138=0,"",Pivot!B138)</f>
        <v>13.444444444444445</v>
      </c>
      <c r="C138" s="122">
        <f>IF(Pivot!C138=0,"",Pivot!C138)</f>
        <v>26.87777777777778</v>
      </c>
      <c r="D138" s="123">
        <f>IF(Pivot!D138=0,"",Pivot!D138)</f>
        <v>14.911111111111113</v>
      </c>
      <c r="E138" s="124">
        <f>IF(Pivot!E138=0,"",Pivot!E138)</f>
        <v>5.2888888888888896</v>
      </c>
      <c r="F138" s="122">
        <f>IF(Pivot!F138=0,"",Pivot!F138)</f>
        <v>3.6222222222222218</v>
      </c>
      <c r="G138" s="72">
        <f>IF(Pivot!G138=0,"",Pivot!G138)</f>
        <v>25.177777777777777</v>
      </c>
      <c r="H138" s="201">
        <f>IF(Pivot!H138=0,"",Pivot!H138)</f>
        <v>14.611111111111111</v>
      </c>
      <c r="I138" s="74">
        <f>IF(Pivot!J138=0,"",Pivot!J138)</f>
        <v>5.3444444444444441</v>
      </c>
      <c r="J138" s="72">
        <f>IF(Pivot!I138=0,"",Pivot!I138)</f>
        <v>3.5111111111111111</v>
      </c>
      <c r="K138" s="72">
        <f>IF(Pivot!K138=0,"",Pivot!K138)</f>
        <v>28.757142857142856</v>
      </c>
      <c r="L138" s="73">
        <f>IF(Pivot!M138=0,"",Pivot!M138)</f>
        <v>16.857142857142858</v>
      </c>
      <c r="M138" s="74">
        <f>IF(Pivot!L138=0,"",Pivot!L138)</f>
        <v>6.4285714285714288</v>
      </c>
      <c r="N138" s="72">
        <f>IF(Pivot!N138=0,"",Pivot!N138)</f>
        <v>3.1428571428571428</v>
      </c>
      <c r="O138" s="71" t="str">
        <f t="shared" ca="1" si="22"/>
        <v>MIL</v>
      </c>
      <c r="P138" s="83">
        <f t="shared" si="23"/>
        <v>-2.2460317460317469</v>
      </c>
      <c r="Q138" s="83">
        <f t="shared" si="24"/>
        <v>-1.1396825396825392</v>
      </c>
      <c r="R138" s="83">
        <f t="shared" si="25"/>
        <v>0.36825396825396828</v>
      </c>
      <c r="S138" s="81" t="str">
        <f t="shared" ca="1" si="26"/>
        <v>MIL</v>
      </c>
      <c r="T138" s="71" t="str">
        <f t="shared" si="27"/>
        <v>MIL</v>
      </c>
      <c r="U138" s="175">
        <f t="shared" si="28"/>
        <v>14.611111111111111</v>
      </c>
      <c r="V138" s="175">
        <f t="shared" si="29"/>
        <v>5.2888888888888896</v>
      </c>
      <c r="W138" s="175">
        <f t="shared" si="30"/>
        <v>3.1428571428571428</v>
      </c>
      <c r="X138"/>
      <c r="AA138" s="71" t="s">
        <v>141</v>
      </c>
    </row>
    <row r="139" spans="1:42" ht="15.6" customHeight="1" thickTop="1" thickBot="1" x14ac:dyDescent="0.35">
      <c r="A139" s="2" t="str">
        <f>IF(Pivot!A139=0,"",TRIM(Pivot!A139))</f>
        <v>Giannis Antetokounmpo</v>
      </c>
      <c r="B139" s="29">
        <f>IF(Pivot!B139=0,"",Pivot!B139)</f>
        <v>11</v>
      </c>
      <c r="C139" s="122">
        <f>IF(Pivot!C139=0,"",Pivot!C139)</f>
        <v>31</v>
      </c>
      <c r="D139" s="123">
        <f>IF(Pivot!D139=0,"",Pivot!D139)</f>
        <v>30.5</v>
      </c>
      <c r="E139" s="124">
        <f>IF(Pivot!E139=0,"",Pivot!E139)</f>
        <v>10.6</v>
      </c>
      <c r="F139" s="122">
        <f>IF(Pivot!F139=0,"",Pivot!F139)</f>
        <v>6.5</v>
      </c>
      <c r="G139" s="98">
        <f>IF(Pivot!G139=0,"",Pivot!G139)</f>
        <v>27</v>
      </c>
      <c r="H139" s="179">
        <f>IF(Pivot!H139=0,"",Pivot!H139)</f>
        <v>28.7</v>
      </c>
      <c r="I139" s="100">
        <f>IF(Pivot!J139=0,"",Pivot!J139)</f>
        <v>9.6999999999999993</v>
      </c>
      <c r="J139" s="104">
        <f>IF(Pivot!I139=0,"",Pivot!I139)</f>
        <v>5.7</v>
      </c>
      <c r="K139" s="115" t="e">
        <f>IF(Pivot!K139=0,"",Pivot!K139)</f>
        <v>#DIV/0!</v>
      </c>
      <c r="L139" s="116" t="e">
        <f>IF(Pivot!M139=0,"",Pivot!M139)</f>
        <v>#DIV/0!</v>
      </c>
      <c r="M139" s="117" t="e">
        <f>IF(Pivot!L139=0,"",Pivot!L139)</f>
        <v>#DIV/0!</v>
      </c>
      <c r="N139" s="118" t="e">
        <f>IF(Pivot!N139=0,"",Pivot!N139)</f>
        <v>#DIV/0!</v>
      </c>
      <c r="O139" s="71" t="str">
        <f t="shared" ca="1" si="22"/>
        <v>MIL</v>
      </c>
      <c r="P139" s="83" t="str">
        <f t="shared" si="23"/>
        <v/>
      </c>
      <c r="Q139" s="83" t="str">
        <f t="shared" si="24"/>
        <v/>
      </c>
      <c r="R139" s="83" t="str">
        <f t="shared" si="25"/>
        <v/>
      </c>
      <c r="S139" s="71" t="str">
        <f t="shared" ca="1" si="26"/>
        <v>MIL</v>
      </c>
      <c r="T139" s="71" t="str">
        <f t="shared" si="27"/>
        <v>Giannis Antetokounmpo</v>
      </c>
      <c r="U139" s="174">
        <f t="shared" si="28"/>
        <v>28.7</v>
      </c>
      <c r="V139" s="174">
        <f t="shared" si="29"/>
        <v>9.6999999999999993</v>
      </c>
      <c r="W139" s="174">
        <f t="shared" si="30"/>
        <v>5.7</v>
      </c>
      <c r="X139"/>
      <c r="AA139" s="71" t="s">
        <v>141</v>
      </c>
    </row>
    <row r="140" spans="1:42" ht="15.6" customHeight="1" thickTop="1" thickBot="1" x14ac:dyDescent="0.35">
      <c r="A140" s="2" t="str">
        <f>IF(Pivot!A140=0,"",TRIM(Pivot!A140))</f>
        <v>Bobby Portis</v>
      </c>
      <c r="B140" s="29">
        <f>IF(Pivot!B140=0,"",Pivot!B140)</f>
        <v>15</v>
      </c>
      <c r="C140" s="122">
        <f>IF(Pivot!C140=0,"",Pivot!C140)</f>
        <v>24</v>
      </c>
      <c r="D140" s="123">
        <f>IF(Pivot!D140=0,"",Pivot!D140)</f>
        <v>11.8</v>
      </c>
      <c r="E140" s="124">
        <f>IF(Pivot!E140=0,"",Pivot!E140)</f>
        <v>8.1</v>
      </c>
      <c r="F140" s="122">
        <f>IF(Pivot!F140=0,"",Pivot!F140)</f>
        <v>0.9</v>
      </c>
      <c r="G140" s="95">
        <f>IF(Pivot!G140=0,"",Pivot!G140)</f>
        <v>25.9</v>
      </c>
      <c r="H140" s="123">
        <f>IF(Pivot!H140=0,"",Pivot!H140)</f>
        <v>14</v>
      </c>
      <c r="I140" s="30">
        <f>IF(Pivot!J140=0,"",Pivot!J140)</f>
        <v>9.5</v>
      </c>
      <c r="J140" s="28">
        <f>IF(Pivot!I140=0,"",Pivot!I140)</f>
        <v>1</v>
      </c>
      <c r="K140" s="109">
        <f>IF(Pivot!K140=0,"",Pivot!K140)</f>
        <v>31.3</v>
      </c>
      <c r="L140" s="29">
        <f>IF(Pivot!M140=0,"",Pivot!M140)</f>
        <v>21</v>
      </c>
      <c r="M140" s="30">
        <f>IF(Pivot!L140=0,"",Pivot!L140)</f>
        <v>14</v>
      </c>
      <c r="N140" s="110">
        <f>IF(Pivot!N140=0,"",Pivot!N140)</f>
        <v>2</v>
      </c>
      <c r="O140" s="71" t="str">
        <f t="shared" ca="1" si="22"/>
        <v>MIL</v>
      </c>
      <c r="P140" s="83">
        <f t="shared" si="23"/>
        <v>-9.1999999999999993</v>
      </c>
      <c r="Q140" s="83">
        <f t="shared" si="24"/>
        <v>-5.9</v>
      </c>
      <c r="R140" s="83">
        <f t="shared" si="25"/>
        <v>-1.1000000000000001</v>
      </c>
      <c r="S140" s="2" t="str">
        <f t="shared" ca="1" si="26"/>
        <v>MIL</v>
      </c>
      <c r="T140" s="71" t="str">
        <f t="shared" si="27"/>
        <v>Bobby Portis</v>
      </c>
      <c r="U140" s="176">
        <f t="shared" si="28"/>
        <v>11.8</v>
      </c>
      <c r="V140" s="176">
        <f t="shared" si="29"/>
        <v>8.1</v>
      </c>
      <c r="W140" s="176">
        <f t="shared" si="30"/>
        <v>0.9</v>
      </c>
      <c r="X140"/>
      <c r="AA140" s="71" t="s">
        <v>141</v>
      </c>
    </row>
    <row r="141" spans="1:42" ht="15.6" customHeight="1" thickTop="1" thickBot="1" x14ac:dyDescent="0.35">
      <c r="A141" s="2" t="str">
        <f>IF(Pivot!A141=0,"",TRIM(Pivot!A141))</f>
        <v>Brook Lopez</v>
      </c>
      <c r="B141" s="29">
        <f>IF(Pivot!B141=0,"",Pivot!B141)</f>
        <v>14</v>
      </c>
      <c r="C141" s="122">
        <f>IF(Pivot!C141=0,"",Pivot!C141)</f>
        <v>30.8</v>
      </c>
      <c r="D141" s="123">
        <f>IF(Pivot!D141=0,"",Pivot!D141)</f>
        <v>19.7</v>
      </c>
      <c r="E141" s="124">
        <f>IF(Pivot!E141=0,"",Pivot!E141)</f>
        <v>7.4</v>
      </c>
      <c r="F141" s="122">
        <f>IF(Pivot!F141=0,"",Pivot!F141)</f>
        <v>1.8</v>
      </c>
      <c r="G141" s="95">
        <f>IF(Pivot!G141=0,"",Pivot!G141)</f>
        <v>26.3</v>
      </c>
      <c r="H141" s="123">
        <f>IF(Pivot!H141=0,"",Pivot!H141)</f>
        <v>16.3</v>
      </c>
      <c r="I141" s="30">
        <f>IF(Pivot!J141=0,"",Pivot!J141)</f>
        <v>8</v>
      </c>
      <c r="J141" s="28">
        <f>IF(Pivot!I141=0,"",Pivot!I141)</f>
        <v>1.3</v>
      </c>
      <c r="K141" s="109">
        <f>IF(Pivot!K141=0,"",Pivot!K141)</f>
        <v>34.5</v>
      </c>
      <c r="L141" s="29">
        <f>IF(Pivot!M141=0,"",Pivot!M141)</f>
        <v>24</v>
      </c>
      <c r="M141" s="30">
        <f>IF(Pivot!L141=0,"",Pivot!L141)</f>
        <v>14</v>
      </c>
      <c r="N141" s="110">
        <f>IF(Pivot!N141=0,"",Pivot!N141)</f>
        <v>2</v>
      </c>
      <c r="O141" s="71" t="str">
        <f t="shared" ca="1" si="22"/>
        <v>MIL</v>
      </c>
      <c r="P141" s="83">
        <f t="shared" si="23"/>
        <v>-7.6999999999999993</v>
      </c>
      <c r="Q141" s="83">
        <f t="shared" si="24"/>
        <v>-6.6</v>
      </c>
      <c r="R141" s="83">
        <f t="shared" si="25"/>
        <v>-0.7</v>
      </c>
      <c r="S141" s="81" t="str">
        <f t="shared" ca="1" si="26"/>
        <v>MIL</v>
      </c>
      <c r="T141" s="71" t="str">
        <f t="shared" si="27"/>
        <v>Brook Lopez</v>
      </c>
      <c r="U141" s="174">
        <f t="shared" si="28"/>
        <v>16.3</v>
      </c>
      <c r="V141" s="174">
        <f t="shared" si="29"/>
        <v>7.4</v>
      </c>
      <c r="W141" s="174">
        <f t="shared" si="30"/>
        <v>1.3</v>
      </c>
      <c r="X141"/>
      <c r="AA141" s="71" t="s">
        <v>141</v>
      </c>
    </row>
    <row r="142" spans="1:42" ht="15.6" customHeight="1" thickTop="1" thickBot="1" x14ac:dyDescent="0.35">
      <c r="A142" s="2" t="str">
        <f>IF(Pivot!A142=0,"",TRIM(Pivot!A142))</f>
        <v>Khris Middleton</v>
      </c>
      <c r="B142" s="29">
        <f>IF(Pivot!B142=0,"",Pivot!B142)</f>
        <v>11</v>
      </c>
      <c r="C142" s="122">
        <f>IF(Pivot!C142=0,"",Pivot!C142)</f>
        <v>30.3</v>
      </c>
      <c r="D142" s="123">
        <f>IF(Pivot!D142=0,"",Pivot!D142)</f>
        <v>19.2</v>
      </c>
      <c r="E142" s="124">
        <f>IF(Pivot!E142=0,"",Pivot!E142)</f>
        <v>4.7</v>
      </c>
      <c r="F142" s="122">
        <f>IF(Pivot!F142=0,"",Pivot!F142)</f>
        <v>6.5</v>
      </c>
      <c r="G142" s="95">
        <f>IF(Pivot!G142=0,"",Pivot!G142)</f>
        <v>30.4</v>
      </c>
      <c r="H142" s="123">
        <f>IF(Pivot!H142=0,"",Pivot!H142)</f>
        <v>22</v>
      </c>
      <c r="I142" s="30">
        <f>IF(Pivot!J142=0,"",Pivot!J142)</f>
        <v>6.3</v>
      </c>
      <c r="J142" s="28">
        <f>IF(Pivot!I142=0,"",Pivot!I142)</f>
        <v>6.7</v>
      </c>
      <c r="K142" s="109">
        <f>IF(Pivot!K142=0,"",Pivot!K142)</f>
        <v>33.4</v>
      </c>
      <c r="L142" s="29">
        <f>IF(Pivot!M142=0,"",Pivot!M142)</f>
        <v>34</v>
      </c>
      <c r="M142" s="30">
        <f>IF(Pivot!L142=0,"",Pivot!L142)</f>
        <v>8</v>
      </c>
      <c r="N142" s="110">
        <f>IF(Pivot!N142=0,"",Pivot!N142)</f>
        <v>5</v>
      </c>
      <c r="O142" s="71" t="str">
        <f t="shared" ca="1" si="22"/>
        <v>MIL</v>
      </c>
      <c r="P142" s="83">
        <f t="shared" si="23"/>
        <v>-14.8</v>
      </c>
      <c r="Q142" s="83">
        <f t="shared" si="24"/>
        <v>-3.3</v>
      </c>
      <c r="R142" s="83">
        <f t="shared" si="25"/>
        <v>1.5</v>
      </c>
      <c r="S142" s="2" t="str">
        <f t="shared" ca="1" si="26"/>
        <v>MIL</v>
      </c>
      <c r="T142" s="71" t="str">
        <f t="shared" si="27"/>
        <v>Khris Middleton</v>
      </c>
      <c r="U142" s="175">
        <f t="shared" si="28"/>
        <v>19.2</v>
      </c>
      <c r="V142" s="175">
        <f t="shared" si="29"/>
        <v>4.7</v>
      </c>
      <c r="W142" s="175">
        <f t="shared" si="30"/>
        <v>5</v>
      </c>
      <c r="X142"/>
      <c r="AA142" s="71" t="s">
        <v>141</v>
      </c>
    </row>
    <row r="143" spans="1:42" ht="15" customHeight="1" thickTop="1" thickBot="1" x14ac:dyDescent="0.35">
      <c r="A143" s="2" t="str">
        <f>IF(Pivot!A143=0,"",TRIM(Pivot!A143))</f>
        <v>Pat Connaughton</v>
      </c>
      <c r="B143" s="29">
        <f>IF(Pivot!B143=0,"",Pivot!B143)</f>
        <v>15</v>
      </c>
      <c r="C143" s="122">
        <f>IF(Pivot!C143=0,"",Pivot!C143)</f>
        <v>22.9</v>
      </c>
      <c r="D143" s="123">
        <f>IF(Pivot!D143=0,"",Pivot!D143)</f>
        <v>7.2</v>
      </c>
      <c r="E143" s="124">
        <f>IF(Pivot!E143=0,"",Pivot!E143)</f>
        <v>4.4000000000000004</v>
      </c>
      <c r="F143" s="122">
        <f>IF(Pivot!F143=0,"",Pivot!F143)</f>
        <v>1.4</v>
      </c>
      <c r="G143" s="95">
        <f>IF(Pivot!G143=0,"",Pivot!G143)</f>
        <v>24.6</v>
      </c>
      <c r="H143" s="123">
        <f>IF(Pivot!H143=0,"",Pivot!H143)</f>
        <v>9.8000000000000007</v>
      </c>
      <c r="I143" s="30">
        <f>IF(Pivot!J143=0,"",Pivot!J143)</f>
        <v>6</v>
      </c>
      <c r="J143" s="28">
        <f>IF(Pivot!I143=0,"",Pivot!I143)</f>
        <v>1.3</v>
      </c>
      <c r="K143" s="109">
        <f>IF(Pivot!K143=0,"",Pivot!K143)</f>
        <v>18.100000000000001</v>
      </c>
      <c r="L143" s="29">
        <f>IF(Pivot!M143=0,"",Pivot!M143)</f>
        <v>7</v>
      </c>
      <c r="M143" s="30">
        <f>IF(Pivot!L143=0,"",Pivot!L143)</f>
        <v>5</v>
      </c>
      <c r="N143" s="110" t="str">
        <f>IF(Pivot!N143=0,"",Pivot!N143)</f>
        <v/>
      </c>
      <c r="O143" s="71" t="str">
        <f t="shared" ca="1" si="22"/>
        <v>MIL</v>
      </c>
      <c r="P143" s="83">
        <f t="shared" si="23"/>
        <v>0.20000000000000018</v>
      </c>
      <c r="Q143" s="83">
        <f t="shared" si="24"/>
        <v>-0.59999999999999964</v>
      </c>
      <c r="R143" s="83" t="str">
        <f t="shared" si="25"/>
        <v/>
      </c>
      <c r="S143" s="71" t="str">
        <f t="shared" ca="1" si="26"/>
        <v>MIL</v>
      </c>
      <c r="T143" s="71" t="str">
        <f t="shared" si="27"/>
        <v>Pat Connaughton</v>
      </c>
      <c r="U143" s="174">
        <f t="shared" si="28"/>
        <v>7</v>
      </c>
      <c r="V143" s="174">
        <f t="shared" si="29"/>
        <v>4.4000000000000004</v>
      </c>
      <c r="W143" s="174">
        <f t="shared" si="30"/>
        <v>1.3</v>
      </c>
      <c r="X143"/>
      <c r="AA143" s="71" t="s">
        <v>141</v>
      </c>
    </row>
    <row r="144" spans="1:42" ht="15.6" customHeight="1" thickTop="1" thickBot="1" x14ac:dyDescent="0.35">
      <c r="A144" s="2" t="str">
        <f>IF(Pivot!A144=0,"",TRIM(Pivot!A144))</f>
        <v>Jrue Holiday</v>
      </c>
      <c r="B144" s="29">
        <f>IF(Pivot!B144=0,"",Pivot!B144)</f>
        <v>13</v>
      </c>
      <c r="C144" s="122">
        <f>IF(Pivot!C144=0,"",Pivot!C144)</f>
        <v>31.5</v>
      </c>
      <c r="D144" s="123">
        <f>IF(Pivot!D144=0,"",Pivot!D144)</f>
        <v>15.2</v>
      </c>
      <c r="E144" s="124">
        <f>IF(Pivot!E144=0,"",Pivot!E144)</f>
        <v>4</v>
      </c>
      <c r="F144" s="122">
        <f>IF(Pivot!F144=0,"",Pivot!F144)</f>
        <v>8.1999999999999993</v>
      </c>
      <c r="G144" s="95">
        <f>IF(Pivot!G144=0,"",Pivot!G144)</f>
        <v>25.7</v>
      </c>
      <c r="H144" s="123">
        <f>IF(Pivot!H144=0,"",Pivot!H144)</f>
        <v>11.3</v>
      </c>
      <c r="I144" s="30">
        <f>IF(Pivot!J144=0,"",Pivot!J144)</f>
        <v>2.2999999999999998</v>
      </c>
      <c r="J144" s="28">
        <f>IF(Pivot!I144=0,"",Pivot!I144)</f>
        <v>8</v>
      </c>
      <c r="K144" s="109" t="e">
        <f>IF(Pivot!K144=0,"",Pivot!K144)</f>
        <v>#DIV/0!</v>
      </c>
      <c r="L144" s="29" t="e">
        <f>IF(Pivot!M144=0,"",Pivot!M144)</f>
        <v>#DIV/0!</v>
      </c>
      <c r="M144" s="30" t="e">
        <f>IF(Pivot!L144=0,"",Pivot!L144)</f>
        <v>#DIV/0!</v>
      </c>
      <c r="N144" s="110" t="e">
        <f>IF(Pivot!N144=0,"",Pivot!N144)</f>
        <v>#DIV/0!</v>
      </c>
      <c r="O144" s="71" t="str">
        <f t="shared" ca="1" si="22"/>
        <v>MIL</v>
      </c>
      <c r="P144" s="83" t="str">
        <f t="shared" si="23"/>
        <v/>
      </c>
      <c r="Q144" s="83" t="str">
        <f t="shared" si="24"/>
        <v/>
      </c>
      <c r="R144" s="83" t="str">
        <f t="shared" si="25"/>
        <v/>
      </c>
      <c r="S144" s="81" t="str">
        <f t="shared" ca="1" si="26"/>
        <v>MIL</v>
      </c>
      <c r="T144" s="71" t="str">
        <f t="shared" si="27"/>
        <v>Jrue Holiday</v>
      </c>
      <c r="U144" s="175">
        <f t="shared" si="28"/>
        <v>11.3</v>
      </c>
      <c r="V144" s="175">
        <f t="shared" si="29"/>
        <v>2.2999999999999998</v>
      </c>
      <c r="W144" s="175">
        <f t="shared" si="30"/>
        <v>8</v>
      </c>
      <c r="X144"/>
      <c r="AA144" s="71" t="s">
        <v>127</v>
      </c>
      <c r="AD144"/>
      <c r="AE144"/>
      <c r="AF144"/>
      <c r="AG144"/>
      <c r="AH144"/>
      <c r="AI144"/>
      <c r="AJ144"/>
      <c r="AK144"/>
      <c r="AL144"/>
      <c r="AM144"/>
      <c r="AN144"/>
      <c r="AO144"/>
      <c r="AP144"/>
    </row>
    <row r="145" spans="1:27" customFormat="1" ht="15.6" customHeight="1" thickTop="1" thickBot="1" x14ac:dyDescent="0.35">
      <c r="A145" s="2" t="str">
        <f>IF(Pivot!A145=0,"",TRIM(Pivot!A145))</f>
        <v>Grayson Allen</v>
      </c>
      <c r="B145" s="29">
        <f>IF(Pivot!B145=0,"",Pivot!B145)</f>
        <v>13</v>
      </c>
      <c r="C145" s="122">
        <f>IF(Pivot!C145=0,"",Pivot!C145)</f>
        <v>27.6</v>
      </c>
      <c r="D145" s="123">
        <f>IF(Pivot!D145=0,"",Pivot!D145)</f>
        <v>11.7</v>
      </c>
      <c r="E145" s="124">
        <f>IF(Pivot!E145=0,"",Pivot!E145)</f>
        <v>3.2</v>
      </c>
      <c r="F145" s="122">
        <f>IF(Pivot!F145=0,"",Pivot!F145)</f>
        <v>1.9</v>
      </c>
      <c r="G145" s="95">
        <f>IF(Pivot!G145=0,"",Pivot!G145)</f>
        <v>23.9</v>
      </c>
      <c r="H145" s="123">
        <f>IF(Pivot!H145=0,"",Pivot!H145)</f>
        <v>13.3</v>
      </c>
      <c r="I145" s="30">
        <f>IF(Pivot!J145=0,"",Pivot!J145)</f>
        <v>3.3</v>
      </c>
      <c r="J145" s="28">
        <f>IF(Pivot!I145=0,"",Pivot!I145)</f>
        <v>2.2999999999999998</v>
      </c>
      <c r="K145" s="109">
        <f>IF(Pivot!K145=0,"",Pivot!K145)</f>
        <v>29.9</v>
      </c>
      <c r="L145" s="29">
        <f>IF(Pivot!M145=0,"",Pivot!M145)</f>
        <v>7</v>
      </c>
      <c r="M145" s="30">
        <f>IF(Pivot!L145=0,"",Pivot!L145)</f>
        <v>2</v>
      </c>
      <c r="N145" s="110">
        <f>IF(Pivot!N145=0,"",Pivot!N145)</f>
        <v>7</v>
      </c>
      <c r="O145" s="71" t="str">
        <f t="shared" ca="1" si="22"/>
        <v>MIL</v>
      </c>
      <c r="P145" s="83">
        <f t="shared" si="23"/>
        <v>4.6999999999999993</v>
      </c>
      <c r="Q145" s="83">
        <f t="shared" si="24"/>
        <v>1.2000000000000002</v>
      </c>
      <c r="R145" s="83">
        <f t="shared" si="25"/>
        <v>-5.0999999999999996</v>
      </c>
      <c r="S145" s="81" t="str">
        <f t="shared" ca="1" si="26"/>
        <v>MIL</v>
      </c>
      <c r="T145" s="71" t="str">
        <f t="shared" si="27"/>
        <v>Grayson Allen</v>
      </c>
      <c r="U145" s="174">
        <f t="shared" si="28"/>
        <v>7</v>
      </c>
      <c r="V145" s="174">
        <f t="shared" si="29"/>
        <v>2</v>
      </c>
      <c r="W145" s="174">
        <f t="shared" si="30"/>
        <v>1.9</v>
      </c>
      <c r="AA145" s="71" t="s">
        <v>127</v>
      </c>
    </row>
    <row r="146" spans="1:27" customFormat="1" ht="15.6" customHeight="1" thickTop="1" thickBot="1" x14ac:dyDescent="0.35">
      <c r="A146" s="2" t="str">
        <f>IF(Pivot!A146=0,"",TRIM(Pivot!A146))</f>
        <v>Joe Ingles</v>
      </c>
      <c r="B146" s="29">
        <f>IF(Pivot!B146=0,"",Pivot!B146)</f>
        <v>14</v>
      </c>
      <c r="C146" s="122">
        <f>IF(Pivot!C146=0,"",Pivot!C146)</f>
        <v>23.5</v>
      </c>
      <c r="D146" s="123">
        <f>IF(Pivot!D146=0,"",Pivot!D146)</f>
        <v>8.9</v>
      </c>
      <c r="E146" s="124">
        <f>IF(Pivot!E146=0,"",Pivot!E146)</f>
        <v>3.1</v>
      </c>
      <c r="F146" s="122">
        <f>IF(Pivot!F146=0,"",Pivot!F146)</f>
        <v>3.6</v>
      </c>
      <c r="G146" s="95">
        <f>IF(Pivot!G146=0,"",Pivot!G146)</f>
        <v>20.7</v>
      </c>
      <c r="H146" s="123">
        <f>IF(Pivot!H146=0,"",Pivot!H146)</f>
        <v>6.3</v>
      </c>
      <c r="I146" s="30">
        <f>IF(Pivot!J146=0,"",Pivot!J146)</f>
        <v>1</v>
      </c>
      <c r="J146" s="28">
        <f>IF(Pivot!I146=0,"",Pivot!I146)</f>
        <v>3.3</v>
      </c>
      <c r="K146" s="109">
        <f>IF(Pivot!K146=0,"",Pivot!K146)</f>
        <v>20.399999999999999</v>
      </c>
      <c r="L146" s="29">
        <f>IF(Pivot!M146=0,"",Pivot!M146)</f>
        <v>3</v>
      </c>
      <c r="M146" s="30">
        <f>IF(Pivot!L146=0,"",Pivot!L146)</f>
        <v>1</v>
      </c>
      <c r="N146" s="110">
        <f>IF(Pivot!N146=0,"",Pivot!N146)</f>
        <v>4</v>
      </c>
      <c r="O146" s="71" t="str">
        <f t="shared" ca="1" si="22"/>
        <v>MIL</v>
      </c>
      <c r="P146" s="83">
        <f t="shared" si="23"/>
        <v>3.3</v>
      </c>
      <c r="Q146" s="83">
        <f t="shared" si="24"/>
        <v>0</v>
      </c>
      <c r="R146" s="83">
        <f t="shared" si="25"/>
        <v>-0.70000000000000018</v>
      </c>
      <c r="S146" s="81" t="str">
        <f t="shared" ca="1" si="26"/>
        <v>MIL</v>
      </c>
      <c r="T146" s="71" t="str">
        <f t="shared" si="27"/>
        <v>Joe Ingles</v>
      </c>
      <c r="U146" s="175">
        <f t="shared" si="28"/>
        <v>3</v>
      </c>
      <c r="V146" s="175">
        <f t="shared" si="29"/>
        <v>1</v>
      </c>
      <c r="W146" s="175">
        <f t="shared" si="30"/>
        <v>3.3</v>
      </c>
      <c r="AA146" s="71" t="s">
        <v>127</v>
      </c>
    </row>
    <row r="147" spans="1:27" customFormat="1" ht="15.6" customHeight="1" thickTop="1" thickBot="1" x14ac:dyDescent="0.35">
      <c r="A147" s="2" t="str">
        <f>IF(Pivot!A147=0,"",TRIM(Pivot!A147))</f>
        <v>Jevon Carter</v>
      </c>
      <c r="B147" s="29">
        <f>IF(Pivot!B147=0,"",Pivot!B147)</f>
        <v>15</v>
      </c>
      <c r="C147" s="122">
        <f>IF(Pivot!C147=0,"",Pivot!C147)</f>
        <v>20.3</v>
      </c>
      <c r="D147" s="123">
        <f>IF(Pivot!D147=0,"",Pivot!D147)</f>
        <v>10</v>
      </c>
      <c r="E147" s="124">
        <f>IF(Pivot!E147=0,"",Pivot!E147)</f>
        <v>2.1</v>
      </c>
      <c r="F147" s="122">
        <f>IF(Pivot!F147=0,"",Pivot!F147)</f>
        <v>1.8</v>
      </c>
      <c r="G147" s="95">
        <f>IF(Pivot!G147=0,"",Pivot!G147)</f>
        <v>22.1</v>
      </c>
      <c r="H147" s="123">
        <f>IF(Pivot!H147=0,"",Pivot!H147)</f>
        <v>9.8000000000000007</v>
      </c>
      <c r="I147" s="30">
        <f>IF(Pivot!J147=0,"",Pivot!J147)</f>
        <v>2</v>
      </c>
      <c r="J147" s="28">
        <f>IF(Pivot!I147=0,"",Pivot!I147)</f>
        <v>2</v>
      </c>
      <c r="K147" s="109">
        <f>IF(Pivot!K147=0,"",Pivot!K147)</f>
        <v>33.700000000000003</v>
      </c>
      <c r="L147" s="29">
        <f>IF(Pivot!M147=0,"",Pivot!M147)</f>
        <v>22</v>
      </c>
      <c r="M147" s="30">
        <f>IF(Pivot!L147=0,"",Pivot!L147)</f>
        <v>1</v>
      </c>
      <c r="N147" s="110">
        <f>IF(Pivot!N147=0,"",Pivot!N147)</f>
        <v>2</v>
      </c>
      <c r="O147" s="71" t="str">
        <f t="shared" ca="1" si="22"/>
        <v>MIL</v>
      </c>
      <c r="P147" s="83">
        <f t="shared" si="23"/>
        <v>-12.2</v>
      </c>
      <c r="Q147" s="83">
        <f t="shared" si="24"/>
        <v>1</v>
      </c>
      <c r="R147" s="83">
        <f t="shared" si="25"/>
        <v>-0.19999999999999996</v>
      </c>
      <c r="S147" s="81" t="str">
        <f t="shared" ca="1" si="26"/>
        <v>MIL</v>
      </c>
      <c r="T147" s="71" t="str">
        <f t="shared" si="27"/>
        <v>Jevon Carter</v>
      </c>
      <c r="U147" s="174">
        <f t="shared" si="28"/>
        <v>9.8000000000000007</v>
      </c>
      <c r="V147" s="174">
        <f t="shared" si="29"/>
        <v>1</v>
      </c>
      <c r="W147" s="174">
        <f t="shared" si="30"/>
        <v>1.8</v>
      </c>
      <c r="AA147" s="71" t="s">
        <v>127</v>
      </c>
    </row>
    <row r="148" spans="1:27" customFormat="1" ht="15.6" customHeight="1" thickTop="1" thickBot="1" x14ac:dyDescent="0.35">
      <c r="A148" s="2" t="str">
        <f>IF(Pivot!A148=0,"",TRIM(Pivot!A148))</f>
        <v>MIN</v>
      </c>
      <c r="B148" s="29">
        <f>IF(Pivot!B148=0,"",Pivot!B148)</f>
        <v>13.857142857142858</v>
      </c>
      <c r="C148" s="122">
        <f>IF(Pivot!C148=0,"",Pivot!C148)</f>
        <v>29.785714285714288</v>
      </c>
      <c r="D148" s="123">
        <f>IF(Pivot!D148=0,"",Pivot!D148)</f>
        <v>15.171428571428569</v>
      </c>
      <c r="E148" s="124">
        <f>IF(Pivot!E148=0,"",Pivot!E148)</f>
        <v>5.6571428571428566</v>
      </c>
      <c r="F148" s="122">
        <f>IF(Pivot!F148=0,"",Pivot!F148)</f>
        <v>3.3285714285714287</v>
      </c>
      <c r="G148" s="95">
        <f>IF(Pivot!G148=0,"",Pivot!G148)</f>
        <v>30.071428571428577</v>
      </c>
      <c r="H148" s="123">
        <f>IF(Pivot!H148=0,"",Pivot!H148)</f>
        <v>15.77142857142857</v>
      </c>
      <c r="I148" s="30">
        <f>IF(Pivot!J148=0,"",Pivot!J148)</f>
        <v>5.4714285714285706</v>
      </c>
      <c r="J148" s="28">
        <f>IF(Pivot!I148=0,"",Pivot!I148)</f>
        <v>3.7</v>
      </c>
      <c r="K148" s="109">
        <f>IF(Pivot!K148=0,"",Pivot!K148)</f>
        <v>32.950000000000003</v>
      </c>
      <c r="L148" s="29">
        <f>IF(Pivot!M148=0,"",Pivot!M148)</f>
        <v>17</v>
      </c>
      <c r="M148" s="30">
        <f>IF(Pivot!L148=0,"",Pivot!L148)</f>
        <v>5.666666666666667</v>
      </c>
      <c r="N148" s="110">
        <f>IF(Pivot!N148=0,"",Pivot!N148)</f>
        <v>4.666666666666667</v>
      </c>
      <c r="O148" s="71" t="str">
        <f t="shared" ca="1" si="22"/>
        <v>MIN</v>
      </c>
      <c r="P148" s="83">
        <f t="shared" si="23"/>
        <v>-1.828571428571431</v>
      </c>
      <c r="Q148" s="83">
        <f t="shared" si="24"/>
        <v>-0.19523809523809632</v>
      </c>
      <c r="R148" s="83">
        <f t="shared" si="25"/>
        <v>-1.3380952380952382</v>
      </c>
      <c r="S148" s="81" t="str">
        <f t="shared" ca="1" si="26"/>
        <v>MIN</v>
      </c>
      <c r="T148" s="71" t="str">
        <f t="shared" si="27"/>
        <v>MIN</v>
      </c>
      <c r="U148" s="174">
        <f t="shared" si="28"/>
        <v>15.171428571428569</v>
      </c>
      <c r="V148" s="174">
        <f t="shared" si="29"/>
        <v>5.4714285714285706</v>
      </c>
      <c r="W148" s="174">
        <f t="shared" si="30"/>
        <v>3.3285714285714287</v>
      </c>
      <c r="AA148" s="71" t="s">
        <v>127</v>
      </c>
    </row>
    <row r="149" spans="1:27" customFormat="1" ht="15.6" customHeight="1" thickTop="1" thickBot="1" x14ac:dyDescent="0.35">
      <c r="A149" s="2" t="str">
        <f>IF(Pivot!A149=0,"",TRIM(Pivot!A149))</f>
        <v>Rudy Gobert</v>
      </c>
      <c r="B149" s="29">
        <f>IF(Pivot!B149=0,"",Pivot!B149)</f>
        <v>14</v>
      </c>
      <c r="C149" s="122">
        <f>IF(Pivot!C149=0,"",Pivot!C149)</f>
        <v>32</v>
      </c>
      <c r="D149" s="123">
        <f>IF(Pivot!D149=0,"",Pivot!D149)</f>
        <v>15.6</v>
      </c>
      <c r="E149" s="124">
        <f>IF(Pivot!E149=0,"",Pivot!E149)</f>
        <v>11.8</v>
      </c>
      <c r="F149" s="122">
        <f>IF(Pivot!F149=0,"",Pivot!F149)</f>
        <v>2.1</v>
      </c>
      <c r="G149" s="95">
        <f>IF(Pivot!G149=0,"",Pivot!G149)</f>
        <v>35.1</v>
      </c>
      <c r="H149" s="123">
        <f>IF(Pivot!H149=0,"",Pivot!H149)</f>
        <v>13.5</v>
      </c>
      <c r="I149" s="30">
        <f>IF(Pivot!J149=0,"",Pivot!J149)</f>
        <v>13.3</v>
      </c>
      <c r="J149" s="28">
        <f>IF(Pivot!I149=0,"",Pivot!I149)</f>
        <v>2.8</v>
      </c>
      <c r="K149" s="109">
        <f>IF(Pivot!K149=0,"",Pivot!K149)</f>
        <v>35.4</v>
      </c>
      <c r="L149" s="29">
        <f>IF(Pivot!M149=0,"",Pivot!M149)</f>
        <v>16</v>
      </c>
      <c r="M149" s="30">
        <f>IF(Pivot!L149=0,"",Pivot!L149)</f>
        <v>16</v>
      </c>
      <c r="N149" s="110">
        <f>IF(Pivot!N149=0,"",Pivot!N149)</f>
        <v>4</v>
      </c>
      <c r="O149" s="71" t="str">
        <f t="shared" ca="1" si="22"/>
        <v>MIN</v>
      </c>
      <c r="P149" s="83">
        <f t="shared" si="23"/>
        <v>-2.5</v>
      </c>
      <c r="Q149" s="83">
        <f t="shared" si="24"/>
        <v>-4.1999999999999993</v>
      </c>
      <c r="R149" s="83">
        <f t="shared" si="25"/>
        <v>-1.9</v>
      </c>
      <c r="S149" s="81" t="str">
        <f t="shared" ca="1" si="26"/>
        <v>MIN</v>
      </c>
      <c r="T149" s="71" t="str">
        <f t="shared" si="27"/>
        <v>Rudy Gobert</v>
      </c>
      <c r="U149" s="174">
        <f t="shared" si="28"/>
        <v>13.5</v>
      </c>
      <c r="V149" s="174">
        <f t="shared" si="29"/>
        <v>11.8</v>
      </c>
      <c r="W149" s="174">
        <f t="shared" si="30"/>
        <v>2.1</v>
      </c>
      <c r="AA149" s="71" t="s">
        <v>127</v>
      </c>
    </row>
    <row r="150" spans="1:27" customFormat="1" ht="15.6" customHeight="1" thickTop="1" thickBot="1" x14ac:dyDescent="0.35">
      <c r="A150" s="2" t="str">
        <f>IF(Pivot!A150=0,"",TRIM(Pivot!A150))</f>
        <v>Kyle Anderson</v>
      </c>
      <c r="B150" s="29">
        <f>IF(Pivot!B150=0,"",Pivot!B150)</f>
        <v>15</v>
      </c>
      <c r="C150" s="122">
        <f>IF(Pivot!C150=0,"",Pivot!C150)</f>
        <v>34.4</v>
      </c>
      <c r="D150" s="123">
        <f>IF(Pivot!D150=0,"",Pivot!D150)</f>
        <v>11.7</v>
      </c>
      <c r="E150" s="124">
        <f>IF(Pivot!E150=0,"",Pivot!E150)</f>
        <v>7.2</v>
      </c>
      <c r="F150" s="122">
        <f>IF(Pivot!F150=0,"",Pivot!F150)</f>
        <v>7.1</v>
      </c>
      <c r="G150" s="95">
        <f>IF(Pivot!G150=0,"",Pivot!G150)</f>
        <v>34.4</v>
      </c>
      <c r="H150" s="123">
        <f>IF(Pivot!H150=0,"",Pivot!H150)</f>
        <v>11.5</v>
      </c>
      <c r="I150" s="30">
        <f>IF(Pivot!J150=0,"",Pivot!J150)</f>
        <v>6.5</v>
      </c>
      <c r="J150" s="28">
        <f>IF(Pivot!I150=0,"",Pivot!I150)</f>
        <v>7.5</v>
      </c>
      <c r="K150" s="109">
        <f>IF(Pivot!K150=0,"",Pivot!K150)</f>
        <v>36</v>
      </c>
      <c r="L150" s="29">
        <f>IF(Pivot!M150=0,"",Pivot!M150)</f>
        <v>15</v>
      </c>
      <c r="M150" s="30">
        <f>IF(Pivot!L150=0,"",Pivot!L150)</f>
        <v>4</v>
      </c>
      <c r="N150" s="110">
        <f>IF(Pivot!N150=0,"",Pivot!N150)</f>
        <v>11</v>
      </c>
      <c r="O150" s="71" t="str">
        <f t="shared" ca="1" si="22"/>
        <v>MIN</v>
      </c>
      <c r="P150" s="83">
        <f t="shared" si="23"/>
        <v>-3.5</v>
      </c>
      <c r="Q150" s="83">
        <f t="shared" si="24"/>
        <v>2.5</v>
      </c>
      <c r="R150" s="83">
        <f t="shared" si="25"/>
        <v>-3.9000000000000004</v>
      </c>
      <c r="S150" s="81" t="str">
        <f t="shared" ca="1" si="26"/>
        <v>MIN</v>
      </c>
      <c r="T150" s="71" t="str">
        <f t="shared" si="27"/>
        <v>Kyle Anderson</v>
      </c>
      <c r="U150" s="175">
        <f t="shared" si="28"/>
        <v>11.5</v>
      </c>
      <c r="V150" s="175">
        <f t="shared" si="29"/>
        <v>4</v>
      </c>
      <c r="W150" s="175">
        <f t="shared" si="30"/>
        <v>7.1</v>
      </c>
      <c r="AA150" s="71" t="s">
        <v>127</v>
      </c>
    </row>
    <row r="151" spans="1:27" customFormat="1" ht="16.2" customHeight="1" thickTop="1" thickBot="1" x14ac:dyDescent="0.35">
      <c r="A151" s="2" t="str">
        <f>IF(Pivot!A151=0,"",TRIM(Pivot!A151))</f>
        <v>Anthony Edwards</v>
      </c>
      <c r="B151" s="29">
        <f>IF(Pivot!B151=0,"",Pivot!B151)</f>
        <v>12</v>
      </c>
      <c r="C151" s="122">
        <f>IF(Pivot!C151=0,"",Pivot!C151)</f>
        <v>35</v>
      </c>
      <c r="D151" s="123">
        <f>IF(Pivot!D151=0,"",Pivot!D151)</f>
        <v>22.3</v>
      </c>
      <c r="E151" s="124">
        <f>IF(Pivot!E151=0,"",Pivot!E151)</f>
        <v>5.5</v>
      </c>
      <c r="F151" s="122">
        <f>IF(Pivot!F151=0,"",Pivot!F151)</f>
        <v>4.3</v>
      </c>
      <c r="G151" s="95">
        <f>IF(Pivot!G151=0,"",Pivot!G151)</f>
        <v>36.6</v>
      </c>
      <c r="H151" s="123">
        <f>IF(Pivot!H151=0,"",Pivot!H151)</f>
        <v>15</v>
      </c>
      <c r="I151" s="30">
        <f>IF(Pivot!J151=0,"",Pivot!J151)</f>
        <v>4.5</v>
      </c>
      <c r="J151" s="28">
        <f>IF(Pivot!I151=0,"",Pivot!I151)</f>
        <v>5</v>
      </c>
      <c r="K151" s="109">
        <f>IF(Pivot!K151=0,"",Pivot!K151)</f>
        <v>38.6</v>
      </c>
      <c r="L151" s="29">
        <f>IF(Pivot!M151=0,"",Pivot!M151)</f>
        <v>17</v>
      </c>
      <c r="M151" s="30">
        <f>IF(Pivot!L151=0,"",Pivot!L151)</f>
        <v>5</v>
      </c>
      <c r="N151" s="110">
        <f>IF(Pivot!N151=0,"",Pivot!N151)</f>
        <v>7</v>
      </c>
      <c r="O151" s="71" t="str">
        <f t="shared" ca="1" si="22"/>
        <v>MIN</v>
      </c>
      <c r="P151" s="83">
        <f t="shared" si="23"/>
        <v>-2</v>
      </c>
      <c r="Q151" s="83">
        <f t="shared" si="24"/>
        <v>-0.5</v>
      </c>
      <c r="R151" s="83">
        <f t="shared" si="25"/>
        <v>-2.7</v>
      </c>
      <c r="S151" s="2" t="str">
        <f t="shared" ca="1" si="26"/>
        <v>MIN</v>
      </c>
      <c r="T151" s="71" t="str">
        <f t="shared" si="27"/>
        <v>Anthony Edwards</v>
      </c>
      <c r="U151" s="174">
        <f t="shared" si="28"/>
        <v>15</v>
      </c>
      <c r="V151" s="174">
        <f t="shared" si="29"/>
        <v>4.5</v>
      </c>
      <c r="W151" s="174">
        <f t="shared" si="30"/>
        <v>4.3</v>
      </c>
      <c r="AA151" s="71" t="s">
        <v>127</v>
      </c>
    </row>
    <row r="152" spans="1:27" customFormat="1" ht="15.6" thickTop="1" thickBot="1" x14ac:dyDescent="0.35">
      <c r="A152" s="2" t="str">
        <f>IF(Pivot!A152=0,"",TRIM(Pivot!A152))</f>
        <v>Naz Reid</v>
      </c>
      <c r="B152" s="29">
        <f>IF(Pivot!B152=0,"",Pivot!B152)</f>
        <v>14</v>
      </c>
      <c r="C152" s="122">
        <f>IF(Pivot!C152=0,"",Pivot!C152)</f>
        <v>20.7</v>
      </c>
      <c r="D152" s="123">
        <f>IF(Pivot!D152=0,"",Pivot!D152)</f>
        <v>16.2</v>
      </c>
      <c r="E152" s="124">
        <f>IF(Pivot!E152=0,"",Pivot!E152)</f>
        <v>5.5</v>
      </c>
      <c r="F152" s="122">
        <f>IF(Pivot!F152=0,"",Pivot!F152)</f>
        <v>1.5</v>
      </c>
      <c r="G152" s="95">
        <f>IF(Pivot!G152=0,"",Pivot!G152)</f>
        <v>21.7</v>
      </c>
      <c r="H152" s="123">
        <f>IF(Pivot!H152=0,"",Pivot!H152)</f>
        <v>19.8</v>
      </c>
      <c r="I152" s="30">
        <f>IF(Pivot!J152=0,"",Pivot!J152)</f>
        <v>5</v>
      </c>
      <c r="J152" s="28">
        <f>IF(Pivot!I152=0,"",Pivot!I152)</f>
        <v>1.3</v>
      </c>
      <c r="K152" s="109">
        <f>IF(Pivot!K152=0,"",Pivot!K152)</f>
        <v>20.8</v>
      </c>
      <c r="L152" s="29">
        <f>IF(Pivot!M152=0,"",Pivot!M152)</f>
        <v>18</v>
      </c>
      <c r="M152" s="30">
        <f>IF(Pivot!L152=0,"",Pivot!L152)</f>
        <v>4</v>
      </c>
      <c r="N152" s="110">
        <f>IF(Pivot!N152=0,"",Pivot!N152)</f>
        <v>1</v>
      </c>
      <c r="O152" s="71" t="str">
        <f t="shared" ca="1" si="22"/>
        <v>MIN</v>
      </c>
      <c r="P152" s="83">
        <f t="shared" si="23"/>
        <v>-1.8000000000000007</v>
      </c>
      <c r="Q152" s="83">
        <f t="shared" si="24"/>
        <v>1</v>
      </c>
      <c r="R152" s="83">
        <f t="shared" si="25"/>
        <v>0.30000000000000004</v>
      </c>
      <c r="S152" s="2" t="str">
        <f t="shared" ca="1" si="26"/>
        <v>MIN</v>
      </c>
      <c r="T152" s="71" t="str">
        <f t="shared" si="27"/>
        <v>Naz Reid</v>
      </c>
      <c r="U152" s="175">
        <f t="shared" si="28"/>
        <v>16.2</v>
      </c>
      <c r="V152" s="175">
        <f t="shared" si="29"/>
        <v>4</v>
      </c>
      <c r="W152" s="175">
        <f t="shared" si="30"/>
        <v>1</v>
      </c>
      <c r="AA152" s="71" t="s">
        <v>137</v>
      </c>
    </row>
    <row r="153" spans="1:27" customFormat="1" ht="15.6" thickTop="1" thickBot="1" x14ac:dyDescent="0.35">
      <c r="A153" s="2" t="str">
        <f>IF(Pivot!A153=0,"",TRIM(Pivot!A153))</f>
        <v>Jaden McDaniels</v>
      </c>
      <c r="B153" s="29">
        <f>IF(Pivot!B153=0,"",Pivot!B153)</f>
        <v>15</v>
      </c>
      <c r="C153" s="122">
        <f>IF(Pivot!C153=0,"",Pivot!C153)</f>
        <v>31.5</v>
      </c>
      <c r="D153" s="123">
        <f>IF(Pivot!D153=0,"",Pivot!D153)</f>
        <v>15.3</v>
      </c>
      <c r="E153" s="124">
        <f>IF(Pivot!E153=0,"",Pivot!E153)</f>
        <v>4</v>
      </c>
      <c r="F153" s="122">
        <f>IF(Pivot!F153=0,"",Pivot!F153)</f>
        <v>1.7</v>
      </c>
      <c r="G153" s="95">
        <f>IF(Pivot!G153=0,"",Pivot!G153)</f>
        <v>27.6</v>
      </c>
      <c r="H153" s="123">
        <f>IF(Pivot!H153=0,"",Pivot!H153)</f>
        <v>16</v>
      </c>
      <c r="I153" s="30">
        <f>IF(Pivot!J153=0,"",Pivot!J153)</f>
        <v>3.5</v>
      </c>
      <c r="J153" s="28">
        <f>IF(Pivot!I153=0,"",Pivot!I153)</f>
        <v>1.5</v>
      </c>
      <c r="K153" s="109">
        <f>IF(Pivot!K153=0,"",Pivot!K153)</f>
        <v>39.4</v>
      </c>
      <c r="L153" s="29">
        <f>IF(Pivot!M153=0,"",Pivot!M153)</f>
        <v>20</v>
      </c>
      <c r="M153" s="30">
        <f>IF(Pivot!L153=0,"",Pivot!L153)</f>
        <v>3</v>
      </c>
      <c r="N153" s="110">
        <f>IF(Pivot!N153=0,"",Pivot!N153)</f>
        <v>2</v>
      </c>
      <c r="O153" s="71" t="str">
        <f t="shared" ca="1" si="22"/>
        <v>MIN</v>
      </c>
      <c r="P153" s="83">
        <f t="shared" si="23"/>
        <v>-4.6999999999999993</v>
      </c>
      <c r="Q153" s="83">
        <f t="shared" si="24"/>
        <v>0.5</v>
      </c>
      <c r="R153" s="83">
        <f t="shared" si="25"/>
        <v>-0.5</v>
      </c>
      <c r="S153" s="81" t="str">
        <f t="shared" ca="1" si="26"/>
        <v>MIN</v>
      </c>
      <c r="T153" s="71" t="str">
        <f t="shared" si="27"/>
        <v>Jaden McDaniels</v>
      </c>
      <c r="U153" s="174">
        <f t="shared" si="28"/>
        <v>15.3</v>
      </c>
      <c r="V153" s="174">
        <f t="shared" si="29"/>
        <v>3</v>
      </c>
      <c r="W153" s="174">
        <f t="shared" si="30"/>
        <v>1.5</v>
      </c>
      <c r="AA153" s="71" t="s">
        <v>137</v>
      </c>
    </row>
    <row r="154" spans="1:27" customFormat="1" ht="15.6" thickTop="1" thickBot="1" x14ac:dyDescent="0.35">
      <c r="A154" s="2" t="str">
        <f>IF(Pivot!A154=0,"",TRIM(Pivot!A154))</f>
        <v>Mike Conley</v>
      </c>
      <c r="B154" s="29">
        <f>IF(Pivot!B154=0,"",Pivot!B154)</f>
        <v>15</v>
      </c>
      <c r="C154" s="122">
        <f>IF(Pivot!C154=0,"",Pivot!C154)</f>
        <v>31.4</v>
      </c>
      <c r="D154" s="123">
        <f>IF(Pivot!D154=0,"",Pivot!D154)</f>
        <v>14.5</v>
      </c>
      <c r="E154" s="124">
        <f>IF(Pivot!E154=0,"",Pivot!E154)</f>
        <v>3.3</v>
      </c>
      <c r="F154" s="122">
        <f>IF(Pivot!F154=0,"",Pivot!F154)</f>
        <v>4.8</v>
      </c>
      <c r="G154" s="95">
        <f>IF(Pivot!G154=0,"",Pivot!G154)</f>
        <v>30.3</v>
      </c>
      <c r="H154" s="123">
        <f>IF(Pivot!H154=0,"",Pivot!H154)</f>
        <v>16.3</v>
      </c>
      <c r="I154" s="30">
        <f>IF(Pivot!J154=0,"",Pivot!J154)</f>
        <v>2.8</v>
      </c>
      <c r="J154" s="28">
        <f>IF(Pivot!I154=0,"",Pivot!I154)</f>
        <v>5.5</v>
      </c>
      <c r="K154" s="109">
        <f>IF(Pivot!K154=0,"",Pivot!K154)</f>
        <v>27.5</v>
      </c>
      <c r="L154" s="29">
        <f>IF(Pivot!M154=0,"",Pivot!M154)</f>
        <v>16</v>
      </c>
      <c r="M154" s="30">
        <f>IF(Pivot!L154=0,"",Pivot!L154)</f>
        <v>2</v>
      </c>
      <c r="N154" s="110">
        <f>IF(Pivot!N154=0,"",Pivot!N154)</f>
        <v>3</v>
      </c>
      <c r="O154" s="71" t="str">
        <f t="shared" ca="1" si="22"/>
        <v>MIN</v>
      </c>
      <c r="P154" s="83">
        <f t="shared" si="23"/>
        <v>-1.5</v>
      </c>
      <c r="Q154" s="83">
        <f t="shared" si="24"/>
        <v>0.79999999999999982</v>
      </c>
      <c r="R154" s="83">
        <f t="shared" si="25"/>
        <v>1.7999999999999998</v>
      </c>
      <c r="S154" s="81" t="str">
        <f t="shared" ca="1" si="26"/>
        <v>MIN</v>
      </c>
      <c r="T154" s="71" t="str">
        <f t="shared" si="27"/>
        <v>Mike Conley</v>
      </c>
      <c r="U154" s="175">
        <f t="shared" si="28"/>
        <v>14.5</v>
      </c>
      <c r="V154" s="175">
        <f t="shared" si="29"/>
        <v>2</v>
      </c>
      <c r="W154" s="175">
        <f t="shared" si="30"/>
        <v>3</v>
      </c>
      <c r="AA154" s="71" t="s">
        <v>137</v>
      </c>
    </row>
    <row r="155" spans="1:27" customFormat="1" ht="15.6" thickTop="1" thickBot="1" x14ac:dyDescent="0.35">
      <c r="A155" s="2" t="str">
        <f>IF(Pivot!A155=0,"",TRIM(Pivot!A155))</f>
        <v>Taurean Prince</v>
      </c>
      <c r="B155" s="29">
        <f>IF(Pivot!B155=0,"",Pivot!B155)</f>
        <v>12</v>
      </c>
      <c r="C155" s="122">
        <f>IF(Pivot!C155=0,"",Pivot!C155)</f>
        <v>23.5</v>
      </c>
      <c r="D155" s="123">
        <f>IF(Pivot!D155=0,"",Pivot!D155)</f>
        <v>10.6</v>
      </c>
      <c r="E155" s="124">
        <f>IF(Pivot!E155=0,"",Pivot!E155)</f>
        <v>2.2999999999999998</v>
      </c>
      <c r="F155" s="122">
        <f>IF(Pivot!F155=0,"",Pivot!F155)</f>
        <v>1.8</v>
      </c>
      <c r="G155" s="125">
        <f>IF(Pivot!G155=0,"",Pivot!G155)</f>
        <v>24.8</v>
      </c>
      <c r="H155" s="123">
        <f>IF(Pivot!H155=0,"",Pivot!H155)</f>
        <v>18.3</v>
      </c>
      <c r="I155" s="124">
        <f>IF(Pivot!J155=0,"",Pivot!J155)</f>
        <v>2.7</v>
      </c>
      <c r="J155" s="122">
        <f>IF(Pivot!I155=0,"",Pivot!I155)</f>
        <v>2.2999999999999998</v>
      </c>
      <c r="K155" s="126" t="e">
        <f>IF(Pivot!K155=0,"",Pivot!K155)</f>
        <v>#DIV/0!</v>
      </c>
      <c r="L155" s="29" t="e">
        <f>IF(Pivot!M155=0,"",Pivot!M155)</f>
        <v>#DIV/0!</v>
      </c>
      <c r="M155" s="124" t="e">
        <f>IF(Pivot!L155=0,"",Pivot!L155)</f>
        <v>#DIV/0!</v>
      </c>
      <c r="N155" s="127" t="e">
        <f>IF(Pivot!N155=0,"",Pivot!N155)</f>
        <v>#DIV/0!</v>
      </c>
      <c r="O155" s="71" t="str">
        <f t="shared" ca="1" si="22"/>
        <v>MIN</v>
      </c>
      <c r="P155" s="83" t="str">
        <f t="shared" si="23"/>
        <v/>
      </c>
      <c r="Q155" s="83" t="str">
        <f t="shared" si="24"/>
        <v/>
      </c>
      <c r="R155" s="83" t="str">
        <f t="shared" si="25"/>
        <v/>
      </c>
      <c r="S155" s="81" t="str">
        <f t="shared" ca="1" si="26"/>
        <v>MIN</v>
      </c>
      <c r="T155" s="71" t="str">
        <f t="shared" si="27"/>
        <v>Taurean Prince</v>
      </c>
      <c r="U155" s="174">
        <f t="shared" si="28"/>
        <v>10.6</v>
      </c>
      <c r="V155" s="174">
        <f t="shared" si="29"/>
        <v>2.2999999999999998</v>
      </c>
      <c r="W155" s="174">
        <f t="shared" si="30"/>
        <v>1.8</v>
      </c>
      <c r="AA155" s="71" t="s">
        <v>137</v>
      </c>
    </row>
    <row r="156" spans="1:27" customFormat="1" ht="15.6" thickTop="1" thickBot="1" x14ac:dyDescent="0.35">
      <c r="A156" s="2" t="str">
        <f>IF(Pivot!A156=0,"",TRIM(Pivot!A156))</f>
        <v>NOP</v>
      </c>
      <c r="B156" s="29">
        <f>IF(Pivot!B156=0,"",Pivot!B156)</f>
        <v>14.333333333333334</v>
      </c>
      <c r="C156" s="122">
        <f>IF(Pivot!C156=0,"",Pivot!C156)</f>
        <v>29.966666666666669</v>
      </c>
      <c r="D156" s="123">
        <f>IF(Pivot!D156=0,"",Pivot!D156)</f>
        <v>15.25</v>
      </c>
      <c r="E156" s="124">
        <f>IF(Pivot!E156=0,"",Pivot!E156)</f>
        <v>4.1000000000000005</v>
      </c>
      <c r="F156" s="122">
        <f>IF(Pivot!F156=0,"",Pivot!F156)</f>
        <v>3.6833333333333331</v>
      </c>
      <c r="G156" s="95">
        <f>IF(Pivot!G156=0,"",Pivot!G156)</f>
        <v>28.533333333333335</v>
      </c>
      <c r="H156" s="123">
        <f>IF(Pivot!H156=0,"",Pivot!H156)</f>
        <v>15.649999999999999</v>
      </c>
      <c r="I156" s="30">
        <f>IF(Pivot!J156=0,"",Pivot!J156)</f>
        <v>3.9166666666666665</v>
      </c>
      <c r="J156" s="28">
        <f>IF(Pivot!I156=0,"",Pivot!I156)</f>
        <v>3.8833333333333333</v>
      </c>
      <c r="K156" s="109">
        <f>IF(Pivot!K156=0,"",Pivot!K156)</f>
        <v>30.516666666666666</v>
      </c>
      <c r="L156" s="29">
        <f>IF(Pivot!M156=0,"",Pivot!M156)</f>
        <v>14.666666666666666</v>
      </c>
      <c r="M156" s="30">
        <f>IF(Pivot!L156=0,"",Pivot!L156)</f>
        <v>3.8333333333333335</v>
      </c>
      <c r="N156" s="110">
        <f>IF(Pivot!N156=0,"",Pivot!N156)</f>
        <v>3.6666666666666665</v>
      </c>
      <c r="O156" s="71" t="str">
        <f t="shared" ca="1" si="22"/>
        <v>NOP</v>
      </c>
      <c r="P156" s="83">
        <f t="shared" si="23"/>
        <v>0.58333333333333393</v>
      </c>
      <c r="Q156" s="83">
        <f t="shared" si="24"/>
        <v>8.3333333333333037E-2</v>
      </c>
      <c r="R156" s="83">
        <f t="shared" si="25"/>
        <v>1.6666666666666607E-2</v>
      </c>
      <c r="S156" s="81" t="str">
        <f t="shared" ca="1" si="26"/>
        <v>NOP</v>
      </c>
      <c r="T156" s="71" t="str">
        <f t="shared" si="27"/>
        <v>NOP</v>
      </c>
      <c r="U156" s="174">
        <f t="shared" si="28"/>
        <v>14.666666666666666</v>
      </c>
      <c r="V156" s="174">
        <f t="shared" si="29"/>
        <v>3.8333333333333335</v>
      </c>
      <c r="W156" s="174">
        <f t="shared" si="30"/>
        <v>3.6666666666666665</v>
      </c>
      <c r="AA156" s="71" t="s">
        <v>137</v>
      </c>
    </row>
    <row r="157" spans="1:27" customFormat="1" ht="15.6" thickTop="1" thickBot="1" x14ac:dyDescent="0.35">
      <c r="A157" s="2" t="str">
        <f>IF(Pivot!A157=0,"",TRIM(Pivot!A157))</f>
        <v>Brandon Ingram</v>
      </c>
      <c r="B157" s="29">
        <f>IF(Pivot!B157=0,"",Pivot!B157)</f>
        <v>13</v>
      </c>
      <c r="C157" s="122">
        <f>IF(Pivot!C157=0,"",Pivot!C157)</f>
        <v>34.799999999999997</v>
      </c>
      <c r="D157" s="123">
        <f>IF(Pivot!D157=0,"",Pivot!D157)</f>
        <v>26.6</v>
      </c>
      <c r="E157" s="124">
        <f>IF(Pivot!E157=0,"",Pivot!E157)</f>
        <v>5.3</v>
      </c>
      <c r="F157" s="122">
        <f>IF(Pivot!F157=0,"",Pivot!F157)</f>
        <v>6.8</v>
      </c>
      <c r="G157" s="95">
        <f>IF(Pivot!G157=0,"",Pivot!G157)</f>
        <v>34.299999999999997</v>
      </c>
      <c r="H157" s="123">
        <f>IF(Pivot!H157=0,"",Pivot!H157)</f>
        <v>29.3</v>
      </c>
      <c r="I157" s="30">
        <f>IF(Pivot!J157=0,"",Pivot!J157)</f>
        <v>7.3</v>
      </c>
      <c r="J157" s="28">
        <f>IF(Pivot!I157=0,"",Pivot!I157)</f>
        <v>8.5</v>
      </c>
      <c r="K157" s="109">
        <f>IF(Pivot!K157=0,"",Pivot!K157)</f>
        <v>38.200000000000003</v>
      </c>
      <c r="L157" s="29">
        <f>IF(Pivot!M157=0,"",Pivot!M157)</f>
        <v>26</v>
      </c>
      <c r="M157" s="30">
        <f>IF(Pivot!L157=0,"",Pivot!L157)</f>
        <v>8</v>
      </c>
      <c r="N157" s="110">
        <f>IF(Pivot!N157=0,"",Pivot!N157)</f>
        <v>7</v>
      </c>
      <c r="O157" s="71" t="str">
        <f t="shared" ca="1" si="22"/>
        <v>NOP</v>
      </c>
      <c r="P157" s="83">
        <f t="shared" si="23"/>
        <v>0.60000000000000142</v>
      </c>
      <c r="Q157" s="83">
        <f t="shared" si="24"/>
        <v>-2.7</v>
      </c>
      <c r="R157" s="83">
        <f t="shared" si="25"/>
        <v>-0.20000000000000018</v>
      </c>
      <c r="S157" s="2" t="str">
        <f t="shared" ca="1" si="26"/>
        <v>NOP</v>
      </c>
      <c r="T157" s="71" t="str">
        <f t="shared" si="27"/>
        <v>Brandon Ingram</v>
      </c>
      <c r="U157" s="174">
        <f t="shared" si="28"/>
        <v>26</v>
      </c>
      <c r="V157" s="174">
        <f t="shared" si="29"/>
        <v>5.3</v>
      </c>
      <c r="W157" s="174">
        <f t="shared" si="30"/>
        <v>6.8</v>
      </c>
      <c r="AA157" s="71" t="s">
        <v>137</v>
      </c>
    </row>
    <row r="158" spans="1:27" customFormat="1" ht="15" customHeight="1" thickTop="1" thickBot="1" x14ac:dyDescent="0.35">
      <c r="A158" s="2" t="str">
        <f>IF(Pivot!A158=0,"",TRIM(Pivot!A158))</f>
        <v>CJ McCollum</v>
      </c>
      <c r="B158" s="29">
        <f>IF(Pivot!B158=0,"",Pivot!B158)</f>
        <v>15</v>
      </c>
      <c r="C158" s="122">
        <f>IF(Pivot!C158=0,"",Pivot!C158)</f>
        <v>35.1</v>
      </c>
      <c r="D158" s="123">
        <f>IF(Pivot!D158=0,"",Pivot!D158)</f>
        <v>20.100000000000001</v>
      </c>
      <c r="E158" s="124">
        <f>IF(Pivot!E158=0,"",Pivot!E158)</f>
        <v>4.7</v>
      </c>
      <c r="F158" s="122">
        <f>IF(Pivot!F158=0,"",Pivot!F158)</f>
        <v>6.1</v>
      </c>
      <c r="G158" s="95">
        <f>IF(Pivot!G158=0,"",Pivot!G158)</f>
        <v>33.700000000000003</v>
      </c>
      <c r="H158" s="123">
        <f>IF(Pivot!H158=0,"",Pivot!H158)</f>
        <v>18.3</v>
      </c>
      <c r="I158" s="30">
        <f>IF(Pivot!J158=0,"",Pivot!J158)</f>
        <v>3</v>
      </c>
      <c r="J158" s="28">
        <f>IF(Pivot!I158=0,"",Pivot!I158)</f>
        <v>5.5</v>
      </c>
      <c r="K158" s="109">
        <f>IF(Pivot!K158=0,"",Pivot!K158)</f>
        <v>38</v>
      </c>
      <c r="L158" s="29">
        <f>IF(Pivot!M158=0,"",Pivot!M158)</f>
        <v>15</v>
      </c>
      <c r="M158" s="30">
        <f>IF(Pivot!L158=0,"",Pivot!L158)</f>
        <v>1</v>
      </c>
      <c r="N158" s="110">
        <f>IF(Pivot!N158=0,"",Pivot!N158)</f>
        <v>3</v>
      </c>
      <c r="O158" s="71" t="str">
        <f t="shared" ca="1" si="22"/>
        <v>NOP</v>
      </c>
      <c r="P158" s="83">
        <f t="shared" si="23"/>
        <v>3.3000000000000007</v>
      </c>
      <c r="Q158" s="83">
        <f t="shared" si="24"/>
        <v>2</v>
      </c>
      <c r="R158" s="83">
        <f t="shared" si="25"/>
        <v>2.5</v>
      </c>
      <c r="S158" s="2" t="str">
        <f t="shared" ca="1" si="26"/>
        <v>NOP</v>
      </c>
      <c r="T158" s="71" t="str">
        <f t="shared" si="27"/>
        <v>CJ McCollum</v>
      </c>
      <c r="U158" s="175">
        <f t="shared" si="28"/>
        <v>15</v>
      </c>
      <c r="V158" s="175">
        <f t="shared" si="29"/>
        <v>1</v>
      </c>
      <c r="W158" s="175">
        <f t="shared" si="30"/>
        <v>3</v>
      </c>
      <c r="AA158" s="71" t="s">
        <v>137</v>
      </c>
    </row>
    <row r="159" spans="1:27" customFormat="1" ht="15.6" customHeight="1" thickTop="1" thickBot="1" x14ac:dyDescent="0.35">
      <c r="A159" s="2" t="str">
        <f>IF(Pivot!A159=0,"",TRIM(Pivot!A159))</f>
        <v>Herbert Jones</v>
      </c>
      <c r="B159" s="29">
        <f>IF(Pivot!B159=0,"",Pivot!B159)</f>
        <v>15</v>
      </c>
      <c r="C159" s="122">
        <f>IF(Pivot!C159=0,"",Pivot!C159)</f>
        <v>30.2</v>
      </c>
      <c r="D159" s="123">
        <f>IF(Pivot!D159=0,"",Pivot!D159)</f>
        <v>9.5</v>
      </c>
      <c r="E159" s="124">
        <f>IF(Pivot!E159=0,"",Pivot!E159)</f>
        <v>4.5</v>
      </c>
      <c r="F159" s="122">
        <f>IF(Pivot!F159=0,"",Pivot!F159)</f>
        <v>3.2</v>
      </c>
      <c r="G159" s="95">
        <f>IF(Pivot!G159=0,"",Pivot!G159)</f>
        <v>28.4</v>
      </c>
      <c r="H159" s="123">
        <f>IF(Pivot!H159=0,"",Pivot!H159)</f>
        <v>6.5</v>
      </c>
      <c r="I159" s="30">
        <f>IF(Pivot!J159=0,"",Pivot!J159)</f>
        <v>4.3</v>
      </c>
      <c r="J159" s="28">
        <f>IF(Pivot!I159=0,"",Pivot!I159)</f>
        <v>3</v>
      </c>
      <c r="K159" s="109">
        <f>IF(Pivot!K159=0,"",Pivot!K159)</f>
        <v>35.4</v>
      </c>
      <c r="L159" s="29">
        <f>IF(Pivot!M159=0,"",Pivot!M159)</f>
        <v>13</v>
      </c>
      <c r="M159" s="30">
        <f>IF(Pivot!L159=0,"",Pivot!L159)</f>
        <v>6</v>
      </c>
      <c r="N159" s="110">
        <f>IF(Pivot!N159=0,"",Pivot!N159)</f>
        <v>4</v>
      </c>
      <c r="O159" s="71" t="str">
        <f t="shared" ca="1" si="22"/>
        <v>NOP</v>
      </c>
      <c r="P159" s="83">
        <f t="shared" si="23"/>
        <v>-6.5</v>
      </c>
      <c r="Q159" s="83">
        <f t="shared" si="24"/>
        <v>-1.7000000000000002</v>
      </c>
      <c r="R159" s="83">
        <f t="shared" si="25"/>
        <v>-1</v>
      </c>
      <c r="S159" s="2" t="str">
        <f t="shared" ca="1" si="26"/>
        <v>NOP</v>
      </c>
      <c r="T159" s="71" t="str">
        <f t="shared" si="27"/>
        <v>Herbert Jones</v>
      </c>
      <c r="U159" s="174">
        <f t="shared" si="28"/>
        <v>6.5</v>
      </c>
      <c r="V159" s="174">
        <f t="shared" si="29"/>
        <v>4.3</v>
      </c>
      <c r="W159" s="174">
        <f t="shared" si="30"/>
        <v>3</v>
      </c>
      <c r="AA159" s="71" t="s">
        <v>137</v>
      </c>
    </row>
    <row r="160" spans="1:27" customFormat="1" ht="15.6" customHeight="1" thickTop="1" thickBot="1" x14ac:dyDescent="0.35">
      <c r="A160" s="2" t="str">
        <f>IF(Pivot!A160=0,"",TRIM(Pivot!A160))</f>
        <v>Naji Marshall</v>
      </c>
      <c r="B160" s="29">
        <f>IF(Pivot!B160=0,"",Pivot!B160)</f>
        <v>15</v>
      </c>
      <c r="C160" s="122">
        <f>IF(Pivot!C160=0,"",Pivot!C160)</f>
        <v>22.5</v>
      </c>
      <c r="D160" s="123">
        <f>IF(Pivot!D160=0,"",Pivot!D160)</f>
        <v>9</v>
      </c>
      <c r="E160" s="124">
        <f>IF(Pivot!E160=0,"",Pivot!E160)</f>
        <v>3.9</v>
      </c>
      <c r="F160" s="122">
        <f>IF(Pivot!F160=0,"",Pivot!F160)</f>
        <v>2.6</v>
      </c>
      <c r="G160" s="95">
        <f>IF(Pivot!G160=0,"",Pivot!G160)</f>
        <v>18.8</v>
      </c>
      <c r="H160" s="123">
        <f>IF(Pivot!H160=0,"",Pivot!H160)</f>
        <v>9.5</v>
      </c>
      <c r="I160" s="30">
        <f>IF(Pivot!J160=0,"",Pivot!J160)</f>
        <v>3.8</v>
      </c>
      <c r="J160" s="28">
        <f>IF(Pivot!I160=0,"",Pivot!I160)</f>
        <v>3</v>
      </c>
      <c r="K160" s="109">
        <f>IF(Pivot!K160=0,"",Pivot!K160)</f>
        <v>13.2</v>
      </c>
      <c r="L160" s="29">
        <f>IF(Pivot!M160=0,"",Pivot!M160)</f>
        <v>6</v>
      </c>
      <c r="M160" s="30">
        <f>IF(Pivot!L160=0,"",Pivot!L160)</f>
        <v>3</v>
      </c>
      <c r="N160" s="110">
        <f>IF(Pivot!N160=0,"",Pivot!N160)</f>
        <v>3</v>
      </c>
      <c r="O160" s="71" t="str">
        <f t="shared" ca="1" si="22"/>
        <v>NOP</v>
      </c>
      <c r="P160" s="83">
        <f t="shared" si="23"/>
        <v>3</v>
      </c>
      <c r="Q160" s="83">
        <f t="shared" si="24"/>
        <v>0.79999999999999982</v>
      </c>
      <c r="R160" s="83">
        <f t="shared" si="25"/>
        <v>-0.39999999999999991</v>
      </c>
      <c r="S160" s="2" t="str">
        <f t="shared" ca="1" si="26"/>
        <v>NOP</v>
      </c>
      <c r="T160" s="71" t="str">
        <f t="shared" si="27"/>
        <v>Naji Marshall</v>
      </c>
      <c r="U160" s="175">
        <f t="shared" si="28"/>
        <v>6</v>
      </c>
      <c r="V160" s="175">
        <f t="shared" si="29"/>
        <v>3</v>
      </c>
      <c r="W160" s="175">
        <f t="shared" si="30"/>
        <v>2.6</v>
      </c>
      <c r="AA160" s="71" t="s">
        <v>139</v>
      </c>
    </row>
    <row r="161" spans="1:27" customFormat="1" ht="15.6" customHeight="1" thickTop="1" thickBot="1" x14ac:dyDescent="0.35">
      <c r="A161" s="2" t="str">
        <f>IF(Pivot!A161=0,"",TRIM(Pivot!A161))</f>
        <v>Trey Murphy III</v>
      </c>
      <c r="B161" s="29">
        <f>IF(Pivot!B161=0,"",Pivot!B161)</f>
        <v>15</v>
      </c>
      <c r="C161" s="122">
        <f>IF(Pivot!C161=0,"",Pivot!C161)</f>
        <v>34.299999999999997</v>
      </c>
      <c r="D161" s="123">
        <f>IF(Pivot!D161=0,"",Pivot!D161)</f>
        <v>18.100000000000001</v>
      </c>
      <c r="E161" s="124">
        <f>IF(Pivot!E161=0,"",Pivot!E161)</f>
        <v>3.7</v>
      </c>
      <c r="F161" s="122">
        <f>IF(Pivot!F161=0,"",Pivot!F161)</f>
        <v>1.8</v>
      </c>
      <c r="G161" s="125">
        <f>IF(Pivot!G161=0,"",Pivot!G161)</f>
        <v>33.9</v>
      </c>
      <c r="H161" s="123">
        <f>IF(Pivot!H161=0,"",Pivot!H161)</f>
        <v>22</v>
      </c>
      <c r="I161" s="124">
        <f>IF(Pivot!J161=0,"",Pivot!J161)</f>
        <v>2.2999999999999998</v>
      </c>
      <c r="J161" s="122">
        <f>IF(Pivot!I161=0,"",Pivot!I161)</f>
        <v>1.5</v>
      </c>
      <c r="K161" s="126">
        <f>IF(Pivot!K161=0,"",Pivot!K161)</f>
        <v>37.700000000000003</v>
      </c>
      <c r="L161" s="29">
        <f>IF(Pivot!M161=0,"",Pivot!M161)</f>
        <v>21</v>
      </c>
      <c r="M161" s="124">
        <f>IF(Pivot!L161=0,"",Pivot!L161)</f>
        <v>3</v>
      </c>
      <c r="N161" s="127">
        <f>IF(Pivot!N161=0,"",Pivot!N161)</f>
        <v>3</v>
      </c>
      <c r="O161" s="71" t="str">
        <f t="shared" ca="1" si="22"/>
        <v>NOP</v>
      </c>
      <c r="P161" s="83">
        <f t="shared" si="23"/>
        <v>-2.8999999999999986</v>
      </c>
      <c r="Q161" s="83">
        <f t="shared" si="24"/>
        <v>-0.70000000000000018</v>
      </c>
      <c r="R161" s="83">
        <f t="shared" si="25"/>
        <v>-1.5</v>
      </c>
      <c r="S161" s="2" t="str">
        <f t="shared" ca="1" si="26"/>
        <v>NOP</v>
      </c>
      <c r="T161" s="71" t="str">
        <f t="shared" si="27"/>
        <v>Trey Murphy III</v>
      </c>
      <c r="U161" s="174">
        <f t="shared" si="28"/>
        <v>18.100000000000001</v>
      </c>
      <c r="V161" s="174">
        <f t="shared" si="29"/>
        <v>2.2999999999999998</v>
      </c>
      <c r="W161" s="174">
        <f t="shared" si="30"/>
        <v>1.5</v>
      </c>
      <c r="AA161" s="71" t="s">
        <v>139</v>
      </c>
    </row>
    <row r="162" spans="1:27" customFormat="1" ht="15.6" customHeight="1" thickTop="1" thickBot="1" x14ac:dyDescent="0.35">
      <c r="A162" s="2" t="str">
        <f>IF(Pivot!A162=0,"",TRIM(Pivot!A162))</f>
        <v>Josh Richardson</v>
      </c>
      <c r="B162" s="29">
        <f>IF(Pivot!B162=0,"",Pivot!B162)</f>
        <v>13</v>
      </c>
      <c r="C162" s="122">
        <f>IF(Pivot!C162=0,"",Pivot!C162)</f>
        <v>22.9</v>
      </c>
      <c r="D162" s="123">
        <f>IF(Pivot!D162=0,"",Pivot!D162)</f>
        <v>8.1999999999999993</v>
      </c>
      <c r="E162" s="124">
        <f>IF(Pivot!E162=0,"",Pivot!E162)</f>
        <v>2.5</v>
      </c>
      <c r="F162" s="122">
        <f>IF(Pivot!F162=0,"",Pivot!F162)</f>
        <v>1.6</v>
      </c>
      <c r="G162" s="136">
        <f>IF(Pivot!G162=0,"",Pivot!G162)</f>
        <v>22.1</v>
      </c>
      <c r="H162" s="137">
        <f>IF(Pivot!H162=0,"",Pivot!H162)</f>
        <v>8.3000000000000007</v>
      </c>
      <c r="I162" s="138">
        <f>IF(Pivot!J162=0,"",Pivot!J162)</f>
        <v>2.8</v>
      </c>
      <c r="J162" s="139">
        <f>IF(Pivot!I162=0,"",Pivot!I162)</f>
        <v>1.8</v>
      </c>
      <c r="K162" s="140">
        <f>IF(Pivot!K162=0,"",Pivot!K162)</f>
        <v>20.6</v>
      </c>
      <c r="L162" s="112">
        <f>IF(Pivot!M162=0,"",Pivot!M162)</f>
        <v>7</v>
      </c>
      <c r="M162" s="113">
        <f>IF(Pivot!L162=0,"",Pivot!L162)</f>
        <v>2</v>
      </c>
      <c r="N162" s="114">
        <f>IF(Pivot!N162=0,"",Pivot!N162)</f>
        <v>2</v>
      </c>
      <c r="O162" s="71" t="str">
        <f t="shared" ca="1" si="22"/>
        <v>NOP</v>
      </c>
      <c r="P162" s="83">
        <f t="shared" si="23"/>
        <v>1.1999999999999993</v>
      </c>
      <c r="Q162" s="83">
        <f t="shared" si="24"/>
        <v>0.5</v>
      </c>
      <c r="R162" s="83">
        <f t="shared" si="25"/>
        <v>-0.39999999999999991</v>
      </c>
      <c r="S162" s="2" t="str">
        <f t="shared" ca="1" si="26"/>
        <v>NOP</v>
      </c>
      <c r="T162" s="71" t="str">
        <f t="shared" si="27"/>
        <v>Josh Richardson</v>
      </c>
      <c r="U162" s="175">
        <f t="shared" si="28"/>
        <v>7</v>
      </c>
      <c r="V162" s="175">
        <f t="shared" si="29"/>
        <v>2</v>
      </c>
      <c r="W162" s="175">
        <f t="shared" si="30"/>
        <v>1.6</v>
      </c>
      <c r="AA162" s="71" t="s">
        <v>139</v>
      </c>
    </row>
    <row r="163" spans="1:27" customFormat="1" ht="15.6" customHeight="1" thickTop="1" thickBot="1" x14ac:dyDescent="0.35">
      <c r="A163" s="2" t="str">
        <f>IF(Pivot!A163=0,"",TRIM(Pivot!A163))</f>
        <v>NYK</v>
      </c>
      <c r="B163" s="29">
        <f>IF(Pivot!B163=0,"",Pivot!B163)</f>
        <v>14</v>
      </c>
      <c r="C163" s="122">
        <f>IF(Pivot!C163=0,"",Pivot!C163)</f>
        <v>31.128571428571426</v>
      </c>
      <c r="D163" s="123">
        <f>IF(Pivot!D163=0,"",Pivot!D163)</f>
        <v>16.899999999999999</v>
      </c>
      <c r="E163" s="124">
        <f>IF(Pivot!E163=0,"",Pivot!E163)</f>
        <v>5.4428571428571431</v>
      </c>
      <c r="F163" s="122">
        <f>IF(Pivot!F163=0,"",Pivot!F163)</f>
        <v>3.3285714285714283</v>
      </c>
      <c r="G163" s="143">
        <f>IF(Pivot!G163=0,"",Pivot!G163)</f>
        <v>30.957142857142859</v>
      </c>
      <c r="H163" s="144">
        <f>IF(Pivot!H163=0,"",Pivot!H163)</f>
        <v>17.557142857142857</v>
      </c>
      <c r="I163" s="145">
        <f>IF(Pivot!J163=0,"",Pivot!J163)</f>
        <v>4.8857142857142861</v>
      </c>
      <c r="J163" s="143">
        <f>IF(Pivot!I163=0,"",Pivot!I163)</f>
        <v>4.1000000000000005</v>
      </c>
      <c r="K163" s="143">
        <f>IF(Pivot!K163=0,"",Pivot!K163)</f>
        <v>28.350000000000005</v>
      </c>
      <c r="L163" s="93">
        <f>IF(Pivot!M163=0,"",Pivot!M163)</f>
        <v>18.5</v>
      </c>
      <c r="M163" s="94">
        <f>IF(Pivot!L163=0,"",Pivot!L163)</f>
        <v>4.833333333333333</v>
      </c>
      <c r="N163" s="92">
        <f>IF(Pivot!N163=0,"",Pivot!N163)</f>
        <v>4.166666666666667</v>
      </c>
      <c r="O163" s="71" t="str">
        <f t="shared" ca="1" si="22"/>
        <v>NYK</v>
      </c>
      <c r="P163" s="83">
        <f t="shared" si="23"/>
        <v>-1.6000000000000014</v>
      </c>
      <c r="Q163" s="83">
        <f t="shared" si="24"/>
        <v>5.2380952380953083E-2</v>
      </c>
      <c r="R163" s="83">
        <f t="shared" si="25"/>
        <v>-0.83809523809523867</v>
      </c>
      <c r="S163" s="2" t="str">
        <f t="shared" ca="1" si="26"/>
        <v>NYK</v>
      </c>
      <c r="T163" s="71" t="str">
        <f t="shared" si="27"/>
        <v>NYK</v>
      </c>
      <c r="U163" s="174">
        <f t="shared" si="28"/>
        <v>16.899999999999999</v>
      </c>
      <c r="V163" s="174">
        <f t="shared" si="29"/>
        <v>4.833333333333333</v>
      </c>
      <c r="W163" s="174">
        <f t="shared" si="30"/>
        <v>3.3285714285714283</v>
      </c>
      <c r="AA163" s="71" t="s">
        <v>139</v>
      </c>
    </row>
    <row r="164" spans="1:27" customFormat="1" ht="15.6" customHeight="1" thickTop="1" thickBot="1" x14ac:dyDescent="0.35">
      <c r="A164" s="2" t="str">
        <f>IF(Pivot!A164=0,"",TRIM(Pivot!A164))</f>
        <v>Mitchell Robinson</v>
      </c>
      <c r="B164" s="29">
        <f>IF(Pivot!B164=0,"",Pivot!B164)</f>
        <v>15</v>
      </c>
      <c r="C164" s="122">
        <f>IF(Pivot!C164=0,"",Pivot!C164)</f>
        <v>27.6</v>
      </c>
      <c r="D164" s="123">
        <f>IF(Pivot!D164=0,"",Pivot!D164)</f>
        <v>7.1</v>
      </c>
      <c r="E164" s="124">
        <f>IF(Pivot!E164=0,"",Pivot!E164)</f>
        <v>9.1999999999999993</v>
      </c>
      <c r="F164" s="122">
        <f>IF(Pivot!F164=0,"",Pivot!F164)</f>
        <v>0.5</v>
      </c>
      <c r="G164" s="122">
        <f>IF(Pivot!G164=0,"",Pivot!G164)</f>
        <v>25.8</v>
      </c>
      <c r="H164" s="123">
        <f>IF(Pivot!H164=0,"",Pivot!H164)</f>
        <v>3.8</v>
      </c>
      <c r="I164" s="124">
        <f>IF(Pivot!J164=0,"",Pivot!J164)</f>
        <v>8.8000000000000007</v>
      </c>
      <c r="J164" s="122">
        <f>IF(Pivot!I164=0,"",Pivot!I164)</f>
        <v>0.3</v>
      </c>
      <c r="K164" s="122">
        <f>IF(Pivot!K164=0,"",Pivot!K164)</f>
        <v>19.7</v>
      </c>
      <c r="L164" s="29">
        <f>IF(Pivot!M164=0,"",Pivot!M164)</f>
        <v>3</v>
      </c>
      <c r="M164" s="30">
        <f>IF(Pivot!L164=0,"",Pivot!L164)</f>
        <v>6</v>
      </c>
      <c r="N164" s="28" t="str">
        <f>IF(Pivot!N164=0,"",Pivot!N164)</f>
        <v/>
      </c>
      <c r="O164" s="71" t="str">
        <f t="shared" ca="1" si="22"/>
        <v>NYK</v>
      </c>
      <c r="P164" s="83">
        <f t="shared" si="23"/>
        <v>0.79999999999999982</v>
      </c>
      <c r="Q164" s="83">
        <f t="shared" si="24"/>
        <v>2.8000000000000007</v>
      </c>
      <c r="R164" s="83" t="str">
        <f t="shared" si="25"/>
        <v/>
      </c>
      <c r="S164" s="2" t="str">
        <f t="shared" ca="1" si="26"/>
        <v>NYK</v>
      </c>
      <c r="T164" s="71" t="s">
        <v>277</v>
      </c>
      <c r="U164" s="175">
        <f t="shared" si="28"/>
        <v>7.5</v>
      </c>
      <c r="V164" s="175">
        <f t="shared" si="29"/>
        <v>1</v>
      </c>
      <c r="W164" s="175">
        <f t="shared" si="30"/>
        <v>0.5</v>
      </c>
      <c r="AA164" s="71" t="s">
        <v>139</v>
      </c>
    </row>
    <row r="165" spans="1:27" customFormat="1" ht="15" customHeight="1" thickTop="1" thickBot="1" x14ac:dyDescent="0.35">
      <c r="A165" s="2" t="str">
        <f>IF(Pivot!A165=0,"",TRIM(Pivot!A165))</f>
        <v>Julius Randle</v>
      </c>
      <c r="B165" s="29">
        <f>IF(Pivot!B165=0,"",Pivot!B165)</f>
        <v>15</v>
      </c>
      <c r="C165" s="122">
        <f>IF(Pivot!C165=0,"",Pivot!C165)</f>
        <v>35.6</v>
      </c>
      <c r="D165" s="123">
        <f>IF(Pivot!D165=0,"",Pivot!D165)</f>
        <v>26.8</v>
      </c>
      <c r="E165" s="124">
        <f>IF(Pivot!E165=0,"",Pivot!E165)</f>
        <v>7.6</v>
      </c>
      <c r="F165" s="122">
        <f>IF(Pivot!F165=0,"",Pivot!F165)</f>
        <v>4.3</v>
      </c>
      <c r="G165" s="122">
        <f>IF(Pivot!G165=0,"",Pivot!G165)</f>
        <v>34.200000000000003</v>
      </c>
      <c r="H165" s="123">
        <f>IF(Pivot!H165=0,"",Pivot!H165)</f>
        <v>30.3</v>
      </c>
      <c r="I165" s="124">
        <f>IF(Pivot!J165=0,"",Pivot!J165)</f>
        <v>5.8</v>
      </c>
      <c r="J165" s="122">
        <f>IF(Pivot!I165=0,"",Pivot!I165)</f>
        <v>4.3</v>
      </c>
      <c r="K165" s="122">
        <f>IF(Pivot!K165=0,"",Pivot!K165)</f>
        <v>28.3</v>
      </c>
      <c r="L165" s="29">
        <f>IF(Pivot!M165=0,"",Pivot!M165)</f>
        <v>26</v>
      </c>
      <c r="M165" s="30">
        <f>IF(Pivot!L165=0,"",Pivot!L165)</f>
        <v>4</v>
      </c>
      <c r="N165" s="28">
        <f>IF(Pivot!N165=0,"",Pivot!N165)</f>
        <v>3</v>
      </c>
      <c r="O165" s="71" t="str">
        <f t="shared" ca="1" si="22"/>
        <v>NYK</v>
      </c>
      <c r="P165" s="83">
        <f t="shared" si="23"/>
        <v>0.80000000000000071</v>
      </c>
      <c r="Q165" s="83">
        <f t="shared" si="24"/>
        <v>1.7999999999999998</v>
      </c>
      <c r="R165" s="83">
        <f t="shared" si="25"/>
        <v>1.2999999999999998</v>
      </c>
      <c r="S165" s="2" t="str">
        <f t="shared" ca="1" si="26"/>
        <v>NYK</v>
      </c>
      <c r="T165" s="71" t="s">
        <v>98</v>
      </c>
      <c r="U165" s="176">
        <f t="shared" si="28"/>
        <v>16.8</v>
      </c>
      <c r="V165" s="176">
        <f t="shared" si="29"/>
        <v>5.45</v>
      </c>
      <c r="W165" s="176">
        <f t="shared" si="30"/>
        <v>4</v>
      </c>
      <c r="AA165" s="71" t="s">
        <v>139</v>
      </c>
    </row>
    <row r="166" spans="1:27" customFormat="1" ht="15.6" customHeight="1" thickTop="1" thickBot="1" x14ac:dyDescent="0.35">
      <c r="A166" s="2" t="str">
        <f>IF(Pivot!A166=0,"",TRIM(Pivot!A166))</f>
        <v>Josh Hart</v>
      </c>
      <c r="B166" s="29">
        <f>IF(Pivot!B166=0,"",Pivot!B166)</f>
        <v>15</v>
      </c>
      <c r="C166" s="122">
        <f>IF(Pivot!C166=0,"",Pivot!C166)</f>
        <v>31</v>
      </c>
      <c r="D166" s="123">
        <f>IF(Pivot!D166=0,"",Pivot!D166)</f>
        <v>10</v>
      </c>
      <c r="E166" s="124">
        <f>IF(Pivot!E166=0,"",Pivot!E166)</f>
        <v>6.9</v>
      </c>
      <c r="F166" s="122">
        <f>IF(Pivot!F166=0,"",Pivot!F166)</f>
        <v>3.9</v>
      </c>
      <c r="G166" s="122">
        <f>IF(Pivot!G166=0,"",Pivot!G166)</f>
        <v>28.7</v>
      </c>
      <c r="H166" s="123">
        <f>IF(Pivot!H166=0,"",Pivot!H166)</f>
        <v>9.5</v>
      </c>
      <c r="I166" s="124">
        <f>IF(Pivot!J166=0,"",Pivot!J166)</f>
        <v>4.8</v>
      </c>
      <c r="J166" s="122">
        <f>IF(Pivot!I166=0,"",Pivot!I166)</f>
        <v>2.8</v>
      </c>
      <c r="K166" s="122">
        <f>IF(Pivot!K166=0,"",Pivot!K166)</f>
        <v>24.7</v>
      </c>
      <c r="L166" s="29">
        <f>IF(Pivot!M166=0,"",Pivot!M166)</f>
        <v>9</v>
      </c>
      <c r="M166" s="30">
        <f>IF(Pivot!L166=0,"",Pivot!L166)</f>
        <v>5</v>
      </c>
      <c r="N166" s="28">
        <f>IF(Pivot!N166=0,"",Pivot!N166)</f>
        <v>2</v>
      </c>
      <c r="O166" s="71" t="str">
        <f t="shared" ca="1" si="22"/>
        <v>NYK</v>
      </c>
      <c r="P166" s="83">
        <f t="shared" si="23"/>
        <v>0.5</v>
      </c>
      <c r="Q166" s="83">
        <f t="shared" si="24"/>
        <v>-0.20000000000000018</v>
      </c>
      <c r="R166" s="83">
        <f t="shared" si="25"/>
        <v>0.79999999999999982</v>
      </c>
      <c r="S166" s="81" t="str">
        <f t="shared" ca="1" si="26"/>
        <v>NYK</v>
      </c>
      <c r="T166" s="71" t="s">
        <v>187</v>
      </c>
      <c r="U166" s="175">
        <f t="shared" si="28"/>
        <v>18.3</v>
      </c>
      <c r="V166" s="175">
        <f t="shared" si="29"/>
        <v>8.9</v>
      </c>
      <c r="W166" s="175">
        <f t="shared" si="30"/>
        <v>6.5</v>
      </c>
      <c r="AA166" s="71" t="s">
        <v>139</v>
      </c>
    </row>
    <row r="167" spans="1:27" customFormat="1" ht="15.6" customHeight="1" thickTop="1" thickBot="1" x14ac:dyDescent="0.35">
      <c r="A167" s="2" t="str">
        <f>IF(Pivot!A167=0,"",TRIM(Pivot!A167))</f>
        <v>RJ Barrett</v>
      </c>
      <c r="B167" s="29">
        <f>IF(Pivot!B167=0,"",Pivot!B167)</f>
        <v>15</v>
      </c>
      <c r="C167" s="122">
        <f>IF(Pivot!C167=0,"",Pivot!C167)</f>
        <v>32.200000000000003</v>
      </c>
      <c r="D167" s="123">
        <f>IF(Pivot!D167=0,"",Pivot!D167)</f>
        <v>20</v>
      </c>
      <c r="E167" s="124">
        <f>IF(Pivot!E167=0,"",Pivot!E167)</f>
        <v>4.5</v>
      </c>
      <c r="F167" s="122">
        <f>IF(Pivot!F167=0,"",Pivot!F167)</f>
        <v>2.8</v>
      </c>
      <c r="G167" s="28">
        <f>IF(Pivot!G167=0,"",Pivot!G167)</f>
        <v>30.5</v>
      </c>
      <c r="H167" s="123">
        <f>IF(Pivot!H167=0,"",Pivot!H167)</f>
        <v>17</v>
      </c>
      <c r="I167" s="30">
        <f>IF(Pivot!J167=0,"",Pivot!J167)</f>
        <v>3.3</v>
      </c>
      <c r="J167" s="28">
        <f>IF(Pivot!I167=0,"",Pivot!I167)</f>
        <v>4</v>
      </c>
      <c r="K167" s="122">
        <f>IF(Pivot!K167=0,"",Pivot!K167)</f>
        <v>29.4</v>
      </c>
      <c r="L167" s="29">
        <f>IF(Pivot!M167=0,"",Pivot!M167)</f>
        <v>19</v>
      </c>
      <c r="M167" s="30">
        <f>IF(Pivot!L167=0,"",Pivot!L167)</f>
        <v>3</v>
      </c>
      <c r="N167" s="28">
        <f>IF(Pivot!N167=0,"",Pivot!N167)</f>
        <v>5</v>
      </c>
      <c r="O167" s="71" t="str">
        <f t="shared" ca="1" si="22"/>
        <v>NYK</v>
      </c>
      <c r="P167" s="83">
        <f t="shared" si="23"/>
        <v>-2</v>
      </c>
      <c r="Q167" s="83">
        <f t="shared" si="24"/>
        <v>0.29999999999999982</v>
      </c>
      <c r="R167" s="83">
        <f t="shared" si="25"/>
        <v>-2.2000000000000002</v>
      </c>
      <c r="S167" s="81" t="str">
        <f t="shared" ca="1" si="26"/>
        <v>NYK</v>
      </c>
      <c r="T167" s="71" t="s">
        <v>97</v>
      </c>
      <c r="U167" s="174">
        <f t="shared" si="28"/>
        <v>29.3</v>
      </c>
      <c r="V167" s="174">
        <f t="shared" si="29"/>
        <v>3.7</v>
      </c>
      <c r="W167" s="174">
        <f t="shared" si="30"/>
        <v>4.0999999999999996</v>
      </c>
      <c r="AA167" s="71" t="s">
        <v>131</v>
      </c>
    </row>
    <row r="168" spans="1:27" customFormat="1" ht="15.6" customHeight="1" thickTop="1" thickBot="1" x14ac:dyDescent="0.35">
      <c r="A168" s="2" t="str">
        <f>IF(Pivot!A168=0,"",TRIM(Pivot!A168))</f>
        <v>Immanuel Quickley</v>
      </c>
      <c r="B168" s="29">
        <f>IF(Pivot!B168=0,"",Pivot!B168)</f>
        <v>15</v>
      </c>
      <c r="C168" s="122">
        <f>IF(Pivot!C168=0,"",Pivot!C168)</f>
        <v>31.5</v>
      </c>
      <c r="D168" s="123">
        <f>IF(Pivot!D168=0,"",Pivot!D168)</f>
        <v>19.5</v>
      </c>
      <c r="E168" s="124">
        <f>IF(Pivot!E168=0,"",Pivot!E168)</f>
        <v>4.3</v>
      </c>
      <c r="F168" s="122">
        <f>IF(Pivot!F168=0,"",Pivot!F168)</f>
        <v>4</v>
      </c>
      <c r="G168" s="72">
        <f>IF(Pivot!G168=0,"",Pivot!G168)</f>
        <v>29.8</v>
      </c>
      <c r="H168" s="201">
        <f>IF(Pivot!H168=0,"",Pivot!H168)</f>
        <v>22.3</v>
      </c>
      <c r="I168" s="74">
        <f>IF(Pivot!J168=0,"",Pivot!J168)</f>
        <v>3</v>
      </c>
      <c r="J168" s="72">
        <f>IF(Pivot!I168=0,"",Pivot!I168)</f>
        <v>5.5</v>
      </c>
      <c r="K168" s="291">
        <f>IF(Pivot!K168=0,"",Pivot!K168)</f>
        <v>30.3</v>
      </c>
      <c r="L168" s="73">
        <f>IF(Pivot!M168=0,"",Pivot!M168)</f>
        <v>40</v>
      </c>
      <c r="M168" s="74">
        <f>IF(Pivot!L168=0,"",Pivot!L168)</f>
        <v>2</v>
      </c>
      <c r="N168" s="72">
        <f>IF(Pivot!N168=0,"",Pivot!N168)</f>
        <v>9</v>
      </c>
      <c r="O168" s="71" t="str">
        <f t="shared" ca="1" si="22"/>
        <v>NYK</v>
      </c>
      <c r="P168" s="83">
        <f t="shared" si="23"/>
        <v>-20.5</v>
      </c>
      <c r="Q168" s="83">
        <f t="shared" si="24"/>
        <v>1</v>
      </c>
      <c r="R168" s="83">
        <f t="shared" si="25"/>
        <v>-5</v>
      </c>
      <c r="S168" s="81" t="str">
        <f t="shared" ca="1" si="26"/>
        <v>NYK</v>
      </c>
      <c r="T168" s="71" t="s">
        <v>312</v>
      </c>
      <c r="U168" s="175" t="e">
        <f t="shared" si="28"/>
        <v>#N/A</v>
      </c>
      <c r="V168" s="175" t="e">
        <f t="shared" si="29"/>
        <v>#N/A</v>
      </c>
      <c r="W168" s="175" t="e">
        <f t="shared" si="30"/>
        <v>#N/A</v>
      </c>
      <c r="AA168" s="71" t="s">
        <v>131</v>
      </c>
    </row>
    <row r="169" spans="1:27" customFormat="1" ht="15.6" customHeight="1" thickTop="1" thickBot="1" x14ac:dyDescent="0.35">
      <c r="A169" s="2" t="str">
        <f>IF(Pivot!A169=0,"",TRIM(Pivot!A169))</f>
        <v>Jalen Brunson</v>
      </c>
      <c r="B169" s="29">
        <f>IF(Pivot!B169=0,"",Pivot!B169)</f>
        <v>8</v>
      </c>
      <c r="C169" s="122">
        <f>IF(Pivot!C169=0,"",Pivot!C169)</f>
        <v>33.4</v>
      </c>
      <c r="D169" s="123">
        <f>IF(Pivot!D169=0,"",Pivot!D169)</f>
        <v>24</v>
      </c>
      <c r="E169" s="124">
        <f>IF(Pivot!E169=0,"",Pivot!E169)</f>
        <v>3.1</v>
      </c>
      <c r="F169" s="122">
        <f>IF(Pivot!F169=0,"",Pivot!F169)</f>
        <v>5.6</v>
      </c>
      <c r="G169" s="98">
        <f>IF(Pivot!G169=0,"",Pivot!G169)</f>
        <v>37.1</v>
      </c>
      <c r="H169" s="179">
        <f>IF(Pivot!H169=0,"",Pivot!H169)</f>
        <v>24</v>
      </c>
      <c r="I169" s="100">
        <f>IF(Pivot!J169=0,"",Pivot!J169)</f>
        <v>4</v>
      </c>
      <c r="J169" s="104">
        <f>IF(Pivot!I169=0,"",Pivot!I169)</f>
        <v>8</v>
      </c>
      <c r="K169" s="115" t="e">
        <f>IF(Pivot!K169=0,"",Pivot!K169)</f>
        <v>#DIV/0!</v>
      </c>
      <c r="L169" s="116" t="e">
        <f>IF(Pivot!M169=0,"",Pivot!M169)</f>
        <v>#DIV/0!</v>
      </c>
      <c r="M169" s="117" t="e">
        <f>IF(Pivot!L169=0,"",Pivot!L169)</f>
        <v>#DIV/0!</v>
      </c>
      <c r="N169" s="118" t="e">
        <f>IF(Pivot!N169=0,"",Pivot!N169)</f>
        <v>#DIV/0!</v>
      </c>
      <c r="O169" s="71" t="str">
        <f t="shared" ca="1" si="22"/>
        <v>NYK</v>
      </c>
      <c r="P169" s="83" t="str">
        <f t="shared" si="23"/>
        <v/>
      </c>
      <c r="Q169" s="83" t="str">
        <f t="shared" si="24"/>
        <v/>
      </c>
      <c r="R169" s="83" t="str">
        <f t="shared" si="25"/>
        <v/>
      </c>
      <c r="S169" s="81" t="str">
        <f t="shared" ca="1" si="26"/>
        <v>NYK</v>
      </c>
      <c r="T169" s="71" t="s">
        <v>310</v>
      </c>
      <c r="U169" s="174" t="e">
        <f t="shared" si="28"/>
        <v>#N/A</v>
      </c>
      <c r="V169" s="174" t="e">
        <f t="shared" si="29"/>
        <v>#N/A</v>
      </c>
      <c r="W169" s="174" t="e">
        <f t="shared" si="30"/>
        <v>#N/A</v>
      </c>
      <c r="AA169" s="71" t="s">
        <v>131</v>
      </c>
    </row>
    <row r="170" spans="1:27" customFormat="1" ht="15.6" customHeight="1" thickTop="1" thickBot="1" x14ac:dyDescent="0.35">
      <c r="A170" s="2" t="str">
        <f>IF(Pivot!A170=0,"",TRIM(Pivot!A170))</f>
        <v>Quentin Grimes</v>
      </c>
      <c r="B170" s="29">
        <f>IF(Pivot!B170=0,"",Pivot!B170)</f>
        <v>15</v>
      </c>
      <c r="C170" s="122">
        <f>IF(Pivot!C170=0,"",Pivot!C170)</f>
        <v>26.6</v>
      </c>
      <c r="D170" s="123">
        <f>IF(Pivot!D170=0,"",Pivot!D170)</f>
        <v>10.9</v>
      </c>
      <c r="E170" s="124">
        <f>IF(Pivot!E170=0,"",Pivot!E170)</f>
        <v>2.5</v>
      </c>
      <c r="F170" s="122">
        <f>IF(Pivot!F170=0,"",Pivot!F170)</f>
        <v>2.2000000000000002</v>
      </c>
      <c r="G170" s="95">
        <f>IF(Pivot!G170=0,"",Pivot!G170)</f>
        <v>30.6</v>
      </c>
      <c r="H170" s="123">
        <f>IF(Pivot!H170=0,"",Pivot!H170)</f>
        <v>16</v>
      </c>
      <c r="I170" s="30">
        <f>IF(Pivot!J170=0,"",Pivot!J170)</f>
        <v>4.5</v>
      </c>
      <c r="J170" s="28">
        <f>IF(Pivot!I170=0,"",Pivot!I170)</f>
        <v>3.8</v>
      </c>
      <c r="K170" s="109">
        <f>IF(Pivot!K170=0,"",Pivot!K170)</f>
        <v>37.700000000000003</v>
      </c>
      <c r="L170" s="29">
        <f>IF(Pivot!M170=0,"",Pivot!M170)</f>
        <v>14</v>
      </c>
      <c r="M170" s="30">
        <f>IF(Pivot!L170=0,"",Pivot!L170)</f>
        <v>9</v>
      </c>
      <c r="N170" s="110">
        <f>IF(Pivot!N170=0,"",Pivot!N170)</f>
        <v>6</v>
      </c>
      <c r="O170" s="71" t="str">
        <f t="shared" ca="1" si="22"/>
        <v>NYK</v>
      </c>
      <c r="P170" s="83">
        <f t="shared" si="23"/>
        <v>-3.0999999999999996</v>
      </c>
      <c r="Q170" s="83">
        <f t="shared" si="24"/>
        <v>-6.5</v>
      </c>
      <c r="R170" s="83">
        <f t="shared" si="25"/>
        <v>-3.8</v>
      </c>
      <c r="S170" s="2" t="str">
        <f t="shared" ca="1" si="26"/>
        <v>NYK</v>
      </c>
      <c r="T170" s="71" t="s">
        <v>192</v>
      </c>
      <c r="U170" s="175">
        <f t="shared" si="28"/>
        <v>10</v>
      </c>
      <c r="V170" s="175">
        <f t="shared" si="29"/>
        <v>4.9000000000000004</v>
      </c>
      <c r="W170" s="175">
        <f t="shared" si="30"/>
        <v>1.5</v>
      </c>
      <c r="AA170" s="71" t="s">
        <v>131</v>
      </c>
    </row>
    <row r="171" spans="1:27" customFormat="1" ht="15.6" customHeight="1" thickTop="1" thickBot="1" x14ac:dyDescent="0.35">
      <c r="A171" s="2" t="str">
        <f>IF(Pivot!A171=0,"",TRIM(Pivot!A171))</f>
        <v>OKC</v>
      </c>
      <c r="B171" s="29">
        <f>IF(Pivot!B171=0,"",Pivot!B171)</f>
        <v>13.833333333333334</v>
      </c>
      <c r="C171" s="122">
        <f>IF(Pivot!C171=0,"",Pivot!C171)</f>
        <v>30.266666666666669</v>
      </c>
      <c r="D171" s="123">
        <f>IF(Pivot!D171=0,"",Pivot!D171)</f>
        <v>16.8</v>
      </c>
      <c r="E171" s="124">
        <f>IF(Pivot!E171=0,"",Pivot!E171)</f>
        <v>5.45</v>
      </c>
      <c r="F171" s="122">
        <f>IF(Pivot!F171=0,"",Pivot!F171)</f>
        <v>3.5</v>
      </c>
      <c r="G171" s="95">
        <f>IF(Pivot!G171=0,"",Pivot!G171)</f>
        <v>30.116666666666671</v>
      </c>
      <c r="H171" s="123">
        <f>IF(Pivot!H171=0,"",Pivot!H171)</f>
        <v>16.999999999999996</v>
      </c>
      <c r="I171" s="30">
        <f>IF(Pivot!J171=0,"",Pivot!J171)</f>
        <v>5.4666666666666659</v>
      </c>
      <c r="J171" s="28">
        <f>IF(Pivot!I171=0,"",Pivot!I171)</f>
        <v>3.5</v>
      </c>
      <c r="K171" s="109">
        <f>IF(Pivot!K171=0,"",Pivot!K171)</f>
        <v>30.059999999999995</v>
      </c>
      <c r="L171" s="29">
        <f>IF(Pivot!M171=0,"",Pivot!M171)</f>
        <v>22.8</v>
      </c>
      <c r="M171" s="30">
        <f>IF(Pivot!L171=0,"",Pivot!L171)</f>
        <v>5.6</v>
      </c>
      <c r="N171" s="110">
        <f>IF(Pivot!N171=0,"",Pivot!N171)</f>
        <v>4</v>
      </c>
      <c r="O171" s="71" t="str">
        <f t="shared" ca="1" si="22"/>
        <v>OKC</v>
      </c>
      <c r="P171" s="83">
        <f t="shared" si="23"/>
        <v>-6</v>
      </c>
      <c r="Q171" s="83">
        <f t="shared" si="24"/>
        <v>-0.14999999999999947</v>
      </c>
      <c r="R171" s="83">
        <f t="shared" si="25"/>
        <v>-0.5</v>
      </c>
      <c r="S171" s="2" t="str">
        <f t="shared" ca="1" si="26"/>
        <v>OKC</v>
      </c>
      <c r="T171" s="71" t="s">
        <v>292</v>
      </c>
      <c r="U171" s="174" t="e">
        <f t="shared" si="28"/>
        <v>#N/A</v>
      </c>
      <c r="V171" s="174" t="e">
        <f t="shared" si="29"/>
        <v>#N/A</v>
      </c>
      <c r="W171" s="174" t="e">
        <f t="shared" si="30"/>
        <v>#N/A</v>
      </c>
      <c r="AA171" s="71" t="s">
        <v>131</v>
      </c>
    </row>
    <row r="172" spans="1:27" customFormat="1" ht="15.6" customHeight="1" thickTop="1" thickBot="1" x14ac:dyDescent="0.35">
      <c r="A172" s="2" t="str">
        <f>IF(Pivot!A172=0,"",TRIM(Pivot!A172))</f>
        <v>Josh Giddey</v>
      </c>
      <c r="B172" s="29">
        <f>IF(Pivot!B172=0,"",Pivot!B172)</f>
        <v>15</v>
      </c>
      <c r="C172" s="122">
        <f>IF(Pivot!C172=0,"",Pivot!C172)</f>
        <v>32.299999999999997</v>
      </c>
      <c r="D172" s="123">
        <f>IF(Pivot!D172=0,"",Pivot!D172)</f>
        <v>18.3</v>
      </c>
      <c r="E172" s="124">
        <f>IF(Pivot!E172=0,"",Pivot!E172)</f>
        <v>8.9</v>
      </c>
      <c r="F172" s="122">
        <f>IF(Pivot!F172=0,"",Pivot!F172)</f>
        <v>7.5</v>
      </c>
      <c r="G172" s="95">
        <f>IF(Pivot!G172=0,"",Pivot!G172)</f>
        <v>33.6</v>
      </c>
      <c r="H172" s="123">
        <f>IF(Pivot!H172=0,"",Pivot!H172)</f>
        <v>23.3</v>
      </c>
      <c r="I172" s="30">
        <f>IF(Pivot!J172=0,"",Pivot!J172)</f>
        <v>10.3</v>
      </c>
      <c r="J172" s="28">
        <f>IF(Pivot!I172=0,"",Pivot!I172)</f>
        <v>6.5</v>
      </c>
      <c r="K172" s="109">
        <f>IF(Pivot!K172=0,"",Pivot!K172)</f>
        <v>34.299999999999997</v>
      </c>
      <c r="L172" s="29">
        <f>IF(Pivot!M172=0,"",Pivot!M172)</f>
        <v>31</v>
      </c>
      <c r="M172" s="30">
        <f>IF(Pivot!L172=0,"",Pivot!L172)</f>
        <v>10</v>
      </c>
      <c r="N172" s="110">
        <f>IF(Pivot!N172=0,"",Pivot!N172)</f>
        <v>9</v>
      </c>
      <c r="O172" s="71" t="str">
        <f t="shared" ca="1" si="22"/>
        <v>OKC</v>
      </c>
      <c r="P172" s="83">
        <f t="shared" si="23"/>
        <v>-12.7</v>
      </c>
      <c r="Q172" s="83">
        <f t="shared" si="24"/>
        <v>-1.0999999999999996</v>
      </c>
      <c r="R172" s="83">
        <f t="shared" si="25"/>
        <v>-2.5</v>
      </c>
      <c r="S172" s="81" t="str">
        <f t="shared" ca="1" si="26"/>
        <v>OKC</v>
      </c>
      <c r="T172" s="71" t="s">
        <v>307</v>
      </c>
      <c r="U172" s="175" t="e">
        <f t="shared" si="28"/>
        <v>#N/A</v>
      </c>
      <c r="V172" s="175" t="e">
        <f t="shared" si="29"/>
        <v>#N/A</v>
      </c>
      <c r="W172" s="175" t="e">
        <f t="shared" si="30"/>
        <v>#N/A</v>
      </c>
      <c r="AA172" s="71" t="s">
        <v>131</v>
      </c>
    </row>
    <row r="173" spans="1:27" customFormat="1" ht="15" customHeight="1" thickTop="1" thickBot="1" x14ac:dyDescent="0.35">
      <c r="A173" s="2" t="str">
        <f>IF(Pivot!A173=0,"",TRIM(Pivot!A173))</f>
        <v>Jalen Williams</v>
      </c>
      <c r="B173" s="29">
        <f>IF(Pivot!B173=0,"",Pivot!B173)</f>
        <v>13</v>
      </c>
      <c r="C173" s="122">
        <f>IF(Pivot!C173=0,"",Pivot!C173)</f>
        <v>34.200000000000003</v>
      </c>
      <c r="D173" s="123">
        <f>IF(Pivot!D173=0,"",Pivot!D173)</f>
        <v>19.7</v>
      </c>
      <c r="E173" s="124">
        <f>IF(Pivot!E173=0,"",Pivot!E173)</f>
        <v>5.9</v>
      </c>
      <c r="F173" s="122">
        <f>IF(Pivot!F173=0,"",Pivot!F173)</f>
        <v>4.3</v>
      </c>
      <c r="G173" s="95">
        <f>IF(Pivot!G173=0,"",Pivot!G173)</f>
        <v>35.200000000000003</v>
      </c>
      <c r="H173" s="123">
        <f>IF(Pivot!H173=0,"",Pivot!H173)</f>
        <v>19.8</v>
      </c>
      <c r="I173" s="30">
        <f>IF(Pivot!J173=0,"",Pivot!J173)</f>
        <v>4</v>
      </c>
      <c r="J173" s="28">
        <f>IF(Pivot!I173=0,"",Pivot!I173)</f>
        <v>3.5</v>
      </c>
      <c r="K173" s="109">
        <f>IF(Pivot!K173=0,"",Pivot!K173)</f>
        <v>33.5</v>
      </c>
      <c r="L173" s="29">
        <f>IF(Pivot!M173=0,"",Pivot!M173)</f>
        <v>31</v>
      </c>
      <c r="M173" s="30">
        <f>IF(Pivot!L173=0,"",Pivot!L173)</f>
        <v>3</v>
      </c>
      <c r="N173" s="110">
        <f>IF(Pivot!N173=0,"",Pivot!N173)</f>
        <v>4</v>
      </c>
      <c r="O173" s="71" t="str">
        <f t="shared" ca="1" si="22"/>
        <v>OKC</v>
      </c>
      <c r="P173" s="83">
        <f t="shared" si="23"/>
        <v>-11.3</v>
      </c>
      <c r="Q173" s="83">
        <f t="shared" si="24"/>
        <v>1</v>
      </c>
      <c r="R173" s="83">
        <f t="shared" si="25"/>
        <v>-0.5</v>
      </c>
      <c r="S173" s="81" t="str">
        <f t="shared" ca="1" si="26"/>
        <v>OKC</v>
      </c>
      <c r="T173" s="71" t="s">
        <v>262</v>
      </c>
      <c r="U173" s="174">
        <f t="shared" si="28"/>
        <v>19.7</v>
      </c>
      <c r="V173" s="174">
        <f t="shared" si="29"/>
        <v>3</v>
      </c>
      <c r="W173" s="174">
        <f t="shared" si="30"/>
        <v>3.5</v>
      </c>
      <c r="AA173" s="71" t="s">
        <v>131</v>
      </c>
    </row>
    <row r="174" spans="1:27" customFormat="1" ht="15.6" customHeight="1" thickTop="1" thickBot="1" x14ac:dyDescent="0.35">
      <c r="A174" s="2" t="str">
        <f>IF(Pivot!A174=0,"",TRIM(Pivot!A174))</f>
        <v>Jaylin Williams</v>
      </c>
      <c r="B174" s="29">
        <f>IF(Pivot!B174=0,"",Pivot!B174)</f>
        <v>15</v>
      </c>
      <c r="C174" s="122">
        <f>IF(Pivot!C174=0,"",Pivot!C174)</f>
        <v>21.8</v>
      </c>
      <c r="D174" s="123">
        <f>IF(Pivot!D174=0,"",Pivot!D174)</f>
        <v>6.3</v>
      </c>
      <c r="E174" s="124">
        <f>IF(Pivot!E174=0,"",Pivot!E174)</f>
        <v>5.5</v>
      </c>
      <c r="F174" s="122">
        <f>IF(Pivot!F174=0,"",Pivot!F174)</f>
        <v>1.7</v>
      </c>
      <c r="G174" s="95">
        <f>IF(Pivot!G174=0,"",Pivot!G174)</f>
        <v>24.4</v>
      </c>
      <c r="H174" s="123">
        <f>IF(Pivot!H174=0,"",Pivot!H174)</f>
        <v>5.8</v>
      </c>
      <c r="I174" s="30">
        <f>IF(Pivot!J174=0,"",Pivot!J174)</f>
        <v>6</v>
      </c>
      <c r="J174" s="28">
        <f>IF(Pivot!I174=0,"",Pivot!I174)</f>
        <v>2.8</v>
      </c>
      <c r="K174" s="109">
        <f>IF(Pivot!K174=0,"",Pivot!K174)</f>
        <v>18.2</v>
      </c>
      <c r="L174" s="29">
        <f>IF(Pivot!M174=0,"",Pivot!M174)</f>
        <v>3</v>
      </c>
      <c r="M174" s="30">
        <f>IF(Pivot!L174=0,"",Pivot!L174)</f>
        <v>6</v>
      </c>
      <c r="N174" s="110">
        <f>IF(Pivot!N174=0,"",Pivot!N174)</f>
        <v>4</v>
      </c>
      <c r="O174" s="71" t="str">
        <f t="shared" ca="1" si="22"/>
        <v>OKC</v>
      </c>
      <c r="P174" s="83">
        <f t="shared" si="23"/>
        <v>2.8</v>
      </c>
      <c r="Q174" s="83">
        <f t="shared" si="24"/>
        <v>-0.5</v>
      </c>
      <c r="R174" s="83">
        <f t="shared" si="25"/>
        <v>-2.2999999999999998</v>
      </c>
      <c r="S174" s="81" t="str">
        <f t="shared" ca="1" si="26"/>
        <v>OKC</v>
      </c>
      <c r="T174" s="71" t="s">
        <v>211</v>
      </c>
      <c r="U174" s="175" t="e">
        <f t="shared" si="28"/>
        <v>#N/A</v>
      </c>
      <c r="V174" s="175" t="e">
        <f t="shared" si="29"/>
        <v>#N/A</v>
      </c>
      <c r="W174" s="175" t="e">
        <f t="shared" si="30"/>
        <v>#N/A</v>
      </c>
      <c r="AA174" s="71" t="s">
        <v>131</v>
      </c>
    </row>
    <row r="175" spans="1:27" customFormat="1" ht="15.6" customHeight="1" thickTop="1" thickBot="1" x14ac:dyDescent="0.35">
      <c r="A175" s="2" t="str">
        <f>IF(Pivot!A175=0,"",TRIM(Pivot!A175))</f>
        <v>Shai Gilgeous-Alexander</v>
      </c>
      <c r="B175" s="29">
        <f>IF(Pivot!B175=0,"",Pivot!B175)</f>
        <v>10</v>
      </c>
      <c r="C175" s="122">
        <f>IF(Pivot!C175=0,"",Pivot!C175)</f>
        <v>35.1</v>
      </c>
      <c r="D175" s="123">
        <f>IF(Pivot!D175=0,"",Pivot!D175)</f>
        <v>32.9</v>
      </c>
      <c r="E175" s="124">
        <f>IF(Pivot!E175=0,"",Pivot!E175)</f>
        <v>4.9000000000000004</v>
      </c>
      <c r="F175" s="122">
        <f>IF(Pivot!F175=0,"",Pivot!F175)</f>
        <v>4.0999999999999996</v>
      </c>
      <c r="G175" s="95">
        <f>IF(Pivot!G175=0,"",Pivot!G175)</f>
        <v>32.6</v>
      </c>
      <c r="H175" s="123">
        <f>IF(Pivot!H175=0,"",Pivot!H175)</f>
        <v>29.3</v>
      </c>
      <c r="I175" s="30">
        <f>IF(Pivot!J175=0,"",Pivot!J175)</f>
        <v>3.7</v>
      </c>
      <c r="J175" s="28">
        <f>IF(Pivot!I175=0,"",Pivot!I175)</f>
        <v>4.7</v>
      </c>
      <c r="K175" s="109" t="e">
        <f>IF(Pivot!K175=0,"",Pivot!K175)</f>
        <v>#DIV/0!</v>
      </c>
      <c r="L175" s="29" t="e">
        <f>IF(Pivot!M175=0,"",Pivot!M175)</f>
        <v>#DIV/0!</v>
      </c>
      <c r="M175" s="30" t="e">
        <f>IF(Pivot!L175=0,"",Pivot!L175)</f>
        <v>#DIV/0!</v>
      </c>
      <c r="N175" s="110" t="e">
        <f>IF(Pivot!N175=0,"",Pivot!N175)</f>
        <v>#DIV/0!</v>
      </c>
      <c r="O175" s="71" t="str">
        <f t="shared" ca="1" si="22"/>
        <v>OKC</v>
      </c>
      <c r="P175" s="83" t="str">
        <f t="shared" si="23"/>
        <v/>
      </c>
      <c r="Q175" s="83" t="str">
        <f t="shared" si="24"/>
        <v/>
      </c>
      <c r="R175" s="83" t="str">
        <f t="shared" si="25"/>
        <v/>
      </c>
      <c r="S175" s="2" t="str">
        <f t="shared" ca="1" si="26"/>
        <v>OKC</v>
      </c>
      <c r="T175" s="71" t="s">
        <v>125</v>
      </c>
      <c r="U175" s="176">
        <f t="shared" si="28"/>
        <v>12.714285714285714</v>
      </c>
      <c r="V175" s="176">
        <f t="shared" si="29"/>
        <v>4.7142857142857144</v>
      </c>
      <c r="W175" s="176">
        <f t="shared" si="30"/>
        <v>3.2857142857142856</v>
      </c>
      <c r="AA175" s="71" t="s">
        <v>119</v>
      </c>
    </row>
    <row r="176" spans="1:27" customFormat="1" ht="15.6" customHeight="1" thickTop="1" thickBot="1" x14ac:dyDescent="0.35">
      <c r="A176" s="2" t="str">
        <f>IF(Pivot!A176=0,"",TRIM(Pivot!A176))</f>
        <v>Luguentz Dort</v>
      </c>
      <c r="B176" s="29">
        <f>IF(Pivot!B176=0,"",Pivot!B176)</f>
        <v>15</v>
      </c>
      <c r="C176" s="122">
        <f>IF(Pivot!C176=0,"",Pivot!C176)</f>
        <v>32.299999999999997</v>
      </c>
      <c r="D176" s="123">
        <f>IF(Pivot!D176=0,"",Pivot!D176)</f>
        <v>12.5</v>
      </c>
      <c r="E176" s="124">
        <f>IF(Pivot!E176=0,"",Pivot!E176)</f>
        <v>4.9000000000000004</v>
      </c>
      <c r="F176" s="122">
        <f>IF(Pivot!F176=0,"",Pivot!F176)</f>
        <v>1.9</v>
      </c>
      <c r="G176" s="95">
        <f>IF(Pivot!G176=0,"",Pivot!G176)</f>
        <v>30.6</v>
      </c>
      <c r="H176" s="123">
        <f>IF(Pivot!H176=0,"",Pivot!H176)</f>
        <v>10</v>
      </c>
      <c r="I176" s="30">
        <f>IF(Pivot!J176=0,"",Pivot!J176)</f>
        <v>6.3</v>
      </c>
      <c r="J176" s="28">
        <f>IF(Pivot!I176=0,"",Pivot!I176)</f>
        <v>1.5</v>
      </c>
      <c r="K176" s="109">
        <f>IF(Pivot!K176=0,"",Pivot!K176)</f>
        <v>32.6</v>
      </c>
      <c r="L176" s="29">
        <f>IF(Pivot!M176=0,"",Pivot!M176)</f>
        <v>16</v>
      </c>
      <c r="M176" s="30">
        <f>IF(Pivot!L176=0,"",Pivot!L176)</f>
        <v>7</v>
      </c>
      <c r="N176" s="110">
        <f>IF(Pivot!N176=0,"",Pivot!N176)</f>
        <v>2</v>
      </c>
      <c r="O176" s="71" t="str">
        <f t="shared" ca="1" si="22"/>
        <v>OKC</v>
      </c>
      <c r="P176" s="83">
        <f t="shared" si="23"/>
        <v>-6</v>
      </c>
      <c r="Q176" s="83">
        <f t="shared" si="24"/>
        <v>-2.0999999999999996</v>
      </c>
      <c r="R176" s="83">
        <f t="shared" si="25"/>
        <v>-0.5</v>
      </c>
      <c r="S176" s="2" t="str">
        <f t="shared" ca="1" si="26"/>
        <v>OKC</v>
      </c>
      <c r="T176" s="71" t="s">
        <v>235</v>
      </c>
      <c r="U176" s="175" t="e">
        <f t="shared" si="28"/>
        <v>#N/A</v>
      </c>
      <c r="V176" s="175" t="e">
        <f t="shared" si="29"/>
        <v>#N/A</v>
      </c>
      <c r="W176" s="175" t="e">
        <f t="shared" si="30"/>
        <v>#N/A</v>
      </c>
      <c r="AA176" s="71" t="s">
        <v>119</v>
      </c>
    </row>
    <row r="177" spans="1:27" customFormat="1" ht="15.6" customHeight="1" thickTop="1" thickBot="1" x14ac:dyDescent="0.35">
      <c r="A177" s="2" t="str">
        <f>IF(Pivot!A177=0,"",TRIM(Pivot!A177))</f>
        <v>Isaiah Joe</v>
      </c>
      <c r="B177" s="29">
        <f>IF(Pivot!B177=0,"",Pivot!B177)</f>
        <v>15</v>
      </c>
      <c r="C177" s="122">
        <f>IF(Pivot!C177=0,"",Pivot!C177)</f>
        <v>25.9</v>
      </c>
      <c r="D177" s="123">
        <f>IF(Pivot!D177=0,"",Pivot!D177)</f>
        <v>11.1</v>
      </c>
      <c r="E177" s="124">
        <f>IF(Pivot!E177=0,"",Pivot!E177)</f>
        <v>2.6</v>
      </c>
      <c r="F177" s="122">
        <f>IF(Pivot!F177=0,"",Pivot!F177)</f>
        <v>1.5</v>
      </c>
      <c r="G177" s="95">
        <f>IF(Pivot!G177=0,"",Pivot!G177)</f>
        <v>24.3</v>
      </c>
      <c r="H177" s="123">
        <f>IF(Pivot!H177=0,"",Pivot!H177)</f>
        <v>13.8</v>
      </c>
      <c r="I177" s="30">
        <f>IF(Pivot!J177=0,"",Pivot!J177)</f>
        <v>2.5</v>
      </c>
      <c r="J177" s="28">
        <f>IF(Pivot!I177=0,"",Pivot!I177)</f>
        <v>2</v>
      </c>
      <c r="K177" s="109">
        <f>IF(Pivot!K177=0,"",Pivot!K177)</f>
        <v>31.7</v>
      </c>
      <c r="L177" s="29">
        <f>IF(Pivot!M177=0,"",Pivot!M177)</f>
        <v>33</v>
      </c>
      <c r="M177" s="30">
        <f>IF(Pivot!L177=0,"",Pivot!L177)</f>
        <v>2</v>
      </c>
      <c r="N177" s="110">
        <f>IF(Pivot!N177=0,"",Pivot!N177)</f>
        <v>1</v>
      </c>
      <c r="O177" s="71" t="str">
        <f t="shared" ca="1" si="22"/>
        <v>OKC</v>
      </c>
      <c r="P177" s="83">
        <f t="shared" si="23"/>
        <v>-21.9</v>
      </c>
      <c r="Q177" s="83">
        <f t="shared" si="24"/>
        <v>0.5</v>
      </c>
      <c r="R177" s="83">
        <f t="shared" si="25"/>
        <v>0.5</v>
      </c>
      <c r="S177" s="2" t="str">
        <f t="shared" ca="1" si="26"/>
        <v>OKC</v>
      </c>
      <c r="T177" s="71" t="s">
        <v>124</v>
      </c>
      <c r="U177" s="174">
        <f t="shared" si="28"/>
        <v>18.5</v>
      </c>
      <c r="V177" s="174">
        <f t="shared" si="29"/>
        <v>7.3</v>
      </c>
      <c r="W177" s="174">
        <f t="shared" si="30"/>
        <v>4.2</v>
      </c>
      <c r="AA177" s="71" t="s">
        <v>119</v>
      </c>
    </row>
    <row r="178" spans="1:27" customFormat="1" ht="15.6" customHeight="1" thickTop="1" thickBot="1" x14ac:dyDescent="0.35">
      <c r="A178" s="2" t="str">
        <f>IF(Pivot!A178=0,"",TRIM(Pivot!A178))</f>
        <v>ORL</v>
      </c>
      <c r="B178" s="29">
        <f>IF(Pivot!B178=0,"",Pivot!B178)</f>
        <v>13.714285714285714</v>
      </c>
      <c r="C178" s="122">
        <f>IF(Pivot!C178=0,"",Pivot!C178)</f>
        <v>29.942857142857143</v>
      </c>
      <c r="D178" s="123">
        <f>IF(Pivot!D178=0,"",Pivot!D178)</f>
        <v>15.12857142857143</v>
      </c>
      <c r="E178" s="124">
        <f>IF(Pivot!E178=0,"",Pivot!E178)</f>
        <v>4.9857142857142858</v>
      </c>
      <c r="F178" s="122">
        <f>IF(Pivot!F178=0,"",Pivot!F178)</f>
        <v>3.2857142857142851</v>
      </c>
      <c r="G178" s="95">
        <f>IF(Pivot!G178=0,"",Pivot!G178)</f>
        <v>29.014285714285712</v>
      </c>
      <c r="H178" s="123">
        <f>IF(Pivot!H178=0,"",Pivot!H178)</f>
        <v>14.614285714285714</v>
      </c>
      <c r="I178" s="30">
        <f>IF(Pivot!J178=0,"",Pivot!J178)</f>
        <v>4.9857142857142867</v>
      </c>
      <c r="J178" s="28">
        <f>IF(Pivot!I178=0,"",Pivot!I178)</f>
        <v>3.5571428571428569</v>
      </c>
      <c r="K178" s="109">
        <f>IF(Pivot!K178=0,"",Pivot!K178)</f>
        <v>28.042857142857144</v>
      </c>
      <c r="L178" s="29">
        <f>IF(Pivot!M178=0,"",Pivot!M178)</f>
        <v>12.714285714285714</v>
      </c>
      <c r="M178" s="30">
        <f>IF(Pivot!L178=0,"",Pivot!L178)</f>
        <v>4.7142857142857144</v>
      </c>
      <c r="N178" s="110">
        <f>IF(Pivot!N178=0,"",Pivot!N178)</f>
        <v>3.2857142857142856</v>
      </c>
      <c r="O178" s="71" t="str">
        <f t="shared" ca="1" si="22"/>
        <v>ORL</v>
      </c>
      <c r="P178" s="83">
        <f t="shared" si="23"/>
        <v>1.9000000000000004</v>
      </c>
      <c r="Q178" s="83">
        <f t="shared" si="24"/>
        <v>0.27142857142857135</v>
      </c>
      <c r="R178" s="83">
        <f t="shared" si="25"/>
        <v>-4.4408920985006262E-16</v>
      </c>
      <c r="S178" s="2" t="str">
        <f t="shared" ca="1" si="26"/>
        <v>ORL</v>
      </c>
      <c r="T178" s="71" t="s">
        <v>364</v>
      </c>
      <c r="U178" s="175" t="e">
        <f t="shared" si="28"/>
        <v>#N/A</v>
      </c>
      <c r="V178" s="175" t="e">
        <f t="shared" si="29"/>
        <v>#N/A</v>
      </c>
      <c r="W178" s="175" t="e">
        <f t="shared" si="30"/>
        <v>#N/A</v>
      </c>
      <c r="AA178" s="71" t="s">
        <v>119</v>
      </c>
    </row>
    <row r="179" spans="1:27" customFormat="1" ht="15.6" customHeight="1" thickTop="1" thickBot="1" x14ac:dyDescent="0.35">
      <c r="A179" s="2" t="str">
        <f>IF(Pivot!A179=0,"",TRIM(Pivot!A179))</f>
        <v>Wendell Carter Jr.</v>
      </c>
      <c r="B179" s="29">
        <f>IF(Pivot!B179=0,"",Pivot!B179)</f>
        <v>12</v>
      </c>
      <c r="C179" s="122">
        <f>IF(Pivot!C179=0,"",Pivot!C179)</f>
        <v>30.7</v>
      </c>
      <c r="D179" s="123">
        <f>IF(Pivot!D179=0,"",Pivot!D179)</f>
        <v>17.2</v>
      </c>
      <c r="E179" s="124">
        <f>IF(Pivot!E179=0,"",Pivot!E179)</f>
        <v>9.1</v>
      </c>
      <c r="F179" s="122">
        <f>IF(Pivot!F179=0,"",Pivot!F179)</f>
        <v>1.6</v>
      </c>
      <c r="G179" s="95">
        <f>IF(Pivot!G179=0,"",Pivot!G179)</f>
        <v>29.9</v>
      </c>
      <c r="H179" s="123">
        <f>IF(Pivot!H179=0,"",Pivot!H179)</f>
        <v>15.5</v>
      </c>
      <c r="I179" s="30">
        <f>IF(Pivot!J179=0,"",Pivot!J179)</f>
        <v>7.5</v>
      </c>
      <c r="J179" s="28">
        <f>IF(Pivot!I179=0,"",Pivot!I179)</f>
        <v>1.5</v>
      </c>
      <c r="K179" s="109">
        <f>IF(Pivot!K179=0,"",Pivot!K179)</f>
        <v>29.2</v>
      </c>
      <c r="L179" s="29">
        <f>IF(Pivot!M179=0,"",Pivot!M179)</f>
        <v>14</v>
      </c>
      <c r="M179" s="30">
        <f>IF(Pivot!L179=0,"",Pivot!L179)</f>
        <v>7</v>
      </c>
      <c r="N179" s="110">
        <f>IF(Pivot!N179=0,"",Pivot!N179)</f>
        <v>2</v>
      </c>
      <c r="O179" s="71" t="str">
        <f t="shared" ca="1" si="22"/>
        <v>ORL</v>
      </c>
      <c r="P179" s="83">
        <f t="shared" si="23"/>
        <v>1.5</v>
      </c>
      <c r="Q179" s="83">
        <f t="shared" si="24"/>
        <v>0.5</v>
      </c>
      <c r="R179" s="83">
        <f t="shared" si="25"/>
        <v>-0.5</v>
      </c>
      <c r="S179" s="2" t="str">
        <f t="shared" ca="1" si="26"/>
        <v>ORL</v>
      </c>
      <c r="T179" s="71" t="s">
        <v>182</v>
      </c>
      <c r="U179" s="174">
        <f t="shared" si="28"/>
        <v>18.100000000000001</v>
      </c>
      <c r="V179" s="174">
        <f t="shared" si="29"/>
        <v>3</v>
      </c>
      <c r="W179" s="174">
        <f t="shared" si="30"/>
        <v>3</v>
      </c>
      <c r="AA179" s="71" t="s">
        <v>119</v>
      </c>
    </row>
    <row r="180" spans="1:27" customFormat="1" ht="15.6" customHeight="1" thickTop="1" thickBot="1" x14ac:dyDescent="0.35">
      <c r="A180" s="2" t="str">
        <f>IF(Pivot!A180=0,"",TRIM(Pivot!A180))</f>
        <v>Paolo Banchero</v>
      </c>
      <c r="B180" s="29">
        <f>IF(Pivot!B180=0,"",Pivot!B180)</f>
        <v>15</v>
      </c>
      <c r="C180" s="122">
        <f>IF(Pivot!C180=0,"",Pivot!C180)</f>
        <v>34</v>
      </c>
      <c r="D180" s="123">
        <f>IF(Pivot!D180=0,"",Pivot!D180)</f>
        <v>20.7</v>
      </c>
      <c r="E180" s="124">
        <f>IF(Pivot!E180=0,"",Pivot!E180)</f>
        <v>7.3</v>
      </c>
      <c r="F180" s="122">
        <f>IF(Pivot!F180=0,"",Pivot!F180)</f>
        <v>4.2</v>
      </c>
      <c r="G180" s="95">
        <f>IF(Pivot!G180=0,"",Pivot!G180)</f>
        <v>32.200000000000003</v>
      </c>
      <c r="H180" s="123">
        <f>IF(Pivot!H180=0,"",Pivot!H180)</f>
        <v>18.5</v>
      </c>
      <c r="I180" s="30">
        <f>IF(Pivot!J180=0,"",Pivot!J180)</f>
        <v>8.8000000000000007</v>
      </c>
      <c r="J180" s="28">
        <f>IF(Pivot!I180=0,"",Pivot!I180)</f>
        <v>5.3</v>
      </c>
      <c r="K180" s="109">
        <f>IF(Pivot!K180=0,"",Pivot!K180)</f>
        <v>28.9</v>
      </c>
      <c r="L180" s="29">
        <f>IF(Pivot!M180=0,"",Pivot!M180)</f>
        <v>24</v>
      </c>
      <c r="M180" s="30">
        <f>IF(Pivot!L180=0,"",Pivot!L180)</f>
        <v>11</v>
      </c>
      <c r="N180" s="110">
        <f>IF(Pivot!N180=0,"",Pivot!N180)</f>
        <v>5</v>
      </c>
      <c r="O180" s="71" t="str">
        <f t="shared" ca="1" si="22"/>
        <v>ORL</v>
      </c>
      <c r="P180" s="83">
        <f t="shared" si="23"/>
        <v>-5.5</v>
      </c>
      <c r="Q180" s="83">
        <f t="shared" si="24"/>
        <v>-3.7</v>
      </c>
      <c r="R180" s="83">
        <f t="shared" si="25"/>
        <v>-0.79999999999999982</v>
      </c>
      <c r="S180" s="71" t="str">
        <f t="shared" ca="1" si="26"/>
        <v>ORL</v>
      </c>
      <c r="T180" s="71" t="s">
        <v>219</v>
      </c>
      <c r="U180" s="175">
        <f t="shared" si="28"/>
        <v>2</v>
      </c>
      <c r="V180" s="175">
        <f t="shared" si="29"/>
        <v>2.5</v>
      </c>
      <c r="W180" s="175">
        <f t="shared" si="30"/>
        <v>1</v>
      </c>
      <c r="AA180" s="71" t="s">
        <v>119</v>
      </c>
    </row>
    <row r="181" spans="1:27" customFormat="1" ht="15" customHeight="1" thickTop="1" thickBot="1" x14ac:dyDescent="0.35">
      <c r="A181" s="2" t="str">
        <f>IF(Pivot!A181=0,"",TRIM(Pivot!A181))</f>
        <v>Cole Anthony</v>
      </c>
      <c r="B181" s="29">
        <f>IF(Pivot!B181=0,"",Pivot!B181)</f>
        <v>15</v>
      </c>
      <c r="C181" s="122">
        <f>IF(Pivot!C181=0,"",Pivot!C181)</f>
        <v>28.5</v>
      </c>
      <c r="D181" s="123">
        <f>IF(Pivot!D181=0,"",Pivot!D181)</f>
        <v>15.1</v>
      </c>
      <c r="E181" s="124">
        <f>IF(Pivot!E181=0,"",Pivot!E181)</f>
        <v>5</v>
      </c>
      <c r="F181" s="122">
        <f>IF(Pivot!F181=0,"",Pivot!F181)</f>
        <v>3.2</v>
      </c>
      <c r="G181" s="28">
        <f>IF(Pivot!G181=0,"",Pivot!G181)</f>
        <v>28.8</v>
      </c>
      <c r="H181" s="123">
        <f>IF(Pivot!H181=0,"",Pivot!H181)</f>
        <v>16.3</v>
      </c>
      <c r="I181" s="30">
        <f>IF(Pivot!J181=0,"",Pivot!J181)</f>
        <v>6</v>
      </c>
      <c r="J181" s="28">
        <f>IF(Pivot!I181=0,"",Pivot!I181)</f>
        <v>3.5</v>
      </c>
      <c r="K181" s="28">
        <f>IF(Pivot!K181=0,"",Pivot!K181)</f>
        <v>27.7</v>
      </c>
      <c r="L181" s="29">
        <f>IF(Pivot!M181=0,"",Pivot!M181)</f>
        <v>10</v>
      </c>
      <c r="M181" s="30">
        <f>IF(Pivot!L181=0,"",Pivot!L181)</f>
        <v>5</v>
      </c>
      <c r="N181" s="28">
        <f>IF(Pivot!N181=0,"",Pivot!N181)</f>
        <v>5</v>
      </c>
      <c r="O181" s="71" t="str">
        <f t="shared" ca="1" si="22"/>
        <v>ORL</v>
      </c>
      <c r="P181" s="83">
        <f t="shared" si="23"/>
        <v>5.0999999999999996</v>
      </c>
      <c r="Q181" s="83">
        <f t="shared" si="24"/>
        <v>0</v>
      </c>
      <c r="R181" s="83">
        <f t="shared" si="25"/>
        <v>-1.7999999999999998</v>
      </c>
      <c r="S181" s="71" t="str">
        <f t="shared" ca="1" si="26"/>
        <v>ORL</v>
      </c>
      <c r="T181" s="71" t="s">
        <v>590</v>
      </c>
      <c r="U181" s="174">
        <f t="shared" si="28"/>
        <v>3</v>
      </c>
      <c r="V181" s="174">
        <f t="shared" si="29"/>
        <v>1.6</v>
      </c>
      <c r="W181" s="174">
        <f t="shared" si="30"/>
        <v>1.3</v>
      </c>
      <c r="AA181" s="71" t="s">
        <v>119</v>
      </c>
    </row>
    <row r="182" spans="1:27" customFormat="1" ht="15.6" customHeight="1" thickTop="1" thickBot="1" x14ac:dyDescent="0.35">
      <c r="A182" s="2" t="str">
        <f>IF(Pivot!A182=0,"",TRIM(Pivot!A182))</f>
        <v>Franz Wagner</v>
      </c>
      <c r="B182" s="29">
        <f>IF(Pivot!B182=0,"",Pivot!B182)</f>
        <v>15</v>
      </c>
      <c r="C182" s="122">
        <f>IF(Pivot!C182=0,"",Pivot!C182)</f>
        <v>32.200000000000003</v>
      </c>
      <c r="D182" s="123">
        <f>IF(Pivot!D182=0,"",Pivot!D182)</f>
        <v>18.100000000000001</v>
      </c>
      <c r="E182" s="124">
        <f>IF(Pivot!E182=0,"",Pivot!E182)</f>
        <v>4.3</v>
      </c>
      <c r="F182" s="122">
        <f>IF(Pivot!F182=0,"",Pivot!F182)</f>
        <v>4.0999999999999996</v>
      </c>
      <c r="G182" s="72">
        <f>IF(Pivot!G182=0,"",Pivot!G182)</f>
        <v>33.9</v>
      </c>
      <c r="H182" s="201">
        <f>IF(Pivot!H182=0,"",Pivot!H182)</f>
        <v>20</v>
      </c>
      <c r="I182" s="74">
        <f>IF(Pivot!J182=0,"",Pivot!J182)</f>
        <v>5</v>
      </c>
      <c r="J182" s="72">
        <f>IF(Pivot!I182=0,"",Pivot!I182)</f>
        <v>5.3</v>
      </c>
      <c r="K182" s="72">
        <f>IF(Pivot!K182=0,"",Pivot!K182)</f>
        <v>32</v>
      </c>
      <c r="L182" s="73">
        <f>IF(Pivot!M182=0,"",Pivot!M182)</f>
        <v>25</v>
      </c>
      <c r="M182" s="74">
        <f>IF(Pivot!L182=0,"",Pivot!L182)</f>
        <v>3</v>
      </c>
      <c r="N182" s="72">
        <f>IF(Pivot!N182=0,"",Pivot!N182)</f>
        <v>3</v>
      </c>
      <c r="O182" s="71" t="str">
        <f t="shared" ca="1" si="22"/>
        <v>ORL</v>
      </c>
      <c r="P182" s="83">
        <f t="shared" si="23"/>
        <v>-6.8999999999999986</v>
      </c>
      <c r="Q182" s="83">
        <f t="shared" si="24"/>
        <v>1.2999999999999998</v>
      </c>
      <c r="R182" s="83">
        <f t="shared" si="25"/>
        <v>1.0999999999999996</v>
      </c>
      <c r="S182" s="81" t="str">
        <f t="shared" ca="1" si="26"/>
        <v>ORL</v>
      </c>
      <c r="T182" s="71" t="s">
        <v>229</v>
      </c>
      <c r="U182" s="175" t="e">
        <f t="shared" si="28"/>
        <v>#N/A</v>
      </c>
      <c r="V182" s="175" t="e">
        <f t="shared" si="29"/>
        <v>#N/A</v>
      </c>
      <c r="W182" s="175" t="e">
        <f t="shared" si="30"/>
        <v>#N/A</v>
      </c>
      <c r="AA182" s="71" t="s">
        <v>119</v>
      </c>
    </row>
    <row r="183" spans="1:27" customFormat="1" ht="15.6" customHeight="1" thickTop="1" thickBot="1" x14ac:dyDescent="0.35">
      <c r="A183" s="2" t="str">
        <f>IF(Pivot!A183=0,"",TRIM(Pivot!A183))</f>
        <v>Markelle Fultz</v>
      </c>
      <c r="B183" s="29">
        <f>IF(Pivot!B183=0,"",Pivot!B183)</f>
        <v>15</v>
      </c>
      <c r="C183" s="122">
        <f>IF(Pivot!C183=0,"",Pivot!C183)</f>
        <v>32.5</v>
      </c>
      <c r="D183" s="123">
        <f>IF(Pivot!D183=0,"",Pivot!D183)</f>
        <v>15.9</v>
      </c>
      <c r="E183" s="124">
        <f>IF(Pivot!E183=0,"",Pivot!E183)</f>
        <v>4.0999999999999996</v>
      </c>
      <c r="F183" s="122">
        <f>IF(Pivot!F183=0,"",Pivot!F183)</f>
        <v>6.4</v>
      </c>
      <c r="G183" s="98">
        <f>IF(Pivot!G183=0,"",Pivot!G183)</f>
        <v>30.7</v>
      </c>
      <c r="H183" s="179">
        <f>IF(Pivot!H183=0,"",Pivot!H183)</f>
        <v>12</v>
      </c>
      <c r="I183" s="100">
        <f>IF(Pivot!J183=0,"",Pivot!J183)</f>
        <v>3.3</v>
      </c>
      <c r="J183" s="104">
        <f>IF(Pivot!I183=0,"",Pivot!I183)</f>
        <v>6.8</v>
      </c>
      <c r="K183" s="115">
        <f>IF(Pivot!K183=0,"",Pivot!K183)</f>
        <v>28.8</v>
      </c>
      <c r="L183" s="116">
        <f>IF(Pivot!M183=0,"",Pivot!M183)</f>
        <v>11</v>
      </c>
      <c r="M183" s="117">
        <f>IF(Pivot!L183=0,"",Pivot!L183)</f>
        <v>1</v>
      </c>
      <c r="N183" s="118">
        <f>IF(Pivot!N183=0,"",Pivot!N183)</f>
        <v>5</v>
      </c>
      <c r="O183" s="71" t="str">
        <f t="shared" ca="1" si="22"/>
        <v>ORL</v>
      </c>
      <c r="P183" s="83">
        <f t="shared" si="23"/>
        <v>1</v>
      </c>
      <c r="Q183" s="83">
        <f t="shared" si="24"/>
        <v>2.2999999999999998</v>
      </c>
      <c r="R183" s="83">
        <f t="shared" si="25"/>
        <v>1.4000000000000004</v>
      </c>
      <c r="S183" s="71" t="str">
        <f t="shared" ca="1" si="26"/>
        <v>ORL</v>
      </c>
      <c r="T183" s="71" t="s">
        <v>106</v>
      </c>
      <c r="U183" s="176">
        <f t="shared" si="28"/>
        <v>13</v>
      </c>
      <c r="V183" s="176">
        <f t="shared" si="29"/>
        <v>2.75</v>
      </c>
      <c r="W183" s="176">
        <f t="shared" si="30"/>
        <v>2.25</v>
      </c>
      <c r="AA183" s="71" t="s">
        <v>129</v>
      </c>
    </row>
    <row r="184" spans="1:27" customFormat="1" ht="15.6" customHeight="1" thickTop="1" thickBot="1" x14ac:dyDescent="0.35">
      <c r="A184" s="2" t="str">
        <f>IF(Pivot!A184=0,"",TRIM(Pivot!A184))</f>
        <v>Jalen Suggs</v>
      </c>
      <c r="B184" s="29">
        <f>IF(Pivot!B184=0,"",Pivot!B184)</f>
        <v>11</v>
      </c>
      <c r="C184" s="122">
        <f>IF(Pivot!C184=0,"",Pivot!C184)</f>
        <v>26.1</v>
      </c>
      <c r="D184" s="123">
        <f>IF(Pivot!D184=0,"",Pivot!D184)</f>
        <v>10.5</v>
      </c>
      <c r="E184" s="124">
        <f>IF(Pivot!E184=0,"",Pivot!E184)</f>
        <v>3.5</v>
      </c>
      <c r="F184" s="122">
        <f>IF(Pivot!F184=0,"",Pivot!F184)</f>
        <v>2.2000000000000002</v>
      </c>
      <c r="G184" s="95">
        <f>IF(Pivot!G184=0,"",Pivot!G184)</f>
        <v>23.7</v>
      </c>
      <c r="H184" s="123">
        <f>IF(Pivot!H184=0,"",Pivot!H184)</f>
        <v>9</v>
      </c>
      <c r="I184" s="30">
        <f>IF(Pivot!J184=0,"",Pivot!J184)</f>
        <v>2.5</v>
      </c>
      <c r="J184" s="28">
        <f>IF(Pivot!I184=0,"",Pivot!I184)</f>
        <v>1</v>
      </c>
      <c r="K184" s="109">
        <f>IF(Pivot!K184=0,"",Pivot!K184)</f>
        <v>23.9</v>
      </c>
      <c r="L184" s="29">
        <f>IF(Pivot!M184=0,"",Pivot!M184)</f>
        <v>2</v>
      </c>
      <c r="M184" s="30">
        <f>IF(Pivot!L184=0,"",Pivot!L184)</f>
        <v>3</v>
      </c>
      <c r="N184" s="110">
        <f>IF(Pivot!N184=0,"",Pivot!N184)</f>
        <v>1</v>
      </c>
      <c r="O184" s="71" t="str">
        <f t="shared" ca="1" si="22"/>
        <v>ORL</v>
      </c>
      <c r="P184" s="83">
        <f t="shared" si="23"/>
        <v>7</v>
      </c>
      <c r="Q184" s="83">
        <f t="shared" si="24"/>
        <v>-0.5</v>
      </c>
      <c r="R184" s="83">
        <f t="shared" si="25"/>
        <v>0</v>
      </c>
      <c r="S184" s="2" t="str">
        <f t="shared" ca="1" si="26"/>
        <v>ORL</v>
      </c>
      <c r="T184" s="71" t="s">
        <v>105</v>
      </c>
      <c r="U184" s="175">
        <f t="shared" si="28"/>
        <v>28.7</v>
      </c>
      <c r="V184" s="175">
        <f t="shared" si="29"/>
        <v>8.6999999999999993</v>
      </c>
      <c r="W184" s="175">
        <f t="shared" si="30"/>
        <v>4.7</v>
      </c>
      <c r="AA184" s="71" t="s">
        <v>129</v>
      </c>
    </row>
    <row r="185" spans="1:27" customFormat="1" ht="15.6" customHeight="1" thickTop="1" thickBot="1" x14ac:dyDescent="0.35">
      <c r="A185" s="2" t="str">
        <f>IF(Pivot!A185=0,"",TRIM(Pivot!A185))</f>
        <v>Gary Harris</v>
      </c>
      <c r="B185" s="29">
        <f>IF(Pivot!B185=0,"",Pivot!B185)</f>
        <v>13</v>
      </c>
      <c r="C185" s="122">
        <f>IF(Pivot!C185=0,"",Pivot!C185)</f>
        <v>25.6</v>
      </c>
      <c r="D185" s="123">
        <f>IF(Pivot!D185=0,"",Pivot!D185)</f>
        <v>8.4</v>
      </c>
      <c r="E185" s="124">
        <f>IF(Pivot!E185=0,"",Pivot!E185)</f>
        <v>1.6</v>
      </c>
      <c r="F185" s="122">
        <f>IF(Pivot!F185=0,"",Pivot!F185)</f>
        <v>1.3</v>
      </c>
      <c r="G185" s="95">
        <f>IF(Pivot!G185=0,"",Pivot!G185)</f>
        <v>23.9</v>
      </c>
      <c r="H185" s="123">
        <f>IF(Pivot!H185=0,"",Pivot!H185)</f>
        <v>11</v>
      </c>
      <c r="I185" s="30">
        <f>IF(Pivot!J185=0,"",Pivot!J185)</f>
        <v>1.8</v>
      </c>
      <c r="J185" s="28">
        <f>IF(Pivot!I185=0,"",Pivot!I185)</f>
        <v>1.5</v>
      </c>
      <c r="K185" s="109">
        <f>IF(Pivot!K185=0,"",Pivot!K185)</f>
        <v>25.8</v>
      </c>
      <c r="L185" s="29">
        <f>IF(Pivot!M185=0,"",Pivot!M185)</f>
        <v>3</v>
      </c>
      <c r="M185" s="30">
        <f>IF(Pivot!L185=0,"",Pivot!L185)</f>
        <v>3</v>
      </c>
      <c r="N185" s="110">
        <f>IF(Pivot!N185=0,"",Pivot!N185)</f>
        <v>2</v>
      </c>
      <c r="O185" s="71" t="str">
        <f t="shared" ca="1" si="22"/>
        <v>ORL</v>
      </c>
      <c r="P185" s="83">
        <f t="shared" si="23"/>
        <v>5.4</v>
      </c>
      <c r="Q185" s="83">
        <f t="shared" si="24"/>
        <v>-1.4</v>
      </c>
      <c r="R185" s="83">
        <f t="shared" si="25"/>
        <v>-0.7</v>
      </c>
      <c r="S185" s="81" t="str">
        <f t="shared" ca="1" si="26"/>
        <v>ORL</v>
      </c>
      <c r="T185" s="71" t="s">
        <v>207</v>
      </c>
      <c r="U185" s="174">
        <f t="shared" si="28"/>
        <v>13.9</v>
      </c>
      <c r="V185" s="174">
        <f t="shared" si="29"/>
        <v>5</v>
      </c>
      <c r="W185" s="174">
        <f t="shared" si="30"/>
        <v>2</v>
      </c>
      <c r="AA185" s="71" t="s">
        <v>129</v>
      </c>
    </row>
    <row r="186" spans="1:27" customFormat="1" ht="15.6" customHeight="1" thickTop="1" thickBot="1" x14ac:dyDescent="0.35">
      <c r="A186" s="2" t="str">
        <f>IF(Pivot!A186=0,"",TRIM(Pivot!A186))</f>
        <v>PHI</v>
      </c>
      <c r="B186" s="29">
        <f>IF(Pivot!B186=0,"",Pivot!B186)</f>
        <v>13</v>
      </c>
      <c r="C186" s="122">
        <f>IF(Pivot!C186=0,"",Pivot!C186)</f>
        <v>31.599999999999998</v>
      </c>
      <c r="D186" s="123">
        <f>IF(Pivot!D186=0,"",Pivot!D186)</f>
        <v>17.45</v>
      </c>
      <c r="E186" s="124">
        <f>IF(Pivot!E186=0,"",Pivot!E186)</f>
        <v>5.5</v>
      </c>
      <c r="F186" s="122">
        <f>IF(Pivot!F186=0,"",Pivot!F186)</f>
        <v>4.3166666666666673</v>
      </c>
      <c r="G186" s="95">
        <f>IF(Pivot!G186=0,"",Pivot!G186)</f>
        <v>30.72</v>
      </c>
      <c r="H186" s="123">
        <f>IF(Pivot!H186=0,"",Pivot!H186)</f>
        <v>17.5</v>
      </c>
      <c r="I186" s="30">
        <f>IF(Pivot!J186=0,"",Pivot!J186)</f>
        <v>5</v>
      </c>
      <c r="J186" s="28">
        <f>IF(Pivot!I186=0,"",Pivot!I186)</f>
        <v>3.5799999999999996</v>
      </c>
      <c r="K186" s="109">
        <f>IF(Pivot!K186=0,"",Pivot!K186)</f>
        <v>27.6</v>
      </c>
      <c r="L186" s="29">
        <f>IF(Pivot!M186=0,"",Pivot!M186)</f>
        <v>13</v>
      </c>
      <c r="M186" s="30">
        <f>IF(Pivot!L186=0,"",Pivot!L186)</f>
        <v>2.75</v>
      </c>
      <c r="N186" s="110">
        <f>IF(Pivot!N186=0,"",Pivot!N186)</f>
        <v>2.25</v>
      </c>
      <c r="O186" s="71" t="str">
        <f t="shared" ca="1" si="22"/>
        <v>PHI</v>
      </c>
      <c r="P186" s="83">
        <f t="shared" si="23"/>
        <v>4.4499999999999993</v>
      </c>
      <c r="Q186" s="83">
        <f t="shared" si="24"/>
        <v>2.25</v>
      </c>
      <c r="R186" s="83">
        <f t="shared" si="25"/>
        <v>1.3299999999999996</v>
      </c>
      <c r="S186" s="71" t="str">
        <f t="shared" ca="1" si="26"/>
        <v>PHI</v>
      </c>
      <c r="T186" s="71" t="s">
        <v>309</v>
      </c>
      <c r="U186" s="175">
        <f t="shared" si="28"/>
        <v>2.2999999999999998</v>
      </c>
      <c r="V186" s="175">
        <f t="shared" si="29"/>
        <v>2.2999999999999998</v>
      </c>
      <c r="W186" s="175">
        <f t="shared" si="30"/>
        <v>0.5</v>
      </c>
      <c r="AA186" s="71" t="s">
        <v>129</v>
      </c>
    </row>
    <row r="187" spans="1:27" customFormat="1" ht="15.6" thickTop="1" thickBot="1" x14ac:dyDescent="0.35">
      <c r="A187" s="2" t="str">
        <f>IF(Pivot!A187=0,"",TRIM(Pivot!A187))</f>
        <v>Joel Embiid</v>
      </c>
      <c r="B187" s="29">
        <f>IF(Pivot!B187=0,"",Pivot!B187)</f>
        <v>13</v>
      </c>
      <c r="C187" s="122">
        <f>IF(Pivot!C187=0,"",Pivot!C187)</f>
        <v>33.4</v>
      </c>
      <c r="D187" s="123">
        <f>IF(Pivot!D187=0,"",Pivot!D187)</f>
        <v>34.5</v>
      </c>
      <c r="E187" s="124">
        <f>IF(Pivot!E187=0,"",Pivot!E187)</f>
        <v>9.3000000000000007</v>
      </c>
      <c r="F187" s="122">
        <f>IF(Pivot!F187=0,"",Pivot!F187)</f>
        <v>4.7</v>
      </c>
      <c r="G187" s="95">
        <f>IF(Pivot!G187=0,"",Pivot!G187)</f>
        <v>28.8</v>
      </c>
      <c r="H187" s="123">
        <f>IF(Pivot!H187=0,"",Pivot!H187)</f>
        <v>28.7</v>
      </c>
      <c r="I187" s="30">
        <f>IF(Pivot!J187=0,"",Pivot!J187)</f>
        <v>8.6999999999999993</v>
      </c>
      <c r="J187" s="28">
        <f>IF(Pivot!I187=0,"",Pivot!I187)</f>
        <v>6.3</v>
      </c>
      <c r="K187" s="109" t="e">
        <f>IF(Pivot!K187=0,"",Pivot!K187)</f>
        <v>#DIV/0!</v>
      </c>
      <c r="L187" s="29" t="e">
        <f>IF(Pivot!M187=0,"",Pivot!M187)</f>
        <v>#DIV/0!</v>
      </c>
      <c r="M187" s="30" t="e">
        <f>IF(Pivot!L187=0,"",Pivot!L187)</f>
        <v>#DIV/0!</v>
      </c>
      <c r="N187" s="110" t="e">
        <f>IF(Pivot!N187=0,"",Pivot!N187)</f>
        <v>#DIV/0!</v>
      </c>
      <c r="O187" s="71" t="str">
        <f t="shared" ca="1" si="22"/>
        <v>PHI</v>
      </c>
      <c r="P187" s="83" t="str">
        <f t="shared" si="23"/>
        <v/>
      </c>
      <c r="Q187" s="83" t="str">
        <f t="shared" si="24"/>
        <v/>
      </c>
      <c r="R187" s="83" t="str">
        <f t="shared" si="25"/>
        <v/>
      </c>
      <c r="S187" s="71" t="str">
        <f t="shared" ca="1" si="26"/>
        <v>PHI</v>
      </c>
      <c r="T187" s="71" t="s">
        <v>250</v>
      </c>
      <c r="U187" s="174">
        <f t="shared" si="28"/>
        <v>7</v>
      </c>
      <c r="V187" s="174">
        <f t="shared" si="29"/>
        <v>2</v>
      </c>
      <c r="W187" s="174">
        <f t="shared" si="30"/>
        <v>2</v>
      </c>
      <c r="AA187" s="71" t="s">
        <v>129</v>
      </c>
    </row>
    <row r="188" spans="1:27" customFormat="1" ht="15.6" thickTop="1" thickBot="1" x14ac:dyDescent="0.35">
      <c r="A188" s="2" t="str">
        <f>IF(Pivot!A188=0,"",TRIM(Pivot!A188))</f>
        <v>James Harden</v>
      </c>
      <c r="B188" s="29">
        <f>IF(Pivot!B188=0,"",Pivot!B188)</f>
        <v>9</v>
      </c>
      <c r="C188" s="122">
        <f>IF(Pivot!C188=0,"",Pivot!C188)</f>
        <v>38.200000000000003</v>
      </c>
      <c r="D188" s="123">
        <f>IF(Pivot!D188=0,"",Pivot!D188)</f>
        <v>20.3</v>
      </c>
      <c r="E188" s="124">
        <f>IF(Pivot!E188=0,"",Pivot!E188)</f>
        <v>7.1</v>
      </c>
      <c r="F188" s="122">
        <f>IF(Pivot!F188=0,"",Pivot!F188)</f>
        <v>11.6</v>
      </c>
      <c r="G188" s="95" t="e">
        <f>IF(Pivot!G188=0,"",Pivot!G188)</f>
        <v>#DIV/0!</v>
      </c>
      <c r="H188" s="123" t="e">
        <f>IF(Pivot!H188=0,"",Pivot!H188)</f>
        <v>#DIV/0!</v>
      </c>
      <c r="I188" s="124" t="e">
        <f>IF(Pivot!J188=0,"",Pivot!J188)</f>
        <v>#DIV/0!</v>
      </c>
      <c r="J188" s="28" t="e">
        <f>IF(Pivot!I188=0,"",Pivot!I188)</f>
        <v>#DIV/0!</v>
      </c>
      <c r="K188" s="109" t="e">
        <f>IF(Pivot!K188=0,"",Pivot!K188)</f>
        <v>#DIV/0!</v>
      </c>
      <c r="L188" s="29" t="e">
        <f>IF(Pivot!M188=0,"",Pivot!M188)</f>
        <v>#DIV/0!</v>
      </c>
      <c r="M188" s="30" t="e">
        <f>IF(Pivot!L188=0,"",Pivot!L188)</f>
        <v>#DIV/0!</v>
      </c>
      <c r="N188" s="110" t="e">
        <f>IF(Pivot!N188=0,"",Pivot!N188)</f>
        <v>#DIV/0!</v>
      </c>
      <c r="O188" s="71" t="str">
        <f t="shared" ca="1" si="22"/>
        <v>PHI</v>
      </c>
      <c r="P188" s="83" t="str">
        <f t="shared" si="23"/>
        <v/>
      </c>
      <c r="Q188" s="83" t="str">
        <f t="shared" si="24"/>
        <v/>
      </c>
      <c r="R188" s="83" t="str">
        <f t="shared" si="25"/>
        <v/>
      </c>
      <c r="S188" s="2" t="str">
        <f t="shared" ca="1" si="26"/>
        <v>PHI</v>
      </c>
      <c r="T188" s="71" t="s">
        <v>430</v>
      </c>
      <c r="U188" s="175" t="e">
        <f t="shared" si="28"/>
        <v>#N/A</v>
      </c>
      <c r="V188" s="175" t="e">
        <f t="shared" si="29"/>
        <v>#N/A</v>
      </c>
      <c r="W188" s="175" t="e">
        <f t="shared" si="30"/>
        <v>#N/A</v>
      </c>
      <c r="AA188" s="71" t="s">
        <v>129</v>
      </c>
    </row>
    <row r="189" spans="1:27" customFormat="1" ht="15.6" thickTop="1" thickBot="1" x14ac:dyDescent="0.35">
      <c r="A189" s="2" t="str">
        <f>IF(Pivot!A189=0,"",TRIM(Pivot!A189))</f>
        <v>Tobias Harris</v>
      </c>
      <c r="B189" s="29">
        <f>IF(Pivot!B189=0,"",Pivot!B189)</f>
        <v>14</v>
      </c>
      <c r="C189" s="122">
        <f>IF(Pivot!C189=0,"",Pivot!C189)</f>
        <v>30.9</v>
      </c>
      <c r="D189" s="123">
        <f>IF(Pivot!D189=0,"",Pivot!D189)</f>
        <v>13.9</v>
      </c>
      <c r="E189" s="124">
        <f>IF(Pivot!E189=0,"",Pivot!E189)</f>
        <v>5.8</v>
      </c>
      <c r="F189" s="122">
        <f>IF(Pivot!F189=0,"",Pivot!F189)</f>
        <v>2.6</v>
      </c>
      <c r="G189" s="95">
        <f>IF(Pivot!G189=0,"",Pivot!G189)</f>
        <v>33.5</v>
      </c>
      <c r="H189" s="123">
        <f>IF(Pivot!H189=0,"",Pivot!H189)</f>
        <v>18</v>
      </c>
      <c r="I189" s="124">
        <f>IF(Pivot!J189=0,"",Pivot!J189)</f>
        <v>5.5</v>
      </c>
      <c r="J189" s="28">
        <f>IF(Pivot!I189=0,"",Pivot!I189)</f>
        <v>4</v>
      </c>
      <c r="K189" s="109">
        <f>IF(Pivot!K189=0,"",Pivot!K189)</f>
        <v>28.4</v>
      </c>
      <c r="L189" s="29">
        <f>IF(Pivot!M189=0,"",Pivot!M189)</f>
        <v>16</v>
      </c>
      <c r="M189" s="30">
        <f>IF(Pivot!L189=0,"",Pivot!L189)</f>
        <v>5</v>
      </c>
      <c r="N189" s="110">
        <f>IF(Pivot!N189=0,"",Pivot!N189)</f>
        <v>2</v>
      </c>
      <c r="O189" s="71" t="str">
        <f t="shared" ca="1" si="22"/>
        <v>PHI</v>
      </c>
      <c r="P189" s="83">
        <f t="shared" si="23"/>
        <v>-2.0999999999999996</v>
      </c>
      <c r="Q189" s="83">
        <f t="shared" si="24"/>
        <v>0.5</v>
      </c>
      <c r="R189" s="83">
        <f t="shared" si="25"/>
        <v>0.60000000000000009</v>
      </c>
      <c r="S189" s="2" t="str">
        <f t="shared" ca="1" si="26"/>
        <v>PHI</v>
      </c>
      <c r="T189" s="71" t="s">
        <v>71</v>
      </c>
      <c r="U189" s="176">
        <f t="shared" si="28"/>
        <v>12</v>
      </c>
      <c r="V189" s="176">
        <f t="shared" si="29"/>
        <v>4.5999999999999996</v>
      </c>
      <c r="W189" s="176">
        <f t="shared" si="30"/>
        <v>3.4</v>
      </c>
      <c r="AA189" s="71" t="s">
        <v>129</v>
      </c>
    </row>
    <row r="190" spans="1:27" customFormat="1" ht="15.6" thickTop="1" thickBot="1" x14ac:dyDescent="0.35">
      <c r="A190" s="2" t="str">
        <f>IF(Pivot!A190=0,"",TRIM(Pivot!A190))</f>
        <v>De'Anthony Melton</v>
      </c>
      <c r="B190" s="29">
        <f>IF(Pivot!B190=0,"",Pivot!B190)</f>
        <v>15</v>
      </c>
      <c r="C190" s="122">
        <f>IF(Pivot!C190=0,"",Pivot!C190)</f>
        <v>27.8</v>
      </c>
      <c r="D190" s="123">
        <f>IF(Pivot!D190=0,"",Pivot!D190)</f>
        <v>10.3</v>
      </c>
      <c r="E190" s="124">
        <f>IF(Pivot!E190=0,"",Pivot!E190)</f>
        <v>4.3</v>
      </c>
      <c r="F190" s="122">
        <f>IF(Pivot!F190=0,"",Pivot!F190)</f>
        <v>2.6</v>
      </c>
      <c r="G190" s="95">
        <f>IF(Pivot!G190=0,"",Pivot!G190)</f>
        <v>29.8</v>
      </c>
      <c r="H190" s="123">
        <f>IF(Pivot!H190=0,"",Pivot!H190)</f>
        <v>11.3</v>
      </c>
      <c r="I190" s="124">
        <f>IF(Pivot!J190=0,"",Pivot!J190)</f>
        <v>3.5</v>
      </c>
      <c r="J190" s="28">
        <f>IF(Pivot!I190=0,"",Pivot!I190)</f>
        <v>2.8</v>
      </c>
      <c r="K190" s="109">
        <f>IF(Pivot!K190=0,"",Pivot!K190)</f>
        <v>25.8</v>
      </c>
      <c r="L190" s="29">
        <f>IF(Pivot!M190=0,"",Pivot!M190)</f>
        <v>7</v>
      </c>
      <c r="M190" s="30">
        <f>IF(Pivot!L190=0,"",Pivot!L190)</f>
        <v>2</v>
      </c>
      <c r="N190" s="110">
        <f>IF(Pivot!N190=0,"",Pivot!N190)</f>
        <v>2</v>
      </c>
      <c r="O190" s="71" t="str">
        <f t="shared" ca="1" si="22"/>
        <v>PHI</v>
      </c>
      <c r="P190" s="83">
        <f t="shared" si="23"/>
        <v>3.3000000000000007</v>
      </c>
      <c r="Q190" s="83">
        <f t="shared" si="24"/>
        <v>1.5</v>
      </c>
      <c r="R190" s="83">
        <f t="shared" si="25"/>
        <v>0.60000000000000009</v>
      </c>
      <c r="S190" s="2" t="str">
        <f t="shared" ca="1" si="26"/>
        <v>PHI</v>
      </c>
      <c r="T190" s="71" t="str">
        <f t="shared" ref="T190:T197" si="31">A190</f>
        <v>De'Anthony Melton</v>
      </c>
      <c r="U190" s="175">
        <f t="shared" si="28"/>
        <v>7</v>
      </c>
      <c r="V190" s="175">
        <f t="shared" si="29"/>
        <v>2</v>
      </c>
      <c r="W190" s="175">
        <f t="shared" si="30"/>
        <v>2</v>
      </c>
      <c r="AA190" s="71" t="s">
        <v>129</v>
      </c>
    </row>
    <row r="191" spans="1:27" customFormat="1" ht="15.6" thickTop="1" thickBot="1" x14ac:dyDescent="0.35">
      <c r="A191" s="2" t="str">
        <f>IF(Pivot!A191=0,"",TRIM(Pivot!A191))</f>
        <v>Tyrese Maxey</v>
      </c>
      <c r="B191" s="29">
        <f>IF(Pivot!B191=0,"",Pivot!B191)</f>
        <v>15</v>
      </c>
      <c r="C191" s="122">
        <f>IF(Pivot!C191=0,"",Pivot!C191)</f>
        <v>35.700000000000003</v>
      </c>
      <c r="D191" s="123">
        <f>IF(Pivot!D191=0,"",Pivot!D191)</f>
        <v>23.4</v>
      </c>
      <c r="E191" s="124">
        <f>IF(Pivot!E191=0,"",Pivot!E191)</f>
        <v>3.4</v>
      </c>
      <c r="F191" s="122">
        <f>IF(Pivot!F191=0,"",Pivot!F191)</f>
        <v>3.6</v>
      </c>
      <c r="G191" s="95">
        <f>IF(Pivot!G191=0,"",Pivot!G191)</f>
        <v>36.5</v>
      </c>
      <c r="H191" s="123">
        <f>IF(Pivot!H191=0,"",Pivot!H191)</f>
        <v>27</v>
      </c>
      <c r="I191" s="30">
        <f>IF(Pivot!J191=0,"",Pivot!J191)</f>
        <v>5</v>
      </c>
      <c r="J191" s="28">
        <f>IF(Pivot!I191=0,"",Pivot!I191)</f>
        <v>4.3</v>
      </c>
      <c r="K191" s="109">
        <f>IF(Pivot!K191=0,"",Pivot!K191)</f>
        <v>33.6</v>
      </c>
      <c r="L191" s="29">
        <f>IF(Pivot!M191=0,"",Pivot!M191)</f>
        <v>29</v>
      </c>
      <c r="M191" s="30">
        <f>IF(Pivot!L191=0,"",Pivot!L191)</f>
        <v>4</v>
      </c>
      <c r="N191" s="110">
        <f>IF(Pivot!N191=0,"",Pivot!N191)</f>
        <v>5</v>
      </c>
      <c r="O191" s="71" t="str">
        <f t="shared" ca="1" si="22"/>
        <v>PHI</v>
      </c>
      <c r="P191" s="83">
        <f t="shared" si="23"/>
        <v>-5.6000000000000014</v>
      </c>
      <c r="Q191" s="83">
        <f t="shared" si="24"/>
        <v>-0.60000000000000009</v>
      </c>
      <c r="R191" s="83">
        <f t="shared" si="25"/>
        <v>-1.4</v>
      </c>
      <c r="S191" s="2" t="str">
        <f t="shared" ca="1" si="26"/>
        <v>PHI</v>
      </c>
      <c r="T191" s="71" t="str">
        <f t="shared" si="31"/>
        <v>Tyrese Maxey</v>
      </c>
      <c r="U191" s="174">
        <f t="shared" si="28"/>
        <v>23.4</v>
      </c>
      <c r="V191" s="174">
        <f t="shared" si="29"/>
        <v>3.4</v>
      </c>
      <c r="W191" s="174">
        <f t="shared" si="30"/>
        <v>3.6</v>
      </c>
      <c r="AA191" s="71" t="s">
        <v>113</v>
      </c>
    </row>
    <row r="192" spans="1:27" customFormat="1" ht="15.6" thickTop="1" thickBot="1" x14ac:dyDescent="0.35">
      <c r="A192" s="2" t="str">
        <f>IF(Pivot!A192=0,"",TRIM(Pivot!A192))</f>
        <v>P.J. Tucker</v>
      </c>
      <c r="B192" s="29">
        <f>IF(Pivot!B192=0,"",Pivot!B192)</f>
        <v>12</v>
      </c>
      <c r="C192" s="122">
        <f>IF(Pivot!C192=0,"",Pivot!C192)</f>
        <v>23.6</v>
      </c>
      <c r="D192" s="123">
        <f>IF(Pivot!D192=0,"",Pivot!D192)</f>
        <v>2.2999999999999998</v>
      </c>
      <c r="E192" s="124">
        <f>IF(Pivot!E192=0,"",Pivot!E192)</f>
        <v>3.1</v>
      </c>
      <c r="F192" s="122">
        <f>IF(Pivot!F192=0,"",Pivot!F192)</f>
        <v>0.8</v>
      </c>
      <c r="G192" s="95">
        <f>IF(Pivot!G192=0,"",Pivot!G192)</f>
        <v>25</v>
      </c>
      <c r="H192" s="123">
        <f>IF(Pivot!H192=0,"",Pivot!H192)</f>
        <v>2.5</v>
      </c>
      <c r="I192" s="30">
        <f>IF(Pivot!J192=0,"",Pivot!J192)</f>
        <v>2.2999999999999998</v>
      </c>
      <c r="J192" s="28">
        <f>IF(Pivot!I192=0,"",Pivot!I192)</f>
        <v>0.5</v>
      </c>
      <c r="K192" s="109">
        <f>IF(Pivot!K192=0,"",Pivot!K192)</f>
        <v>22.6</v>
      </c>
      <c r="L192" s="29" t="str">
        <f>IF(Pivot!M192=0,"",Pivot!M192)</f>
        <v/>
      </c>
      <c r="M192" s="30" t="str">
        <f>IF(Pivot!L192=0,"",Pivot!L192)</f>
        <v/>
      </c>
      <c r="N192" s="110" t="str">
        <f>IF(Pivot!N192=0,"",Pivot!N192)</f>
        <v/>
      </c>
      <c r="O192" s="71" t="str">
        <f t="shared" ca="1" si="22"/>
        <v>PHI</v>
      </c>
      <c r="P192" s="83" t="str">
        <f t="shared" si="23"/>
        <v/>
      </c>
      <c r="Q192" s="83" t="str">
        <f t="shared" si="24"/>
        <v/>
      </c>
      <c r="R192" s="83" t="str">
        <f t="shared" si="25"/>
        <v/>
      </c>
      <c r="S192" s="2" t="str">
        <f t="shared" ca="1" si="26"/>
        <v>PHI</v>
      </c>
      <c r="T192" s="71" t="str">
        <f t="shared" si="31"/>
        <v>P.J. Tucker</v>
      </c>
      <c r="U192" s="175">
        <f t="shared" si="28"/>
        <v>2.2999999999999998</v>
      </c>
      <c r="V192" s="175">
        <f t="shared" si="29"/>
        <v>2.2999999999999998</v>
      </c>
      <c r="W192" s="175">
        <f t="shared" si="30"/>
        <v>0.5</v>
      </c>
      <c r="AA192" s="71" t="s">
        <v>113</v>
      </c>
    </row>
    <row r="193" spans="1:36" customFormat="1" ht="15.6" thickTop="1" thickBot="1" x14ac:dyDescent="0.35">
      <c r="A193" s="2" t="str">
        <f>IF(Pivot!A193=0,"",TRIM(Pivot!A193))</f>
        <v>PHX</v>
      </c>
      <c r="B193" s="29">
        <f>IF(Pivot!B193=0,"",Pivot!B193)</f>
        <v>12.333333333333334</v>
      </c>
      <c r="C193" s="122">
        <f>IF(Pivot!C193=0,"",Pivot!C193)</f>
        <v>30.333333333333332</v>
      </c>
      <c r="D193" s="123">
        <f>IF(Pivot!D193=0,"",Pivot!D193)</f>
        <v>17.150000000000002</v>
      </c>
      <c r="E193" s="124">
        <f>IF(Pivot!E193=0,"",Pivot!E193)</f>
        <v>5.8</v>
      </c>
      <c r="F193" s="122">
        <f>IF(Pivot!F193=0,"",Pivot!F193)</f>
        <v>3.7000000000000006</v>
      </c>
      <c r="G193" s="95">
        <f>IF(Pivot!G193=0,"",Pivot!G193)</f>
        <v>27.46</v>
      </c>
      <c r="H193" s="123">
        <f>IF(Pivot!H193=0,"",Pivot!H193)</f>
        <v>14.02</v>
      </c>
      <c r="I193" s="30">
        <f>IF(Pivot!J193=0,"",Pivot!J193)</f>
        <v>4.8</v>
      </c>
      <c r="J193" s="28">
        <f>IF(Pivot!I193=0,"",Pivot!I193)</f>
        <v>3.46</v>
      </c>
      <c r="K193" s="109">
        <f>IF(Pivot!K193=0,"",Pivot!K193)</f>
        <v>25.8</v>
      </c>
      <c r="L193" s="29">
        <f>IF(Pivot!M193=0,"",Pivot!M193)</f>
        <v>12</v>
      </c>
      <c r="M193" s="30">
        <f>IF(Pivot!L193=0,"",Pivot!L193)</f>
        <v>4.5999999999999996</v>
      </c>
      <c r="N193" s="110">
        <f>IF(Pivot!N193=0,"",Pivot!N193)</f>
        <v>3.4</v>
      </c>
      <c r="O193" s="71" t="str">
        <f t="shared" ca="1" si="22"/>
        <v>PHX</v>
      </c>
      <c r="P193" s="83">
        <f t="shared" si="23"/>
        <v>2.0199999999999996</v>
      </c>
      <c r="Q193" s="83">
        <f t="shared" si="24"/>
        <v>0.20000000000000018</v>
      </c>
      <c r="R193" s="83">
        <f t="shared" si="25"/>
        <v>6.0000000000000053E-2</v>
      </c>
      <c r="S193" s="2" t="str">
        <f t="shared" ca="1" si="26"/>
        <v>PHX</v>
      </c>
      <c r="T193" s="71" t="str">
        <f t="shared" si="31"/>
        <v>PHX</v>
      </c>
      <c r="U193" s="174">
        <f t="shared" si="28"/>
        <v>12</v>
      </c>
      <c r="V193" s="174">
        <f t="shared" si="29"/>
        <v>4.5999999999999996</v>
      </c>
      <c r="W193" s="174">
        <f t="shared" si="30"/>
        <v>3.4</v>
      </c>
      <c r="AA193" s="71" t="s">
        <v>113</v>
      </c>
    </row>
    <row r="194" spans="1:36" customFormat="1" ht="15.6" thickTop="1" thickBot="1" x14ac:dyDescent="0.35">
      <c r="A194" s="2" t="str">
        <f>IF(Pivot!A194=0,"",TRIM(Pivot!A194))</f>
        <v>Deandre Ayton</v>
      </c>
      <c r="B194" s="29">
        <f>IF(Pivot!B194=0,"",Pivot!B194)</f>
        <v>11</v>
      </c>
      <c r="C194" s="122">
        <f>IF(Pivot!C194=0,"",Pivot!C194)</f>
        <v>31.6</v>
      </c>
      <c r="D194" s="123">
        <f>IF(Pivot!D194=0,"",Pivot!D194)</f>
        <v>15.9</v>
      </c>
      <c r="E194" s="124">
        <f>IF(Pivot!E194=0,"",Pivot!E194)</f>
        <v>10.199999999999999</v>
      </c>
      <c r="F194" s="122">
        <f>IF(Pivot!F194=0,"",Pivot!F194)</f>
        <v>0.6</v>
      </c>
      <c r="G194" s="95">
        <f>IF(Pivot!G194=0,"",Pivot!G194)</f>
        <v>30.2</v>
      </c>
      <c r="H194" s="123">
        <f>IF(Pivot!H194=0,"",Pivot!H194)</f>
        <v>14</v>
      </c>
      <c r="I194" s="30">
        <f>IF(Pivot!J194=0,"",Pivot!J194)</f>
        <v>8</v>
      </c>
      <c r="J194" s="28" t="str">
        <f>IF(Pivot!I194=0,"",Pivot!I194)</f>
        <v/>
      </c>
      <c r="K194" s="109">
        <f>IF(Pivot!K194=0,"",Pivot!K194)</f>
        <v>30.2</v>
      </c>
      <c r="L194" s="29">
        <f>IF(Pivot!M194=0,"",Pivot!M194)</f>
        <v>14</v>
      </c>
      <c r="M194" s="30">
        <f>IF(Pivot!L194=0,"",Pivot!L194)</f>
        <v>8</v>
      </c>
      <c r="N194" s="110" t="str">
        <f>IF(Pivot!N194=0,"",Pivot!N194)</f>
        <v/>
      </c>
      <c r="O194" s="71" t="str">
        <f t="shared" ca="1" si="22"/>
        <v>PHX</v>
      </c>
      <c r="P194" s="83">
        <f t="shared" si="23"/>
        <v>0</v>
      </c>
      <c r="Q194" s="83">
        <f t="shared" si="24"/>
        <v>0</v>
      </c>
      <c r="R194" s="83" t="str">
        <f t="shared" si="25"/>
        <v/>
      </c>
      <c r="S194" s="71" t="str">
        <f t="shared" ca="1" si="26"/>
        <v>PHX</v>
      </c>
      <c r="T194" s="71" t="str">
        <f t="shared" si="31"/>
        <v>Deandre Ayton</v>
      </c>
      <c r="U194" s="175">
        <f t="shared" si="28"/>
        <v>14</v>
      </c>
      <c r="V194" s="175">
        <f t="shared" si="29"/>
        <v>8</v>
      </c>
      <c r="W194" s="175">
        <f t="shared" si="30"/>
        <v>0.6</v>
      </c>
      <c r="AA194" s="71" t="s">
        <v>113</v>
      </c>
    </row>
    <row r="195" spans="1:36" customFormat="1" ht="15.6" thickTop="1" thickBot="1" x14ac:dyDescent="0.35">
      <c r="A195" s="2" t="str">
        <f>IF(Pivot!A195=0,"",TRIM(Pivot!A195))</f>
        <v>Kevin Durant</v>
      </c>
      <c r="B195" s="29">
        <f>IF(Pivot!B195=0,"",Pivot!B195)</f>
        <v>3</v>
      </c>
      <c r="C195" s="122">
        <f>IF(Pivot!C195=0,"",Pivot!C195)</f>
        <v>32.700000000000003</v>
      </c>
      <c r="D195" s="123">
        <f>IF(Pivot!D195=0,"",Pivot!D195)</f>
        <v>26.7</v>
      </c>
      <c r="E195" s="124">
        <f>IF(Pivot!E195=0,"",Pivot!E195)</f>
        <v>7.3</v>
      </c>
      <c r="F195" s="122">
        <f>IF(Pivot!F195=0,"",Pivot!F195)</f>
        <v>3.7</v>
      </c>
      <c r="G195" s="95" t="e">
        <f>IF(Pivot!G195=0,"",Pivot!G195)</f>
        <v>#DIV/0!</v>
      </c>
      <c r="H195" s="123" t="e">
        <f>IF(Pivot!H195=0,"",Pivot!H195)</f>
        <v>#DIV/0!</v>
      </c>
      <c r="I195" s="30" t="e">
        <f>IF(Pivot!J195=0,"",Pivot!J195)</f>
        <v>#DIV/0!</v>
      </c>
      <c r="J195" s="28" t="e">
        <f>IF(Pivot!I195=0,"",Pivot!I195)</f>
        <v>#DIV/0!</v>
      </c>
      <c r="K195" s="109" t="e">
        <f>IF(Pivot!K195=0,"",Pivot!K195)</f>
        <v>#DIV/0!</v>
      </c>
      <c r="L195" s="29" t="e">
        <f>IF(Pivot!M195=0,"",Pivot!M195)</f>
        <v>#DIV/0!</v>
      </c>
      <c r="M195" s="30" t="e">
        <f>IF(Pivot!L195=0,"",Pivot!L195)</f>
        <v>#DIV/0!</v>
      </c>
      <c r="N195" s="110" t="e">
        <f>IF(Pivot!N195=0,"",Pivot!N195)</f>
        <v>#DIV/0!</v>
      </c>
      <c r="O195" s="71" t="str">
        <f t="shared" ref="O195:O258" ca="1" si="32">IF(LEN(A195)=3,A195,OFFSET(O195,-1,0))</f>
        <v>PHX</v>
      </c>
      <c r="P195" s="83" t="str">
        <f t="shared" si="23"/>
        <v/>
      </c>
      <c r="Q195" s="83" t="str">
        <f t="shared" si="24"/>
        <v/>
      </c>
      <c r="R195" s="83" t="str">
        <f t="shared" si="25"/>
        <v/>
      </c>
      <c r="S195" s="71" t="str">
        <f t="shared" ca="1" si="26"/>
        <v>PHX</v>
      </c>
      <c r="T195" s="71" t="str">
        <f t="shared" si="31"/>
        <v>Kevin Durant</v>
      </c>
      <c r="U195" s="174" t="e">
        <f t="shared" si="28"/>
        <v>#DIV/0!</v>
      </c>
      <c r="V195" s="174" t="e">
        <f t="shared" si="29"/>
        <v>#DIV/0!</v>
      </c>
      <c r="W195" s="174" t="e">
        <f t="shared" si="30"/>
        <v>#DIV/0!</v>
      </c>
      <c r="AA195" s="71" t="s">
        <v>113</v>
      </c>
    </row>
    <row r="196" spans="1:36" customFormat="1" ht="15.6" thickTop="1" thickBot="1" x14ac:dyDescent="0.35">
      <c r="A196" s="2" t="str">
        <f>IF(Pivot!A196=0,"",TRIM(Pivot!A196))</f>
        <v>Devin Booker</v>
      </c>
      <c r="B196" s="29">
        <f>IF(Pivot!B196=0,"",Pivot!B196)</f>
        <v>15</v>
      </c>
      <c r="C196" s="122">
        <f>IF(Pivot!C196=0,"",Pivot!C196)</f>
        <v>35.9</v>
      </c>
      <c r="D196" s="123">
        <f>IF(Pivot!D196=0,"",Pivot!D196)</f>
        <v>31.6</v>
      </c>
      <c r="E196" s="124">
        <f>IF(Pivot!E196=0,"",Pivot!E196)</f>
        <v>4.8</v>
      </c>
      <c r="F196" s="122">
        <f>IF(Pivot!F196=0,"",Pivot!F196)</f>
        <v>5.2</v>
      </c>
      <c r="G196" s="95">
        <f>IF(Pivot!G196=0,"",Pivot!G196)</f>
        <v>34.700000000000003</v>
      </c>
      <c r="H196" s="123">
        <f>IF(Pivot!H196=0,"",Pivot!H196)</f>
        <v>29.5</v>
      </c>
      <c r="I196" s="30">
        <f>IF(Pivot!J196=0,"",Pivot!J196)</f>
        <v>6</v>
      </c>
      <c r="J196" s="28">
        <f>IF(Pivot!I196=0,"",Pivot!I196)</f>
        <v>5</v>
      </c>
      <c r="K196" s="109">
        <f>IF(Pivot!K196=0,"",Pivot!K196)</f>
        <v>33.5</v>
      </c>
      <c r="L196" s="29">
        <f>IF(Pivot!M196=0,"",Pivot!M196)</f>
        <v>24</v>
      </c>
      <c r="M196" s="30">
        <f>IF(Pivot!L196=0,"",Pivot!L196)</f>
        <v>7</v>
      </c>
      <c r="N196" s="110">
        <f>IF(Pivot!N196=0,"",Pivot!N196)</f>
        <v>5</v>
      </c>
      <c r="O196" s="71" t="str">
        <f t="shared" ca="1" si="32"/>
        <v>PHX</v>
      </c>
      <c r="P196" s="83">
        <f t="shared" ref="P196:P259" si="33">IFERROR((MIN(D196,H196) - L196),"")</f>
        <v>5.5</v>
      </c>
      <c r="Q196" s="83">
        <f t="shared" ref="Q196:Q259" si="34">IFERROR((MIN(E196,I196) - M196),"")</f>
        <v>-2.2000000000000002</v>
      </c>
      <c r="R196" s="83">
        <f t="shared" ref="R196:R259" si="35">IFERROR((MIN(F196,J196) - N196),"")</f>
        <v>0</v>
      </c>
      <c r="S196" s="2" t="str">
        <f t="shared" ca="1" si="26"/>
        <v>PHX</v>
      </c>
      <c r="T196" s="71" t="str">
        <f t="shared" si="31"/>
        <v>Devin Booker</v>
      </c>
      <c r="U196" s="175">
        <f t="shared" si="28"/>
        <v>24</v>
      </c>
      <c r="V196" s="175">
        <f t="shared" si="29"/>
        <v>4.8</v>
      </c>
      <c r="W196" s="175">
        <f t="shared" si="30"/>
        <v>5</v>
      </c>
      <c r="AA196" s="71" t="s">
        <v>113</v>
      </c>
    </row>
    <row r="197" spans="1:36" customFormat="1" ht="15.6" thickTop="1" thickBot="1" x14ac:dyDescent="0.35">
      <c r="A197" s="2" t="str">
        <f>IF(Pivot!A197=0,"",TRIM(Pivot!A197))</f>
        <v>Torrey Craig</v>
      </c>
      <c r="B197" s="29">
        <f>IF(Pivot!B197=0,"",Pivot!B197)</f>
        <v>15</v>
      </c>
      <c r="C197" s="122">
        <f>IF(Pivot!C197=0,"",Pivot!C197)</f>
        <v>22.8</v>
      </c>
      <c r="D197" s="123">
        <f>IF(Pivot!D197=0,"",Pivot!D197)</f>
        <v>5.3</v>
      </c>
      <c r="E197" s="124">
        <f>IF(Pivot!E197=0,"",Pivot!E197)</f>
        <v>4.5</v>
      </c>
      <c r="F197" s="122">
        <f>IF(Pivot!F197=0,"",Pivot!F197)</f>
        <v>1.3</v>
      </c>
      <c r="G197" s="95">
        <f>IF(Pivot!G197=0,"",Pivot!G197)</f>
        <v>22</v>
      </c>
      <c r="H197" s="123">
        <f>IF(Pivot!H197=0,"",Pivot!H197)</f>
        <v>6.5</v>
      </c>
      <c r="I197" s="30">
        <f>IF(Pivot!J197=0,"",Pivot!J197)</f>
        <v>3</v>
      </c>
      <c r="J197" s="28">
        <f>IF(Pivot!I197=0,"",Pivot!I197)</f>
        <v>0.8</v>
      </c>
      <c r="K197" s="109">
        <f>IF(Pivot!K197=0,"",Pivot!K197)</f>
        <v>17</v>
      </c>
      <c r="L197" s="29">
        <f>IF(Pivot!M197=0,"",Pivot!M197)</f>
        <v>4</v>
      </c>
      <c r="M197" s="30">
        <f>IF(Pivot!L197=0,"",Pivot!L197)</f>
        <v>3</v>
      </c>
      <c r="N197" s="110" t="str">
        <f>IF(Pivot!N197=0,"",Pivot!N197)</f>
        <v/>
      </c>
      <c r="O197" s="71" t="str">
        <f t="shared" ca="1" si="32"/>
        <v>PHX</v>
      </c>
      <c r="P197" s="83">
        <f t="shared" si="33"/>
        <v>1.2999999999999998</v>
      </c>
      <c r="Q197" s="83">
        <f t="shared" si="34"/>
        <v>0</v>
      </c>
      <c r="R197" s="83" t="str">
        <f t="shared" si="35"/>
        <v/>
      </c>
      <c r="S197" s="2" t="str">
        <f t="shared" ref="S197:S258" ca="1" si="36">IF(A197="Grand Total","",O197)</f>
        <v>PHX</v>
      </c>
      <c r="T197" s="71" t="str">
        <f t="shared" si="31"/>
        <v>Torrey Craig</v>
      </c>
      <c r="U197" s="174">
        <f t="shared" ref="U197:U243" si="37">IFERROR(IF(AND(VLOOKUP(T197,$A:$O,4,0)&lt;VLOOKUP(T197,$A:$O,8,0),VLOOKUP(T197,$A:$O,4,0)&lt;VLOOKUP(T197,$A:$O,12,0)),VLOOKUP(T197,$A:$O,4,0),IF(AND(VLOOKUP(T197,$A:$O,8,0)&lt;VLOOKUP(T197,$A:$O,4,0),VLOOKUP(T197,$A:$O,8,0)&lt;VLOOKUP(T197,$A:$O,12,0)),VLOOKUP(T197,$A:$O,8,0),VLOOKUP(T197,$A:$O,12,0))),MIN(VLOOKUP(T197,$A:$O,4,0),VLOOKUP(T197,$A:$O,8,0)))</f>
        <v>4</v>
      </c>
      <c r="V197" s="174">
        <f t="shared" ref="V197:V243" si="38">IFERROR(IF(AND(VLOOKUP(T197,$A:$O,5,0)&lt;VLOOKUP(T197,$A:$O,9,0),VLOOKUP(T197,$A:$O,5,0)&lt;VLOOKUP(T197,$A:$O,13,0)),VLOOKUP(T197,$A:$O,5,0),IF(AND(VLOOKUP(T197,$A:$O,9,0)&lt;VLOOKUP(T197,$A:$O,5,0),VLOOKUP(T197,$A:$O,9,0)&lt;VLOOKUP(T197,$A:$O,13,0)),VLOOKUP(T197,$A:$O,9,0),VLOOKUP(T197,$A:$O,13,0))),MIN(VLOOKUP(T197,$A:$O,5,0),VLOOKUP(T197,$A:$O,9,0)))</f>
        <v>3</v>
      </c>
      <c r="W197" s="174">
        <f t="shared" ref="W197:W243" si="39">IFERROR(IF(AND(VLOOKUP(T197,$A:$O,6,0)&lt;VLOOKUP(T197,$A:$O,10,0),VLOOKUP(T197,$A:$O,6,0)&lt;VLOOKUP(T197,$A:$O,14,0)),VLOOKUP(T197,$A:$O,6,0),IF(AND(VLOOKUP(T197,$A:$O,10,0)&lt;VLOOKUP(T197,$A:$O,6,0),VLOOKUP(T197,$A:$O,10,0)&lt;VLOOKUP(T197,$A:$O,14,0)),VLOOKUP(T197,$A:$O,10,0),VLOOKUP(T197,$A:$O,14,0))),MIN(VLOOKUP(T197,$A:$O,6,0),VLOOKUP(T197,$A:$O,10,0)))</f>
        <v>0.8</v>
      </c>
      <c r="AA197" s="71" t="s">
        <v>125</v>
      </c>
    </row>
    <row r="198" spans="1:36" customFormat="1" ht="15.6" thickTop="1" thickBot="1" x14ac:dyDescent="0.35">
      <c r="A198" s="2" t="str">
        <f>IF(Pivot!A198=0,"",TRIM(Pivot!A198))</f>
        <v>Chris Paul</v>
      </c>
      <c r="B198" s="29">
        <f>IF(Pivot!B198=0,"",Pivot!B198)</f>
        <v>15</v>
      </c>
      <c r="C198" s="122">
        <f>IF(Pivot!C198=0,"",Pivot!C198)</f>
        <v>31.5</v>
      </c>
      <c r="D198" s="123">
        <f>IF(Pivot!D198=0,"",Pivot!D198)</f>
        <v>13.3</v>
      </c>
      <c r="E198" s="124">
        <f>IF(Pivot!E198=0,"",Pivot!E198)</f>
        <v>4.4000000000000004</v>
      </c>
      <c r="F198" s="122">
        <f>IF(Pivot!F198=0,"",Pivot!F198)</f>
        <v>9.3000000000000007</v>
      </c>
      <c r="G198" s="95">
        <f>IF(Pivot!G198=0,"",Pivot!G198)</f>
        <v>28.7</v>
      </c>
      <c r="H198" s="123">
        <f>IF(Pivot!H198=0,"",Pivot!H198)</f>
        <v>13.8</v>
      </c>
      <c r="I198" s="30">
        <f>IF(Pivot!J198=0,"",Pivot!J198)</f>
        <v>4.5</v>
      </c>
      <c r="J198" s="28">
        <f>IF(Pivot!I198=0,"",Pivot!I198)</f>
        <v>8.5</v>
      </c>
      <c r="K198" s="109">
        <f>IF(Pivot!K198=0,"",Pivot!K198)</f>
        <v>26.9</v>
      </c>
      <c r="L198" s="29">
        <f>IF(Pivot!M198=0,"",Pivot!M198)</f>
        <v>9</v>
      </c>
      <c r="M198" s="30">
        <f>IF(Pivot!L198=0,"",Pivot!L198)</f>
        <v>3</v>
      </c>
      <c r="N198" s="110">
        <f>IF(Pivot!N198=0,"",Pivot!N198)</f>
        <v>10</v>
      </c>
      <c r="O198" s="71" t="str">
        <f t="shared" ca="1" si="32"/>
        <v>PHX</v>
      </c>
      <c r="P198" s="83">
        <f t="shared" si="33"/>
        <v>4.3000000000000007</v>
      </c>
      <c r="Q198" s="83">
        <f t="shared" si="34"/>
        <v>1.4000000000000004</v>
      </c>
      <c r="R198" s="83">
        <f t="shared" si="35"/>
        <v>-1.5</v>
      </c>
      <c r="S198" s="71" t="str">
        <f t="shared" ca="1" si="36"/>
        <v>PHX</v>
      </c>
      <c r="T198" s="71" t="s">
        <v>242</v>
      </c>
      <c r="U198" s="174">
        <f t="shared" si="37"/>
        <v>9</v>
      </c>
      <c r="V198" s="174">
        <f t="shared" si="38"/>
        <v>4.8</v>
      </c>
      <c r="W198" s="174">
        <f t="shared" si="39"/>
        <v>2</v>
      </c>
      <c r="AA198" s="71" t="s">
        <v>125</v>
      </c>
    </row>
    <row r="199" spans="1:36" customFormat="1" ht="15.6" thickTop="1" thickBot="1" x14ac:dyDescent="0.35">
      <c r="A199" s="2" t="str">
        <f>IF(Pivot!A199=0,"",TRIM(Pivot!A199))</f>
        <v>Josh Okogie</v>
      </c>
      <c r="B199" s="29">
        <f>IF(Pivot!B199=0,"",Pivot!B199)</f>
        <v>15</v>
      </c>
      <c r="C199" s="122">
        <f>IF(Pivot!C199=0,"",Pivot!C199)</f>
        <v>27.5</v>
      </c>
      <c r="D199" s="123">
        <f>IF(Pivot!D199=0,"",Pivot!D199)</f>
        <v>10.1</v>
      </c>
      <c r="E199" s="124">
        <f>IF(Pivot!E199=0,"",Pivot!E199)</f>
        <v>3.6</v>
      </c>
      <c r="F199" s="122">
        <f>IF(Pivot!F199=0,"",Pivot!F199)</f>
        <v>2.1</v>
      </c>
      <c r="G199" s="125">
        <f>IF(Pivot!G199=0,"",Pivot!G199)</f>
        <v>21.7</v>
      </c>
      <c r="H199" s="123">
        <f>IF(Pivot!H199=0,"",Pivot!H199)</f>
        <v>6.3</v>
      </c>
      <c r="I199" s="124">
        <f>IF(Pivot!J199=0,"",Pivot!J199)</f>
        <v>2.5</v>
      </c>
      <c r="J199" s="122">
        <f>IF(Pivot!I199=0,"",Pivot!I199)</f>
        <v>3</v>
      </c>
      <c r="K199" s="126">
        <f>IF(Pivot!K199=0,"",Pivot!K199)</f>
        <v>21.4</v>
      </c>
      <c r="L199" s="29">
        <f>IF(Pivot!M199=0,"",Pivot!M199)</f>
        <v>9</v>
      </c>
      <c r="M199" s="124">
        <f>IF(Pivot!L199=0,"",Pivot!L199)</f>
        <v>2</v>
      </c>
      <c r="N199" s="127">
        <f>IF(Pivot!N199=0,"",Pivot!N199)</f>
        <v>2</v>
      </c>
      <c r="O199" s="71" t="str">
        <f t="shared" ca="1" si="32"/>
        <v>PHX</v>
      </c>
      <c r="P199" s="83">
        <f t="shared" si="33"/>
        <v>-2.7</v>
      </c>
      <c r="Q199" s="83">
        <f t="shared" si="34"/>
        <v>0.5</v>
      </c>
      <c r="R199" s="83">
        <f t="shared" si="35"/>
        <v>0.10000000000000009</v>
      </c>
      <c r="S199" s="81" t="str">
        <f t="shared" ca="1" si="36"/>
        <v>PHX</v>
      </c>
      <c r="T199" s="71" t="s">
        <v>287</v>
      </c>
      <c r="U199" s="175" t="e">
        <f t="shared" si="37"/>
        <v>#N/A</v>
      </c>
      <c r="V199" s="175" t="e">
        <f t="shared" si="38"/>
        <v>#N/A</v>
      </c>
      <c r="W199" s="175" t="e">
        <f t="shared" si="39"/>
        <v>#N/A</v>
      </c>
      <c r="AA199" s="71" t="s">
        <v>125</v>
      </c>
    </row>
    <row r="200" spans="1:36" customFormat="1" ht="15.6" thickTop="1" thickBot="1" x14ac:dyDescent="0.35">
      <c r="A200" s="2" t="str">
        <f>IF(Pivot!A200=0,"",TRIM(Pivot!A200))</f>
        <v>POR</v>
      </c>
      <c r="B200" s="29">
        <f>IF(Pivot!B200=0,"",Pivot!B200)</f>
        <v>13.142857142857142</v>
      </c>
      <c r="C200" s="122">
        <f>IF(Pivot!C200=0,"",Pivot!C200)</f>
        <v>28.442857142857143</v>
      </c>
      <c r="D200" s="123">
        <f>IF(Pivot!D200=0,"",Pivot!D200)</f>
        <v>14.028571428571428</v>
      </c>
      <c r="E200" s="124">
        <f>IF(Pivot!E200=0,"",Pivot!E200)</f>
        <v>4.7571428571428571</v>
      </c>
      <c r="F200" s="122">
        <f>IF(Pivot!F200=0,"",Pivot!F200)</f>
        <v>2.8428571428571425</v>
      </c>
      <c r="G200" s="95">
        <f>IF(Pivot!G200=0,"",Pivot!G200)</f>
        <v>26.816666666666663</v>
      </c>
      <c r="H200" s="123">
        <f>IF(Pivot!H200=0,"",Pivot!H200)</f>
        <v>14.6</v>
      </c>
      <c r="I200" s="30">
        <f>IF(Pivot!J200=0,"",Pivot!J200)</f>
        <v>4.8500000000000005</v>
      </c>
      <c r="J200" s="28">
        <f>IF(Pivot!I200=0,"",Pivot!I200)</f>
        <v>3.3333333333333335</v>
      </c>
      <c r="K200" s="109">
        <f>IF(Pivot!K200=0,"",Pivot!K200)</f>
        <v>24.524999999999999</v>
      </c>
      <c r="L200" s="29">
        <f>IF(Pivot!M200=0,"",Pivot!M200)</f>
        <v>9.5</v>
      </c>
      <c r="M200" s="30">
        <f>IF(Pivot!L200=0,"",Pivot!L200)</f>
        <v>3.25</v>
      </c>
      <c r="N200" s="110">
        <f>IF(Pivot!N200=0,"",Pivot!N200)</f>
        <v>0.5</v>
      </c>
      <c r="O200" s="71" t="str">
        <f t="shared" ca="1" si="32"/>
        <v>POR</v>
      </c>
      <c r="P200" s="83">
        <f t="shared" si="33"/>
        <v>4.5285714285714285</v>
      </c>
      <c r="Q200" s="83">
        <f t="shared" si="34"/>
        <v>1.5071428571428571</v>
      </c>
      <c r="R200" s="83">
        <f t="shared" si="35"/>
        <v>2.3428571428571425</v>
      </c>
      <c r="S200" s="2" t="str">
        <f t="shared" ca="1" si="36"/>
        <v>POR</v>
      </c>
      <c r="T200" s="71" t="s">
        <v>176</v>
      </c>
      <c r="U200" s="174" t="e">
        <f t="shared" si="37"/>
        <v>#DIV/0!</v>
      </c>
      <c r="V200" s="174" t="e">
        <f t="shared" si="38"/>
        <v>#DIV/0!</v>
      </c>
      <c r="W200" s="174" t="e">
        <f t="shared" si="39"/>
        <v>#DIV/0!</v>
      </c>
      <c r="AA200" s="71" t="s">
        <v>125</v>
      </c>
    </row>
    <row r="201" spans="1:36" customFormat="1" ht="15.6" thickTop="1" thickBot="1" x14ac:dyDescent="0.35">
      <c r="A201" s="2" t="str">
        <f>IF(Pivot!A201=0,"",TRIM(Pivot!A201))</f>
        <v>Damian Lillard</v>
      </c>
      <c r="B201" s="29">
        <f>IF(Pivot!B201=0,"",Pivot!B201)</f>
        <v>11</v>
      </c>
      <c r="C201" s="122">
        <f>IF(Pivot!C201=0,"",Pivot!C201)</f>
        <v>36.6</v>
      </c>
      <c r="D201" s="123">
        <f>IF(Pivot!D201=0,"",Pivot!D201)</f>
        <v>31.8</v>
      </c>
      <c r="E201" s="124">
        <f>IF(Pivot!E201=0,"",Pivot!E201)</f>
        <v>6.6</v>
      </c>
      <c r="F201" s="122">
        <f>IF(Pivot!F201=0,"",Pivot!F201)</f>
        <v>7.7</v>
      </c>
      <c r="G201" s="95">
        <f>IF(Pivot!G201=0,"",Pivot!G201)</f>
        <v>33.6</v>
      </c>
      <c r="H201" s="123">
        <f>IF(Pivot!H201=0,"",Pivot!H201)</f>
        <v>30</v>
      </c>
      <c r="I201" s="30">
        <f>IF(Pivot!J201=0,"",Pivot!J201)</f>
        <v>7</v>
      </c>
      <c r="J201" s="28">
        <f>IF(Pivot!I201=0,"",Pivot!I201)</f>
        <v>12</v>
      </c>
      <c r="K201" s="109" t="e">
        <f>IF(Pivot!K201=0,"",Pivot!K201)</f>
        <v>#DIV/0!</v>
      </c>
      <c r="L201" s="29" t="e">
        <f>IF(Pivot!M201=0,"",Pivot!M201)</f>
        <v>#DIV/0!</v>
      </c>
      <c r="M201" s="30" t="e">
        <f>IF(Pivot!L201=0,"",Pivot!L201)</f>
        <v>#DIV/0!</v>
      </c>
      <c r="N201" s="110" t="e">
        <f>IF(Pivot!N201=0,"",Pivot!N201)</f>
        <v>#DIV/0!</v>
      </c>
      <c r="O201" s="71" t="str">
        <f t="shared" ca="1" si="32"/>
        <v>POR</v>
      </c>
      <c r="P201" s="83" t="str">
        <f t="shared" si="33"/>
        <v/>
      </c>
      <c r="Q201" s="83" t="str">
        <f t="shared" si="34"/>
        <v/>
      </c>
      <c r="R201" s="83" t="str">
        <f t="shared" si="35"/>
        <v/>
      </c>
      <c r="S201" s="81" t="str">
        <f t="shared" ca="1" si="36"/>
        <v>POR</v>
      </c>
      <c r="T201" s="71" t="s">
        <v>142</v>
      </c>
      <c r="U201" s="175" t="e">
        <f t="shared" si="37"/>
        <v>#N/A</v>
      </c>
      <c r="V201" s="175" t="e">
        <f t="shared" si="38"/>
        <v>#N/A</v>
      </c>
      <c r="W201" s="175" t="e">
        <f t="shared" si="39"/>
        <v>#N/A</v>
      </c>
      <c r="AA201" s="71" t="s">
        <v>125</v>
      </c>
    </row>
    <row r="202" spans="1:36" customFormat="1" ht="15.6" thickTop="1" thickBot="1" x14ac:dyDescent="0.35">
      <c r="A202" s="2" t="str">
        <f>IF(Pivot!A202=0,"",TRIM(Pivot!A202))</f>
        <v>Trendon Watford</v>
      </c>
      <c r="B202" s="29">
        <f>IF(Pivot!B202=0,"",Pivot!B202)</f>
        <v>13</v>
      </c>
      <c r="C202" s="122">
        <f>IF(Pivot!C202=0,"",Pivot!C202)</f>
        <v>27.1</v>
      </c>
      <c r="D202" s="123">
        <f>IF(Pivot!D202=0,"",Pivot!D202)</f>
        <v>10.199999999999999</v>
      </c>
      <c r="E202" s="124">
        <f>IF(Pivot!E202=0,"",Pivot!E202)</f>
        <v>5.6</v>
      </c>
      <c r="F202" s="122">
        <f>IF(Pivot!F202=0,"",Pivot!F202)</f>
        <v>3.2</v>
      </c>
      <c r="G202" s="95">
        <f>IF(Pivot!G202=0,"",Pivot!G202)</f>
        <v>24.4</v>
      </c>
      <c r="H202" s="123">
        <f>IF(Pivot!H202=0,"",Pivot!H202)</f>
        <v>14</v>
      </c>
      <c r="I202" s="30">
        <f>IF(Pivot!J202=0,"",Pivot!J202)</f>
        <v>5.7</v>
      </c>
      <c r="J202" s="28">
        <f>IF(Pivot!I202=0,"",Pivot!I202)</f>
        <v>2.7</v>
      </c>
      <c r="K202" s="109" t="e">
        <f>IF(Pivot!K202=0,"",Pivot!K202)</f>
        <v>#DIV/0!</v>
      </c>
      <c r="L202" s="29" t="e">
        <f>IF(Pivot!M202=0,"",Pivot!M202)</f>
        <v>#DIV/0!</v>
      </c>
      <c r="M202" s="30" t="e">
        <f>IF(Pivot!L202=0,"",Pivot!L202)</f>
        <v>#DIV/0!</v>
      </c>
      <c r="N202" s="110" t="e">
        <f>IF(Pivot!N202=0,"",Pivot!N202)</f>
        <v>#DIV/0!</v>
      </c>
      <c r="O202" s="71" t="str">
        <f t="shared" ca="1" si="32"/>
        <v>POR</v>
      </c>
      <c r="P202" s="83" t="str">
        <f t="shared" si="33"/>
        <v/>
      </c>
      <c r="Q202" s="83" t="str">
        <f t="shared" si="34"/>
        <v/>
      </c>
      <c r="R202" s="83" t="str">
        <f t="shared" si="35"/>
        <v/>
      </c>
      <c r="S202" s="2" t="str">
        <f t="shared" ca="1" si="36"/>
        <v>POR</v>
      </c>
      <c r="T202" s="71" t="s">
        <v>255</v>
      </c>
      <c r="U202" s="175">
        <f t="shared" si="37"/>
        <v>11.8</v>
      </c>
      <c r="V202" s="175">
        <f t="shared" si="38"/>
        <v>3.5</v>
      </c>
      <c r="W202" s="175">
        <f t="shared" si="39"/>
        <v>1</v>
      </c>
      <c r="AA202" s="71" t="s">
        <v>125</v>
      </c>
    </row>
    <row r="203" spans="1:36" customFormat="1" ht="15.6" thickTop="1" thickBot="1" x14ac:dyDescent="0.35">
      <c r="A203" s="2" t="str">
        <f>IF(Pivot!A203=0,"",TRIM(Pivot!A203))</f>
        <v>Drew Eubanks</v>
      </c>
      <c r="B203" s="29">
        <f>IF(Pivot!B203=0,"",Pivot!B203)</f>
        <v>15</v>
      </c>
      <c r="C203" s="122">
        <f>IF(Pivot!C203=0,"",Pivot!C203)</f>
        <v>20.2</v>
      </c>
      <c r="D203" s="123">
        <f>IF(Pivot!D203=0,"",Pivot!D203)</f>
        <v>6.9</v>
      </c>
      <c r="E203" s="124">
        <f>IF(Pivot!E203=0,"",Pivot!E203)</f>
        <v>5.6</v>
      </c>
      <c r="F203" s="122">
        <f>IF(Pivot!F203=0,"",Pivot!F203)</f>
        <v>1.5</v>
      </c>
      <c r="G203" s="95">
        <f>IF(Pivot!G203=0,"",Pivot!G203)</f>
        <v>21.6</v>
      </c>
      <c r="H203" s="123">
        <f>IF(Pivot!H203=0,"",Pivot!H203)</f>
        <v>8.3000000000000007</v>
      </c>
      <c r="I203" s="30">
        <f>IF(Pivot!J203=0,"",Pivot!J203)</f>
        <v>5.8</v>
      </c>
      <c r="J203" s="28">
        <f>IF(Pivot!I203=0,"",Pivot!I203)</f>
        <v>1.5</v>
      </c>
      <c r="K203" s="109">
        <f>IF(Pivot!K203=0,"",Pivot!K203)</f>
        <v>23.2</v>
      </c>
      <c r="L203" s="29">
        <f>IF(Pivot!M203=0,"",Pivot!M203)</f>
        <v>12</v>
      </c>
      <c r="M203" s="30">
        <f>IF(Pivot!L203=0,"",Pivot!L203)</f>
        <v>3</v>
      </c>
      <c r="N203" s="110">
        <f>IF(Pivot!N203=0,"",Pivot!N203)</f>
        <v>1</v>
      </c>
      <c r="O203" s="71" t="str">
        <f t="shared" ca="1" si="32"/>
        <v>POR</v>
      </c>
      <c r="P203" s="83">
        <f t="shared" si="33"/>
        <v>-5.0999999999999996</v>
      </c>
      <c r="Q203" s="83">
        <f t="shared" si="34"/>
        <v>2.5999999999999996</v>
      </c>
      <c r="R203" s="83">
        <f t="shared" si="35"/>
        <v>0.5</v>
      </c>
      <c r="S203" s="81" t="str">
        <f t="shared" ca="1" si="36"/>
        <v>POR</v>
      </c>
      <c r="T203" s="71" t="s">
        <v>113</v>
      </c>
      <c r="U203" s="176">
        <f t="shared" si="37"/>
        <v>16.666666666666668</v>
      </c>
      <c r="V203" s="176">
        <f t="shared" si="38"/>
        <v>4.833333333333333</v>
      </c>
      <c r="W203" s="176">
        <f t="shared" si="39"/>
        <v>2.5</v>
      </c>
      <c r="AA203" s="71" t="s">
        <v>125</v>
      </c>
      <c r="AJ203">
        <f>7*3</f>
        <v>21</v>
      </c>
    </row>
    <row r="204" spans="1:36" customFormat="1" ht="15.6" thickTop="1" thickBot="1" x14ac:dyDescent="0.35">
      <c r="A204" s="2" t="str">
        <f>IF(Pivot!A204=0,"",TRIM(Pivot!A204))</f>
        <v>Jerami Grant</v>
      </c>
      <c r="B204" s="29">
        <f>IF(Pivot!B204=0,"",Pivot!B204)</f>
        <v>8</v>
      </c>
      <c r="C204" s="122">
        <f>IF(Pivot!C204=0,"",Pivot!C204)</f>
        <v>35.799999999999997</v>
      </c>
      <c r="D204" s="123">
        <f>IF(Pivot!D204=0,"",Pivot!D204)</f>
        <v>19.5</v>
      </c>
      <c r="E204" s="124">
        <f>IF(Pivot!E204=0,"",Pivot!E204)</f>
        <v>5.5</v>
      </c>
      <c r="F204" s="122">
        <f>IF(Pivot!F204=0,"",Pivot!F204)</f>
        <v>3</v>
      </c>
      <c r="G204" s="95" t="e">
        <f>IF(Pivot!G204=0,"",Pivot!G204)</f>
        <v>#DIV/0!</v>
      </c>
      <c r="H204" s="123" t="e">
        <f>IF(Pivot!H204=0,"",Pivot!H204)</f>
        <v>#DIV/0!</v>
      </c>
      <c r="I204" s="30" t="e">
        <f>IF(Pivot!J204=0,"",Pivot!J204)</f>
        <v>#DIV/0!</v>
      </c>
      <c r="J204" s="28" t="e">
        <f>IF(Pivot!I204=0,"",Pivot!I204)</f>
        <v>#DIV/0!</v>
      </c>
      <c r="K204" s="109" t="e">
        <f>IF(Pivot!K204=0,"",Pivot!K204)</f>
        <v>#DIV/0!</v>
      </c>
      <c r="L204" s="29" t="e">
        <f>IF(Pivot!M204=0,"",Pivot!M204)</f>
        <v>#DIV/0!</v>
      </c>
      <c r="M204" s="30" t="e">
        <f>IF(Pivot!L204=0,"",Pivot!L204)</f>
        <v>#DIV/0!</v>
      </c>
      <c r="N204" s="110" t="e">
        <f>IF(Pivot!N204=0,"",Pivot!N204)</f>
        <v>#DIV/0!</v>
      </c>
      <c r="O204" s="71" t="str">
        <f t="shared" ca="1" si="32"/>
        <v>POR</v>
      </c>
      <c r="P204" s="83" t="str">
        <f t="shared" si="33"/>
        <v/>
      </c>
      <c r="Q204" s="83" t="str">
        <f t="shared" si="34"/>
        <v/>
      </c>
      <c r="R204" s="83" t="str">
        <f t="shared" si="35"/>
        <v/>
      </c>
      <c r="S204" s="81" t="str">
        <f t="shared" ca="1" si="36"/>
        <v>POR</v>
      </c>
      <c r="T204" s="71" t="s">
        <v>199</v>
      </c>
      <c r="U204" s="175">
        <f t="shared" si="37"/>
        <v>20.8</v>
      </c>
      <c r="V204" s="175">
        <f t="shared" si="38"/>
        <v>10</v>
      </c>
      <c r="W204" s="175">
        <f t="shared" si="39"/>
        <v>4</v>
      </c>
      <c r="AA204" s="71" t="s">
        <v>135</v>
      </c>
    </row>
    <row r="205" spans="1:36" customFormat="1" ht="15.6" thickTop="1" thickBot="1" x14ac:dyDescent="0.35">
      <c r="A205" s="2" t="str">
        <f>IF(Pivot!A205=0,"",TRIM(Pivot!A205))</f>
        <v>Matisse Thybulle</v>
      </c>
      <c r="B205" s="29">
        <f>IF(Pivot!B205=0,"",Pivot!B205)</f>
        <v>15</v>
      </c>
      <c r="C205" s="122">
        <f>IF(Pivot!C205=0,"",Pivot!C205)</f>
        <v>26.6</v>
      </c>
      <c r="D205" s="123">
        <f>IF(Pivot!D205=0,"",Pivot!D205)</f>
        <v>7.7</v>
      </c>
      <c r="E205" s="124">
        <f>IF(Pivot!E205=0,"",Pivot!E205)</f>
        <v>3.5</v>
      </c>
      <c r="F205" s="122">
        <f>IF(Pivot!F205=0,"",Pivot!F205)</f>
        <v>1.3</v>
      </c>
      <c r="G205" s="125">
        <f>IF(Pivot!G205=0,"",Pivot!G205)</f>
        <v>22.2</v>
      </c>
      <c r="H205" s="123">
        <f>IF(Pivot!H205=0,"",Pivot!H205)</f>
        <v>5.5</v>
      </c>
      <c r="I205" s="124">
        <f>IF(Pivot!J205=0,"",Pivot!J205)</f>
        <v>2.2999999999999998</v>
      </c>
      <c r="J205" s="122">
        <f>IF(Pivot!I205=0,"",Pivot!I205)</f>
        <v>1</v>
      </c>
      <c r="K205" s="126">
        <f>IF(Pivot!K205=0,"",Pivot!K205)</f>
        <v>14.2</v>
      </c>
      <c r="L205" s="29">
        <f>IF(Pivot!M205=0,"",Pivot!M205)</f>
        <v>3</v>
      </c>
      <c r="M205" s="124">
        <f>IF(Pivot!L205=0,"",Pivot!L205)</f>
        <v>1</v>
      </c>
      <c r="N205" s="127" t="str">
        <f>IF(Pivot!N205=0,"",Pivot!N205)</f>
        <v/>
      </c>
      <c r="O205" s="71" t="str">
        <f t="shared" ca="1" si="32"/>
        <v>POR</v>
      </c>
      <c r="P205" s="83">
        <f t="shared" si="33"/>
        <v>2.5</v>
      </c>
      <c r="Q205" s="83">
        <f t="shared" si="34"/>
        <v>1.2999999999999998</v>
      </c>
      <c r="R205" s="83" t="str">
        <f t="shared" si="35"/>
        <v/>
      </c>
      <c r="S205" s="2" t="str">
        <f t="shared" ca="1" si="36"/>
        <v>POR</v>
      </c>
      <c r="T205" s="71" t="str">
        <f t="shared" ref="T205:T220" si="40">A205</f>
        <v>Matisse Thybulle</v>
      </c>
      <c r="U205" s="174">
        <f t="shared" si="37"/>
        <v>3</v>
      </c>
      <c r="V205" s="174">
        <f t="shared" si="38"/>
        <v>1</v>
      </c>
      <c r="W205" s="174">
        <f t="shared" si="39"/>
        <v>1</v>
      </c>
      <c r="AA205" s="71" t="s">
        <v>135</v>
      </c>
    </row>
    <row r="206" spans="1:36" customFormat="1" ht="15.6" thickTop="1" thickBot="1" x14ac:dyDescent="0.35">
      <c r="A206" s="2" t="str">
        <f>IF(Pivot!A206=0,"",TRIM(Pivot!A206))</f>
        <v>Shaedon Sharpe</v>
      </c>
      <c r="B206" s="29">
        <f>IF(Pivot!B206=0,"",Pivot!B206)</f>
        <v>15</v>
      </c>
      <c r="C206" s="122">
        <f>IF(Pivot!C206=0,"",Pivot!C206)</f>
        <v>25</v>
      </c>
      <c r="D206" s="123">
        <f>IF(Pivot!D206=0,"",Pivot!D206)</f>
        <v>11.8</v>
      </c>
      <c r="E206" s="124">
        <f>IF(Pivot!E206=0,"",Pivot!E206)</f>
        <v>3.5</v>
      </c>
      <c r="F206" s="122">
        <f>IF(Pivot!F206=0,"",Pivot!F206)</f>
        <v>1.6</v>
      </c>
      <c r="G206" s="136">
        <f>IF(Pivot!G206=0,"",Pivot!G206)</f>
        <v>37</v>
      </c>
      <c r="H206" s="137">
        <f>IF(Pivot!H206=0,"",Pivot!H206)</f>
        <v>22.3</v>
      </c>
      <c r="I206" s="138">
        <f>IF(Pivot!J206=0,"",Pivot!J206)</f>
        <v>6.5</v>
      </c>
      <c r="J206" s="139">
        <f>IF(Pivot!I206=0,"",Pivot!I206)</f>
        <v>2.2999999999999998</v>
      </c>
      <c r="K206" s="140">
        <f>IF(Pivot!K206=0,"",Pivot!K206)</f>
        <v>34.9</v>
      </c>
      <c r="L206" s="112">
        <f>IF(Pivot!M206=0,"",Pivot!M206)</f>
        <v>12</v>
      </c>
      <c r="M206" s="141">
        <f>IF(Pivot!L206=0,"",Pivot!L206)</f>
        <v>8</v>
      </c>
      <c r="N206" s="142">
        <f>IF(Pivot!N206=0,"",Pivot!N206)</f>
        <v>1</v>
      </c>
      <c r="O206" s="71" t="str">
        <f t="shared" ca="1" si="32"/>
        <v>POR</v>
      </c>
      <c r="P206" s="83">
        <f t="shared" si="33"/>
        <v>-0.19999999999999929</v>
      </c>
      <c r="Q206" s="83">
        <f t="shared" si="34"/>
        <v>-4.5</v>
      </c>
      <c r="R206" s="83">
        <f t="shared" si="35"/>
        <v>0.60000000000000009</v>
      </c>
      <c r="S206" s="2" t="str">
        <f t="shared" ca="1" si="36"/>
        <v>POR</v>
      </c>
      <c r="T206" s="71" t="str">
        <f t="shared" si="40"/>
        <v>Shaedon Sharpe</v>
      </c>
      <c r="U206" s="174">
        <f t="shared" si="37"/>
        <v>11.8</v>
      </c>
      <c r="V206" s="174">
        <f t="shared" si="38"/>
        <v>3.5</v>
      </c>
      <c r="W206" s="174">
        <f t="shared" si="39"/>
        <v>1</v>
      </c>
      <c r="AA206" s="71" t="s">
        <v>135</v>
      </c>
    </row>
    <row r="207" spans="1:36" customFormat="1" ht="15.6" thickTop="1" thickBot="1" x14ac:dyDescent="0.35">
      <c r="A207" s="2" t="str">
        <f>IF(Pivot!A207=0,"",TRIM(Pivot!A207))</f>
        <v>Cam Reddish</v>
      </c>
      <c r="B207" s="29">
        <f>IF(Pivot!B207=0,"",Pivot!B207)</f>
        <v>15</v>
      </c>
      <c r="C207" s="122">
        <f>IF(Pivot!C207=0,"",Pivot!C207)</f>
        <v>27.8</v>
      </c>
      <c r="D207" s="123">
        <f>IF(Pivot!D207=0,"",Pivot!D207)</f>
        <v>10.3</v>
      </c>
      <c r="E207" s="124">
        <f>IF(Pivot!E207=0,"",Pivot!E207)</f>
        <v>3</v>
      </c>
      <c r="F207" s="122">
        <f>IF(Pivot!F207=0,"",Pivot!F207)</f>
        <v>1.6</v>
      </c>
      <c r="G207" s="143">
        <f>IF(Pivot!G207=0,"",Pivot!G207)</f>
        <v>22.1</v>
      </c>
      <c r="H207" s="144">
        <f>IF(Pivot!H207=0,"",Pivot!H207)</f>
        <v>7.5</v>
      </c>
      <c r="I207" s="145">
        <f>IF(Pivot!J207=0,"",Pivot!J207)</f>
        <v>1.8</v>
      </c>
      <c r="J207" s="143">
        <f>IF(Pivot!I207=0,"",Pivot!I207)</f>
        <v>0.5</v>
      </c>
      <c r="K207" s="143">
        <f>IF(Pivot!K207=0,"",Pivot!K207)</f>
        <v>25.8</v>
      </c>
      <c r="L207" s="93">
        <f>IF(Pivot!M207=0,"",Pivot!M207)</f>
        <v>11</v>
      </c>
      <c r="M207" s="145">
        <f>IF(Pivot!L207=0,"",Pivot!L207)</f>
        <v>1</v>
      </c>
      <c r="N207" s="143" t="str">
        <f>IF(Pivot!N207=0,"",Pivot!N207)</f>
        <v/>
      </c>
      <c r="O207" s="71" t="str">
        <f t="shared" ca="1" si="32"/>
        <v>POR</v>
      </c>
      <c r="P207" s="83">
        <f t="shared" si="33"/>
        <v>-3.5</v>
      </c>
      <c r="Q207" s="83">
        <f t="shared" si="34"/>
        <v>0.8</v>
      </c>
      <c r="R207" s="83" t="str">
        <f t="shared" si="35"/>
        <v/>
      </c>
      <c r="S207" s="81" t="str">
        <f t="shared" ca="1" si="36"/>
        <v>POR</v>
      </c>
      <c r="T207" s="71" t="str">
        <f t="shared" si="40"/>
        <v>Cam Reddish</v>
      </c>
      <c r="U207" s="175">
        <f t="shared" si="37"/>
        <v>7.5</v>
      </c>
      <c r="V207" s="175">
        <f t="shared" si="38"/>
        <v>1</v>
      </c>
      <c r="W207" s="175">
        <f t="shared" si="39"/>
        <v>0.5</v>
      </c>
      <c r="AA207" s="71" t="s">
        <v>135</v>
      </c>
    </row>
    <row r="208" spans="1:36" customFormat="1" ht="15.6" thickTop="1" thickBot="1" x14ac:dyDescent="0.35">
      <c r="A208" s="2" t="str">
        <f>IF(Pivot!A208=0,"",TRIM(Pivot!A208))</f>
        <v>SAC</v>
      </c>
      <c r="B208" s="29">
        <f>IF(Pivot!B208=0,"",Pivot!B208)</f>
        <v>14</v>
      </c>
      <c r="C208" s="122">
        <f>IF(Pivot!C208=0,"",Pivot!C208)</f>
        <v>30.066666666666663</v>
      </c>
      <c r="D208" s="123">
        <f>IF(Pivot!D208=0,"",Pivot!D208)</f>
        <v>17.383333333333333</v>
      </c>
      <c r="E208" s="124">
        <f>IF(Pivot!E208=0,"",Pivot!E208)</f>
        <v>5.333333333333333</v>
      </c>
      <c r="F208" s="122">
        <f>IF(Pivot!F208=0,"",Pivot!F208)</f>
        <v>3.9499999999999993</v>
      </c>
      <c r="G208" s="122">
        <f>IF(Pivot!G208=0,"",Pivot!G208)</f>
        <v>30.36666666666666</v>
      </c>
      <c r="H208" s="123">
        <f>IF(Pivot!H208=0,"",Pivot!H208)</f>
        <v>17.566666666666666</v>
      </c>
      <c r="I208" s="124">
        <f>IF(Pivot!J208=0,"",Pivot!J208)</f>
        <v>4.9833333333333334</v>
      </c>
      <c r="J208" s="122">
        <f>IF(Pivot!I208=0,"",Pivot!I208)</f>
        <v>3.4333333333333336</v>
      </c>
      <c r="K208" s="122">
        <f>IF(Pivot!K208=0,"",Pivot!K208)</f>
        <v>31.916666666666671</v>
      </c>
      <c r="L208" s="29">
        <f>IF(Pivot!M208=0,"",Pivot!M208)</f>
        <v>16.666666666666668</v>
      </c>
      <c r="M208" s="124">
        <f>IF(Pivot!L208=0,"",Pivot!L208)</f>
        <v>4.833333333333333</v>
      </c>
      <c r="N208" s="122">
        <f>IF(Pivot!N208=0,"",Pivot!N208)</f>
        <v>2.5</v>
      </c>
      <c r="O208" s="71" t="str">
        <f t="shared" ca="1" si="32"/>
        <v>SAC</v>
      </c>
      <c r="P208" s="83">
        <f t="shared" si="33"/>
        <v>0.71666666666666501</v>
      </c>
      <c r="Q208" s="83">
        <f t="shared" si="34"/>
        <v>0.15000000000000036</v>
      </c>
      <c r="R208" s="83">
        <f t="shared" si="35"/>
        <v>0.93333333333333357</v>
      </c>
      <c r="S208" s="2" t="str">
        <f t="shared" ca="1" si="36"/>
        <v>SAC</v>
      </c>
      <c r="T208" s="71" t="str">
        <f t="shared" si="40"/>
        <v>SAC</v>
      </c>
      <c r="U208" s="174">
        <f t="shared" si="37"/>
        <v>16.666666666666668</v>
      </c>
      <c r="V208" s="174">
        <f t="shared" si="38"/>
        <v>4.833333333333333</v>
      </c>
      <c r="W208" s="174">
        <f t="shared" si="39"/>
        <v>2.5</v>
      </c>
      <c r="AA208" s="71" t="s">
        <v>135</v>
      </c>
    </row>
    <row r="209" spans="1:36" customFormat="1" ht="15.6" thickTop="1" thickBot="1" x14ac:dyDescent="0.35">
      <c r="A209" s="2" t="str">
        <f>IF(Pivot!A209=0,"",TRIM(Pivot!A209))</f>
        <v>Domantas Sabonis</v>
      </c>
      <c r="B209" s="29">
        <f>IF(Pivot!B209=0,"",Pivot!B209)</f>
        <v>15</v>
      </c>
      <c r="C209" s="122">
        <f>IF(Pivot!C209=0,"",Pivot!C209)</f>
        <v>36.6</v>
      </c>
      <c r="D209" s="123">
        <f>IF(Pivot!D209=0,"",Pivot!D209)</f>
        <v>20.9</v>
      </c>
      <c r="E209" s="124">
        <f>IF(Pivot!E209=0,"",Pivot!E209)</f>
        <v>12.8</v>
      </c>
      <c r="F209" s="122">
        <f>IF(Pivot!F209=0,"",Pivot!F209)</f>
        <v>8.5</v>
      </c>
      <c r="G209" s="122">
        <f>IF(Pivot!G209=0,"",Pivot!G209)</f>
        <v>38.200000000000003</v>
      </c>
      <c r="H209" s="123">
        <f>IF(Pivot!H209=0,"",Pivot!H209)</f>
        <v>20.8</v>
      </c>
      <c r="I209" s="124">
        <f>IF(Pivot!J209=0,"",Pivot!J209)</f>
        <v>11.8</v>
      </c>
      <c r="J209" s="122">
        <f>IF(Pivot!I209=0,"",Pivot!I209)</f>
        <v>8</v>
      </c>
      <c r="K209" s="122">
        <f>IF(Pivot!K209=0,"",Pivot!K209)</f>
        <v>39.9</v>
      </c>
      <c r="L209" s="29">
        <f>IF(Pivot!M209=0,"",Pivot!M209)</f>
        <v>24</v>
      </c>
      <c r="M209" s="124">
        <f>IF(Pivot!L209=0,"",Pivot!L209)</f>
        <v>10</v>
      </c>
      <c r="N209" s="122">
        <f>IF(Pivot!N209=0,"",Pivot!N209)</f>
        <v>4</v>
      </c>
      <c r="O209" s="71" t="str">
        <f t="shared" ca="1" si="32"/>
        <v>SAC</v>
      </c>
      <c r="P209" s="83">
        <f t="shared" si="33"/>
        <v>-3.1999999999999993</v>
      </c>
      <c r="Q209" s="83">
        <f t="shared" si="34"/>
        <v>1.8000000000000007</v>
      </c>
      <c r="R209" s="83">
        <f t="shared" si="35"/>
        <v>4</v>
      </c>
      <c r="S209" s="81" t="str">
        <f t="shared" ca="1" si="36"/>
        <v>SAC</v>
      </c>
      <c r="T209" s="71" t="str">
        <f t="shared" si="40"/>
        <v>Domantas Sabonis</v>
      </c>
      <c r="U209" s="175">
        <f t="shared" si="37"/>
        <v>20.8</v>
      </c>
      <c r="V209" s="175">
        <f t="shared" si="38"/>
        <v>10</v>
      </c>
      <c r="W209" s="175">
        <f t="shared" si="39"/>
        <v>4</v>
      </c>
      <c r="AA209" s="71" t="s">
        <v>135</v>
      </c>
      <c r="AJ209">
        <f>3</f>
        <v>3</v>
      </c>
    </row>
    <row r="210" spans="1:36" customFormat="1" ht="15.6" thickTop="1" thickBot="1" x14ac:dyDescent="0.35">
      <c r="A210" s="2" t="str">
        <f>IF(Pivot!A210=0,"",TRIM(Pivot!A210))</f>
        <v>Harrison Barnes</v>
      </c>
      <c r="B210" s="29">
        <f>IF(Pivot!B210=0,"",Pivot!B210)</f>
        <v>15</v>
      </c>
      <c r="C210" s="122">
        <f>IF(Pivot!C210=0,"",Pivot!C210)</f>
        <v>33.4</v>
      </c>
      <c r="D210" s="123">
        <f>IF(Pivot!D210=0,"",Pivot!D210)</f>
        <v>16.8</v>
      </c>
      <c r="E210" s="124">
        <f>IF(Pivot!E210=0,"",Pivot!E210)</f>
        <v>4.7</v>
      </c>
      <c r="F210" s="122">
        <f>IF(Pivot!F210=0,"",Pivot!F210)</f>
        <v>1.5</v>
      </c>
      <c r="G210" s="122">
        <f>IF(Pivot!G210=0,"",Pivot!G210)</f>
        <v>32.4</v>
      </c>
      <c r="H210" s="123">
        <f>IF(Pivot!H210=0,"",Pivot!H210)</f>
        <v>17.8</v>
      </c>
      <c r="I210" s="124">
        <f>IF(Pivot!J210=0,"",Pivot!J210)</f>
        <v>4</v>
      </c>
      <c r="J210" s="122">
        <f>IF(Pivot!I210=0,"",Pivot!I210)</f>
        <v>1.8</v>
      </c>
      <c r="K210" s="122">
        <f>IF(Pivot!K210=0,"",Pivot!K210)</f>
        <v>35.1</v>
      </c>
      <c r="L210" s="29">
        <f>IF(Pivot!M210=0,"",Pivot!M210)</f>
        <v>19</v>
      </c>
      <c r="M210" s="124">
        <f>IF(Pivot!L210=0,"",Pivot!L210)</f>
        <v>5</v>
      </c>
      <c r="N210" s="122">
        <f>IF(Pivot!N210=0,"",Pivot!N210)</f>
        <v>1</v>
      </c>
      <c r="O210" s="71" t="str">
        <f t="shared" ca="1" si="32"/>
        <v>SAC</v>
      </c>
      <c r="P210" s="83">
        <f t="shared" si="33"/>
        <v>-2.1999999999999993</v>
      </c>
      <c r="Q210" s="83">
        <f t="shared" si="34"/>
        <v>-1</v>
      </c>
      <c r="R210" s="83">
        <f t="shared" si="35"/>
        <v>0.5</v>
      </c>
      <c r="S210" s="81" t="str">
        <f t="shared" ca="1" si="36"/>
        <v>SAC</v>
      </c>
      <c r="T210" s="71" t="str">
        <f t="shared" si="40"/>
        <v>Harrison Barnes</v>
      </c>
      <c r="U210" s="174">
        <f t="shared" si="37"/>
        <v>16.8</v>
      </c>
      <c r="V210" s="174">
        <f t="shared" si="38"/>
        <v>4</v>
      </c>
      <c r="W210" s="174">
        <f t="shared" si="39"/>
        <v>1</v>
      </c>
      <c r="AA210" s="71" t="s">
        <v>135</v>
      </c>
    </row>
    <row r="211" spans="1:36" customFormat="1" ht="15.6" thickTop="1" thickBot="1" x14ac:dyDescent="0.35">
      <c r="A211" s="2" t="str">
        <f>IF(Pivot!A211=0,"",TRIM(Pivot!A211))</f>
        <v>Keegan Murray</v>
      </c>
      <c r="B211" s="29">
        <f>IF(Pivot!B211=0,"",Pivot!B211)</f>
        <v>15</v>
      </c>
      <c r="C211" s="122">
        <f>IF(Pivot!C211=0,"",Pivot!C211)</f>
        <v>29.9</v>
      </c>
      <c r="D211" s="123">
        <f>IF(Pivot!D211=0,"",Pivot!D211)</f>
        <v>11.5</v>
      </c>
      <c r="E211" s="124">
        <f>IF(Pivot!E211=0,"",Pivot!E211)</f>
        <v>4.7</v>
      </c>
      <c r="F211" s="122">
        <f>IF(Pivot!F211=0,"",Pivot!F211)</f>
        <v>1.4</v>
      </c>
      <c r="G211" s="28">
        <f>IF(Pivot!G211=0,"",Pivot!G211)</f>
        <v>33</v>
      </c>
      <c r="H211" s="123">
        <f>IF(Pivot!H211=0,"",Pivot!H211)</f>
        <v>13.3</v>
      </c>
      <c r="I211" s="30">
        <f>IF(Pivot!J211=0,"",Pivot!J211)</f>
        <v>4.3</v>
      </c>
      <c r="J211" s="28">
        <f>IF(Pivot!I211=0,"",Pivot!I211)</f>
        <v>1.5</v>
      </c>
      <c r="K211" s="28">
        <f>IF(Pivot!K211=0,"",Pivot!K211)</f>
        <v>27.9</v>
      </c>
      <c r="L211" s="29">
        <f>IF(Pivot!M211=0,"",Pivot!M211)</f>
        <v>3</v>
      </c>
      <c r="M211" s="30">
        <f>IF(Pivot!L211=0,"",Pivot!L211)</f>
        <v>6</v>
      </c>
      <c r="N211" s="28" t="str">
        <f>IF(Pivot!N211=0,"",Pivot!N211)</f>
        <v/>
      </c>
      <c r="O211" s="71" t="str">
        <f t="shared" ca="1" si="32"/>
        <v>SAC</v>
      </c>
      <c r="P211" s="83">
        <f t="shared" si="33"/>
        <v>8.5</v>
      </c>
      <c r="Q211" s="83">
        <f t="shared" si="34"/>
        <v>-1.7000000000000002</v>
      </c>
      <c r="R211" s="83" t="str">
        <f t="shared" si="35"/>
        <v/>
      </c>
      <c r="S211" s="2" t="str">
        <f t="shared" ca="1" si="36"/>
        <v>SAC</v>
      </c>
      <c r="T211" s="71" t="str">
        <f t="shared" si="40"/>
        <v>Keegan Murray</v>
      </c>
      <c r="U211" s="175">
        <f t="shared" si="37"/>
        <v>3</v>
      </c>
      <c r="V211" s="175">
        <f t="shared" si="38"/>
        <v>4.3</v>
      </c>
      <c r="W211" s="175">
        <f t="shared" si="39"/>
        <v>1.4</v>
      </c>
      <c r="AA211" s="71" t="s">
        <v>135</v>
      </c>
      <c r="AJ211">
        <f>(AJ203-AJ209)/2</f>
        <v>9</v>
      </c>
    </row>
    <row r="212" spans="1:36" customFormat="1" ht="15.6" thickTop="1" thickBot="1" x14ac:dyDescent="0.35">
      <c r="A212" s="2" t="str">
        <f>IF(Pivot!A212=0,"",TRIM(Pivot!A212))</f>
        <v>De'Aaron Fox</v>
      </c>
      <c r="B212" s="29">
        <f>IF(Pivot!B212=0,"",Pivot!B212)</f>
        <v>12</v>
      </c>
      <c r="C212" s="122">
        <f>IF(Pivot!C212=0,"",Pivot!C212)</f>
        <v>32.200000000000003</v>
      </c>
      <c r="D212" s="123">
        <f>IF(Pivot!D212=0,"",Pivot!D212)</f>
        <v>24.9</v>
      </c>
      <c r="E212" s="124">
        <f>IF(Pivot!E212=0,"",Pivot!E212)</f>
        <v>3.8</v>
      </c>
      <c r="F212" s="122">
        <f>IF(Pivot!F212=0,"",Pivot!F212)</f>
        <v>5.0999999999999996</v>
      </c>
      <c r="G212" s="72">
        <f>IF(Pivot!G212=0,"",Pivot!G212)</f>
        <v>28.2</v>
      </c>
      <c r="H212" s="201">
        <f>IF(Pivot!H212=0,"",Pivot!H212)</f>
        <v>22</v>
      </c>
      <c r="I212" s="74">
        <f>IF(Pivot!J212=0,"",Pivot!J212)</f>
        <v>2</v>
      </c>
      <c r="J212" s="72">
        <f>IF(Pivot!I212=0,"",Pivot!I212)</f>
        <v>3.7</v>
      </c>
      <c r="K212" s="72">
        <f>IF(Pivot!K212=0,"",Pivot!K212)</f>
        <v>35.200000000000003</v>
      </c>
      <c r="L212" s="73">
        <f>IF(Pivot!M212=0,"",Pivot!M212)</f>
        <v>29</v>
      </c>
      <c r="M212" s="74">
        <f>IF(Pivot!L212=0,"",Pivot!L212)</f>
        <v>4</v>
      </c>
      <c r="N212" s="72">
        <f>IF(Pivot!N212=0,"",Pivot!N212)</f>
        <v>6</v>
      </c>
      <c r="O212" s="71" t="str">
        <f t="shared" ca="1" si="32"/>
        <v>SAC</v>
      </c>
      <c r="P212" s="83">
        <f t="shared" si="33"/>
        <v>-7</v>
      </c>
      <c r="Q212" s="83">
        <f t="shared" si="34"/>
        <v>-2</v>
      </c>
      <c r="R212" s="83">
        <f t="shared" si="35"/>
        <v>-2.2999999999999998</v>
      </c>
      <c r="S212" s="81" t="str">
        <f t="shared" ca="1" si="36"/>
        <v>SAC</v>
      </c>
      <c r="T212" s="71" t="str">
        <f t="shared" si="40"/>
        <v>De'Aaron Fox</v>
      </c>
      <c r="U212" s="174">
        <f t="shared" si="37"/>
        <v>22</v>
      </c>
      <c r="V212" s="174">
        <f t="shared" si="38"/>
        <v>2</v>
      </c>
      <c r="W212" s="174">
        <f t="shared" si="39"/>
        <v>3.7</v>
      </c>
      <c r="AA212" s="71" t="s">
        <v>146</v>
      </c>
    </row>
    <row r="213" spans="1:36" customFormat="1" ht="15.6" thickTop="1" thickBot="1" x14ac:dyDescent="0.35">
      <c r="A213" s="2" t="str">
        <f>IF(Pivot!A213=0,"",TRIM(Pivot!A213))</f>
        <v>Kevin Huerter</v>
      </c>
      <c r="B213" s="29">
        <f>IF(Pivot!B213=0,"",Pivot!B213)</f>
        <v>12</v>
      </c>
      <c r="C213" s="122">
        <f>IF(Pivot!C213=0,"",Pivot!C213)</f>
        <v>27.8</v>
      </c>
      <c r="D213" s="123">
        <f>IF(Pivot!D213=0,"",Pivot!D213)</f>
        <v>18.899999999999999</v>
      </c>
      <c r="E213" s="124">
        <f>IF(Pivot!E213=0,"",Pivot!E213)</f>
        <v>3.3</v>
      </c>
      <c r="F213" s="122">
        <f>IF(Pivot!F213=0,"",Pivot!F213)</f>
        <v>3.3</v>
      </c>
      <c r="G213" s="98">
        <f>IF(Pivot!G213=0,"",Pivot!G213)</f>
        <v>32.299999999999997</v>
      </c>
      <c r="H213" s="179">
        <f>IF(Pivot!H213=0,"",Pivot!H213)</f>
        <v>23</v>
      </c>
      <c r="I213" s="100">
        <f>IF(Pivot!J213=0,"",Pivot!J213)</f>
        <v>6.3</v>
      </c>
      <c r="J213" s="104">
        <f>IF(Pivot!I213=0,"",Pivot!I213)</f>
        <v>3.3</v>
      </c>
      <c r="K213" s="115">
        <f>IF(Pivot!K213=0,"",Pivot!K213)</f>
        <v>26.8</v>
      </c>
      <c r="L213" s="116">
        <f>IF(Pivot!M213=0,"",Pivot!M213)</f>
        <v>13</v>
      </c>
      <c r="M213" s="117">
        <f>IF(Pivot!L213=0,"",Pivot!L213)</f>
        <v>3</v>
      </c>
      <c r="N213" s="118">
        <f>IF(Pivot!N213=0,"",Pivot!N213)</f>
        <v>1</v>
      </c>
      <c r="O213" s="71" t="str">
        <f t="shared" ca="1" si="32"/>
        <v>SAC</v>
      </c>
      <c r="P213" s="83">
        <f t="shared" si="33"/>
        <v>5.8999999999999986</v>
      </c>
      <c r="Q213" s="83">
        <f t="shared" si="34"/>
        <v>0.29999999999999982</v>
      </c>
      <c r="R213" s="83">
        <f t="shared" si="35"/>
        <v>2.2999999999999998</v>
      </c>
      <c r="S213" s="81" t="str">
        <f t="shared" ca="1" si="36"/>
        <v>SAC</v>
      </c>
      <c r="T213" s="71" t="str">
        <f t="shared" si="40"/>
        <v>Kevin Huerter</v>
      </c>
      <c r="U213" s="174">
        <f t="shared" si="37"/>
        <v>13</v>
      </c>
      <c r="V213" s="174">
        <f t="shared" si="38"/>
        <v>3</v>
      </c>
      <c r="W213" s="174">
        <f t="shared" si="39"/>
        <v>1</v>
      </c>
      <c r="AA213" s="71" t="s">
        <v>146</v>
      </c>
    </row>
    <row r="214" spans="1:36" customFormat="1" ht="15.6" thickTop="1" thickBot="1" x14ac:dyDescent="0.35">
      <c r="A214" s="2" t="str">
        <f>IF(Pivot!A214=0,"",TRIM(Pivot!A214))</f>
        <v>Malik Monk</v>
      </c>
      <c r="B214" s="29">
        <f>IF(Pivot!B214=0,"",Pivot!B214)</f>
        <v>15</v>
      </c>
      <c r="C214" s="122">
        <f>IF(Pivot!C214=0,"",Pivot!C214)</f>
        <v>20.5</v>
      </c>
      <c r="D214" s="123">
        <f>IF(Pivot!D214=0,"",Pivot!D214)</f>
        <v>11.3</v>
      </c>
      <c r="E214" s="124">
        <f>IF(Pivot!E214=0,"",Pivot!E214)</f>
        <v>2.7</v>
      </c>
      <c r="F214" s="122">
        <f>IF(Pivot!F214=0,"",Pivot!F214)</f>
        <v>3.9</v>
      </c>
      <c r="G214" s="95">
        <f>IF(Pivot!G214=0,"",Pivot!G214)</f>
        <v>18.100000000000001</v>
      </c>
      <c r="H214" s="123">
        <f>IF(Pivot!H214=0,"",Pivot!H214)</f>
        <v>8.5</v>
      </c>
      <c r="I214" s="30">
        <f>IF(Pivot!J214=0,"",Pivot!J214)</f>
        <v>1.5</v>
      </c>
      <c r="J214" s="28">
        <f>IF(Pivot!I214=0,"",Pivot!I214)</f>
        <v>2.2999999999999998</v>
      </c>
      <c r="K214" s="109">
        <f>IF(Pivot!K214=0,"",Pivot!K214)</f>
        <v>26.6</v>
      </c>
      <c r="L214" s="29">
        <f>IF(Pivot!M214=0,"",Pivot!M214)</f>
        <v>12</v>
      </c>
      <c r="M214" s="30">
        <f>IF(Pivot!L214=0,"",Pivot!L214)</f>
        <v>1</v>
      </c>
      <c r="N214" s="110">
        <f>IF(Pivot!N214=0,"",Pivot!N214)</f>
        <v>3</v>
      </c>
      <c r="O214" s="71" t="str">
        <f t="shared" ca="1" si="32"/>
        <v>SAC</v>
      </c>
      <c r="P214" s="83">
        <f t="shared" si="33"/>
        <v>-3.5</v>
      </c>
      <c r="Q214" s="83">
        <f t="shared" si="34"/>
        <v>0.5</v>
      </c>
      <c r="R214" s="83">
        <f t="shared" si="35"/>
        <v>-0.70000000000000018</v>
      </c>
      <c r="S214" s="2" t="str">
        <f t="shared" ca="1" si="36"/>
        <v>SAC</v>
      </c>
      <c r="T214" s="71" t="str">
        <f t="shared" si="40"/>
        <v>Malik Monk</v>
      </c>
      <c r="U214" s="174">
        <f t="shared" si="37"/>
        <v>8.5</v>
      </c>
      <c r="V214" s="174">
        <f t="shared" si="38"/>
        <v>1</v>
      </c>
      <c r="W214" s="174">
        <f t="shared" si="39"/>
        <v>2.2999999999999998</v>
      </c>
      <c r="AA214" s="71" t="s">
        <v>146</v>
      </c>
    </row>
    <row r="215" spans="1:36" customFormat="1" ht="15.6" thickTop="1" thickBot="1" x14ac:dyDescent="0.35">
      <c r="A215" s="2" t="str">
        <f>IF(Pivot!A215=0,"",TRIM(Pivot!A215))</f>
        <v>SAS</v>
      </c>
      <c r="B215" s="29">
        <f>IF(Pivot!B215=0,"",Pivot!B215)</f>
        <v>10.454545454545455</v>
      </c>
      <c r="C215" s="122">
        <f>IF(Pivot!C215=0,"",Pivot!C215)</f>
        <v>26.063636363636363</v>
      </c>
      <c r="D215" s="123">
        <f>IF(Pivot!D215=0,"",Pivot!D215)</f>
        <v>12.527272727272729</v>
      </c>
      <c r="E215" s="124">
        <f>IF(Pivot!E215=0,"",Pivot!E215)</f>
        <v>4.6363636363636367</v>
      </c>
      <c r="F215" s="122">
        <f>IF(Pivot!F215=0,"",Pivot!F215)</f>
        <v>3.1181818181818186</v>
      </c>
      <c r="G215" s="95">
        <f>IF(Pivot!G215=0,"",Pivot!G215)</f>
        <v>24.754545454545454</v>
      </c>
      <c r="H215" s="123">
        <f>IF(Pivot!H215=0,"",Pivot!H215)</f>
        <v>12.154545454545454</v>
      </c>
      <c r="I215" s="30">
        <f>IF(Pivot!J215=0,"",Pivot!J215)</f>
        <v>4.6818181818181817</v>
      </c>
      <c r="J215" s="28">
        <f>IF(Pivot!I215=0,"",Pivot!I215)</f>
        <v>3.1909090909090905</v>
      </c>
      <c r="K215" s="109">
        <f>IF(Pivot!K215=0,"",Pivot!K215)</f>
        <v>21.822222222222223</v>
      </c>
      <c r="L215" s="29">
        <f>IF(Pivot!M215=0,"",Pivot!M215)</f>
        <v>9.3333333333333339</v>
      </c>
      <c r="M215" s="30">
        <f>IF(Pivot!L215=0,"",Pivot!L215)</f>
        <v>3.8888888888888888</v>
      </c>
      <c r="N215" s="110">
        <f>IF(Pivot!N215=0,"",Pivot!N215)</f>
        <v>2.1111111111111112</v>
      </c>
      <c r="O215" s="71" t="str">
        <f t="shared" ca="1" si="32"/>
        <v>SAS</v>
      </c>
      <c r="P215" s="83">
        <f t="shared" si="33"/>
        <v>2.8212121212121204</v>
      </c>
      <c r="Q215" s="83">
        <f t="shared" si="34"/>
        <v>0.74747474747474785</v>
      </c>
      <c r="R215" s="83">
        <f t="shared" si="35"/>
        <v>1.0070707070707074</v>
      </c>
      <c r="S215" s="81" t="str">
        <f t="shared" ca="1" si="36"/>
        <v>SAS</v>
      </c>
      <c r="T215" s="71" t="str">
        <f t="shared" si="40"/>
        <v>SAS</v>
      </c>
      <c r="U215" s="175">
        <f t="shared" si="37"/>
        <v>9.3333333333333339</v>
      </c>
      <c r="V215" s="175">
        <f t="shared" si="38"/>
        <v>3.8888888888888888</v>
      </c>
      <c r="W215" s="175">
        <f t="shared" si="39"/>
        <v>2.1111111111111112</v>
      </c>
      <c r="AA215" s="71" t="s">
        <v>146</v>
      </c>
    </row>
    <row r="216" spans="1:36" customFormat="1" ht="15.6" thickTop="1" thickBot="1" x14ac:dyDescent="0.35">
      <c r="A216" s="2" t="str">
        <f>IF(Pivot!A216=0,"",TRIM(Pivot!A216))</f>
        <v>Zach Collins</v>
      </c>
      <c r="B216" s="29">
        <f>IF(Pivot!B216=0,"",Pivot!B216)</f>
        <v>11</v>
      </c>
      <c r="C216" s="122">
        <f>IF(Pivot!C216=0,"",Pivot!C216)</f>
        <v>28.5</v>
      </c>
      <c r="D216" s="123">
        <f>IF(Pivot!D216=0,"",Pivot!D216)</f>
        <v>17.100000000000001</v>
      </c>
      <c r="E216" s="124">
        <f>IF(Pivot!E216=0,"",Pivot!E216)</f>
        <v>7.5</v>
      </c>
      <c r="F216" s="122">
        <f>IF(Pivot!F216=0,"",Pivot!F216)</f>
        <v>3.5</v>
      </c>
      <c r="G216" s="95">
        <f>IF(Pivot!G216=0,"",Pivot!G216)</f>
        <v>26.8</v>
      </c>
      <c r="H216" s="123">
        <f>IF(Pivot!H216=0,"",Pivot!H216)</f>
        <v>16.5</v>
      </c>
      <c r="I216" s="30">
        <f>IF(Pivot!J216=0,"",Pivot!J216)</f>
        <v>7</v>
      </c>
      <c r="J216" s="28">
        <f>IF(Pivot!I216=0,"",Pivot!I216)</f>
        <v>2.5</v>
      </c>
      <c r="K216" s="109">
        <f>IF(Pivot!K216=0,"",Pivot!K216)</f>
        <v>30.6</v>
      </c>
      <c r="L216" s="29">
        <f>IF(Pivot!M216=0,"",Pivot!M216)</f>
        <v>21</v>
      </c>
      <c r="M216" s="30">
        <f>IF(Pivot!L216=0,"",Pivot!L216)</f>
        <v>7</v>
      </c>
      <c r="N216" s="110">
        <f>IF(Pivot!N216=0,"",Pivot!N216)</f>
        <v>4</v>
      </c>
      <c r="O216" s="71" t="str">
        <f t="shared" ca="1" si="32"/>
        <v>SAS</v>
      </c>
      <c r="P216" s="83">
        <f t="shared" si="33"/>
        <v>-4.5</v>
      </c>
      <c r="Q216" s="83">
        <f t="shared" si="34"/>
        <v>0</v>
      </c>
      <c r="R216" s="83">
        <f t="shared" si="35"/>
        <v>-1.5</v>
      </c>
      <c r="S216" s="81" t="str">
        <f t="shared" ca="1" si="36"/>
        <v>SAS</v>
      </c>
      <c r="T216" s="71" t="str">
        <f t="shared" si="40"/>
        <v>Zach Collins</v>
      </c>
      <c r="U216" s="174">
        <f t="shared" si="37"/>
        <v>16.5</v>
      </c>
      <c r="V216" s="174">
        <f t="shared" si="38"/>
        <v>7</v>
      </c>
      <c r="W216" s="174">
        <f t="shared" si="39"/>
        <v>2.5</v>
      </c>
      <c r="AA216" s="71" t="s">
        <v>146</v>
      </c>
    </row>
    <row r="217" spans="1:36" customFormat="1" ht="15.6" thickTop="1" thickBot="1" x14ac:dyDescent="0.35">
      <c r="A217" s="2" t="str">
        <f>IF(Pivot!A217=0,"",TRIM(Pivot!A217))</f>
        <v>Jeremy Sochan</v>
      </c>
      <c r="B217" s="29">
        <f>IF(Pivot!B217=0,"",Pivot!B217)</f>
        <v>8</v>
      </c>
      <c r="C217" s="122">
        <f>IF(Pivot!C217=0,"",Pivot!C217)</f>
        <v>26.9</v>
      </c>
      <c r="D217" s="123">
        <f>IF(Pivot!D217=0,"",Pivot!D217)</f>
        <v>16.899999999999999</v>
      </c>
      <c r="E217" s="124">
        <f>IF(Pivot!E217=0,"",Pivot!E217)</f>
        <v>7.4</v>
      </c>
      <c r="F217" s="122">
        <f>IF(Pivot!F217=0,"",Pivot!F217)</f>
        <v>2.6</v>
      </c>
      <c r="G217" s="95">
        <f>IF(Pivot!G217=0,"",Pivot!G217)</f>
        <v>22.6</v>
      </c>
      <c r="H217" s="123">
        <f>IF(Pivot!H217=0,"",Pivot!H217)</f>
        <v>13</v>
      </c>
      <c r="I217" s="30">
        <f>IF(Pivot!J217=0,"",Pivot!J217)</f>
        <v>6</v>
      </c>
      <c r="J217" s="28">
        <f>IF(Pivot!I217=0,"",Pivot!I217)</f>
        <v>3</v>
      </c>
      <c r="K217" s="109" t="e">
        <f>IF(Pivot!K217=0,"",Pivot!K217)</f>
        <v>#DIV/0!</v>
      </c>
      <c r="L217" s="29" t="e">
        <f>IF(Pivot!M217=0,"",Pivot!M217)</f>
        <v>#DIV/0!</v>
      </c>
      <c r="M217" s="30" t="e">
        <f>IF(Pivot!L217=0,"",Pivot!L217)</f>
        <v>#DIV/0!</v>
      </c>
      <c r="N217" s="110" t="e">
        <f>IF(Pivot!N217=0,"",Pivot!N217)</f>
        <v>#DIV/0!</v>
      </c>
      <c r="O217" s="71" t="str">
        <f t="shared" ca="1" si="32"/>
        <v>SAS</v>
      </c>
      <c r="P217" s="83" t="str">
        <f t="shared" si="33"/>
        <v/>
      </c>
      <c r="Q217" s="83" t="str">
        <f t="shared" si="34"/>
        <v/>
      </c>
      <c r="R217" s="83" t="str">
        <f t="shared" si="35"/>
        <v/>
      </c>
      <c r="S217" s="2" t="str">
        <f t="shared" ca="1" si="36"/>
        <v>SAS</v>
      </c>
      <c r="T217" s="71" t="str">
        <f t="shared" si="40"/>
        <v>Jeremy Sochan</v>
      </c>
      <c r="U217" s="175">
        <f t="shared" si="37"/>
        <v>13</v>
      </c>
      <c r="V217" s="175">
        <f t="shared" si="38"/>
        <v>6</v>
      </c>
      <c r="W217" s="175">
        <f t="shared" si="39"/>
        <v>2.6</v>
      </c>
      <c r="AA217" s="71" t="s">
        <v>146</v>
      </c>
    </row>
    <row r="218" spans="1:36" customFormat="1" ht="15.6" thickTop="1" thickBot="1" x14ac:dyDescent="0.35">
      <c r="A218" s="2" t="str">
        <f>IF(Pivot!A218=0,"",TRIM(Pivot!A218))</f>
        <v>Keldon Johnson</v>
      </c>
      <c r="B218" s="29">
        <f>IF(Pivot!B218=0,"",Pivot!B218)</f>
        <v>8</v>
      </c>
      <c r="C218" s="122">
        <f>IF(Pivot!C218=0,"",Pivot!C218)</f>
        <v>34.1</v>
      </c>
      <c r="D218" s="123">
        <f>IF(Pivot!D218=0,"",Pivot!D218)</f>
        <v>22.6</v>
      </c>
      <c r="E218" s="124">
        <f>IF(Pivot!E218=0,"",Pivot!E218)</f>
        <v>7.3</v>
      </c>
      <c r="F218" s="122">
        <f>IF(Pivot!F218=0,"",Pivot!F218)</f>
        <v>3.5</v>
      </c>
      <c r="G218" s="95">
        <f>IF(Pivot!G218=0,"",Pivot!G218)</f>
        <v>30.5</v>
      </c>
      <c r="H218" s="123">
        <f>IF(Pivot!H218=0,"",Pivot!H218)</f>
        <v>30</v>
      </c>
      <c r="I218" s="30">
        <f>IF(Pivot!J218=0,"",Pivot!J218)</f>
        <v>10</v>
      </c>
      <c r="J218" s="28">
        <f>IF(Pivot!I218=0,"",Pivot!I218)</f>
        <v>4</v>
      </c>
      <c r="K218" s="109" t="e">
        <f>IF(Pivot!K218=0,"",Pivot!K218)</f>
        <v>#DIV/0!</v>
      </c>
      <c r="L218" s="29" t="e">
        <f>IF(Pivot!M218=0,"",Pivot!M218)</f>
        <v>#DIV/0!</v>
      </c>
      <c r="M218" s="30" t="e">
        <f>IF(Pivot!L218=0,"",Pivot!L218)</f>
        <v>#DIV/0!</v>
      </c>
      <c r="N218" s="110" t="e">
        <f>IF(Pivot!N218=0,"",Pivot!N218)</f>
        <v>#DIV/0!</v>
      </c>
      <c r="O218" s="71" t="str">
        <f t="shared" ca="1" si="32"/>
        <v>SAS</v>
      </c>
      <c r="P218" s="83" t="str">
        <f t="shared" si="33"/>
        <v/>
      </c>
      <c r="Q218" s="83" t="str">
        <f t="shared" si="34"/>
        <v/>
      </c>
      <c r="R218" s="83" t="str">
        <f t="shared" si="35"/>
        <v/>
      </c>
      <c r="S218" s="71" t="str">
        <f t="shared" ca="1" si="36"/>
        <v>SAS</v>
      </c>
      <c r="T218" s="71" t="str">
        <f t="shared" si="40"/>
        <v>Keldon Johnson</v>
      </c>
      <c r="U218" s="174">
        <f t="shared" si="37"/>
        <v>22.6</v>
      </c>
      <c r="V218" s="174">
        <f t="shared" si="38"/>
        <v>7.3</v>
      </c>
      <c r="W218" s="174">
        <f t="shared" si="39"/>
        <v>3.5</v>
      </c>
      <c r="AA218" s="71" t="s">
        <v>146</v>
      </c>
    </row>
    <row r="219" spans="1:36" customFormat="1" ht="15.6" thickTop="1" thickBot="1" x14ac:dyDescent="0.35">
      <c r="A219" s="2" t="str">
        <f>IF(Pivot!A219=0,"",TRIM(Pivot!A219))</f>
        <v>Sandro Mamukelashvili</v>
      </c>
      <c r="B219" s="29">
        <f>IF(Pivot!B219=0,"",Pivot!B219)</f>
        <v>12</v>
      </c>
      <c r="C219" s="122">
        <f>IF(Pivot!C219=0,"",Pivot!C219)</f>
        <v>21.8</v>
      </c>
      <c r="D219" s="123">
        <f>IF(Pivot!D219=0,"",Pivot!D219)</f>
        <v>9.5</v>
      </c>
      <c r="E219" s="124">
        <f>IF(Pivot!E219=0,"",Pivot!E219)</f>
        <v>6.1</v>
      </c>
      <c r="F219" s="122">
        <f>IF(Pivot!F219=0,"",Pivot!F219)</f>
        <v>2.1</v>
      </c>
      <c r="G219" s="95">
        <f>IF(Pivot!G219=0,"",Pivot!G219)</f>
        <v>25.8</v>
      </c>
      <c r="H219" s="123">
        <f>IF(Pivot!H219=0,"",Pivot!H219)</f>
        <v>13.8</v>
      </c>
      <c r="I219" s="30">
        <f>IF(Pivot!J219=0,"",Pivot!J219)</f>
        <v>5.5</v>
      </c>
      <c r="J219" s="28">
        <f>IF(Pivot!I219=0,"",Pivot!I219)</f>
        <v>2.8</v>
      </c>
      <c r="K219" s="109">
        <f>IF(Pivot!K219=0,"",Pivot!K219)</f>
        <v>22.2</v>
      </c>
      <c r="L219" s="29">
        <f>IF(Pivot!M219=0,"",Pivot!M219)</f>
        <v>13</v>
      </c>
      <c r="M219" s="30">
        <f>IF(Pivot!L219=0,"",Pivot!L219)</f>
        <v>5</v>
      </c>
      <c r="N219" s="110">
        <f>IF(Pivot!N219=0,"",Pivot!N219)</f>
        <v>3</v>
      </c>
      <c r="O219" s="71" t="str">
        <f t="shared" ca="1" si="32"/>
        <v>SAS</v>
      </c>
      <c r="P219" s="83">
        <f t="shared" si="33"/>
        <v>-3.5</v>
      </c>
      <c r="Q219" s="83">
        <f t="shared" si="34"/>
        <v>0.5</v>
      </c>
      <c r="R219" s="83">
        <f t="shared" si="35"/>
        <v>-0.89999999999999991</v>
      </c>
      <c r="S219" s="71" t="str">
        <f t="shared" ca="1" si="36"/>
        <v>SAS</v>
      </c>
      <c r="T219" s="71" t="str">
        <f t="shared" si="40"/>
        <v>Sandro Mamukelashvili</v>
      </c>
      <c r="U219" s="175">
        <f t="shared" si="37"/>
        <v>9.5</v>
      </c>
      <c r="V219" s="175">
        <f t="shared" si="38"/>
        <v>5</v>
      </c>
      <c r="W219" s="175">
        <f t="shared" si="39"/>
        <v>2.1</v>
      </c>
      <c r="AA219" s="71" t="s">
        <v>146</v>
      </c>
    </row>
    <row r="220" spans="1:36" customFormat="1" ht="15.6" thickTop="1" thickBot="1" x14ac:dyDescent="0.35">
      <c r="A220" s="2" t="str">
        <f>IF(Pivot!A220=0,"",TRIM(Pivot!A220))</f>
        <v>Malaki Branham</v>
      </c>
      <c r="B220" s="29">
        <f>IF(Pivot!B220=0,"",Pivot!B220)</f>
        <v>13</v>
      </c>
      <c r="C220" s="122">
        <f>IF(Pivot!C220=0,"",Pivot!C220)</f>
        <v>25.9</v>
      </c>
      <c r="D220" s="123">
        <f>IF(Pivot!D220=0,"",Pivot!D220)</f>
        <v>9.6999999999999993</v>
      </c>
      <c r="E220" s="124">
        <f>IF(Pivot!E220=0,"",Pivot!E220)</f>
        <v>4.5</v>
      </c>
      <c r="F220" s="122">
        <f>IF(Pivot!F220=0,"",Pivot!F220)</f>
        <v>1.8</v>
      </c>
      <c r="G220" s="95">
        <f>IF(Pivot!G220=0,"",Pivot!G220)</f>
        <v>26.2</v>
      </c>
      <c r="H220" s="123">
        <f>IF(Pivot!H220=0,"",Pivot!H220)</f>
        <v>9.8000000000000007</v>
      </c>
      <c r="I220" s="30">
        <f>IF(Pivot!J220=0,"",Pivot!J220)</f>
        <v>4</v>
      </c>
      <c r="J220" s="28">
        <f>IF(Pivot!I220=0,"",Pivot!I220)</f>
        <v>1.3</v>
      </c>
      <c r="K220" s="109">
        <f>IF(Pivot!K220=0,"",Pivot!K220)</f>
        <v>24.1</v>
      </c>
      <c r="L220" s="29">
        <f>IF(Pivot!M220=0,"",Pivot!M220)</f>
        <v>15</v>
      </c>
      <c r="M220" s="30">
        <f>IF(Pivot!L220=0,"",Pivot!L220)</f>
        <v>3</v>
      </c>
      <c r="N220" s="110">
        <f>IF(Pivot!N220=0,"",Pivot!N220)</f>
        <v>1</v>
      </c>
      <c r="O220" s="71" t="str">
        <f t="shared" ca="1" si="32"/>
        <v>SAS</v>
      </c>
      <c r="P220" s="83">
        <f t="shared" si="33"/>
        <v>-5.3000000000000007</v>
      </c>
      <c r="Q220" s="83">
        <f t="shared" si="34"/>
        <v>1</v>
      </c>
      <c r="R220" s="83">
        <f t="shared" si="35"/>
        <v>0.30000000000000004</v>
      </c>
      <c r="S220" s="71" t="str">
        <f t="shared" ca="1" si="36"/>
        <v>SAS</v>
      </c>
      <c r="T220" s="71" t="str">
        <f t="shared" si="40"/>
        <v>Malaki Branham</v>
      </c>
      <c r="U220" s="174">
        <f t="shared" si="37"/>
        <v>9.6999999999999993</v>
      </c>
      <c r="V220" s="174">
        <f t="shared" si="38"/>
        <v>3</v>
      </c>
      <c r="W220" s="174">
        <f t="shared" si="39"/>
        <v>1</v>
      </c>
      <c r="AA220" s="71" t="s">
        <v>157</v>
      </c>
    </row>
    <row r="221" spans="1:36" customFormat="1" ht="15.6" thickTop="1" thickBot="1" x14ac:dyDescent="0.35">
      <c r="A221" s="2" t="str">
        <f>IF(Pivot!A221=0,"",TRIM(Pivot!A221))</f>
        <v>Keita Bates-Diop</v>
      </c>
      <c r="B221" s="29">
        <f>IF(Pivot!B221=0,"",Pivot!B221)</f>
        <v>14</v>
      </c>
      <c r="C221" s="122">
        <f>IF(Pivot!C221=0,"",Pivot!C221)</f>
        <v>23.7</v>
      </c>
      <c r="D221" s="123">
        <f>IF(Pivot!D221=0,"",Pivot!D221)</f>
        <v>10.6</v>
      </c>
      <c r="E221" s="124">
        <f>IF(Pivot!E221=0,"",Pivot!E221)</f>
        <v>4.0999999999999996</v>
      </c>
      <c r="F221" s="122">
        <f>IF(Pivot!F221=0,"",Pivot!F221)</f>
        <v>2.2000000000000002</v>
      </c>
      <c r="G221" s="95">
        <f>IF(Pivot!G221=0,"",Pivot!G221)</f>
        <v>22.9</v>
      </c>
      <c r="H221" s="123">
        <f>IF(Pivot!H221=0,"",Pivot!H221)</f>
        <v>12</v>
      </c>
      <c r="I221" s="30">
        <f>IF(Pivot!J221=0,"",Pivot!J221)</f>
        <v>4.5</v>
      </c>
      <c r="J221" s="28">
        <f>IF(Pivot!I221=0,"",Pivot!I221)</f>
        <v>1.3</v>
      </c>
      <c r="K221" s="109">
        <f>IF(Pivot!K221=0,"",Pivot!K221)</f>
        <v>19.100000000000001</v>
      </c>
      <c r="L221" s="29">
        <f>IF(Pivot!M221=0,"",Pivot!M221)</f>
        <v>2</v>
      </c>
      <c r="M221" s="30">
        <f>IF(Pivot!L221=0,"",Pivot!L221)</f>
        <v>5</v>
      </c>
      <c r="N221" s="110">
        <f>IF(Pivot!N221=0,"",Pivot!N221)</f>
        <v>1</v>
      </c>
      <c r="O221" s="71" t="str">
        <f t="shared" ca="1" si="32"/>
        <v>SAS</v>
      </c>
      <c r="P221" s="83">
        <f t="shared" si="33"/>
        <v>8.6</v>
      </c>
      <c r="Q221" s="83">
        <f t="shared" si="34"/>
        <v>-0.90000000000000036</v>
      </c>
      <c r="R221" s="83">
        <f t="shared" si="35"/>
        <v>0.30000000000000004</v>
      </c>
      <c r="S221" s="81" t="str">
        <f t="shared" ca="1" si="36"/>
        <v>SAS</v>
      </c>
      <c r="T221" s="71" t="s">
        <v>178</v>
      </c>
      <c r="U221" s="174">
        <f t="shared" si="37"/>
        <v>15.4</v>
      </c>
      <c r="V221" s="174">
        <f t="shared" si="38"/>
        <v>5.6</v>
      </c>
      <c r="W221" s="174">
        <f t="shared" si="39"/>
        <v>5</v>
      </c>
      <c r="AA221" s="71" t="s">
        <v>157</v>
      </c>
    </row>
    <row r="222" spans="1:36" customFormat="1" ht="15.6" thickTop="1" thickBot="1" x14ac:dyDescent="0.35">
      <c r="A222" s="2" t="str">
        <f>IF(Pivot!A222=0,"",TRIM(Pivot!A222))</f>
        <v>Devin Vassell</v>
      </c>
      <c r="B222" s="29">
        <f>IF(Pivot!B222=0,"",Pivot!B222)</f>
        <v>9</v>
      </c>
      <c r="C222" s="122">
        <f>IF(Pivot!C222=0,"",Pivot!C222)</f>
        <v>30.2</v>
      </c>
      <c r="D222" s="123">
        <f>IF(Pivot!D222=0,"",Pivot!D222)</f>
        <v>15.6</v>
      </c>
      <c r="E222" s="124">
        <f>IF(Pivot!E222=0,"",Pivot!E222)</f>
        <v>3.7</v>
      </c>
      <c r="F222" s="122">
        <f>IF(Pivot!F222=0,"",Pivot!F222)</f>
        <v>3.6</v>
      </c>
      <c r="G222" s="95">
        <f>IF(Pivot!G222=0,"",Pivot!G222)</f>
        <v>28.1</v>
      </c>
      <c r="H222" s="123">
        <f>IF(Pivot!H222=0,"",Pivot!H222)</f>
        <v>12.5</v>
      </c>
      <c r="I222" s="30">
        <f>IF(Pivot!J222=0,"",Pivot!J222)</f>
        <v>4.5</v>
      </c>
      <c r="J222" s="28">
        <f>IF(Pivot!I222=0,"",Pivot!I222)</f>
        <v>4</v>
      </c>
      <c r="K222" s="109">
        <f>IF(Pivot!K222=0,"",Pivot!K222)</f>
        <v>26.6</v>
      </c>
      <c r="L222" s="29">
        <f>IF(Pivot!M222=0,"",Pivot!M222)</f>
        <v>9</v>
      </c>
      <c r="M222" s="30">
        <f>IF(Pivot!L222=0,"",Pivot!L222)</f>
        <v>5</v>
      </c>
      <c r="N222" s="110">
        <f>IF(Pivot!N222=0,"",Pivot!N222)</f>
        <v>4</v>
      </c>
      <c r="O222" s="71" t="str">
        <f t="shared" ca="1" si="32"/>
        <v>SAS</v>
      </c>
      <c r="P222" s="83">
        <f t="shared" si="33"/>
        <v>3.5</v>
      </c>
      <c r="Q222" s="83">
        <f t="shared" si="34"/>
        <v>-1.2999999999999998</v>
      </c>
      <c r="R222" s="83">
        <f t="shared" si="35"/>
        <v>-0.39999999999999991</v>
      </c>
      <c r="S222" s="81" t="str">
        <f t="shared" ca="1" si="36"/>
        <v>SAS</v>
      </c>
      <c r="T222" s="71" t="s">
        <v>198</v>
      </c>
      <c r="U222" s="175">
        <f t="shared" si="37"/>
        <v>18</v>
      </c>
      <c r="V222" s="175">
        <f t="shared" si="38"/>
        <v>3</v>
      </c>
      <c r="W222" s="175">
        <f t="shared" si="39"/>
        <v>1.6</v>
      </c>
      <c r="AA222" s="71" t="s">
        <v>157</v>
      </c>
    </row>
    <row r="223" spans="1:36" customFormat="1" ht="15.6" thickTop="1" thickBot="1" x14ac:dyDescent="0.35">
      <c r="A223" s="2" t="str">
        <f>IF(Pivot!A223=0,"",TRIM(Pivot!A223))</f>
        <v>Tre Jones</v>
      </c>
      <c r="B223" s="29">
        <f>IF(Pivot!B223=0,"",Pivot!B223)</f>
        <v>9</v>
      </c>
      <c r="C223" s="122">
        <f>IF(Pivot!C223=0,"",Pivot!C223)</f>
        <v>28.1</v>
      </c>
      <c r="D223" s="123">
        <f>IF(Pivot!D223=0,"",Pivot!D223)</f>
        <v>10.7</v>
      </c>
      <c r="E223" s="124">
        <f>IF(Pivot!E223=0,"",Pivot!E223)</f>
        <v>2.8</v>
      </c>
      <c r="F223" s="122">
        <f>IF(Pivot!F223=0,"",Pivot!F223)</f>
        <v>6.8</v>
      </c>
      <c r="G223" s="95">
        <f>IF(Pivot!G223=0,"",Pivot!G223)</f>
        <v>29.1</v>
      </c>
      <c r="H223" s="123">
        <f>IF(Pivot!H223=0,"",Pivot!H223)</f>
        <v>12</v>
      </c>
      <c r="I223" s="30">
        <f>IF(Pivot!J223=0,"",Pivot!J223)</f>
        <v>4</v>
      </c>
      <c r="J223" s="28">
        <f>IF(Pivot!I223=0,"",Pivot!I223)</f>
        <v>8</v>
      </c>
      <c r="K223" s="109">
        <f>IF(Pivot!K223=0,"",Pivot!K223)</f>
        <v>26.5</v>
      </c>
      <c r="L223" s="29">
        <f>IF(Pivot!M223=0,"",Pivot!M223)</f>
        <v>11</v>
      </c>
      <c r="M223" s="30">
        <f>IF(Pivot!L223=0,"",Pivot!L223)</f>
        <v>5</v>
      </c>
      <c r="N223" s="110">
        <f>IF(Pivot!N223=0,"",Pivot!N223)</f>
        <v>4</v>
      </c>
      <c r="O223" s="71" t="str">
        <f t="shared" ca="1" si="32"/>
        <v>SAS</v>
      </c>
      <c r="P223" s="83">
        <f t="shared" si="33"/>
        <v>-0.30000000000000071</v>
      </c>
      <c r="Q223" s="83">
        <f t="shared" si="34"/>
        <v>-2.2000000000000002</v>
      </c>
      <c r="R223" s="83">
        <f t="shared" si="35"/>
        <v>2.8</v>
      </c>
      <c r="S223" s="81" t="str">
        <f t="shared" ca="1" si="36"/>
        <v>SAS</v>
      </c>
      <c r="T223" s="71" t="s">
        <v>203</v>
      </c>
      <c r="U223" s="174">
        <f t="shared" si="37"/>
        <v>12</v>
      </c>
      <c r="V223" s="174">
        <f t="shared" si="38"/>
        <v>3</v>
      </c>
      <c r="W223" s="174">
        <f t="shared" si="39"/>
        <v>6</v>
      </c>
      <c r="AA223" s="71" t="s">
        <v>157</v>
      </c>
    </row>
    <row r="224" spans="1:36" customFormat="1" ht="15.6" thickTop="1" thickBot="1" x14ac:dyDescent="0.35">
      <c r="A224" s="2" t="str">
        <f>IF(Pivot!A224=0,"",TRIM(Pivot!A224))</f>
        <v>Devonte' Graham</v>
      </c>
      <c r="B224" s="29">
        <f>IF(Pivot!B224=0,"",Pivot!B224)</f>
        <v>11</v>
      </c>
      <c r="C224" s="122">
        <f>IF(Pivot!C224=0,"",Pivot!C224)</f>
        <v>26.8</v>
      </c>
      <c r="D224" s="123">
        <f>IF(Pivot!D224=0,"",Pivot!D224)</f>
        <v>13.8</v>
      </c>
      <c r="E224" s="124">
        <f>IF(Pivot!E224=0,"",Pivot!E224)</f>
        <v>2.8</v>
      </c>
      <c r="F224" s="122">
        <f>IF(Pivot!F224=0,"",Pivot!F224)</f>
        <v>4</v>
      </c>
      <c r="G224" s="95">
        <f>IF(Pivot!G224=0,"",Pivot!G224)</f>
        <v>22.5</v>
      </c>
      <c r="H224" s="123">
        <f>IF(Pivot!H224=0,"",Pivot!H224)</f>
        <v>7.3</v>
      </c>
      <c r="I224" s="30">
        <f>IF(Pivot!J224=0,"",Pivot!J224)</f>
        <v>2</v>
      </c>
      <c r="J224" s="28">
        <f>IF(Pivot!I224=0,"",Pivot!I224)</f>
        <v>2.7</v>
      </c>
      <c r="K224" s="109">
        <f>IF(Pivot!K224=0,"",Pivot!K224)</f>
        <v>22.1</v>
      </c>
      <c r="L224" s="29">
        <f>IF(Pivot!M224=0,"",Pivot!M224)</f>
        <v>2</v>
      </c>
      <c r="M224" s="30">
        <f>IF(Pivot!L224=0,"",Pivot!L224)</f>
        <v>3</v>
      </c>
      <c r="N224" s="110">
        <f>IF(Pivot!N224=0,"",Pivot!N224)</f>
        <v>2</v>
      </c>
      <c r="O224" s="71" t="str">
        <f t="shared" ca="1" si="32"/>
        <v>SAS</v>
      </c>
      <c r="P224" s="83">
        <f t="shared" si="33"/>
        <v>5.3</v>
      </c>
      <c r="Q224" s="83">
        <f t="shared" si="34"/>
        <v>-1</v>
      </c>
      <c r="R224" s="83">
        <f t="shared" si="35"/>
        <v>0.70000000000000018</v>
      </c>
      <c r="S224" s="71" t="str">
        <f t="shared" ca="1" si="36"/>
        <v>SAS</v>
      </c>
      <c r="T224" s="71" t="s">
        <v>151</v>
      </c>
      <c r="U224" s="175" t="e">
        <f t="shared" si="37"/>
        <v>#DIV/0!</v>
      </c>
      <c r="V224" s="175" t="e">
        <f t="shared" si="38"/>
        <v>#DIV/0!</v>
      </c>
      <c r="W224" s="175" t="e">
        <f t="shared" si="39"/>
        <v>#DIV/0!</v>
      </c>
      <c r="AA224" s="71" t="s">
        <v>157</v>
      </c>
    </row>
    <row r="225" spans="1:27" customFormat="1" ht="15.6" thickTop="1" thickBot="1" x14ac:dyDescent="0.35">
      <c r="A225" s="2" t="str">
        <f>IF(Pivot!A225=0,"",TRIM(Pivot!A225))</f>
        <v>Blake Wesley</v>
      </c>
      <c r="B225" s="29">
        <f>IF(Pivot!B225=0,"",Pivot!B225)</f>
        <v>14</v>
      </c>
      <c r="C225" s="122">
        <f>IF(Pivot!C225=0,"",Pivot!C225)</f>
        <v>20.5</v>
      </c>
      <c r="D225" s="123">
        <f>IF(Pivot!D225=0,"",Pivot!D225)</f>
        <v>5.0999999999999996</v>
      </c>
      <c r="E225" s="124">
        <f>IF(Pivot!E225=0,"",Pivot!E225)</f>
        <v>2.6</v>
      </c>
      <c r="F225" s="122">
        <f>IF(Pivot!F225=0,"",Pivot!F225)</f>
        <v>3.7</v>
      </c>
      <c r="G225" s="95">
        <f>IF(Pivot!G225=0,"",Pivot!G225)</f>
        <v>17.8</v>
      </c>
      <c r="H225" s="123">
        <f>IF(Pivot!H225=0,"",Pivot!H225)</f>
        <v>2.8</v>
      </c>
      <c r="I225" s="30">
        <f>IF(Pivot!J225=0,"",Pivot!J225)</f>
        <v>2</v>
      </c>
      <c r="J225" s="28">
        <f>IF(Pivot!I225=0,"",Pivot!I225)</f>
        <v>4.5</v>
      </c>
      <c r="K225" s="109">
        <f>IF(Pivot!K225=0,"",Pivot!K225)</f>
        <v>6.3</v>
      </c>
      <c r="L225" s="29">
        <f>IF(Pivot!M225=0,"",Pivot!M225)</f>
        <v>3</v>
      </c>
      <c r="M225" s="30" t="str">
        <f>IF(Pivot!L225=0,"",Pivot!L225)</f>
        <v/>
      </c>
      <c r="N225" s="110" t="str">
        <f>IF(Pivot!N225=0,"",Pivot!N225)</f>
        <v/>
      </c>
      <c r="O225" s="71" t="str">
        <f t="shared" ca="1" si="32"/>
        <v>SAS</v>
      </c>
      <c r="P225" s="83">
        <f t="shared" si="33"/>
        <v>-0.20000000000000018</v>
      </c>
      <c r="Q225" s="83" t="str">
        <f t="shared" si="34"/>
        <v/>
      </c>
      <c r="R225" s="83" t="str">
        <f t="shared" si="35"/>
        <v/>
      </c>
      <c r="S225" s="2" t="str">
        <f t="shared" ca="1" si="36"/>
        <v>SAS</v>
      </c>
      <c r="T225" s="71" t="s">
        <v>127</v>
      </c>
      <c r="U225" s="176">
        <f t="shared" si="37"/>
        <v>14.5</v>
      </c>
      <c r="V225" s="176">
        <f t="shared" si="38"/>
        <v>5.65</v>
      </c>
      <c r="W225" s="176">
        <f t="shared" si="39"/>
        <v>3.5142857142857147</v>
      </c>
      <c r="AA225" s="71" t="s">
        <v>157</v>
      </c>
    </row>
    <row r="226" spans="1:27" customFormat="1" ht="15.6" thickTop="1" thickBot="1" x14ac:dyDescent="0.35">
      <c r="A226" s="2" t="str">
        <f>IF(Pivot!A226=0,"",TRIM(Pivot!A226))</f>
        <v>Romeo Langford</v>
      </c>
      <c r="B226" s="29">
        <f>IF(Pivot!B226=0,"",Pivot!B226)</f>
        <v>6</v>
      </c>
      <c r="C226" s="122">
        <f>IF(Pivot!C226=0,"",Pivot!C226)</f>
        <v>20.2</v>
      </c>
      <c r="D226" s="123">
        <f>IF(Pivot!D226=0,"",Pivot!D226)</f>
        <v>6.2</v>
      </c>
      <c r="E226" s="124">
        <f>IF(Pivot!E226=0,"",Pivot!E226)</f>
        <v>2.2000000000000002</v>
      </c>
      <c r="F226" s="122">
        <f>IF(Pivot!F226=0,"",Pivot!F226)</f>
        <v>0.5</v>
      </c>
      <c r="G226" s="95">
        <f>IF(Pivot!G226=0,"",Pivot!G226)</f>
        <v>20</v>
      </c>
      <c r="H226" s="123">
        <f>IF(Pivot!H226=0,"",Pivot!H226)</f>
        <v>4</v>
      </c>
      <c r="I226" s="124">
        <f>IF(Pivot!J226=0,"",Pivot!J226)</f>
        <v>2</v>
      </c>
      <c r="J226" s="28">
        <f>IF(Pivot!I226=0,"",Pivot!I226)</f>
        <v>1</v>
      </c>
      <c r="K226" s="109">
        <f>IF(Pivot!K226=0,"",Pivot!K226)</f>
        <v>18.899999999999999</v>
      </c>
      <c r="L226" s="29">
        <f>IF(Pivot!M226=0,"",Pivot!M226)</f>
        <v>8</v>
      </c>
      <c r="M226" s="30">
        <f>IF(Pivot!L226=0,"",Pivot!L226)</f>
        <v>2</v>
      </c>
      <c r="N226" s="110" t="str">
        <f>IF(Pivot!N226=0,"",Pivot!N226)</f>
        <v/>
      </c>
      <c r="O226" s="71" t="str">
        <f t="shared" ca="1" si="32"/>
        <v>SAS</v>
      </c>
      <c r="P226" s="83">
        <f t="shared" si="33"/>
        <v>-4</v>
      </c>
      <c r="Q226" s="83">
        <f t="shared" si="34"/>
        <v>0</v>
      </c>
      <c r="R226" s="83" t="str">
        <f t="shared" si="35"/>
        <v/>
      </c>
      <c r="S226" s="2" t="str">
        <f t="shared" ca="1" si="36"/>
        <v>SAS</v>
      </c>
      <c r="T226" s="71" t="s">
        <v>126</v>
      </c>
      <c r="U226" s="174">
        <f t="shared" si="37"/>
        <v>25</v>
      </c>
      <c r="V226" s="174">
        <f t="shared" si="38"/>
        <v>8.8000000000000007</v>
      </c>
      <c r="W226" s="174">
        <f t="shared" si="39"/>
        <v>2</v>
      </c>
      <c r="AA226" s="71" t="s">
        <v>157</v>
      </c>
    </row>
    <row r="227" spans="1:27" customFormat="1" ht="15.6" thickTop="1" thickBot="1" x14ac:dyDescent="0.35">
      <c r="A227" s="2" t="str">
        <f>IF(Pivot!A227=0,"",TRIM(Pivot!A227))</f>
        <v>TOR</v>
      </c>
      <c r="B227" s="29">
        <f>IF(Pivot!B227=0,"",Pivot!B227)</f>
        <v>13.833333333333334</v>
      </c>
      <c r="C227" s="122">
        <f>IF(Pivot!C227=0,"",Pivot!C227)</f>
        <v>33.016666666666659</v>
      </c>
      <c r="D227" s="123">
        <f>IF(Pivot!D227=0,"",Pivot!D227)</f>
        <v>16.850000000000001</v>
      </c>
      <c r="E227" s="124">
        <f>IF(Pivot!E227=0,"",Pivot!E227)</f>
        <v>5.6833333333333336</v>
      </c>
      <c r="F227" s="122">
        <f>IF(Pivot!F227=0,"",Pivot!F227)</f>
        <v>4</v>
      </c>
      <c r="G227" s="95">
        <f>IF(Pivot!G227=0,"",Pivot!G227)</f>
        <v>34.4</v>
      </c>
      <c r="H227" s="123">
        <f>IF(Pivot!H227=0,"",Pivot!H227)</f>
        <v>19.02</v>
      </c>
      <c r="I227" s="124">
        <f>IF(Pivot!J227=0,"",Pivot!J227)</f>
        <v>6.62</v>
      </c>
      <c r="J227" s="28">
        <f>IF(Pivot!I227=0,"",Pivot!I227)</f>
        <v>5.0200000000000005</v>
      </c>
      <c r="K227" s="109">
        <f>IF(Pivot!K227=0,"",Pivot!K227)</f>
        <v>34.96</v>
      </c>
      <c r="L227" s="29">
        <f>IF(Pivot!M227=0,"",Pivot!M227)</f>
        <v>16.8</v>
      </c>
      <c r="M227" s="30">
        <f>IF(Pivot!L227=0,"",Pivot!L227)</f>
        <v>6.4</v>
      </c>
      <c r="N227" s="110">
        <f>IF(Pivot!N227=0,"",Pivot!N227)</f>
        <v>5.8</v>
      </c>
      <c r="O227" s="71" t="str">
        <f t="shared" ca="1" si="32"/>
        <v>TOR</v>
      </c>
      <c r="P227" s="83">
        <f t="shared" si="33"/>
        <v>5.0000000000000711E-2</v>
      </c>
      <c r="Q227" s="83">
        <f t="shared" si="34"/>
        <v>-0.71666666666666679</v>
      </c>
      <c r="R227" s="83">
        <f t="shared" si="35"/>
        <v>-1.7999999999999998</v>
      </c>
      <c r="S227" s="71" t="str">
        <f t="shared" ca="1" si="36"/>
        <v>TOR</v>
      </c>
      <c r="T227" s="71" t="s">
        <v>276</v>
      </c>
      <c r="U227" s="175">
        <f t="shared" si="37"/>
        <v>4</v>
      </c>
      <c r="V227" s="175">
        <f t="shared" si="38"/>
        <v>4</v>
      </c>
      <c r="W227" s="175">
        <f t="shared" si="39"/>
        <v>0.5</v>
      </c>
      <c r="AA227" s="71" t="s">
        <v>157</v>
      </c>
    </row>
    <row r="228" spans="1:27" customFormat="1" ht="15.6" thickTop="1" thickBot="1" x14ac:dyDescent="0.35">
      <c r="A228" s="2" t="str">
        <f>IF(Pivot!A228=0,"",TRIM(Pivot!A228))</f>
        <v>Jakob Poeltl</v>
      </c>
      <c r="B228" s="29">
        <f>IF(Pivot!B228=0,"",Pivot!B228)</f>
        <v>15</v>
      </c>
      <c r="C228" s="122">
        <f>IF(Pivot!C228=0,"",Pivot!C228)</f>
        <v>28.7</v>
      </c>
      <c r="D228" s="123">
        <f>IF(Pivot!D228=0,"",Pivot!D228)</f>
        <v>14</v>
      </c>
      <c r="E228" s="124">
        <f>IF(Pivot!E228=0,"",Pivot!E228)</f>
        <v>9.4</v>
      </c>
      <c r="F228" s="122">
        <f>IF(Pivot!F228=0,"",Pivot!F228)</f>
        <v>2.2999999999999998</v>
      </c>
      <c r="G228" s="95">
        <f>IF(Pivot!G228=0,"",Pivot!G228)</f>
        <v>28.2</v>
      </c>
      <c r="H228" s="123">
        <f>IF(Pivot!H228=0,"",Pivot!H228)</f>
        <v>10.3</v>
      </c>
      <c r="I228" s="30">
        <f>IF(Pivot!J228=0,"",Pivot!J228)</f>
        <v>10.3</v>
      </c>
      <c r="J228" s="28">
        <f>IF(Pivot!I228=0,"",Pivot!I228)</f>
        <v>1</v>
      </c>
      <c r="K228" s="109">
        <f>IF(Pivot!K228=0,"",Pivot!K228)</f>
        <v>22.8</v>
      </c>
      <c r="L228" s="29">
        <f>IF(Pivot!M228=0,"",Pivot!M228)</f>
        <v>2</v>
      </c>
      <c r="M228" s="30">
        <f>IF(Pivot!L228=0,"",Pivot!L228)</f>
        <v>10</v>
      </c>
      <c r="N228" s="110">
        <f>IF(Pivot!N228=0,"",Pivot!N228)</f>
        <v>1</v>
      </c>
      <c r="O228" s="71" t="str">
        <f t="shared" ca="1" si="32"/>
        <v>TOR</v>
      </c>
      <c r="P228" s="83">
        <f t="shared" si="33"/>
        <v>8.3000000000000007</v>
      </c>
      <c r="Q228" s="83">
        <f t="shared" si="34"/>
        <v>-0.59999999999999964</v>
      </c>
      <c r="R228" s="83">
        <f t="shared" si="35"/>
        <v>0</v>
      </c>
      <c r="S228" s="2" t="str">
        <f t="shared" ca="1" si="36"/>
        <v>TOR</v>
      </c>
      <c r="T228" s="71" t="s">
        <v>212</v>
      </c>
      <c r="U228" s="174">
        <f t="shared" si="37"/>
        <v>10</v>
      </c>
      <c r="V228" s="174">
        <f t="shared" si="38"/>
        <v>7</v>
      </c>
      <c r="W228" s="174">
        <f t="shared" si="39"/>
        <v>4.5</v>
      </c>
      <c r="AA228" s="71" t="s">
        <v>157</v>
      </c>
    </row>
    <row r="229" spans="1:27" customFormat="1" ht="15.6" thickTop="1" thickBot="1" x14ac:dyDescent="0.35">
      <c r="A229" s="2" t="str">
        <f>IF(Pivot!A229=0,"",TRIM(Pivot!A229))</f>
        <v>Pascal Siakam</v>
      </c>
      <c r="B229" s="29">
        <f>IF(Pivot!B229=0,"",Pivot!B229)</f>
        <v>15</v>
      </c>
      <c r="C229" s="122">
        <f>IF(Pivot!C229=0,"",Pivot!C229)</f>
        <v>37</v>
      </c>
      <c r="D229" s="123">
        <f>IF(Pivot!D229=0,"",Pivot!D229)</f>
        <v>20.6</v>
      </c>
      <c r="E229" s="124">
        <f>IF(Pivot!E229=0,"",Pivot!E229)</f>
        <v>8.3000000000000007</v>
      </c>
      <c r="F229" s="122">
        <f>IF(Pivot!F229=0,"",Pivot!F229)</f>
        <v>5.4</v>
      </c>
      <c r="G229" s="95">
        <f>IF(Pivot!G229=0,"",Pivot!G229)</f>
        <v>37.200000000000003</v>
      </c>
      <c r="H229" s="123">
        <f>IF(Pivot!H229=0,"",Pivot!H229)</f>
        <v>27</v>
      </c>
      <c r="I229" s="30">
        <f>IF(Pivot!J229=0,"",Pivot!J229)</f>
        <v>8.8000000000000007</v>
      </c>
      <c r="J229" s="28">
        <f>IF(Pivot!I229=0,"",Pivot!I229)</f>
        <v>5.8</v>
      </c>
      <c r="K229" s="109">
        <f>IF(Pivot!K229=0,"",Pivot!K229)</f>
        <v>37.299999999999997</v>
      </c>
      <c r="L229" s="29">
        <f>IF(Pivot!M229=0,"",Pivot!M229)</f>
        <v>26</v>
      </c>
      <c r="M229" s="30">
        <f>IF(Pivot!L229=0,"",Pivot!L229)</f>
        <v>9</v>
      </c>
      <c r="N229" s="110">
        <f>IF(Pivot!N229=0,"",Pivot!N229)</f>
        <v>5</v>
      </c>
      <c r="O229" s="71" t="str">
        <f t="shared" ca="1" si="32"/>
        <v>TOR</v>
      </c>
      <c r="P229" s="83">
        <f t="shared" si="33"/>
        <v>-5.3999999999999986</v>
      </c>
      <c r="Q229" s="83">
        <f t="shared" si="34"/>
        <v>-0.69999999999999929</v>
      </c>
      <c r="R229" s="83">
        <f t="shared" si="35"/>
        <v>0.40000000000000036</v>
      </c>
      <c r="S229" s="2" t="str">
        <f t="shared" ca="1" si="36"/>
        <v>TOR</v>
      </c>
      <c r="T229" s="71" t="s">
        <v>223</v>
      </c>
      <c r="U229" s="175">
        <f t="shared" si="37"/>
        <v>9.3000000000000007</v>
      </c>
      <c r="V229" s="175">
        <f t="shared" si="38"/>
        <v>3</v>
      </c>
      <c r="W229" s="175">
        <f t="shared" si="39"/>
        <v>1</v>
      </c>
      <c r="AA229" s="71"/>
    </row>
    <row r="230" spans="1:27" customFormat="1" ht="15.6" thickTop="1" thickBot="1" x14ac:dyDescent="0.35">
      <c r="A230" s="2" t="str">
        <f>IF(Pivot!A230=0,"",TRIM(Pivot!A230))</f>
        <v>Scottie Barnes</v>
      </c>
      <c r="B230" s="29">
        <f>IF(Pivot!B230=0,"",Pivot!B230)</f>
        <v>13</v>
      </c>
      <c r="C230" s="122">
        <f>IF(Pivot!C230=0,"",Pivot!C230)</f>
        <v>33.299999999999997</v>
      </c>
      <c r="D230" s="123">
        <f>IF(Pivot!D230=0,"",Pivot!D230)</f>
        <v>15.4</v>
      </c>
      <c r="E230" s="124">
        <f>IF(Pivot!E230=0,"",Pivot!E230)</f>
        <v>5.6</v>
      </c>
      <c r="F230" s="122">
        <f>IF(Pivot!F230=0,"",Pivot!F230)</f>
        <v>5</v>
      </c>
      <c r="G230" s="95">
        <f>IF(Pivot!G230=0,"",Pivot!G230)</f>
        <v>36.5</v>
      </c>
      <c r="H230" s="123">
        <f>IF(Pivot!H230=0,"",Pivot!H230)</f>
        <v>17.5</v>
      </c>
      <c r="I230" s="30">
        <f>IF(Pivot!J230=0,"",Pivot!J230)</f>
        <v>6</v>
      </c>
      <c r="J230" s="28">
        <f>IF(Pivot!I230=0,"",Pivot!I230)</f>
        <v>9</v>
      </c>
      <c r="K230" s="109">
        <f>IF(Pivot!K230=0,"",Pivot!K230)</f>
        <v>41</v>
      </c>
      <c r="L230" s="29">
        <f>IF(Pivot!M230=0,"",Pivot!M230)</f>
        <v>22</v>
      </c>
      <c r="M230" s="30">
        <f>IF(Pivot!L230=0,"",Pivot!L230)</f>
        <v>7</v>
      </c>
      <c r="N230" s="110">
        <f>IF(Pivot!N230=0,"",Pivot!N230)</f>
        <v>12</v>
      </c>
      <c r="O230" s="71" t="str">
        <f t="shared" ca="1" si="32"/>
        <v>TOR</v>
      </c>
      <c r="P230" s="83">
        <f t="shared" si="33"/>
        <v>-6.6</v>
      </c>
      <c r="Q230" s="83">
        <f t="shared" si="34"/>
        <v>-1.4000000000000004</v>
      </c>
      <c r="R230" s="83">
        <f t="shared" si="35"/>
        <v>-7</v>
      </c>
      <c r="S230" s="2" t="str">
        <f t="shared" ca="1" si="36"/>
        <v>TOR</v>
      </c>
      <c r="T230" s="71" t="s">
        <v>170</v>
      </c>
      <c r="U230" s="174" t="e">
        <f t="shared" si="37"/>
        <v>#DIV/0!</v>
      </c>
      <c r="V230" s="174" t="e">
        <f t="shared" si="38"/>
        <v>#DIV/0!</v>
      </c>
      <c r="W230" s="174" t="e">
        <f t="shared" si="39"/>
        <v>#DIV/0!</v>
      </c>
      <c r="AA230" s="71"/>
    </row>
    <row r="231" spans="1:27" customFormat="1" ht="15.6" thickTop="1" thickBot="1" x14ac:dyDescent="0.35">
      <c r="A231" s="2" t="str">
        <f>IF(Pivot!A231=0,"",TRIM(Pivot!A231))</f>
        <v>O.G. Anunoby</v>
      </c>
      <c r="B231" s="29">
        <f>IF(Pivot!B231=0,"",Pivot!B231)</f>
        <v>15</v>
      </c>
      <c r="C231" s="122">
        <f>IF(Pivot!C231=0,"",Pivot!C231)</f>
        <v>35.200000000000003</v>
      </c>
      <c r="D231" s="123">
        <f>IF(Pivot!D231=0,"",Pivot!D231)</f>
        <v>18</v>
      </c>
      <c r="E231" s="124">
        <f>IF(Pivot!E231=0,"",Pivot!E231)</f>
        <v>3.8</v>
      </c>
      <c r="F231" s="122">
        <f>IF(Pivot!F231=0,"",Pivot!F231)</f>
        <v>1.6</v>
      </c>
      <c r="G231" s="95">
        <f>IF(Pivot!G231=0,"",Pivot!G231)</f>
        <v>34.5</v>
      </c>
      <c r="H231" s="123">
        <f>IF(Pivot!H231=0,"",Pivot!H231)</f>
        <v>18.8</v>
      </c>
      <c r="I231" s="30">
        <f>IF(Pivot!J231=0,"",Pivot!J231)</f>
        <v>5</v>
      </c>
      <c r="J231" s="28">
        <f>IF(Pivot!I231=0,"",Pivot!I231)</f>
        <v>2.2999999999999998</v>
      </c>
      <c r="K231" s="109">
        <f>IF(Pivot!K231=0,"",Pivot!K231)</f>
        <v>38.9</v>
      </c>
      <c r="L231" s="29">
        <f>IF(Pivot!M231=0,"",Pivot!M231)</f>
        <v>22</v>
      </c>
      <c r="M231" s="30">
        <f>IF(Pivot!L231=0,"",Pivot!L231)</f>
        <v>3</v>
      </c>
      <c r="N231" s="110">
        <f>IF(Pivot!N231=0,"",Pivot!N231)</f>
        <v>5</v>
      </c>
      <c r="O231" s="71" t="str">
        <f t="shared" ca="1" si="32"/>
        <v>TOR</v>
      </c>
      <c r="P231" s="83">
        <f t="shared" si="33"/>
        <v>-4</v>
      </c>
      <c r="Q231" s="83">
        <f t="shared" si="34"/>
        <v>0.79999999999999982</v>
      </c>
      <c r="R231" s="83">
        <f t="shared" si="35"/>
        <v>-3.4</v>
      </c>
      <c r="S231" s="2" t="str">
        <f t="shared" ca="1" si="36"/>
        <v>TOR</v>
      </c>
      <c r="T231" s="71" t="s">
        <v>213</v>
      </c>
      <c r="U231" s="175" t="e">
        <f t="shared" si="37"/>
        <v>#N/A</v>
      </c>
      <c r="V231" s="175" t="e">
        <f t="shared" si="38"/>
        <v>#N/A</v>
      </c>
      <c r="W231" s="175" t="e">
        <f t="shared" si="39"/>
        <v>#N/A</v>
      </c>
      <c r="AA231" s="71"/>
    </row>
    <row r="232" spans="1:27" customFormat="1" ht="15.6" thickTop="1" thickBot="1" x14ac:dyDescent="0.35">
      <c r="A232" s="2" t="str">
        <f>IF(Pivot!A232=0,"",TRIM(Pivot!A232))</f>
        <v>Fred VanVleet</v>
      </c>
      <c r="B232" s="29">
        <f>IF(Pivot!B232=0,"",Pivot!B232)</f>
        <v>14</v>
      </c>
      <c r="C232" s="122">
        <f>IF(Pivot!C232=0,"",Pivot!C232)</f>
        <v>36.700000000000003</v>
      </c>
      <c r="D232" s="123">
        <f>IF(Pivot!D232=0,"",Pivot!D232)</f>
        <v>19.7</v>
      </c>
      <c r="E232" s="124">
        <f>IF(Pivot!E232=0,"",Pivot!E232)</f>
        <v>3.5</v>
      </c>
      <c r="F232" s="122">
        <f>IF(Pivot!F232=0,"",Pivot!F232)</f>
        <v>8.4</v>
      </c>
      <c r="G232" s="95">
        <f>IF(Pivot!G232=0,"",Pivot!G232)</f>
        <v>35.6</v>
      </c>
      <c r="H232" s="123">
        <f>IF(Pivot!H232=0,"",Pivot!H232)</f>
        <v>21.5</v>
      </c>
      <c r="I232" s="30">
        <f>IF(Pivot!J232=0,"",Pivot!J232)</f>
        <v>3</v>
      </c>
      <c r="J232" s="28">
        <f>IF(Pivot!I232=0,"",Pivot!I232)</f>
        <v>7</v>
      </c>
      <c r="K232" s="109">
        <f>IF(Pivot!K232=0,"",Pivot!K232)</f>
        <v>34.799999999999997</v>
      </c>
      <c r="L232" s="29">
        <f>IF(Pivot!M232=0,"",Pivot!M232)</f>
        <v>12</v>
      </c>
      <c r="M232" s="30">
        <f>IF(Pivot!L232=0,"",Pivot!L232)</f>
        <v>3</v>
      </c>
      <c r="N232" s="110">
        <f>IF(Pivot!N232=0,"",Pivot!N232)</f>
        <v>6</v>
      </c>
      <c r="O232" s="71" t="str">
        <f t="shared" ca="1" si="32"/>
        <v>TOR</v>
      </c>
      <c r="P232" s="83">
        <f t="shared" si="33"/>
        <v>7.6999999999999993</v>
      </c>
      <c r="Q232" s="83">
        <f t="shared" si="34"/>
        <v>0</v>
      </c>
      <c r="R232" s="83">
        <f t="shared" si="35"/>
        <v>1</v>
      </c>
      <c r="S232" s="2" t="str">
        <f t="shared" ca="1" si="36"/>
        <v>TOR</v>
      </c>
      <c r="T232" s="71" t="s">
        <v>141</v>
      </c>
      <c r="U232" s="176">
        <f t="shared" si="37"/>
        <v>15.5</v>
      </c>
      <c r="V232" s="176">
        <f t="shared" si="38"/>
        <v>5.3428571428571434</v>
      </c>
      <c r="W232" s="176">
        <f t="shared" si="39"/>
        <v>3.2285714285714286</v>
      </c>
      <c r="AA232" s="71"/>
    </row>
    <row r="233" spans="1:27" customFormat="1" ht="15.6" thickTop="1" thickBot="1" x14ac:dyDescent="0.35">
      <c r="A233" s="2" t="str">
        <f>IF(Pivot!A233=0,"",TRIM(Pivot!A233))</f>
        <v>Gary Trent Jr.</v>
      </c>
      <c r="B233" s="29">
        <f>IF(Pivot!B233=0,"",Pivot!B233)</f>
        <v>11</v>
      </c>
      <c r="C233" s="122">
        <f>IF(Pivot!C233=0,"",Pivot!C233)</f>
        <v>27.2</v>
      </c>
      <c r="D233" s="123">
        <f>IF(Pivot!D233=0,"",Pivot!D233)</f>
        <v>13.4</v>
      </c>
      <c r="E233" s="124">
        <f>IF(Pivot!E233=0,"",Pivot!E233)</f>
        <v>3.5</v>
      </c>
      <c r="F233" s="122">
        <f>IF(Pivot!F233=0,"",Pivot!F233)</f>
        <v>1.3</v>
      </c>
      <c r="G233" s="95" t="e">
        <f>IF(Pivot!G233=0,"",Pivot!G233)</f>
        <v>#DIV/0!</v>
      </c>
      <c r="H233" s="123" t="e">
        <f>IF(Pivot!H233=0,"",Pivot!H233)</f>
        <v>#DIV/0!</v>
      </c>
      <c r="I233" s="30" t="e">
        <f>IF(Pivot!J233=0,"",Pivot!J233)</f>
        <v>#DIV/0!</v>
      </c>
      <c r="J233" s="28" t="e">
        <f>IF(Pivot!I233=0,"",Pivot!I233)</f>
        <v>#DIV/0!</v>
      </c>
      <c r="K233" s="109" t="e">
        <f>IF(Pivot!K233=0,"",Pivot!K233)</f>
        <v>#DIV/0!</v>
      </c>
      <c r="L233" s="29" t="e">
        <f>IF(Pivot!M233=0,"",Pivot!M233)</f>
        <v>#DIV/0!</v>
      </c>
      <c r="M233" s="30" t="e">
        <f>IF(Pivot!L233=0,"",Pivot!L233)</f>
        <v>#DIV/0!</v>
      </c>
      <c r="N233" s="110" t="e">
        <f>IF(Pivot!N233=0,"",Pivot!N233)</f>
        <v>#DIV/0!</v>
      </c>
      <c r="O233" s="71" t="str">
        <f t="shared" ca="1" si="32"/>
        <v>TOR</v>
      </c>
      <c r="P233" s="83" t="str">
        <f t="shared" si="33"/>
        <v/>
      </c>
      <c r="Q233" s="83" t="str">
        <f t="shared" si="34"/>
        <v/>
      </c>
      <c r="R233" s="83" t="str">
        <f t="shared" si="35"/>
        <v/>
      </c>
      <c r="S233" s="2" t="str">
        <f t="shared" ca="1" si="36"/>
        <v>TOR</v>
      </c>
      <c r="T233" s="71" t="s">
        <v>150</v>
      </c>
      <c r="U233" s="175">
        <f t="shared" si="37"/>
        <v>24.5</v>
      </c>
      <c r="V233" s="175">
        <f t="shared" si="38"/>
        <v>13</v>
      </c>
      <c r="W233" s="175">
        <f t="shared" si="39"/>
        <v>3.1</v>
      </c>
      <c r="AA233" s="71"/>
    </row>
    <row r="234" spans="1:27" customFormat="1" ht="15.6" thickTop="1" thickBot="1" x14ac:dyDescent="0.35">
      <c r="A234" s="2" t="str">
        <f>IF(Pivot!A234=0,"",TRIM(Pivot!A234))</f>
        <v>UTA</v>
      </c>
      <c r="B234" s="29">
        <f>IF(Pivot!B234=0,"",Pivot!B234)</f>
        <v>12.75</v>
      </c>
      <c r="C234" s="122">
        <f>IF(Pivot!C234=0,"",Pivot!C234)</f>
        <v>28.725000000000001</v>
      </c>
      <c r="D234" s="123">
        <f>IF(Pivot!D234=0,"",Pivot!D234)</f>
        <v>15.05</v>
      </c>
      <c r="E234" s="124">
        <f>IF(Pivot!E234=0,"",Pivot!E234)</f>
        <v>5.65</v>
      </c>
      <c r="F234" s="122">
        <f>IF(Pivot!F234=0,"",Pivot!F234)</f>
        <v>3.8125</v>
      </c>
      <c r="G234" s="95">
        <f>IF(Pivot!G234=0,"",Pivot!G234)</f>
        <v>28.028571428571428</v>
      </c>
      <c r="H234" s="123">
        <f>IF(Pivot!H234=0,"",Pivot!H234)</f>
        <v>15.228571428571428</v>
      </c>
      <c r="I234" s="30">
        <f>IF(Pivot!J234=0,"",Pivot!J234)</f>
        <v>5.7285714285714278</v>
      </c>
      <c r="J234" s="28">
        <f>IF(Pivot!I234=0,"",Pivot!I234)</f>
        <v>3.5142857142857147</v>
      </c>
      <c r="K234" s="109">
        <f>IF(Pivot!K234=0,"",Pivot!K234)</f>
        <v>29.433333333333337</v>
      </c>
      <c r="L234" s="29">
        <f>IF(Pivot!M234=0,"",Pivot!M234)</f>
        <v>14.5</v>
      </c>
      <c r="M234" s="30">
        <f>IF(Pivot!L234=0,"",Pivot!L234)</f>
        <v>6.5</v>
      </c>
      <c r="N234" s="110">
        <f>IF(Pivot!N234=0,"",Pivot!N234)</f>
        <v>4</v>
      </c>
      <c r="O234" s="71" t="str">
        <f t="shared" ca="1" si="32"/>
        <v>UTA</v>
      </c>
      <c r="P234" s="83">
        <f t="shared" si="33"/>
        <v>0.55000000000000071</v>
      </c>
      <c r="Q234" s="83">
        <f t="shared" si="34"/>
        <v>-0.84999999999999964</v>
      </c>
      <c r="R234" s="83">
        <f t="shared" si="35"/>
        <v>-0.48571428571428532</v>
      </c>
      <c r="S234" s="2" t="str">
        <f t="shared" ca="1" si="36"/>
        <v>UTA</v>
      </c>
      <c r="T234" s="71" t="s">
        <v>166</v>
      </c>
      <c r="U234" s="174" t="e">
        <f t="shared" si="37"/>
        <v>#DIV/0!</v>
      </c>
      <c r="V234" s="174" t="e">
        <f t="shared" si="38"/>
        <v>#DIV/0!</v>
      </c>
      <c r="W234" s="174" t="e">
        <f t="shared" si="39"/>
        <v>#DIV/0!</v>
      </c>
      <c r="AA234" s="71"/>
    </row>
    <row r="235" spans="1:27" customFormat="1" ht="15.6" thickTop="1" thickBot="1" x14ac:dyDescent="0.35">
      <c r="A235" s="2" t="str">
        <f>IF(Pivot!A235=0,"",TRIM(Pivot!A235))</f>
        <v>Walker Kessler</v>
      </c>
      <c r="B235" s="29">
        <f>IF(Pivot!B235=0,"",Pivot!B235)</f>
        <v>14</v>
      </c>
      <c r="C235" s="122">
        <f>IF(Pivot!C235=0,"",Pivot!C235)</f>
        <v>29.7</v>
      </c>
      <c r="D235" s="123">
        <f>IF(Pivot!D235=0,"",Pivot!D235)</f>
        <v>12.6</v>
      </c>
      <c r="E235" s="124">
        <f>IF(Pivot!E235=0,"",Pivot!E235)</f>
        <v>11.1</v>
      </c>
      <c r="F235" s="122">
        <f>IF(Pivot!F235=0,"",Pivot!F235)</f>
        <v>1.4</v>
      </c>
      <c r="G235" s="95">
        <f>IF(Pivot!G235=0,"",Pivot!G235)</f>
        <v>26</v>
      </c>
      <c r="H235" s="123">
        <f>IF(Pivot!H235=0,"",Pivot!H235)</f>
        <v>16</v>
      </c>
      <c r="I235" s="30">
        <f>IF(Pivot!J235=0,"",Pivot!J235)</f>
        <v>8</v>
      </c>
      <c r="J235" s="28">
        <f>IF(Pivot!I235=0,"",Pivot!I235)</f>
        <v>1.5</v>
      </c>
      <c r="K235" s="109">
        <f>IF(Pivot!K235=0,"",Pivot!K235)</f>
        <v>29.9</v>
      </c>
      <c r="L235" s="29">
        <f>IF(Pivot!M235=0,"",Pivot!M235)</f>
        <v>18</v>
      </c>
      <c r="M235" s="30">
        <f>IF(Pivot!L235=0,"",Pivot!L235)</f>
        <v>8</v>
      </c>
      <c r="N235" s="110">
        <f>IF(Pivot!N235=0,"",Pivot!N235)</f>
        <v>1</v>
      </c>
      <c r="O235" s="71" t="str">
        <f t="shared" ca="1" si="32"/>
        <v>UTA</v>
      </c>
      <c r="P235" s="83">
        <f t="shared" si="33"/>
        <v>-5.4</v>
      </c>
      <c r="Q235" s="83">
        <f t="shared" si="34"/>
        <v>0</v>
      </c>
      <c r="R235" s="83">
        <f t="shared" si="35"/>
        <v>0.39999999999999991</v>
      </c>
      <c r="S235" s="2" t="str">
        <f t="shared" ca="1" si="36"/>
        <v>UTA</v>
      </c>
      <c r="T235" s="71" t="s">
        <v>350</v>
      </c>
      <c r="U235" s="175">
        <f t="shared" si="37"/>
        <v>10.1</v>
      </c>
      <c r="V235" s="175">
        <f t="shared" si="38"/>
        <v>6.9</v>
      </c>
      <c r="W235" s="175">
        <f t="shared" si="39"/>
        <v>3.6</v>
      </c>
      <c r="AA235" s="71"/>
    </row>
    <row r="236" spans="1:27" customFormat="1" ht="15.6" thickTop="1" thickBot="1" x14ac:dyDescent="0.35">
      <c r="A236" s="2" t="str">
        <f>IF(Pivot!A236=0,"",TRIM(Pivot!A236))</f>
        <v>Lauri Markkanen</v>
      </c>
      <c r="B236" s="29">
        <f>IF(Pivot!B236=0,"",Pivot!B236)</f>
        <v>11</v>
      </c>
      <c r="C236" s="122">
        <f>IF(Pivot!C236=0,"",Pivot!C236)</f>
        <v>35.1</v>
      </c>
      <c r="D236" s="123">
        <f>IF(Pivot!D236=0,"",Pivot!D236)</f>
        <v>29.6</v>
      </c>
      <c r="E236" s="124">
        <f>IF(Pivot!E236=0,"",Pivot!E236)</f>
        <v>8.8000000000000007</v>
      </c>
      <c r="F236" s="122">
        <f>IF(Pivot!F236=0,"",Pivot!F236)</f>
        <v>2.1</v>
      </c>
      <c r="G236" s="95">
        <f>IF(Pivot!G236=0,"",Pivot!G236)</f>
        <v>34.5</v>
      </c>
      <c r="H236" s="123">
        <f>IF(Pivot!H236=0,"",Pivot!H236)</f>
        <v>32.5</v>
      </c>
      <c r="I236" s="30">
        <f>IF(Pivot!J236=0,"",Pivot!J236)</f>
        <v>10.5</v>
      </c>
      <c r="J236" s="28">
        <f>IF(Pivot!I236=0,"",Pivot!I236)</f>
        <v>2.5</v>
      </c>
      <c r="K236" s="109">
        <f>IF(Pivot!K236=0,"",Pivot!K236)</f>
        <v>35.700000000000003</v>
      </c>
      <c r="L236" s="29">
        <f>IF(Pivot!M236=0,"",Pivot!M236)</f>
        <v>25</v>
      </c>
      <c r="M236" s="30">
        <f>IF(Pivot!L236=0,"",Pivot!L236)</f>
        <v>9</v>
      </c>
      <c r="N236" s="110">
        <f>IF(Pivot!N236=0,"",Pivot!N236)</f>
        <v>2</v>
      </c>
      <c r="O236" s="71" t="str">
        <f t="shared" ca="1" si="32"/>
        <v>UTA</v>
      </c>
      <c r="P236" s="83">
        <f t="shared" si="33"/>
        <v>4.6000000000000014</v>
      </c>
      <c r="Q236" s="83">
        <f t="shared" si="34"/>
        <v>-0.19999999999999929</v>
      </c>
      <c r="R236" s="83">
        <f t="shared" si="35"/>
        <v>0.10000000000000009</v>
      </c>
      <c r="S236" s="2" t="str">
        <f t="shared" ca="1" si="36"/>
        <v>UTA</v>
      </c>
      <c r="T236" s="71" t="str">
        <f t="shared" ref="T236:T243" si="41">A236</f>
        <v>Lauri Markkanen</v>
      </c>
      <c r="U236" s="174">
        <f t="shared" si="37"/>
        <v>25</v>
      </c>
      <c r="V236" s="174">
        <f t="shared" si="38"/>
        <v>8.8000000000000007</v>
      </c>
      <c r="W236" s="174">
        <f t="shared" si="39"/>
        <v>2</v>
      </c>
      <c r="AA236" s="71"/>
    </row>
    <row r="237" spans="1:27" customFormat="1" ht="15.6" thickTop="1" thickBot="1" x14ac:dyDescent="0.35">
      <c r="A237" s="2" t="str">
        <f>IF(Pivot!A237=0,"",TRIM(Pivot!A237))</f>
        <v>Kelly Olynyk</v>
      </c>
      <c r="B237" s="29">
        <f>IF(Pivot!B237=0,"",Pivot!B237)</f>
        <v>15</v>
      </c>
      <c r="C237" s="122">
        <f>IF(Pivot!C237=0,"",Pivot!C237)</f>
        <v>28.5</v>
      </c>
      <c r="D237" s="123">
        <f>IF(Pivot!D237=0,"",Pivot!D237)</f>
        <v>12.5</v>
      </c>
      <c r="E237" s="124">
        <f>IF(Pivot!E237=0,"",Pivot!E237)</f>
        <v>7.7</v>
      </c>
      <c r="F237" s="122">
        <f>IF(Pivot!F237=0,"",Pivot!F237)</f>
        <v>4.5</v>
      </c>
      <c r="G237" s="95">
        <f>IF(Pivot!G237=0,"",Pivot!G237)</f>
        <v>28.4</v>
      </c>
      <c r="H237" s="123">
        <f>IF(Pivot!H237=0,"",Pivot!H237)</f>
        <v>13.8</v>
      </c>
      <c r="I237" s="30">
        <f>IF(Pivot!J237=0,"",Pivot!J237)</f>
        <v>8</v>
      </c>
      <c r="J237" s="28">
        <f>IF(Pivot!I237=0,"",Pivot!I237)</f>
        <v>5.5</v>
      </c>
      <c r="K237" s="126">
        <f>IF(Pivot!K237=0,"",Pivot!K237)</f>
        <v>29.1</v>
      </c>
      <c r="L237" s="29">
        <f>IF(Pivot!M237=0,"",Pivot!M237)</f>
        <v>10</v>
      </c>
      <c r="M237" s="30">
        <f>IF(Pivot!L237=0,"",Pivot!L237)</f>
        <v>7</v>
      </c>
      <c r="N237" s="110">
        <f>IF(Pivot!N237=0,"",Pivot!N237)</f>
        <v>7</v>
      </c>
      <c r="O237" s="71" t="str">
        <f t="shared" ca="1" si="32"/>
        <v>UTA</v>
      </c>
      <c r="P237" s="83">
        <f t="shared" si="33"/>
        <v>2.5</v>
      </c>
      <c r="Q237" s="83">
        <f t="shared" si="34"/>
        <v>0.70000000000000018</v>
      </c>
      <c r="R237" s="83">
        <f t="shared" si="35"/>
        <v>-2.5</v>
      </c>
      <c r="S237" s="2" t="str">
        <f t="shared" ca="1" si="36"/>
        <v>UTA</v>
      </c>
      <c r="T237" s="71" t="str">
        <f t="shared" si="41"/>
        <v>Kelly Olynyk</v>
      </c>
      <c r="U237" s="174">
        <f t="shared" si="37"/>
        <v>10</v>
      </c>
      <c r="V237" s="174">
        <f t="shared" si="38"/>
        <v>7</v>
      </c>
      <c r="W237" s="174">
        <f t="shared" si="39"/>
        <v>4.5</v>
      </c>
      <c r="AA237" s="71"/>
    </row>
    <row r="238" spans="1:27" customFormat="1" ht="15.6" thickTop="1" thickBot="1" x14ac:dyDescent="0.35">
      <c r="A238" s="2" t="str">
        <f>IF(Pivot!A238=0,"",TRIM(Pivot!A238))</f>
        <v>Talen Horton-Tucker</v>
      </c>
      <c r="B238" s="29">
        <f>IF(Pivot!B238=0,"",Pivot!B238)</f>
        <v>15</v>
      </c>
      <c r="C238" s="122">
        <f>IF(Pivot!C238=0,"",Pivot!C238)</f>
        <v>28.1</v>
      </c>
      <c r="D238" s="123">
        <f>IF(Pivot!D238=0,"",Pivot!D238)</f>
        <v>14.8</v>
      </c>
      <c r="E238" s="124">
        <f>IF(Pivot!E238=0,"",Pivot!E238)</f>
        <v>5.0999999999999996</v>
      </c>
      <c r="F238" s="122">
        <f>IF(Pivot!F238=0,"",Pivot!F238)</f>
        <v>5.8</v>
      </c>
      <c r="G238" s="95">
        <f>IF(Pivot!G238=0,"",Pivot!G238)</f>
        <v>28.6</v>
      </c>
      <c r="H238" s="123">
        <f>IF(Pivot!H238=0,"",Pivot!H238)</f>
        <v>12.3</v>
      </c>
      <c r="I238" s="30">
        <f>IF(Pivot!J238=0,"",Pivot!J238)</f>
        <v>4.8</v>
      </c>
      <c r="J238" s="28">
        <f>IF(Pivot!I238=0,"",Pivot!I238)</f>
        <v>6.8</v>
      </c>
      <c r="K238" s="126">
        <f>IF(Pivot!K238=0,"",Pivot!K238)</f>
        <v>35</v>
      </c>
      <c r="L238" s="29">
        <f>IF(Pivot!M238=0,"",Pivot!M238)</f>
        <v>16</v>
      </c>
      <c r="M238" s="30">
        <f>IF(Pivot!L238=0,"",Pivot!L238)</f>
        <v>8</v>
      </c>
      <c r="N238" s="110">
        <f>IF(Pivot!N238=0,"",Pivot!N238)</f>
        <v>8</v>
      </c>
      <c r="O238" s="71" t="str">
        <f t="shared" ca="1" si="32"/>
        <v>UTA</v>
      </c>
      <c r="P238" s="83">
        <f t="shared" si="33"/>
        <v>-3.6999999999999993</v>
      </c>
      <c r="Q238" s="83">
        <f t="shared" si="34"/>
        <v>-3.2</v>
      </c>
      <c r="R238" s="83">
        <f t="shared" si="35"/>
        <v>-2.2000000000000002</v>
      </c>
      <c r="S238" s="2" t="str">
        <f t="shared" ca="1" si="36"/>
        <v>UTA</v>
      </c>
      <c r="T238" s="71" t="str">
        <f t="shared" si="41"/>
        <v>Talen Horton-Tucker</v>
      </c>
      <c r="U238" s="175">
        <f t="shared" si="37"/>
        <v>12.3</v>
      </c>
      <c r="V238" s="175">
        <f t="shared" si="38"/>
        <v>4.8</v>
      </c>
      <c r="W238" s="175">
        <f t="shared" si="39"/>
        <v>5.8</v>
      </c>
      <c r="AA238" s="71"/>
    </row>
    <row r="239" spans="1:27" customFormat="1" ht="15.6" thickTop="1" thickBot="1" x14ac:dyDescent="0.35">
      <c r="A239" s="2" t="str">
        <f>IF(Pivot!A239=0,"",TRIM(Pivot!A239))</f>
        <v>Kris Dunn</v>
      </c>
      <c r="B239" s="29">
        <f>IF(Pivot!B239=0,"",Pivot!B239)</f>
        <v>15</v>
      </c>
      <c r="C239" s="122">
        <f>IF(Pivot!C239=0,"",Pivot!C239)</f>
        <v>23.3</v>
      </c>
      <c r="D239" s="123">
        <f>IF(Pivot!D239=0,"",Pivot!D239)</f>
        <v>11.1</v>
      </c>
      <c r="E239" s="124">
        <f>IF(Pivot!E239=0,"",Pivot!E239)</f>
        <v>4.0999999999999996</v>
      </c>
      <c r="F239" s="122">
        <f>IF(Pivot!F239=0,"",Pivot!F239)</f>
        <v>5.2</v>
      </c>
      <c r="G239" s="95">
        <f>IF(Pivot!G239=0,"",Pivot!G239)</f>
        <v>24.6</v>
      </c>
      <c r="H239" s="123">
        <f>IF(Pivot!H239=0,"",Pivot!H239)</f>
        <v>9.5</v>
      </c>
      <c r="I239" s="30">
        <f>IF(Pivot!J239=0,"",Pivot!J239)</f>
        <v>3.8</v>
      </c>
      <c r="J239" s="28">
        <f>IF(Pivot!I239=0,"",Pivot!I239)</f>
        <v>4.8</v>
      </c>
      <c r="K239" s="126">
        <f>IF(Pivot!K239=0,"",Pivot!K239)</f>
        <v>22.5</v>
      </c>
      <c r="L239" s="29">
        <f>IF(Pivot!M239=0,"",Pivot!M239)</f>
        <v>9</v>
      </c>
      <c r="M239" s="30">
        <f>IF(Pivot!L239=0,"",Pivot!L239)</f>
        <v>3</v>
      </c>
      <c r="N239" s="110">
        <f>IF(Pivot!N239=0,"",Pivot!N239)</f>
        <v>5</v>
      </c>
      <c r="O239" s="71" t="str">
        <f t="shared" ca="1" si="32"/>
        <v>UTA</v>
      </c>
      <c r="P239" s="83">
        <f t="shared" si="33"/>
        <v>0.5</v>
      </c>
      <c r="Q239" s="83">
        <f t="shared" si="34"/>
        <v>0.79999999999999982</v>
      </c>
      <c r="R239" s="83">
        <f t="shared" si="35"/>
        <v>-0.20000000000000018</v>
      </c>
      <c r="S239" s="2" t="str">
        <f t="shared" ca="1" si="36"/>
        <v>UTA</v>
      </c>
      <c r="T239" s="71" t="str">
        <f t="shared" si="41"/>
        <v>Kris Dunn</v>
      </c>
      <c r="U239" s="174">
        <f t="shared" si="37"/>
        <v>9</v>
      </c>
      <c r="V239" s="174">
        <f t="shared" si="38"/>
        <v>3</v>
      </c>
      <c r="W239" s="174">
        <f t="shared" si="39"/>
        <v>4.8</v>
      </c>
      <c r="AA239" s="71"/>
    </row>
    <row r="240" spans="1:27" customFormat="1" ht="15.6" thickTop="1" thickBot="1" x14ac:dyDescent="0.35">
      <c r="A240" s="2" t="str">
        <f>IF(Pivot!A240=0,"",TRIM(Pivot!A240))</f>
        <v>Jordan Clarkson</v>
      </c>
      <c r="B240" s="29">
        <f>IF(Pivot!B240=0,"",Pivot!B240)</f>
        <v>3</v>
      </c>
      <c r="C240" s="122">
        <f>IF(Pivot!C240=0,"",Pivot!C240)</f>
        <v>34.1</v>
      </c>
      <c r="D240" s="123">
        <f>IF(Pivot!D240=0,"",Pivot!D240)</f>
        <v>17</v>
      </c>
      <c r="E240" s="124">
        <f>IF(Pivot!E240=0,"",Pivot!E240)</f>
        <v>3.7</v>
      </c>
      <c r="F240" s="122">
        <f>IF(Pivot!F240=0,"",Pivot!F240)</f>
        <v>8.3000000000000007</v>
      </c>
      <c r="G240" s="95" t="e">
        <f>IF(Pivot!G240=0,"",Pivot!G240)</f>
        <v>#DIV/0!</v>
      </c>
      <c r="H240" s="123" t="e">
        <f>IF(Pivot!H240=0,"",Pivot!H240)</f>
        <v>#DIV/0!</v>
      </c>
      <c r="I240" s="30" t="e">
        <f>IF(Pivot!J240=0,"",Pivot!J240)</f>
        <v>#DIV/0!</v>
      </c>
      <c r="J240" s="28" t="e">
        <f>IF(Pivot!I240=0,"",Pivot!I240)</f>
        <v>#DIV/0!</v>
      </c>
      <c r="K240" s="126" t="e">
        <f>IF(Pivot!K240=0,"",Pivot!K240)</f>
        <v>#DIV/0!</v>
      </c>
      <c r="L240" s="29" t="e">
        <f>IF(Pivot!M240=0,"",Pivot!M240)</f>
        <v>#DIV/0!</v>
      </c>
      <c r="M240" s="30" t="e">
        <f>IF(Pivot!L240=0,"",Pivot!L240)</f>
        <v>#DIV/0!</v>
      </c>
      <c r="N240" s="110" t="e">
        <f>IF(Pivot!N240=0,"",Pivot!N240)</f>
        <v>#DIV/0!</v>
      </c>
      <c r="O240" s="71" t="str">
        <f t="shared" ca="1" si="32"/>
        <v>UTA</v>
      </c>
      <c r="P240" s="83" t="str">
        <f t="shared" si="33"/>
        <v/>
      </c>
      <c r="Q240" s="83" t="str">
        <f t="shared" si="34"/>
        <v/>
      </c>
      <c r="R240" s="83" t="str">
        <f t="shared" si="35"/>
        <v/>
      </c>
      <c r="S240" s="2" t="str">
        <f t="shared" ca="1" si="36"/>
        <v>UTA</v>
      </c>
      <c r="T240" s="71" t="str">
        <f t="shared" si="41"/>
        <v>Jordan Clarkson</v>
      </c>
      <c r="U240" s="175" t="e">
        <f t="shared" si="37"/>
        <v>#DIV/0!</v>
      </c>
      <c r="V240" s="175" t="e">
        <f t="shared" si="38"/>
        <v>#DIV/0!</v>
      </c>
      <c r="W240" s="175" t="e">
        <f t="shared" si="39"/>
        <v>#DIV/0!</v>
      </c>
      <c r="AA240" s="71"/>
    </row>
    <row r="241" spans="1:27" customFormat="1" ht="15.6" thickTop="1" thickBot="1" x14ac:dyDescent="0.35">
      <c r="A241" s="250" t="str">
        <f>IF(Pivot!A241=0,"",TRIM(Pivot!A241))</f>
        <v>Ochai Agbaji</v>
      </c>
      <c r="B241" s="177">
        <f>IF(Pivot!B241=0,"",Pivot!B241)</f>
        <v>15</v>
      </c>
      <c r="C241" s="178">
        <f>IF(Pivot!C241=0,"",Pivot!C241)</f>
        <v>29.2</v>
      </c>
      <c r="D241" s="123">
        <f>IF(Pivot!D241=0,"",Pivot!D241)</f>
        <v>12.4</v>
      </c>
      <c r="E241" s="124">
        <f>IF(Pivot!E241=0,"",Pivot!E241)</f>
        <v>2.7</v>
      </c>
      <c r="F241" s="122">
        <f>IF(Pivot!F241=0,"",Pivot!F241)</f>
        <v>1.9</v>
      </c>
      <c r="G241" s="95">
        <f>IF(Pivot!G241=0,"",Pivot!G241)</f>
        <v>29.5</v>
      </c>
      <c r="H241" s="123">
        <f>IF(Pivot!H241=0,"",Pivot!H241)</f>
        <v>10.5</v>
      </c>
      <c r="I241" s="30">
        <f>IF(Pivot!J241=0,"",Pivot!J241)</f>
        <v>3</v>
      </c>
      <c r="J241" s="28">
        <f>IF(Pivot!I241=0,"",Pivot!I241)</f>
        <v>2.5</v>
      </c>
      <c r="K241" s="126">
        <f>IF(Pivot!K241=0,"",Pivot!K241)</f>
        <v>24.4</v>
      </c>
      <c r="L241" s="29">
        <f>IF(Pivot!M241=0,"",Pivot!M241)</f>
        <v>9</v>
      </c>
      <c r="M241" s="30">
        <f>IF(Pivot!L241=0,"",Pivot!L241)</f>
        <v>4</v>
      </c>
      <c r="N241" s="110">
        <f>IF(Pivot!N241=0,"",Pivot!N241)</f>
        <v>1</v>
      </c>
      <c r="O241" s="71" t="str">
        <f t="shared" ca="1" si="32"/>
        <v>UTA</v>
      </c>
      <c r="P241" s="83">
        <f t="shared" si="33"/>
        <v>1.5</v>
      </c>
      <c r="Q241" s="83">
        <f t="shared" si="34"/>
        <v>-1.2999999999999998</v>
      </c>
      <c r="R241" s="83">
        <f t="shared" si="35"/>
        <v>0.89999999999999991</v>
      </c>
      <c r="S241" s="2" t="str">
        <f t="shared" ca="1" si="36"/>
        <v>UTA</v>
      </c>
      <c r="T241" s="71" t="str">
        <f t="shared" si="41"/>
        <v>Ochai Agbaji</v>
      </c>
      <c r="U241" s="174">
        <f t="shared" si="37"/>
        <v>9</v>
      </c>
      <c r="V241" s="174">
        <f t="shared" si="38"/>
        <v>2.7</v>
      </c>
      <c r="W241" s="174">
        <f t="shared" si="39"/>
        <v>1</v>
      </c>
      <c r="AA241" s="71"/>
    </row>
    <row r="242" spans="1:27" customFormat="1" ht="15.6" thickTop="1" thickBot="1" x14ac:dyDescent="0.35">
      <c r="A242" s="250" t="str">
        <f>IF(Pivot!A242=0,"",TRIM(Pivot!A242))</f>
        <v>Simone Fontecchio</v>
      </c>
      <c r="B242" s="177">
        <f>IF(Pivot!B242=0,"",Pivot!B242)</f>
        <v>14</v>
      </c>
      <c r="C242" s="178">
        <f>IF(Pivot!C242=0,"",Pivot!C242)</f>
        <v>21.8</v>
      </c>
      <c r="D242" s="123">
        <f>IF(Pivot!D242=0,"",Pivot!D242)</f>
        <v>10.4</v>
      </c>
      <c r="E242" s="124">
        <f>IF(Pivot!E242=0,"",Pivot!E242)</f>
        <v>2</v>
      </c>
      <c r="F242" s="122">
        <f>IF(Pivot!F242=0,"",Pivot!F242)</f>
        <v>1.3</v>
      </c>
      <c r="G242" s="95">
        <f>IF(Pivot!G242=0,"",Pivot!G242)</f>
        <v>24.6</v>
      </c>
      <c r="H242" s="123">
        <f>IF(Pivot!H242=0,"",Pivot!H242)</f>
        <v>12</v>
      </c>
      <c r="I242" s="30">
        <f>IF(Pivot!J242=0,"",Pivot!J242)</f>
        <v>2</v>
      </c>
      <c r="J242" s="28">
        <f>IF(Pivot!I242=0,"",Pivot!I242)</f>
        <v>1</v>
      </c>
      <c r="K242" s="126" t="e">
        <f>IF(Pivot!K242=0,"",Pivot!K242)</f>
        <v>#DIV/0!</v>
      </c>
      <c r="L242" s="29" t="e">
        <f>IF(Pivot!M242=0,"",Pivot!M242)</f>
        <v>#DIV/0!</v>
      </c>
      <c r="M242" s="30" t="e">
        <f>IF(Pivot!L242=0,"",Pivot!L242)</f>
        <v>#DIV/0!</v>
      </c>
      <c r="N242" s="110" t="e">
        <f>IF(Pivot!N242=0,"",Pivot!N242)</f>
        <v>#DIV/0!</v>
      </c>
      <c r="O242" s="71" t="str">
        <f t="shared" ca="1" si="32"/>
        <v>UTA</v>
      </c>
      <c r="P242" s="83" t="str">
        <f t="shared" si="33"/>
        <v/>
      </c>
      <c r="Q242" s="83" t="str">
        <f t="shared" si="34"/>
        <v/>
      </c>
      <c r="R242" s="83" t="str">
        <f t="shared" si="35"/>
        <v/>
      </c>
      <c r="S242" s="2" t="str">
        <f t="shared" ca="1" si="36"/>
        <v>UTA</v>
      </c>
      <c r="T242" s="71" t="str">
        <f t="shared" si="41"/>
        <v>Simone Fontecchio</v>
      </c>
      <c r="U242" s="175">
        <f t="shared" si="37"/>
        <v>10.4</v>
      </c>
      <c r="V242" s="175">
        <f t="shared" si="38"/>
        <v>2</v>
      </c>
      <c r="W242" s="175">
        <f t="shared" si="39"/>
        <v>1</v>
      </c>
      <c r="AA242" s="71"/>
    </row>
    <row r="243" spans="1:27" customFormat="1" ht="15.6" thickTop="1" thickBot="1" x14ac:dyDescent="0.35">
      <c r="A243" s="250" t="str">
        <f>IF(Pivot!A243=0,"",TRIM(Pivot!A243))</f>
        <v>WAS</v>
      </c>
      <c r="B243" s="177">
        <f>IF(Pivot!B243=0,"",Pivot!B243)</f>
        <v>13.142857142857142</v>
      </c>
      <c r="C243" s="178">
        <f>IF(Pivot!C243=0,"",Pivot!C243)</f>
        <v>30.271428571428572</v>
      </c>
      <c r="D243" s="123">
        <f>IF(Pivot!D243=0,"",Pivot!D243)</f>
        <v>15.5</v>
      </c>
      <c r="E243" s="124">
        <f>IF(Pivot!E243=0,"",Pivot!E243)</f>
        <v>5.3428571428571434</v>
      </c>
      <c r="F243" s="122">
        <f>IF(Pivot!F243=0,"",Pivot!F243)</f>
        <v>3.2285714285714286</v>
      </c>
      <c r="G243" s="95">
        <f>IF(Pivot!G243=0,"",Pivot!G243)</f>
        <v>31.3</v>
      </c>
      <c r="H243" s="123">
        <f>IF(Pivot!H243=0,"",Pivot!H243)</f>
        <v>16.479999999999997</v>
      </c>
      <c r="I243" s="30">
        <f>IF(Pivot!J243=0,"",Pivot!J243)</f>
        <v>6.28</v>
      </c>
      <c r="J243" s="28">
        <f>IF(Pivot!I243=0,"",Pivot!I243)</f>
        <v>3.28</v>
      </c>
      <c r="K243" s="126">
        <f>IF(Pivot!K243=0,"",Pivot!K243)</f>
        <v>33.575000000000003</v>
      </c>
      <c r="L243" s="29">
        <f>IF(Pivot!M243=0,"",Pivot!M243)</f>
        <v>20</v>
      </c>
      <c r="M243" s="30">
        <f>IF(Pivot!L243=0,"",Pivot!L243)</f>
        <v>7.5</v>
      </c>
      <c r="N243" s="110">
        <f>IF(Pivot!N243=0,"",Pivot!N243)</f>
        <v>3.75</v>
      </c>
      <c r="O243" s="71" t="str">
        <f t="shared" ca="1" si="32"/>
        <v>WAS</v>
      </c>
      <c r="P243" s="83">
        <f t="shared" si="33"/>
        <v>-4.5</v>
      </c>
      <c r="Q243" s="83">
        <f t="shared" si="34"/>
        <v>-2.1571428571428566</v>
      </c>
      <c r="R243" s="83">
        <f t="shared" si="35"/>
        <v>-0.52142857142857135</v>
      </c>
      <c r="S243" s="2" t="str">
        <f t="shared" ca="1" si="36"/>
        <v>WAS</v>
      </c>
      <c r="T243" s="71" t="str">
        <f t="shared" si="41"/>
        <v>WAS</v>
      </c>
      <c r="U243" s="174">
        <f t="shared" si="37"/>
        <v>15.5</v>
      </c>
      <c r="V243" s="174">
        <f t="shared" si="38"/>
        <v>5.3428571428571434</v>
      </c>
      <c r="W243" s="174">
        <f t="shared" si="39"/>
        <v>3.2285714285714286</v>
      </c>
      <c r="AA243" s="71"/>
    </row>
    <row r="244" spans="1:27" customFormat="1" ht="15.6" thickTop="1" thickBot="1" x14ac:dyDescent="0.35">
      <c r="A244" s="250" t="str">
        <f>IF(Pivot!A244=0,"",TRIM(Pivot!A244))</f>
        <v>Kristaps Porzingis</v>
      </c>
      <c r="B244" s="177">
        <f>IF(Pivot!B244=0,"",Pivot!B244)</f>
        <v>14</v>
      </c>
      <c r="C244" s="178">
        <f>IF(Pivot!C244=0,"",Pivot!C244)</f>
        <v>32.6</v>
      </c>
      <c r="D244" s="123">
        <f>IF(Pivot!D244=0,"",Pivot!D244)</f>
        <v>24.5</v>
      </c>
      <c r="E244" s="124">
        <f>IF(Pivot!E244=0,"",Pivot!E244)</f>
        <v>7.8</v>
      </c>
      <c r="F244" s="122">
        <f>IF(Pivot!F244=0,"",Pivot!F244)</f>
        <v>3.1</v>
      </c>
      <c r="G244" s="95">
        <f>IF(Pivot!G244=0,"",Pivot!G244)</f>
        <v>29.5</v>
      </c>
      <c r="H244" s="123">
        <f>IF(Pivot!H244=0,"",Pivot!H244)</f>
        <v>26.5</v>
      </c>
      <c r="I244" s="30">
        <f>IF(Pivot!J244=0,"",Pivot!J244)</f>
        <v>7.8</v>
      </c>
      <c r="J244" s="28">
        <f>IF(Pivot!I244=0,"",Pivot!I244)</f>
        <v>3.8</v>
      </c>
      <c r="K244" s="126">
        <f>IF(Pivot!K244=0,"",Pivot!K244)</f>
        <v>34</v>
      </c>
      <c r="L244" s="29">
        <f>IF(Pivot!M244=0,"",Pivot!M244)</f>
        <v>32</v>
      </c>
      <c r="M244" s="30">
        <f>IF(Pivot!L244=0,"",Pivot!L244)</f>
        <v>13</v>
      </c>
      <c r="N244" s="110">
        <f>IF(Pivot!N244=0,"",Pivot!N244)</f>
        <v>6</v>
      </c>
      <c r="O244" s="71" t="str">
        <f t="shared" ca="1" si="32"/>
        <v>WAS</v>
      </c>
      <c r="P244" s="83">
        <f t="shared" si="33"/>
        <v>-7.5</v>
      </c>
      <c r="Q244" s="83">
        <f t="shared" si="34"/>
        <v>-5.2</v>
      </c>
      <c r="R244" s="83">
        <f t="shared" si="35"/>
        <v>-2.9</v>
      </c>
      <c r="S244" s="2" t="str">
        <f t="shared" ca="1" si="36"/>
        <v>WAS</v>
      </c>
      <c r="T244" s="2"/>
      <c r="U244" s="175"/>
      <c r="V244" s="175"/>
      <c r="W244" s="175"/>
      <c r="AA244" s="71"/>
    </row>
    <row r="245" spans="1:27" customFormat="1" ht="15.6" thickTop="1" thickBot="1" x14ac:dyDescent="0.35">
      <c r="A245" s="250" t="str">
        <f>IF(Pivot!A245=0,"",TRIM(Pivot!A245))</f>
        <v>Deni Avdija</v>
      </c>
      <c r="B245" s="177">
        <f>IF(Pivot!B245=0,"",Pivot!B245)</f>
        <v>15</v>
      </c>
      <c r="C245" s="178">
        <f>IF(Pivot!C245=0,"",Pivot!C245)</f>
        <v>26.5</v>
      </c>
      <c r="D245" s="123">
        <f>IF(Pivot!D245=0,"",Pivot!D245)</f>
        <v>10.1</v>
      </c>
      <c r="E245" s="124">
        <f>IF(Pivot!E245=0,"",Pivot!E245)</f>
        <v>6.9</v>
      </c>
      <c r="F245" s="122">
        <f>IF(Pivot!F245=0,"",Pivot!F245)</f>
        <v>3.6</v>
      </c>
      <c r="G245" s="95">
        <f>IF(Pivot!G245=0,"",Pivot!G245)</f>
        <v>34</v>
      </c>
      <c r="H245" s="123">
        <f>IF(Pivot!H245=0,"",Pivot!H245)</f>
        <v>19.3</v>
      </c>
      <c r="I245" s="30">
        <f>IF(Pivot!J245=0,"",Pivot!J245)</f>
        <v>9.5</v>
      </c>
      <c r="J245" s="28">
        <f>IF(Pivot!I245=0,"",Pivot!I245)</f>
        <v>6</v>
      </c>
      <c r="K245" s="126">
        <f>IF(Pivot!K245=0,"",Pivot!K245)</f>
        <v>36.5</v>
      </c>
      <c r="L245" s="29">
        <f>IF(Pivot!M245=0,"",Pivot!M245)</f>
        <v>25</v>
      </c>
      <c r="M245" s="30">
        <f>IF(Pivot!L245=0,"",Pivot!L245)</f>
        <v>10</v>
      </c>
      <c r="N245" s="110">
        <f>IF(Pivot!N245=0,"",Pivot!N245)</f>
        <v>5</v>
      </c>
      <c r="O245" s="71" t="str">
        <f t="shared" ca="1" si="32"/>
        <v>WAS</v>
      </c>
      <c r="P245" s="83">
        <f t="shared" si="33"/>
        <v>-14.9</v>
      </c>
      <c r="Q245" s="83">
        <f t="shared" si="34"/>
        <v>-3.0999999999999996</v>
      </c>
      <c r="R245" s="83">
        <f t="shared" si="35"/>
        <v>-1.4</v>
      </c>
      <c r="S245" s="2" t="str">
        <f t="shared" ca="1" si="36"/>
        <v>WAS</v>
      </c>
      <c r="T245" s="2"/>
      <c r="U245" s="2"/>
      <c r="V245" s="2"/>
      <c r="W245" s="2"/>
      <c r="AA245" s="71"/>
    </row>
    <row r="246" spans="1:27" customFormat="1" ht="15.6" thickTop="1" thickBot="1" x14ac:dyDescent="0.35">
      <c r="A246" s="250" t="str">
        <f>IF(Pivot!A246=0,"",TRIM(Pivot!A246))</f>
        <v>Kyle Kuzma</v>
      </c>
      <c r="B246" s="177">
        <f>IF(Pivot!B246=0,"",Pivot!B246)</f>
        <v>8</v>
      </c>
      <c r="C246" s="178">
        <f>IF(Pivot!C246=0,"",Pivot!C246)</f>
        <v>34</v>
      </c>
      <c r="D246" s="123">
        <f>IF(Pivot!D246=0,"",Pivot!D246)</f>
        <v>20.399999999999999</v>
      </c>
      <c r="E246" s="124">
        <f>IF(Pivot!E246=0,"",Pivot!E246)</f>
        <v>6.1</v>
      </c>
      <c r="F246" s="122">
        <f>IF(Pivot!F246=0,"",Pivot!F246)</f>
        <v>3.1</v>
      </c>
      <c r="G246" s="95" t="e">
        <f>IF(Pivot!G246=0,"",Pivot!G246)</f>
        <v>#DIV/0!</v>
      </c>
      <c r="H246" s="123" t="e">
        <f>IF(Pivot!H246=0,"",Pivot!H246)</f>
        <v>#DIV/0!</v>
      </c>
      <c r="I246" s="30" t="e">
        <f>IF(Pivot!J246=0,"",Pivot!J246)</f>
        <v>#DIV/0!</v>
      </c>
      <c r="J246" s="28" t="e">
        <f>IF(Pivot!I246=0,"",Pivot!I246)</f>
        <v>#DIV/0!</v>
      </c>
      <c r="K246" s="126" t="e">
        <f>IF(Pivot!K246=0,"",Pivot!K246)</f>
        <v>#DIV/0!</v>
      </c>
      <c r="L246" s="29" t="e">
        <f>IF(Pivot!M246=0,"",Pivot!M246)</f>
        <v>#DIV/0!</v>
      </c>
      <c r="M246" s="30" t="e">
        <f>IF(Pivot!L246=0,"",Pivot!L246)</f>
        <v>#DIV/0!</v>
      </c>
      <c r="N246" s="110" t="e">
        <f>IF(Pivot!N246=0,"",Pivot!N246)</f>
        <v>#DIV/0!</v>
      </c>
      <c r="O246" s="71" t="str">
        <f t="shared" ca="1" si="32"/>
        <v>WAS</v>
      </c>
      <c r="P246" s="83" t="str">
        <f t="shared" si="33"/>
        <v/>
      </c>
      <c r="Q246" s="83" t="str">
        <f t="shared" si="34"/>
        <v/>
      </c>
      <c r="R246" s="83" t="str">
        <f t="shared" si="35"/>
        <v/>
      </c>
      <c r="S246" s="2" t="str">
        <f t="shared" ca="1" si="36"/>
        <v>WAS</v>
      </c>
      <c r="T246" s="2"/>
      <c r="U246" s="2"/>
      <c r="V246" s="2"/>
      <c r="W246" s="2"/>
      <c r="AA246" s="71"/>
    </row>
    <row r="247" spans="1:27" customFormat="1" ht="15.6" thickTop="1" thickBot="1" x14ac:dyDescent="0.35">
      <c r="A247" s="250" t="str">
        <f>IF(Pivot!A247=0,"",TRIM(Pivot!A247))</f>
        <v>Bradley Beal</v>
      </c>
      <c r="B247" s="177">
        <f>IF(Pivot!B247=0,"",Pivot!B247)</f>
        <v>11</v>
      </c>
      <c r="C247" s="178">
        <f>IF(Pivot!C247=0,"",Pivot!C247)</f>
        <v>34.799999999999997</v>
      </c>
      <c r="D247" s="123">
        <f>IF(Pivot!D247=0,"",Pivot!D247)</f>
        <v>23.5</v>
      </c>
      <c r="E247" s="124">
        <f>IF(Pivot!E247=0,"",Pivot!E247)</f>
        <v>5.2</v>
      </c>
      <c r="F247" s="122">
        <f>IF(Pivot!F247=0,"",Pivot!F247)</f>
        <v>5.6</v>
      </c>
      <c r="G247" s="95" t="e">
        <f>IF(Pivot!G247=0,"",Pivot!G247)</f>
        <v>#DIV/0!</v>
      </c>
      <c r="H247" s="123" t="e">
        <f>IF(Pivot!H247=0,"",Pivot!H247)</f>
        <v>#DIV/0!</v>
      </c>
      <c r="I247" s="30" t="e">
        <f>IF(Pivot!J247=0,"",Pivot!J247)</f>
        <v>#DIV/0!</v>
      </c>
      <c r="J247" s="28" t="e">
        <f>IF(Pivot!I247=0,"",Pivot!I247)</f>
        <v>#DIV/0!</v>
      </c>
      <c r="K247" s="109" t="e">
        <f>IF(Pivot!K247=0,"",Pivot!K247)</f>
        <v>#DIV/0!</v>
      </c>
      <c r="L247" s="29" t="e">
        <f>IF(Pivot!M247=0,"",Pivot!M247)</f>
        <v>#DIV/0!</v>
      </c>
      <c r="M247" s="30" t="e">
        <f>IF(Pivot!L247=0,"",Pivot!L247)</f>
        <v>#DIV/0!</v>
      </c>
      <c r="N247" s="110" t="e">
        <f>IF(Pivot!N247=0,"",Pivot!N247)</f>
        <v>#DIV/0!</v>
      </c>
      <c r="O247" s="71" t="str">
        <f t="shared" ca="1" si="32"/>
        <v>WAS</v>
      </c>
      <c r="P247" s="83" t="str">
        <f t="shared" si="33"/>
        <v/>
      </c>
      <c r="Q247" s="83" t="str">
        <f t="shared" si="34"/>
        <v/>
      </c>
      <c r="R247" s="83" t="str">
        <f t="shared" si="35"/>
        <v/>
      </c>
      <c r="S247" s="2" t="str">
        <f t="shared" ca="1" si="36"/>
        <v>WAS</v>
      </c>
      <c r="T247" s="2"/>
      <c r="U247" s="2"/>
      <c r="V247" s="2"/>
      <c r="W247" s="2"/>
      <c r="AA247" s="71"/>
    </row>
    <row r="248" spans="1:27" customFormat="1" ht="15.6" thickTop="1" thickBot="1" x14ac:dyDescent="0.35">
      <c r="A248" s="250" t="str">
        <f>IF(Pivot!A248=0,"",TRIM(Pivot!A248))</f>
        <v>Daniel Gafford</v>
      </c>
      <c r="B248" s="177">
        <f>IF(Pivot!B248=0,"",Pivot!B248)</f>
        <v>14</v>
      </c>
      <c r="C248" s="178">
        <f>IF(Pivot!C248=0,"",Pivot!C248)</f>
        <v>24.9</v>
      </c>
      <c r="D248" s="123">
        <f>IF(Pivot!D248=0,"",Pivot!D248)</f>
        <v>8.6</v>
      </c>
      <c r="E248" s="124">
        <f>IF(Pivot!E248=0,"",Pivot!E248)</f>
        <v>4.8</v>
      </c>
      <c r="F248" s="122">
        <f>IF(Pivot!F248=0,"",Pivot!F248)</f>
        <v>1.5</v>
      </c>
      <c r="G248" s="95">
        <f>IF(Pivot!G248=0,"",Pivot!G248)</f>
        <v>29.5</v>
      </c>
      <c r="H248" s="123">
        <f>IF(Pivot!H248=0,"",Pivot!H248)</f>
        <v>8.3000000000000007</v>
      </c>
      <c r="I248" s="30">
        <f>IF(Pivot!J248=0,"",Pivot!J248)</f>
        <v>5.3</v>
      </c>
      <c r="J248" s="28">
        <f>IF(Pivot!I248=0,"",Pivot!I248)</f>
        <v>1.3</v>
      </c>
      <c r="K248" s="109" t="e">
        <f>IF(Pivot!K248=0,"",Pivot!K248)</f>
        <v>#DIV/0!</v>
      </c>
      <c r="L248" s="29" t="e">
        <f>IF(Pivot!M248=0,"",Pivot!M248)</f>
        <v>#DIV/0!</v>
      </c>
      <c r="M248" s="30" t="e">
        <f>IF(Pivot!L248=0,"",Pivot!L248)</f>
        <v>#DIV/0!</v>
      </c>
      <c r="N248" s="110" t="e">
        <f>IF(Pivot!N248=0,"",Pivot!N248)</f>
        <v>#DIV/0!</v>
      </c>
      <c r="O248" s="71" t="str">
        <f t="shared" ca="1" si="32"/>
        <v>WAS</v>
      </c>
      <c r="P248" s="83" t="str">
        <f t="shared" si="33"/>
        <v/>
      </c>
      <c r="Q248" s="83" t="str">
        <f t="shared" si="34"/>
        <v/>
      </c>
      <c r="R248" s="83" t="str">
        <f t="shared" si="35"/>
        <v/>
      </c>
      <c r="S248" s="2" t="str">
        <f t="shared" ca="1" si="36"/>
        <v>WAS</v>
      </c>
      <c r="T248" s="2"/>
      <c r="U248" s="2"/>
      <c r="V248" s="2"/>
      <c r="W248" s="2"/>
      <c r="AA248" s="71"/>
    </row>
    <row r="249" spans="1:27" customFormat="1" ht="15.6" thickTop="1" thickBot="1" x14ac:dyDescent="0.35">
      <c r="A249" s="250" t="str">
        <f>IF(Pivot!A249=0,"",TRIM(Pivot!A249))</f>
        <v>Delon Wright</v>
      </c>
      <c r="B249" s="177">
        <f>IF(Pivot!B249=0,"",Pivot!B249)</f>
        <v>15</v>
      </c>
      <c r="C249" s="178">
        <f>IF(Pivot!C249=0,"",Pivot!C249)</f>
        <v>27</v>
      </c>
      <c r="D249" s="123">
        <f>IF(Pivot!D249=0,"",Pivot!D249)</f>
        <v>7.4</v>
      </c>
      <c r="E249" s="124">
        <f>IF(Pivot!E249=0,"",Pivot!E249)</f>
        <v>3.7</v>
      </c>
      <c r="F249" s="122">
        <f>IF(Pivot!F249=0,"",Pivot!F249)</f>
        <v>4.4000000000000004</v>
      </c>
      <c r="G249" s="95">
        <f>IF(Pivot!G249=0,"",Pivot!G249)</f>
        <v>28.5</v>
      </c>
      <c r="H249" s="123">
        <f>IF(Pivot!H249=0,"",Pivot!H249)</f>
        <v>11</v>
      </c>
      <c r="I249" s="30">
        <f>IF(Pivot!J249=0,"",Pivot!J249)</f>
        <v>5.5</v>
      </c>
      <c r="J249" s="28">
        <f>IF(Pivot!I249=0,"",Pivot!I249)</f>
        <v>3.8</v>
      </c>
      <c r="K249" s="109">
        <f>IF(Pivot!K249=0,"",Pivot!K249)</f>
        <v>30.6</v>
      </c>
      <c r="L249" s="29">
        <f>IF(Pivot!M249=0,"",Pivot!M249)</f>
        <v>8</v>
      </c>
      <c r="M249" s="30">
        <f>IF(Pivot!L249=0,"",Pivot!L249)</f>
        <v>5</v>
      </c>
      <c r="N249" s="110">
        <f>IF(Pivot!N249=0,"",Pivot!N249)</f>
        <v>2</v>
      </c>
      <c r="O249" s="71" t="str">
        <f t="shared" ca="1" si="32"/>
        <v>WAS</v>
      </c>
      <c r="P249" s="83">
        <f t="shared" si="33"/>
        <v>-0.59999999999999964</v>
      </c>
      <c r="Q249" s="83">
        <f t="shared" si="34"/>
        <v>-1.2999999999999998</v>
      </c>
      <c r="R249" s="83">
        <f t="shared" si="35"/>
        <v>1.7999999999999998</v>
      </c>
      <c r="S249" s="2" t="str">
        <f t="shared" ca="1" si="36"/>
        <v>WAS</v>
      </c>
      <c r="T249" s="2"/>
      <c r="U249" s="2"/>
      <c r="V249" s="2"/>
      <c r="W249" s="2"/>
      <c r="AA249" s="71"/>
    </row>
    <row r="250" spans="1:27" customFormat="1" ht="15.6" thickTop="1" thickBot="1" x14ac:dyDescent="0.35">
      <c r="A250" s="250" t="str">
        <f>IF(Pivot!A250=0,"",TRIM(Pivot!A250))</f>
        <v>Corey Kispert</v>
      </c>
      <c r="B250" s="177">
        <f>IF(Pivot!B250=0,"",Pivot!B250)</f>
        <v>15</v>
      </c>
      <c r="C250" s="178">
        <f>IF(Pivot!C250=0,"",Pivot!C250)</f>
        <v>32.1</v>
      </c>
      <c r="D250" s="123">
        <f>IF(Pivot!D250=0,"",Pivot!D250)</f>
        <v>14</v>
      </c>
      <c r="E250" s="124">
        <f>IF(Pivot!E250=0,"",Pivot!E250)</f>
        <v>2.9</v>
      </c>
      <c r="F250" s="122">
        <f>IF(Pivot!F250=0,"",Pivot!F250)</f>
        <v>1.3</v>
      </c>
      <c r="G250" s="95">
        <f>IF(Pivot!G250=0,"",Pivot!G250)</f>
        <v>35</v>
      </c>
      <c r="H250" s="123">
        <f>IF(Pivot!H250=0,"",Pivot!H250)</f>
        <v>17.3</v>
      </c>
      <c r="I250" s="30">
        <f>IF(Pivot!J250=0,"",Pivot!J250)</f>
        <v>3.3</v>
      </c>
      <c r="J250" s="28">
        <f>IF(Pivot!I250=0,"",Pivot!I250)</f>
        <v>1.5</v>
      </c>
      <c r="K250" s="109">
        <f>IF(Pivot!K250=0,"",Pivot!K250)</f>
        <v>33.200000000000003</v>
      </c>
      <c r="L250" s="29">
        <f>IF(Pivot!M250=0,"",Pivot!M250)</f>
        <v>15</v>
      </c>
      <c r="M250" s="30">
        <f>IF(Pivot!L250=0,"",Pivot!L250)</f>
        <v>2</v>
      </c>
      <c r="N250" s="110">
        <f>IF(Pivot!N250=0,"",Pivot!N250)</f>
        <v>2</v>
      </c>
      <c r="O250" s="71" t="str">
        <f t="shared" ca="1" si="32"/>
        <v>WAS</v>
      </c>
      <c r="P250" s="83">
        <f t="shared" si="33"/>
        <v>-1</v>
      </c>
      <c r="Q250" s="83">
        <f t="shared" si="34"/>
        <v>0.89999999999999991</v>
      </c>
      <c r="R250" s="83">
        <f t="shared" si="35"/>
        <v>-0.7</v>
      </c>
      <c r="S250" s="2" t="str">
        <f t="shared" ca="1" si="36"/>
        <v>WAS</v>
      </c>
      <c r="T250" s="2"/>
      <c r="U250" s="2"/>
      <c r="V250" s="2"/>
      <c r="W250" s="2"/>
      <c r="AA250" s="71"/>
    </row>
    <row r="251" spans="1:27" customFormat="1" ht="15.6" thickTop="1" thickBot="1" x14ac:dyDescent="0.35">
      <c r="A251" s="250" t="str">
        <f>IF(Pivot!A251=0,"",TRIM(Pivot!A251))</f>
        <v>Grand Total</v>
      </c>
      <c r="B251" s="177">
        <f>IF(Pivot!B251=0,"",Pivot!B251)</f>
        <v>13.20183486238532</v>
      </c>
      <c r="C251" s="178">
        <f>IF(Pivot!C251=0,"",Pivot!C251)</f>
        <v>29.274770642201847</v>
      </c>
      <c r="D251" s="123">
        <f>IF(Pivot!D251=0,"",Pivot!D251)</f>
        <v>15.055963302752302</v>
      </c>
      <c r="E251" s="124">
        <f>IF(Pivot!E251=0,"",Pivot!E251)</f>
        <v>5.1669724770642196</v>
      </c>
      <c r="F251" s="122">
        <f>IF(Pivot!F251=0,"",Pivot!F251)</f>
        <v>3.3963302752293592</v>
      </c>
      <c r="G251" s="95">
        <f>IF(Pivot!G251=0,"",Pivot!G251)</f>
        <v>28.493719806763284</v>
      </c>
      <c r="H251" s="123">
        <f>IF(Pivot!H251=0,"",Pivot!H251)</f>
        <v>14.925603864734315</v>
      </c>
      <c r="I251" s="30">
        <f>IF(Pivot!J251=0,"",Pivot!J251)</f>
        <v>5.0922705314009615</v>
      </c>
      <c r="J251" s="28">
        <f>IF(Pivot!I251=0,"",Pivot!I251)</f>
        <v>3.4541062801932352</v>
      </c>
      <c r="K251" s="109">
        <f>IF(Pivot!K251=0,"",Pivot!K251)</f>
        <v>29.211931818181824</v>
      </c>
      <c r="L251" s="29">
        <f>IF(Pivot!M251=0,"",Pivot!M251)</f>
        <v>15.125</v>
      </c>
      <c r="M251" s="30">
        <f>IF(Pivot!L251=0,"",Pivot!L251)</f>
        <v>5.0795454545454541</v>
      </c>
      <c r="N251" s="110">
        <f>IF(Pivot!N251=0,"",Pivot!N251)</f>
        <v>3.3522727272727271</v>
      </c>
      <c r="O251" s="71" t="str">
        <f t="shared" ca="1" si="32"/>
        <v>WAS</v>
      </c>
      <c r="P251" s="83">
        <f t="shared" si="33"/>
        <v>-0.199396135265685</v>
      </c>
      <c r="Q251" s="83">
        <f t="shared" si="34"/>
        <v>1.2725076855507389E-2</v>
      </c>
      <c r="R251" s="83">
        <f t="shared" si="35"/>
        <v>4.4057547956632082E-2</v>
      </c>
      <c r="S251" s="2" t="str">
        <f t="shared" si="36"/>
        <v/>
      </c>
      <c r="T251" s="2"/>
      <c r="U251" s="2"/>
      <c r="V251" s="2"/>
      <c r="W251" s="2"/>
      <c r="AA251" s="71"/>
    </row>
    <row r="252" spans="1:27" customFormat="1" ht="15.6" thickTop="1" thickBot="1" x14ac:dyDescent="0.35">
      <c r="A252" s="250" t="str">
        <f>IF(Pivot!A252=0,"",TRIM(Pivot!A252))</f>
        <v/>
      </c>
      <c r="B252" s="177" t="str">
        <f>IF(Pivot!B252=0,"",Pivot!B252)</f>
        <v/>
      </c>
      <c r="C252" s="178" t="str">
        <f>IF(Pivot!C252=0,"",Pivot!C252)</f>
        <v/>
      </c>
      <c r="D252" s="123" t="str">
        <f>IF(Pivot!D252=0,"",Pivot!D252)</f>
        <v/>
      </c>
      <c r="E252" s="124" t="str">
        <f>IF(Pivot!E252=0,"",Pivot!E252)</f>
        <v/>
      </c>
      <c r="F252" s="122" t="str">
        <f>IF(Pivot!F252=0,"",Pivot!F252)</f>
        <v/>
      </c>
      <c r="G252" s="95" t="str">
        <f>IF(Pivot!G252=0,"",Pivot!G252)</f>
        <v/>
      </c>
      <c r="H252" s="123" t="str">
        <f>IF(Pivot!H252=0,"",Pivot!H252)</f>
        <v/>
      </c>
      <c r="I252" s="30" t="str">
        <f>IF(Pivot!J252=0,"",Pivot!J252)</f>
        <v/>
      </c>
      <c r="J252" s="28" t="str">
        <f>IF(Pivot!I252=0,"",Pivot!I252)</f>
        <v/>
      </c>
      <c r="K252" s="109" t="str">
        <f>IF(Pivot!K252=0,"",Pivot!K252)</f>
        <v/>
      </c>
      <c r="L252" s="29" t="str">
        <f>IF(Pivot!M252=0,"",Pivot!M252)</f>
        <v/>
      </c>
      <c r="M252" s="30" t="str">
        <f>IF(Pivot!L252=0,"",Pivot!L252)</f>
        <v/>
      </c>
      <c r="N252" s="110" t="str">
        <f>IF(Pivot!N252=0,"",Pivot!N252)</f>
        <v/>
      </c>
      <c r="O252" s="71" t="str">
        <f t="shared" ca="1" si="32"/>
        <v>WAS</v>
      </c>
      <c r="P252" s="83" t="str">
        <f t="shared" si="33"/>
        <v/>
      </c>
      <c r="Q252" s="83" t="str">
        <f t="shared" si="34"/>
        <v/>
      </c>
      <c r="R252" s="83" t="str">
        <f t="shared" si="35"/>
        <v/>
      </c>
      <c r="S252" s="2" t="str">
        <f t="shared" ca="1" si="36"/>
        <v>WAS</v>
      </c>
      <c r="T252" s="2"/>
      <c r="U252" s="2"/>
      <c r="V252" s="2"/>
      <c r="W252" s="2"/>
      <c r="AA252" s="71"/>
    </row>
    <row r="253" spans="1:27" customFormat="1" ht="15.6" thickTop="1" thickBot="1" x14ac:dyDescent="0.35">
      <c r="A253" s="250" t="str">
        <f>IF(Pivot!A253=0,"",TRIM(Pivot!A253))</f>
        <v/>
      </c>
      <c r="B253" s="177" t="str">
        <f>IF(Pivot!B253=0,"",Pivot!B253)</f>
        <v/>
      </c>
      <c r="C253" s="178" t="str">
        <f>IF(Pivot!C253=0,"",Pivot!C253)</f>
        <v/>
      </c>
      <c r="D253" s="123" t="str">
        <f>IF(Pivot!D253=0,"",Pivot!D253)</f>
        <v/>
      </c>
      <c r="E253" s="124" t="str">
        <f>IF(Pivot!E253=0,"",Pivot!E253)</f>
        <v/>
      </c>
      <c r="F253" s="122" t="str">
        <f>IF(Pivot!F253=0,"",Pivot!F253)</f>
        <v/>
      </c>
      <c r="G253" s="95" t="str">
        <f>IF(Pivot!G253=0,"",Pivot!G253)</f>
        <v/>
      </c>
      <c r="H253" s="123" t="str">
        <f>IF(Pivot!H253=0,"",Pivot!H253)</f>
        <v/>
      </c>
      <c r="I253" s="30" t="str">
        <f>IF(Pivot!J253=0,"",Pivot!J253)</f>
        <v/>
      </c>
      <c r="J253" s="28" t="str">
        <f>IF(Pivot!I253=0,"",Pivot!I253)</f>
        <v/>
      </c>
      <c r="K253" s="109" t="str">
        <f>IF(Pivot!K253=0,"",Pivot!K253)</f>
        <v/>
      </c>
      <c r="L253" s="29" t="str">
        <f>IF(Pivot!M253=0,"",Pivot!M253)</f>
        <v/>
      </c>
      <c r="M253" s="30" t="str">
        <f>IF(Pivot!L253=0,"",Pivot!L253)</f>
        <v/>
      </c>
      <c r="N253" s="110" t="str">
        <f>IF(Pivot!N253=0,"",Pivot!N253)</f>
        <v/>
      </c>
      <c r="O253" s="71" t="str">
        <f t="shared" ca="1" si="32"/>
        <v>WAS</v>
      </c>
      <c r="P253" s="83" t="str">
        <f t="shared" si="33"/>
        <v/>
      </c>
      <c r="Q253" s="83" t="str">
        <f t="shared" si="34"/>
        <v/>
      </c>
      <c r="R253" s="83" t="str">
        <f t="shared" si="35"/>
        <v/>
      </c>
      <c r="S253" s="2" t="str">
        <f t="shared" ca="1" si="36"/>
        <v>WAS</v>
      </c>
      <c r="T253" s="2"/>
      <c r="U253" s="2"/>
      <c r="V253" s="2"/>
      <c r="W253" s="2"/>
      <c r="AA253" s="71"/>
    </row>
    <row r="254" spans="1:27" customFormat="1" ht="15.6" thickTop="1" thickBot="1" x14ac:dyDescent="0.35">
      <c r="A254" s="250" t="str">
        <f>IF(Pivot!A254=0,"",TRIM(Pivot!A254))</f>
        <v/>
      </c>
      <c r="B254" s="177" t="str">
        <f>IF(Pivot!B254=0,"",Pivot!B254)</f>
        <v/>
      </c>
      <c r="C254" s="178" t="str">
        <f>IF(Pivot!C254=0,"",Pivot!C254)</f>
        <v/>
      </c>
      <c r="D254" s="123" t="str">
        <f>IF(Pivot!D254=0,"",Pivot!D254)</f>
        <v/>
      </c>
      <c r="E254" s="124" t="str">
        <f>IF(Pivot!E254=0,"",Pivot!E254)</f>
        <v/>
      </c>
      <c r="F254" s="122" t="str">
        <f>IF(Pivot!F254=0,"",Pivot!F254)</f>
        <v/>
      </c>
      <c r="G254" s="95" t="str">
        <f>IF(Pivot!G254=0,"",Pivot!G254)</f>
        <v/>
      </c>
      <c r="H254" s="123" t="str">
        <f>IF(Pivot!H254=0,"",Pivot!H254)</f>
        <v/>
      </c>
      <c r="I254" s="30" t="str">
        <f>IF(Pivot!J254=0,"",Pivot!J254)</f>
        <v/>
      </c>
      <c r="J254" s="28" t="str">
        <f>IF(Pivot!I254=0,"",Pivot!I254)</f>
        <v/>
      </c>
      <c r="K254" s="109" t="str">
        <f>IF(Pivot!K254=0,"",Pivot!K254)</f>
        <v/>
      </c>
      <c r="L254" s="29" t="str">
        <f>IF(Pivot!M254=0,"",Pivot!M254)</f>
        <v/>
      </c>
      <c r="M254" s="30" t="str">
        <f>IF(Pivot!L254=0,"",Pivot!L254)</f>
        <v/>
      </c>
      <c r="N254" s="110" t="str">
        <f>IF(Pivot!N254=0,"",Pivot!N254)</f>
        <v/>
      </c>
      <c r="O254" s="71" t="str">
        <f t="shared" ca="1" si="32"/>
        <v>WAS</v>
      </c>
      <c r="P254" s="83" t="str">
        <f t="shared" si="33"/>
        <v/>
      </c>
      <c r="Q254" s="83" t="str">
        <f t="shared" si="34"/>
        <v/>
      </c>
      <c r="R254" s="83" t="str">
        <f t="shared" si="35"/>
        <v/>
      </c>
      <c r="S254" s="2" t="str">
        <f t="shared" ca="1" si="36"/>
        <v>WAS</v>
      </c>
      <c r="T254" s="2"/>
      <c r="U254" s="2"/>
      <c r="V254" s="2"/>
      <c r="W254" s="2"/>
      <c r="AA254" s="71"/>
    </row>
    <row r="255" spans="1:27" customFormat="1" ht="15.6" thickTop="1" thickBot="1" x14ac:dyDescent="0.35">
      <c r="A255" s="250" t="str">
        <f>IF(Pivot!A255=0,"",TRIM(Pivot!A255))</f>
        <v/>
      </c>
      <c r="B255" s="177" t="str">
        <f>IF(Pivot!B255=0,"",Pivot!B255)</f>
        <v/>
      </c>
      <c r="C255" s="178" t="str">
        <f>IF(Pivot!C255=0,"",Pivot!C255)</f>
        <v/>
      </c>
      <c r="D255" s="123" t="str">
        <f>IF(Pivot!D255=0,"",Pivot!D255)</f>
        <v/>
      </c>
      <c r="E255" s="124" t="str">
        <f>IF(Pivot!E255=0,"",Pivot!E255)</f>
        <v/>
      </c>
      <c r="F255" s="122" t="str">
        <f>IF(Pivot!F255=0,"",Pivot!F255)</f>
        <v/>
      </c>
      <c r="G255" s="95" t="str">
        <f>IF(Pivot!G255=0,"",Pivot!G255)</f>
        <v/>
      </c>
      <c r="H255" s="123" t="str">
        <f>IF(Pivot!H255=0,"",Pivot!H255)</f>
        <v/>
      </c>
      <c r="I255" s="30" t="str">
        <f>IF(Pivot!J255=0,"",Pivot!J255)</f>
        <v/>
      </c>
      <c r="J255" s="28" t="str">
        <f>IF(Pivot!I255=0,"",Pivot!I255)</f>
        <v/>
      </c>
      <c r="K255" s="109" t="str">
        <f>IF(Pivot!K255=0,"",Pivot!K255)</f>
        <v/>
      </c>
      <c r="L255" s="29" t="str">
        <f>IF(Pivot!M255=0,"",Pivot!M255)</f>
        <v/>
      </c>
      <c r="M255" s="30" t="str">
        <f>IF(Pivot!L255=0,"",Pivot!L255)</f>
        <v/>
      </c>
      <c r="N255" s="110" t="str">
        <f>IF(Pivot!N255=0,"",Pivot!N255)</f>
        <v/>
      </c>
      <c r="O255" s="71" t="str">
        <f t="shared" ca="1" si="32"/>
        <v>WAS</v>
      </c>
      <c r="P255" s="83" t="str">
        <f t="shared" si="33"/>
        <v/>
      </c>
      <c r="Q255" s="83" t="str">
        <f t="shared" si="34"/>
        <v/>
      </c>
      <c r="R255" s="83" t="str">
        <f t="shared" si="35"/>
        <v/>
      </c>
      <c r="S255" s="2" t="str">
        <f t="shared" ca="1" si="36"/>
        <v>WAS</v>
      </c>
      <c r="T255" s="2"/>
      <c r="U255" s="2"/>
      <c r="V255" s="2"/>
      <c r="W255" s="2"/>
      <c r="AA255" s="71"/>
    </row>
    <row r="256" spans="1:27" customFormat="1" ht="15.6" thickTop="1" thickBot="1" x14ac:dyDescent="0.35">
      <c r="A256" s="250" t="str">
        <f>IF(Pivot!A256=0,"",TRIM(Pivot!A256))</f>
        <v/>
      </c>
      <c r="B256" s="177" t="str">
        <f>IF(Pivot!B256=0,"",Pivot!B256)</f>
        <v/>
      </c>
      <c r="C256" s="178" t="str">
        <f>IF(Pivot!C256=0,"",Pivot!C256)</f>
        <v/>
      </c>
      <c r="D256" s="123" t="str">
        <f>IF(Pivot!D256=0,"",Pivot!D256)</f>
        <v/>
      </c>
      <c r="E256" s="124" t="str">
        <f>IF(Pivot!E256=0,"",Pivot!E256)</f>
        <v/>
      </c>
      <c r="F256" s="122" t="str">
        <f>IF(Pivot!F256=0,"",Pivot!F256)</f>
        <v/>
      </c>
      <c r="G256" s="95" t="str">
        <f>IF(Pivot!G256=0,"",Pivot!G256)</f>
        <v/>
      </c>
      <c r="H256" s="123" t="str">
        <f>IF(Pivot!H256=0,"",Pivot!H256)</f>
        <v/>
      </c>
      <c r="I256" s="30" t="str">
        <f>IF(Pivot!J256=0,"",Pivot!J256)</f>
        <v/>
      </c>
      <c r="J256" s="28" t="str">
        <f>IF(Pivot!I256=0,"",Pivot!I256)</f>
        <v/>
      </c>
      <c r="K256" s="109" t="str">
        <f>IF(Pivot!K256=0,"",Pivot!K256)</f>
        <v/>
      </c>
      <c r="L256" s="29" t="str">
        <f>IF(Pivot!M256=0,"",Pivot!M256)</f>
        <v/>
      </c>
      <c r="M256" s="30" t="str">
        <f>IF(Pivot!L256=0,"",Pivot!L256)</f>
        <v/>
      </c>
      <c r="N256" s="110" t="str">
        <f>IF(Pivot!N256=0,"",Pivot!N256)</f>
        <v/>
      </c>
      <c r="O256" s="71" t="str">
        <f t="shared" ca="1" si="32"/>
        <v>WAS</v>
      </c>
      <c r="P256" s="83" t="str">
        <f t="shared" si="33"/>
        <v/>
      </c>
      <c r="Q256" s="83" t="str">
        <f t="shared" si="34"/>
        <v/>
      </c>
      <c r="R256" s="83" t="str">
        <f t="shared" si="35"/>
        <v/>
      </c>
      <c r="S256" s="2" t="str">
        <f t="shared" ca="1" si="36"/>
        <v>WAS</v>
      </c>
      <c r="T256" s="2"/>
      <c r="U256" s="2"/>
      <c r="V256" s="2"/>
      <c r="W256" s="2"/>
      <c r="AA256" s="71"/>
    </row>
    <row r="257" spans="1:27" customFormat="1" ht="15.6" thickTop="1" thickBot="1" x14ac:dyDescent="0.35">
      <c r="A257" s="250" t="str">
        <f>IF(Pivot!A257=0,"",TRIM(Pivot!A257))</f>
        <v/>
      </c>
      <c r="B257" s="177" t="str">
        <f>IF(Pivot!B257=0,"",Pivot!B257)</f>
        <v/>
      </c>
      <c r="C257" s="178" t="str">
        <f>IF(Pivot!C257=0,"",Pivot!C257)</f>
        <v/>
      </c>
      <c r="D257" s="123" t="str">
        <f>IF(Pivot!D257=0,"",Pivot!D257)</f>
        <v/>
      </c>
      <c r="E257" s="124" t="str">
        <f>IF(Pivot!E257=0,"",Pivot!E257)</f>
        <v/>
      </c>
      <c r="F257" s="122" t="str">
        <f>IF(Pivot!F257=0,"",Pivot!F257)</f>
        <v/>
      </c>
      <c r="G257" s="95" t="str">
        <f>IF(Pivot!G257=0,"",Pivot!G257)</f>
        <v/>
      </c>
      <c r="H257" s="123" t="str">
        <f>IF(Pivot!H257=0,"",Pivot!H257)</f>
        <v/>
      </c>
      <c r="I257" s="30" t="str">
        <f>IF(Pivot!J257=0,"",Pivot!J257)</f>
        <v/>
      </c>
      <c r="J257" s="28" t="str">
        <f>IF(Pivot!I257=0,"",Pivot!I257)</f>
        <v/>
      </c>
      <c r="K257" s="109" t="str">
        <f>IF(Pivot!K257=0,"",Pivot!K257)</f>
        <v/>
      </c>
      <c r="L257" s="29" t="str">
        <f>IF(Pivot!M257=0,"",Pivot!M257)</f>
        <v/>
      </c>
      <c r="M257" s="30" t="str">
        <f>IF(Pivot!L257=0,"",Pivot!L257)</f>
        <v/>
      </c>
      <c r="N257" s="110" t="str">
        <f>IF(Pivot!N257=0,"",Pivot!N257)</f>
        <v/>
      </c>
      <c r="O257" s="71" t="str">
        <f t="shared" ca="1" si="32"/>
        <v>WAS</v>
      </c>
      <c r="P257" s="83" t="str">
        <f t="shared" si="33"/>
        <v/>
      </c>
      <c r="Q257" s="83" t="str">
        <f t="shared" si="34"/>
        <v/>
      </c>
      <c r="R257" s="83" t="str">
        <f t="shared" si="35"/>
        <v/>
      </c>
      <c r="S257" s="2" t="str">
        <f t="shared" ca="1" si="36"/>
        <v>WAS</v>
      </c>
      <c r="T257" s="2"/>
      <c r="U257" s="2"/>
      <c r="V257" s="2"/>
      <c r="W257" s="2"/>
      <c r="AA257" s="71"/>
    </row>
    <row r="258" spans="1:27" customFormat="1" ht="15.6" thickTop="1" thickBot="1" x14ac:dyDescent="0.35">
      <c r="A258" s="250" t="str">
        <f>IF(Pivot!A258=0,"",TRIM(Pivot!A258))</f>
        <v/>
      </c>
      <c r="B258" s="177" t="str">
        <f>IF(Pivot!B258=0,"",Pivot!B258)</f>
        <v/>
      </c>
      <c r="C258" s="178" t="str">
        <f>IF(Pivot!C258=0,"",Pivot!C258)</f>
        <v/>
      </c>
      <c r="D258" s="123" t="str">
        <f>IF(Pivot!D258=0,"",Pivot!D258)</f>
        <v/>
      </c>
      <c r="E258" s="124" t="str">
        <f>IF(Pivot!E258=0,"",Pivot!E258)</f>
        <v/>
      </c>
      <c r="F258" s="122" t="str">
        <f>IF(Pivot!F258=0,"",Pivot!F258)</f>
        <v/>
      </c>
      <c r="G258" s="95" t="str">
        <f>IF(Pivot!G258=0,"",Pivot!G258)</f>
        <v/>
      </c>
      <c r="H258" s="123" t="str">
        <f>IF(Pivot!H258=0,"",Pivot!H258)</f>
        <v/>
      </c>
      <c r="I258" s="30" t="str">
        <f>IF(Pivot!J258=0,"",Pivot!J258)</f>
        <v/>
      </c>
      <c r="J258" s="28" t="str">
        <f>IF(Pivot!I258=0,"",Pivot!I258)</f>
        <v/>
      </c>
      <c r="K258" s="109" t="str">
        <f>IF(Pivot!K258=0,"",Pivot!K258)</f>
        <v/>
      </c>
      <c r="L258" s="29" t="str">
        <f>IF(Pivot!M258=0,"",Pivot!M258)</f>
        <v/>
      </c>
      <c r="M258" s="30" t="str">
        <f>IF(Pivot!L258=0,"",Pivot!L258)</f>
        <v/>
      </c>
      <c r="N258" s="110" t="str">
        <f>IF(Pivot!N258=0,"",Pivot!N258)</f>
        <v/>
      </c>
      <c r="O258" s="71" t="str">
        <f t="shared" ca="1" si="32"/>
        <v>WAS</v>
      </c>
      <c r="P258" s="83" t="str">
        <f t="shared" si="33"/>
        <v/>
      </c>
      <c r="Q258" s="83" t="str">
        <f t="shared" si="34"/>
        <v/>
      </c>
      <c r="R258" s="83" t="str">
        <f t="shared" si="35"/>
        <v/>
      </c>
      <c r="S258" s="2" t="str">
        <f t="shared" ca="1" si="36"/>
        <v>WAS</v>
      </c>
      <c r="T258" s="2"/>
      <c r="U258" s="2"/>
      <c r="V258" s="2"/>
      <c r="W258" s="2"/>
      <c r="AA258" s="71"/>
    </row>
    <row r="259" spans="1:27" customFormat="1" ht="15.6" thickTop="1" thickBot="1" x14ac:dyDescent="0.35">
      <c r="A259" s="250" t="str">
        <f>IF(Pivot!A259=0,"",TRIM(Pivot!A259))</f>
        <v/>
      </c>
      <c r="B259" s="177" t="str">
        <f>IF(Pivot!B259=0,"",Pivot!B259)</f>
        <v/>
      </c>
      <c r="C259" s="178" t="str">
        <f>IF(Pivot!C259=0,"",Pivot!C259)</f>
        <v/>
      </c>
      <c r="D259" s="123" t="str">
        <f>IF(Pivot!D259=0,"",Pivot!D259)</f>
        <v/>
      </c>
      <c r="E259" s="124" t="str">
        <f>IF(Pivot!E259=0,"",Pivot!E259)</f>
        <v/>
      </c>
      <c r="F259" s="122" t="str">
        <f>IF(Pivot!F259=0,"",Pivot!F259)</f>
        <v/>
      </c>
      <c r="G259" s="95" t="str">
        <f>IF(Pivot!G259=0,"",Pivot!G259)</f>
        <v/>
      </c>
      <c r="H259" s="123" t="str">
        <f>IF(Pivot!H259=0,"",Pivot!H259)</f>
        <v/>
      </c>
      <c r="I259" s="30" t="str">
        <f>IF(Pivot!J259=0,"",Pivot!J259)</f>
        <v/>
      </c>
      <c r="J259" s="28" t="str">
        <f>IF(Pivot!I259=0,"",Pivot!I259)</f>
        <v/>
      </c>
      <c r="K259" s="109" t="str">
        <f>IF(Pivot!K259=0,"",Pivot!K259)</f>
        <v/>
      </c>
      <c r="L259" s="29" t="str">
        <f>IF(Pivot!M259=0,"",Pivot!M259)</f>
        <v/>
      </c>
      <c r="M259" s="30" t="str">
        <f>IF(Pivot!L259=0,"",Pivot!L259)</f>
        <v/>
      </c>
      <c r="N259" s="110" t="str">
        <f>IF(Pivot!N259=0,"",Pivot!N259)</f>
        <v/>
      </c>
      <c r="O259" s="71" t="str">
        <f t="shared" ref="O259:O268" ca="1" si="42">IF(LEN(A259)=3,A259,OFFSET(O259,-1,0))</f>
        <v>WAS</v>
      </c>
      <c r="P259" s="83" t="str">
        <f t="shared" si="33"/>
        <v/>
      </c>
      <c r="Q259" s="83" t="str">
        <f t="shared" si="34"/>
        <v/>
      </c>
      <c r="R259" s="83" t="str">
        <f t="shared" si="35"/>
        <v/>
      </c>
      <c r="S259" s="2"/>
      <c r="T259" s="2"/>
      <c r="U259" s="2"/>
      <c r="V259" s="2"/>
      <c r="W259" s="2"/>
      <c r="AA259" s="71"/>
    </row>
    <row r="260" spans="1:27" customFormat="1" ht="15.6" thickTop="1" thickBot="1" x14ac:dyDescent="0.35">
      <c r="A260" s="250" t="str">
        <f>IF(Pivot!A260=0,"",TRIM(Pivot!A260))</f>
        <v/>
      </c>
      <c r="B260" s="177" t="str">
        <f>IF(Pivot!B260=0,"",Pivot!B260)</f>
        <v/>
      </c>
      <c r="C260" s="178" t="str">
        <f>IF(Pivot!C260=0,"",Pivot!C260)</f>
        <v/>
      </c>
      <c r="D260" s="123" t="str">
        <f>IF(Pivot!D260=0,"",Pivot!D260)</f>
        <v/>
      </c>
      <c r="E260" s="124" t="str">
        <f>IF(Pivot!E260=0,"",Pivot!E260)</f>
        <v/>
      </c>
      <c r="F260" s="122" t="str">
        <f>IF(Pivot!F260=0,"",Pivot!F260)</f>
        <v/>
      </c>
      <c r="G260" s="95" t="str">
        <f>IF(Pivot!G260=0,"",Pivot!G260)</f>
        <v/>
      </c>
      <c r="H260" s="123" t="str">
        <f>IF(Pivot!H260=0,"",Pivot!H260)</f>
        <v/>
      </c>
      <c r="I260" s="30" t="str">
        <f>IF(Pivot!J260=0,"",Pivot!J260)</f>
        <v/>
      </c>
      <c r="J260" s="28" t="str">
        <f>IF(Pivot!I260=0,"",Pivot!I260)</f>
        <v/>
      </c>
      <c r="K260" s="109" t="str">
        <f>IF(Pivot!K260=0,"",Pivot!K260)</f>
        <v/>
      </c>
      <c r="L260" s="29" t="str">
        <f>IF(Pivot!M260=0,"",Pivot!M260)</f>
        <v/>
      </c>
      <c r="M260" s="30" t="str">
        <f>IF(Pivot!L260=0,"",Pivot!L260)</f>
        <v/>
      </c>
      <c r="N260" s="110" t="str">
        <f>IF(Pivot!N260=0,"",Pivot!N260)</f>
        <v/>
      </c>
      <c r="O260" s="71" t="str">
        <f t="shared" ca="1" si="42"/>
        <v>WAS</v>
      </c>
      <c r="P260" s="83" t="str">
        <f t="shared" ref="P260:P300" si="43">IFERROR((MIN(D260,H260) - L260),"")</f>
        <v/>
      </c>
      <c r="Q260" s="83" t="str">
        <f t="shared" ref="Q260:Q300" si="44">IFERROR((MIN(E260,I260) - M260),"")</f>
        <v/>
      </c>
      <c r="R260" s="83" t="str">
        <f t="shared" ref="R260:R300" si="45">IFERROR((MIN(F260,J260) - N260),"")</f>
        <v/>
      </c>
      <c r="S260" s="2"/>
      <c r="T260" s="2"/>
      <c r="U260" s="2"/>
      <c r="V260" s="2"/>
      <c r="W260" s="2"/>
      <c r="AA260" s="71"/>
    </row>
    <row r="261" spans="1:27" customFormat="1" ht="15.6" thickTop="1" thickBot="1" x14ac:dyDescent="0.35">
      <c r="A261" s="250" t="str">
        <f>IF(Pivot!A261=0,"",TRIM(Pivot!A261))</f>
        <v/>
      </c>
      <c r="B261" s="177" t="str">
        <f>IF(Pivot!B261=0,"",Pivot!B261)</f>
        <v/>
      </c>
      <c r="C261" s="178" t="str">
        <f>IF(Pivot!C261=0,"",Pivot!C261)</f>
        <v/>
      </c>
      <c r="D261" s="123" t="str">
        <f>IF(Pivot!D261=0,"",Pivot!D261)</f>
        <v/>
      </c>
      <c r="E261" s="124" t="str">
        <f>IF(Pivot!E261=0,"",Pivot!E261)</f>
        <v/>
      </c>
      <c r="F261" s="122" t="str">
        <f>IF(Pivot!F261=0,"",Pivot!F261)</f>
        <v/>
      </c>
      <c r="G261" s="95" t="str">
        <f>IF(Pivot!G261=0,"",Pivot!G261)</f>
        <v/>
      </c>
      <c r="H261" s="123" t="str">
        <f>IF(Pivot!H261=0,"",Pivot!H261)</f>
        <v/>
      </c>
      <c r="I261" s="30" t="str">
        <f>IF(Pivot!J261=0,"",Pivot!J261)</f>
        <v/>
      </c>
      <c r="J261" s="28" t="str">
        <f>IF(Pivot!I261=0,"",Pivot!I261)</f>
        <v/>
      </c>
      <c r="K261" s="109" t="str">
        <f>IF(Pivot!K261=0,"",Pivot!K261)</f>
        <v/>
      </c>
      <c r="L261" s="29" t="str">
        <f>IF(Pivot!M261=0,"",Pivot!M261)</f>
        <v/>
      </c>
      <c r="M261" s="30" t="str">
        <f>IF(Pivot!L261=0,"",Pivot!L261)</f>
        <v/>
      </c>
      <c r="N261" s="110" t="str">
        <f>IF(Pivot!N261=0,"",Pivot!N261)</f>
        <v/>
      </c>
      <c r="O261" s="71" t="str">
        <f t="shared" ca="1" si="42"/>
        <v>WAS</v>
      </c>
      <c r="P261" s="83" t="str">
        <f t="shared" si="43"/>
        <v/>
      </c>
      <c r="Q261" s="83" t="str">
        <f t="shared" si="44"/>
        <v/>
      </c>
      <c r="R261" s="83" t="str">
        <f t="shared" si="45"/>
        <v/>
      </c>
      <c r="S261" s="2"/>
      <c r="T261" s="2"/>
      <c r="U261" s="2"/>
      <c r="V261" s="2"/>
      <c r="W261" s="2"/>
      <c r="AA261" s="71"/>
    </row>
    <row r="262" spans="1:27" customFormat="1" ht="15.6" thickTop="1" thickBot="1" x14ac:dyDescent="0.35">
      <c r="A262" s="250" t="str">
        <f>IF(Pivot!A262=0,"",TRIM(Pivot!A262))</f>
        <v/>
      </c>
      <c r="B262" s="177" t="str">
        <f>IF(Pivot!B262=0,"",Pivot!B262)</f>
        <v/>
      </c>
      <c r="C262" s="178" t="str">
        <f>IF(Pivot!C262=0,"",Pivot!C262)</f>
        <v/>
      </c>
      <c r="D262" s="123" t="str">
        <f>IF(Pivot!D262=0,"",Pivot!D262)</f>
        <v/>
      </c>
      <c r="E262" s="124" t="str">
        <f>IF(Pivot!E262=0,"",Pivot!E262)</f>
        <v/>
      </c>
      <c r="F262" s="122" t="str">
        <f>IF(Pivot!F262=0,"",Pivot!F262)</f>
        <v/>
      </c>
      <c r="G262" s="95" t="str">
        <f>IF(Pivot!G262=0,"",Pivot!G262)</f>
        <v/>
      </c>
      <c r="H262" s="123" t="str">
        <f>IF(Pivot!H262=0,"",Pivot!H262)</f>
        <v/>
      </c>
      <c r="I262" s="30" t="str">
        <f>IF(Pivot!J262=0,"",Pivot!J262)</f>
        <v/>
      </c>
      <c r="J262" s="28" t="str">
        <f>IF(Pivot!I262=0,"",Pivot!I262)</f>
        <v/>
      </c>
      <c r="K262" s="109" t="str">
        <f>IF(Pivot!K262=0,"",Pivot!K262)</f>
        <v/>
      </c>
      <c r="L262" s="29" t="str">
        <f>IF(Pivot!M262=0,"",Pivot!M262)</f>
        <v/>
      </c>
      <c r="M262" s="30" t="str">
        <f>IF(Pivot!L262=0,"",Pivot!L262)</f>
        <v/>
      </c>
      <c r="N262" s="110" t="str">
        <f>IF(Pivot!N262=0,"",Pivot!N262)</f>
        <v/>
      </c>
      <c r="O262" s="71" t="str">
        <f t="shared" ca="1" si="42"/>
        <v>WAS</v>
      </c>
      <c r="P262" s="83" t="str">
        <f t="shared" si="43"/>
        <v/>
      </c>
      <c r="Q262" s="83" t="str">
        <f t="shared" si="44"/>
        <v/>
      </c>
      <c r="R262" s="83" t="str">
        <f t="shared" si="45"/>
        <v/>
      </c>
      <c r="S262" s="2"/>
      <c r="T262" s="2"/>
      <c r="U262" s="2"/>
      <c r="V262" s="2"/>
      <c r="W262" s="2"/>
      <c r="AA262" s="71"/>
    </row>
    <row r="263" spans="1:27" customFormat="1" ht="15.6" thickTop="1" thickBot="1" x14ac:dyDescent="0.35">
      <c r="A263" s="250" t="str">
        <f>IF(Pivot!A263=0,"",TRIM(Pivot!A263))</f>
        <v/>
      </c>
      <c r="B263" s="177" t="str">
        <f>IF(Pivot!B263=0,"",Pivot!B263)</f>
        <v/>
      </c>
      <c r="C263" s="178" t="str">
        <f>IF(Pivot!C263=0,"",Pivot!C263)</f>
        <v/>
      </c>
      <c r="D263" s="123" t="str">
        <f>IF(Pivot!D263=0,"",Pivot!D263)</f>
        <v/>
      </c>
      <c r="E263" s="124" t="str">
        <f>IF(Pivot!E263=0,"",Pivot!E263)</f>
        <v/>
      </c>
      <c r="F263" s="122" t="str">
        <f>IF(Pivot!F263=0,"",Pivot!F263)</f>
        <v/>
      </c>
      <c r="G263" s="95" t="str">
        <f>IF(Pivot!G263=0,"",Pivot!G263)</f>
        <v/>
      </c>
      <c r="H263" s="123" t="str">
        <f>IF(Pivot!H263=0,"",Pivot!H263)</f>
        <v/>
      </c>
      <c r="I263" s="30" t="str">
        <f>IF(Pivot!J263=0,"",Pivot!J263)</f>
        <v/>
      </c>
      <c r="J263" s="28" t="str">
        <f>IF(Pivot!I263=0,"",Pivot!I263)</f>
        <v/>
      </c>
      <c r="K263" s="109" t="str">
        <f>IF(Pivot!K263=0,"",Pivot!K263)</f>
        <v/>
      </c>
      <c r="L263" s="29" t="str">
        <f>IF(Pivot!M263=0,"",Pivot!M263)</f>
        <v/>
      </c>
      <c r="M263" s="30" t="str">
        <f>IF(Pivot!L263=0,"",Pivot!L263)</f>
        <v/>
      </c>
      <c r="N263" s="110" t="str">
        <f>IF(Pivot!N263=0,"",Pivot!N263)</f>
        <v/>
      </c>
      <c r="O263" s="71" t="str">
        <f t="shared" ca="1" si="42"/>
        <v>WAS</v>
      </c>
      <c r="P263" s="83" t="str">
        <f t="shared" si="43"/>
        <v/>
      </c>
      <c r="Q263" s="83" t="str">
        <f t="shared" si="44"/>
        <v/>
      </c>
      <c r="R263" s="83" t="str">
        <f t="shared" si="45"/>
        <v/>
      </c>
      <c r="S263" s="2"/>
      <c r="T263" s="2"/>
      <c r="U263" s="2"/>
      <c r="V263" s="2"/>
      <c r="W263" s="2"/>
      <c r="AA263" s="71"/>
    </row>
    <row r="264" spans="1:27" customFormat="1" ht="15.6" thickTop="1" thickBot="1" x14ac:dyDescent="0.35">
      <c r="A264" s="250" t="str">
        <f>IF(Pivot!A264=0,"",TRIM(Pivot!A264))</f>
        <v/>
      </c>
      <c r="B264" s="177" t="str">
        <f>IF(Pivot!B264=0,"",Pivot!B264)</f>
        <v/>
      </c>
      <c r="C264" s="178" t="str">
        <f>IF(Pivot!C264=0,"",Pivot!C264)</f>
        <v/>
      </c>
      <c r="D264" s="123" t="str">
        <f>IF(Pivot!D264=0,"",Pivot!D264)</f>
        <v/>
      </c>
      <c r="E264" s="124" t="str">
        <f>IF(Pivot!E264=0,"",Pivot!E264)</f>
        <v/>
      </c>
      <c r="F264" s="122" t="str">
        <f>IF(Pivot!F264=0,"",Pivot!F264)</f>
        <v/>
      </c>
      <c r="G264" s="95" t="str">
        <f>IF(Pivot!G264=0,"",Pivot!G264)</f>
        <v/>
      </c>
      <c r="H264" s="123" t="str">
        <f>IF(Pivot!H264=0,"",Pivot!H264)</f>
        <v/>
      </c>
      <c r="I264" s="30" t="str">
        <f>IF(Pivot!J264=0,"",Pivot!J264)</f>
        <v/>
      </c>
      <c r="J264" s="28" t="str">
        <f>IF(Pivot!I264=0,"",Pivot!I264)</f>
        <v/>
      </c>
      <c r="K264" s="109" t="str">
        <f>IF(Pivot!K264=0,"",Pivot!K264)</f>
        <v/>
      </c>
      <c r="L264" s="29" t="str">
        <f>IF(Pivot!M264=0,"",Pivot!M264)</f>
        <v/>
      </c>
      <c r="M264" s="30" t="str">
        <f>IF(Pivot!L264=0,"",Pivot!L264)</f>
        <v/>
      </c>
      <c r="N264" s="110" t="str">
        <f>IF(Pivot!N264=0,"",Pivot!N264)</f>
        <v/>
      </c>
      <c r="O264" s="71" t="str">
        <f t="shared" ca="1" si="42"/>
        <v>WAS</v>
      </c>
      <c r="P264" s="83" t="str">
        <f t="shared" si="43"/>
        <v/>
      </c>
      <c r="Q264" s="83" t="str">
        <f t="shared" si="44"/>
        <v/>
      </c>
      <c r="R264" s="83" t="str">
        <f t="shared" si="45"/>
        <v/>
      </c>
      <c r="S264" s="2"/>
      <c r="T264" s="2"/>
      <c r="U264" s="2"/>
      <c r="V264" s="2"/>
      <c r="W264" s="2"/>
      <c r="AA264" s="71"/>
    </row>
    <row r="265" spans="1:27" customFormat="1" ht="15.6" thickTop="1" thickBot="1" x14ac:dyDescent="0.35">
      <c r="A265" s="250" t="str">
        <f>IF(Pivot!A265=0,"",TRIM(Pivot!A265))</f>
        <v/>
      </c>
      <c r="B265" s="177" t="str">
        <f>IF(Pivot!B265=0,"",Pivot!B265)</f>
        <v/>
      </c>
      <c r="C265" s="178" t="str">
        <f>IF(Pivot!C265=0,"",Pivot!C265)</f>
        <v/>
      </c>
      <c r="D265" s="123" t="str">
        <f>IF(Pivot!D265=0,"",Pivot!D265)</f>
        <v/>
      </c>
      <c r="E265" s="124" t="str">
        <f>IF(Pivot!E265=0,"",Pivot!E265)</f>
        <v/>
      </c>
      <c r="F265" s="122" t="str">
        <f>IF(Pivot!F265=0,"",Pivot!F265)</f>
        <v/>
      </c>
      <c r="G265" s="95" t="str">
        <f>IF(Pivot!G265=0,"",Pivot!G265)</f>
        <v/>
      </c>
      <c r="H265" s="123" t="str">
        <f>IF(Pivot!H265=0,"",Pivot!H265)</f>
        <v/>
      </c>
      <c r="I265" s="30" t="str">
        <f>IF(Pivot!J265=0,"",Pivot!J265)</f>
        <v/>
      </c>
      <c r="J265" s="28" t="str">
        <f>IF(Pivot!I265=0,"",Pivot!I265)</f>
        <v/>
      </c>
      <c r="K265" s="109" t="str">
        <f>IF(Pivot!K265=0,"",Pivot!K265)</f>
        <v/>
      </c>
      <c r="L265" s="29" t="str">
        <f>IF(Pivot!M265=0,"",Pivot!M265)</f>
        <v/>
      </c>
      <c r="M265" s="30" t="str">
        <f>IF(Pivot!L265=0,"",Pivot!L265)</f>
        <v/>
      </c>
      <c r="N265" s="110" t="str">
        <f>IF(Pivot!N265=0,"",Pivot!N265)</f>
        <v/>
      </c>
      <c r="O265" s="71" t="str">
        <f t="shared" ca="1" si="42"/>
        <v>WAS</v>
      </c>
      <c r="P265" s="83" t="str">
        <f t="shared" si="43"/>
        <v/>
      </c>
      <c r="Q265" s="83" t="str">
        <f t="shared" si="44"/>
        <v/>
      </c>
      <c r="R265" s="83" t="str">
        <f t="shared" si="45"/>
        <v/>
      </c>
      <c r="S265" s="2"/>
      <c r="T265" s="2"/>
      <c r="U265" s="2"/>
      <c r="V265" s="2"/>
      <c r="W265" s="2"/>
      <c r="AA265" s="71"/>
    </row>
    <row r="266" spans="1:27" customFormat="1" ht="15.6" thickTop="1" thickBot="1" x14ac:dyDescent="0.35">
      <c r="A266" s="250" t="str">
        <f>IF(Pivot!A266=0,"",TRIM(Pivot!A266))</f>
        <v/>
      </c>
      <c r="B266" s="177" t="str">
        <f>IF(Pivot!B266=0,"",Pivot!B266)</f>
        <v/>
      </c>
      <c r="C266" s="178" t="str">
        <f>IF(Pivot!C266=0,"",Pivot!C266)</f>
        <v/>
      </c>
      <c r="D266" s="123" t="str">
        <f>IF(Pivot!D266=0,"",Pivot!D266)</f>
        <v/>
      </c>
      <c r="E266" s="124" t="str">
        <f>IF(Pivot!E266=0,"",Pivot!E266)</f>
        <v/>
      </c>
      <c r="F266" s="122" t="str">
        <f>IF(Pivot!F266=0,"",Pivot!F266)</f>
        <v/>
      </c>
      <c r="G266" s="95" t="str">
        <f>IF(Pivot!G266=0,"",Pivot!G266)</f>
        <v/>
      </c>
      <c r="H266" s="123" t="str">
        <f>IF(Pivot!H266=0,"",Pivot!H266)</f>
        <v/>
      </c>
      <c r="I266" s="30" t="str">
        <f>IF(Pivot!J266=0,"",Pivot!J266)</f>
        <v/>
      </c>
      <c r="J266" s="28" t="str">
        <f>IF(Pivot!I266=0,"",Pivot!I266)</f>
        <v/>
      </c>
      <c r="K266" s="109" t="str">
        <f>IF(Pivot!K266=0,"",Pivot!K266)</f>
        <v/>
      </c>
      <c r="L266" s="29" t="str">
        <f>IF(Pivot!M266=0,"",Pivot!M266)</f>
        <v/>
      </c>
      <c r="M266" s="30" t="str">
        <f>IF(Pivot!L266=0,"",Pivot!L266)</f>
        <v/>
      </c>
      <c r="N266" s="110" t="str">
        <f>IF(Pivot!N266=0,"",Pivot!N266)</f>
        <v/>
      </c>
      <c r="O266" s="71" t="str">
        <f t="shared" ca="1" si="42"/>
        <v>WAS</v>
      </c>
      <c r="P266" s="83" t="str">
        <f t="shared" si="43"/>
        <v/>
      </c>
      <c r="Q266" s="83" t="str">
        <f t="shared" si="44"/>
        <v/>
      </c>
      <c r="R266" s="83" t="str">
        <f t="shared" si="45"/>
        <v/>
      </c>
      <c r="S266" s="2"/>
      <c r="T266" s="2"/>
      <c r="U266" s="2"/>
      <c r="V266" s="2"/>
      <c r="W266" s="2"/>
      <c r="AA266" s="71"/>
    </row>
    <row r="267" spans="1:27" customFormat="1" ht="15.6" thickTop="1" thickBot="1" x14ac:dyDescent="0.35">
      <c r="A267" s="250" t="str">
        <f>IF(Pivot!A267=0,"",TRIM(Pivot!A267))</f>
        <v/>
      </c>
      <c r="B267" s="177" t="str">
        <f>IF(Pivot!B267=0,"",Pivot!B267)</f>
        <v/>
      </c>
      <c r="C267" s="178" t="str">
        <f>IF(Pivot!C267=0,"",Pivot!C267)</f>
        <v/>
      </c>
      <c r="D267" s="123" t="str">
        <f>IF(Pivot!D267=0,"",Pivot!D267)</f>
        <v/>
      </c>
      <c r="E267" s="124" t="str">
        <f>IF(Pivot!E267=0,"",Pivot!E267)</f>
        <v/>
      </c>
      <c r="F267" s="122" t="str">
        <f>IF(Pivot!F267=0,"",Pivot!F267)</f>
        <v/>
      </c>
      <c r="G267" s="95" t="str">
        <f>IF(Pivot!G267=0,"",Pivot!G267)</f>
        <v/>
      </c>
      <c r="H267" s="123" t="str">
        <f>IF(Pivot!H267=0,"",Pivot!H267)</f>
        <v/>
      </c>
      <c r="I267" s="30" t="str">
        <f>IF(Pivot!J267=0,"",Pivot!J267)</f>
        <v/>
      </c>
      <c r="J267" s="28" t="str">
        <f>IF(Pivot!I267=0,"",Pivot!I267)</f>
        <v/>
      </c>
      <c r="K267" s="109" t="str">
        <f>IF(Pivot!K267=0,"",Pivot!K267)</f>
        <v/>
      </c>
      <c r="L267" s="29" t="str">
        <f>IF(Pivot!M267=0,"",Pivot!M267)</f>
        <v/>
      </c>
      <c r="M267" s="30" t="str">
        <f>IF(Pivot!L267=0,"",Pivot!L267)</f>
        <v/>
      </c>
      <c r="N267" s="110" t="str">
        <f>IF(Pivot!N267=0,"",Pivot!N267)</f>
        <v/>
      </c>
      <c r="O267" s="71" t="str">
        <f t="shared" ca="1" si="42"/>
        <v>WAS</v>
      </c>
      <c r="P267" s="83" t="str">
        <f t="shared" si="43"/>
        <v/>
      </c>
      <c r="Q267" s="83" t="str">
        <f t="shared" si="44"/>
        <v/>
      </c>
      <c r="R267" s="83" t="str">
        <f t="shared" si="45"/>
        <v/>
      </c>
      <c r="S267" s="2"/>
      <c r="T267" s="2"/>
      <c r="U267" s="2"/>
      <c r="V267" s="2"/>
      <c r="W267" s="2"/>
      <c r="AA267" s="71"/>
    </row>
    <row r="268" spans="1:27" customFormat="1" ht="15.6" thickTop="1" thickBot="1" x14ac:dyDescent="0.35">
      <c r="A268" s="250" t="str">
        <f>IF(Pivot!A268=0,"",TRIM(Pivot!A268))</f>
        <v/>
      </c>
      <c r="B268" s="177" t="str">
        <f>IF(Pivot!B268=0,"",Pivot!B268)</f>
        <v/>
      </c>
      <c r="C268" s="178" t="str">
        <f>IF(Pivot!C268=0,"",Pivot!C268)</f>
        <v/>
      </c>
      <c r="D268" s="123" t="str">
        <f>IF(Pivot!D268=0,"",Pivot!D268)</f>
        <v/>
      </c>
      <c r="E268" s="124" t="str">
        <f>IF(Pivot!E268=0,"",Pivot!E268)</f>
        <v/>
      </c>
      <c r="F268" s="122" t="str">
        <f>IF(Pivot!F268=0,"",Pivot!F268)</f>
        <v/>
      </c>
      <c r="G268" s="95" t="str">
        <f>IF(Pivot!G268=0,"",Pivot!G268)</f>
        <v/>
      </c>
      <c r="H268" s="123" t="str">
        <f>IF(Pivot!H268=0,"",Pivot!H268)</f>
        <v/>
      </c>
      <c r="I268" s="30" t="str">
        <f>IF(Pivot!J268=0,"",Pivot!J268)</f>
        <v/>
      </c>
      <c r="J268" s="28" t="str">
        <f>IF(Pivot!I268=0,"",Pivot!I268)</f>
        <v/>
      </c>
      <c r="K268" s="109" t="str">
        <f>IF(Pivot!K268=0,"",Pivot!K268)</f>
        <v/>
      </c>
      <c r="L268" s="29" t="str">
        <f>IF(Pivot!M268=0,"",Pivot!M268)</f>
        <v/>
      </c>
      <c r="M268" s="30" t="str">
        <f>IF(Pivot!L268=0,"",Pivot!L268)</f>
        <v/>
      </c>
      <c r="N268" s="110" t="str">
        <f>IF(Pivot!N268=0,"",Pivot!N268)</f>
        <v/>
      </c>
      <c r="O268" s="71" t="str">
        <f t="shared" ca="1" si="42"/>
        <v>WAS</v>
      </c>
      <c r="P268" s="83" t="str">
        <f t="shared" si="43"/>
        <v/>
      </c>
      <c r="Q268" s="83" t="str">
        <f t="shared" si="44"/>
        <v/>
      </c>
      <c r="R268" s="83" t="str">
        <f t="shared" si="45"/>
        <v/>
      </c>
      <c r="S268" s="2"/>
      <c r="T268" s="2"/>
      <c r="U268" s="2"/>
      <c r="V268" s="2"/>
      <c r="W268" s="2"/>
      <c r="AA268" s="71"/>
    </row>
    <row r="269" spans="1:27" customFormat="1" ht="15.6" thickTop="1" thickBot="1" x14ac:dyDescent="0.35">
      <c r="A269" s="2" t="str">
        <f>IF(Pivot!A269=0,"",TRIM(Pivot!A269))</f>
        <v/>
      </c>
      <c r="B269" s="251" t="str">
        <f>IF(Pivot!B269=0,"",Pivot!B269)</f>
        <v/>
      </c>
      <c r="C269" s="252" t="str">
        <f>IF(Pivot!C269=0,"",Pivot!C269)</f>
        <v/>
      </c>
      <c r="D269" s="123" t="str">
        <f>IF(Pivot!D269=0,"",Pivot!D269)</f>
        <v/>
      </c>
      <c r="E269" s="124" t="str">
        <f>IF(Pivot!E269=0,"",Pivot!E269)</f>
        <v/>
      </c>
      <c r="F269" s="122" t="str">
        <f>IF(Pivot!F269=0,"",Pivot!F269)</f>
        <v/>
      </c>
      <c r="G269" s="95" t="str">
        <f>IF(Pivot!G269=0,"",Pivot!G269)</f>
        <v/>
      </c>
      <c r="H269" s="123" t="str">
        <f>IF(Pivot!H269=0,"",Pivot!H269)</f>
        <v/>
      </c>
      <c r="I269" s="30" t="str">
        <f>IF(Pivot!J269=0,"",Pivot!J269)</f>
        <v/>
      </c>
      <c r="J269" s="28" t="str">
        <f>IF(Pivot!I269=0,"",Pivot!I269)</f>
        <v/>
      </c>
      <c r="K269" s="109" t="str">
        <f>IF(Pivot!K269=0,"",Pivot!K269)</f>
        <v/>
      </c>
      <c r="L269" s="29" t="str">
        <f>IF(Pivot!M269=0,"",Pivot!M269)</f>
        <v/>
      </c>
      <c r="M269" s="30" t="str">
        <f>IF(Pivot!L269=0,"",Pivot!L269)</f>
        <v/>
      </c>
      <c r="N269" s="110" t="str">
        <f>IF(Pivot!N269=0,"",Pivot!N269)</f>
        <v/>
      </c>
      <c r="O269" s="71"/>
      <c r="P269" s="83" t="str">
        <f t="shared" si="43"/>
        <v/>
      </c>
      <c r="Q269" s="83" t="str">
        <f t="shared" si="44"/>
        <v/>
      </c>
      <c r="R269" s="83" t="str">
        <f t="shared" si="45"/>
        <v/>
      </c>
      <c r="T269" s="2"/>
      <c r="U269" s="2"/>
      <c r="V269" s="2"/>
      <c r="W269" s="2"/>
      <c r="AA269" s="71"/>
    </row>
    <row r="270" spans="1:27" customFormat="1" ht="15.6" thickTop="1" thickBot="1" x14ac:dyDescent="0.35">
      <c r="A270" s="2" t="str">
        <f>IF(Pivot!A270=0,"",TRIM(Pivot!A270))</f>
        <v/>
      </c>
      <c r="B270" s="251" t="str">
        <f>IF(Pivot!B270=0,"",Pivot!B270)</f>
        <v/>
      </c>
      <c r="C270" s="252" t="str">
        <f>IF(Pivot!C270=0,"",Pivot!C270)</f>
        <v/>
      </c>
      <c r="D270" s="123" t="str">
        <f>IF(Pivot!D270=0,"",Pivot!D270)</f>
        <v/>
      </c>
      <c r="E270" s="124" t="str">
        <f>IF(Pivot!E270=0,"",Pivot!E270)</f>
        <v/>
      </c>
      <c r="F270" s="122" t="str">
        <f>IF(Pivot!F270=0,"",Pivot!F270)</f>
        <v/>
      </c>
      <c r="G270" s="95" t="str">
        <f>IF(Pivot!G270=0,"",Pivot!G270)</f>
        <v/>
      </c>
      <c r="H270" s="123" t="str">
        <f>IF(Pivot!H270=0,"",Pivot!H270)</f>
        <v/>
      </c>
      <c r="I270" s="30" t="str">
        <f>IF(Pivot!J270=0,"",Pivot!J270)</f>
        <v/>
      </c>
      <c r="J270" s="28" t="str">
        <f>IF(Pivot!I270=0,"",Pivot!I270)</f>
        <v/>
      </c>
      <c r="K270" s="109" t="str">
        <f>IF(Pivot!K270=0,"",Pivot!K270)</f>
        <v/>
      </c>
      <c r="L270" s="29" t="str">
        <f>IF(Pivot!M270=0,"",Pivot!M270)</f>
        <v/>
      </c>
      <c r="M270" s="30" t="str">
        <f>IF(Pivot!L270=0,"",Pivot!L270)</f>
        <v/>
      </c>
      <c r="N270" s="110" t="str">
        <f>IF(Pivot!N270=0,"",Pivot!N270)</f>
        <v/>
      </c>
      <c r="O270" s="71"/>
      <c r="P270" s="83" t="str">
        <f t="shared" si="43"/>
        <v/>
      </c>
      <c r="Q270" s="83" t="str">
        <f t="shared" si="44"/>
        <v/>
      </c>
      <c r="R270" s="83" t="str">
        <f t="shared" si="45"/>
        <v/>
      </c>
      <c r="T270" s="2"/>
      <c r="U270" s="2"/>
      <c r="V270" s="2"/>
      <c r="W270" s="2"/>
      <c r="AA270" s="71"/>
    </row>
    <row r="271" spans="1:27" customFormat="1" ht="15.6" thickTop="1" thickBot="1" x14ac:dyDescent="0.35">
      <c r="A271" s="2" t="str">
        <f>IF(Pivot!A271=0,"",TRIM(Pivot!A271))</f>
        <v/>
      </c>
      <c r="B271" s="251" t="str">
        <f>IF(Pivot!B271=0,"",Pivot!B271)</f>
        <v/>
      </c>
      <c r="C271" s="252" t="str">
        <f>IF(Pivot!C271=0,"",Pivot!C271)</f>
        <v/>
      </c>
      <c r="D271" s="123" t="str">
        <f>IF(Pivot!D271=0,"",Pivot!D271)</f>
        <v/>
      </c>
      <c r="E271" s="124" t="str">
        <f>IF(Pivot!E271=0,"",Pivot!E271)</f>
        <v/>
      </c>
      <c r="F271" s="122" t="str">
        <f>IF(Pivot!F271=0,"",Pivot!F271)</f>
        <v/>
      </c>
      <c r="G271" s="95" t="str">
        <f>IF(Pivot!G271=0,"",Pivot!G271)</f>
        <v/>
      </c>
      <c r="H271" s="123" t="str">
        <f>IF(Pivot!H271=0,"",Pivot!H271)</f>
        <v/>
      </c>
      <c r="I271" s="30" t="str">
        <f>IF(Pivot!J271=0,"",Pivot!J271)</f>
        <v/>
      </c>
      <c r="J271" s="28" t="str">
        <f>IF(Pivot!I271=0,"",Pivot!I271)</f>
        <v/>
      </c>
      <c r="K271" s="109" t="str">
        <f>IF(Pivot!K271=0,"",Pivot!K271)</f>
        <v/>
      </c>
      <c r="L271" s="29" t="str">
        <f>IF(Pivot!M271=0,"",Pivot!M271)</f>
        <v/>
      </c>
      <c r="M271" s="30" t="str">
        <f>IF(Pivot!L271=0,"",Pivot!L271)</f>
        <v/>
      </c>
      <c r="N271" s="110" t="str">
        <f>IF(Pivot!N271=0,"",Pivot!N271)</f>
        <v/>
      </c>
      <c r="O271" s="71"/>
      <c r="P271" s="83" t="str">
        <f t="shared" si="43"/>
        <v/>
      </c>
      <c r="Q271" s="83" t="str">
        <f t="shared" si="44"/>
        <v/>
      </c>
      <c r="R271" s="83" t="str">
        <f t="shared" si="45"/>
        <v/>
      </c>
      <c r="T271" s="2"/>
      <c r="U271" s="2"/>
      <c r="V271" s="2"/>
      <c r="W271" s="2"/>
      <c r="AA271" s="71"/>
    </row>
    <row r="272" spans="1:27" customFormat="1" ht="15.6" thickTop="1" thickBot="1" x14ac:dyDescent="0.35">
      <c r="A272" s="2" t="str">
        <f>IF(Pivot!A272=0,"",TRIM(Pivot!A272))</f>
        <v/>
      </c>
      <c r="B272" s="251" t="str">
        <f>IF(Pivot!B272=0,"",Pivot!B272)</f>
        <v/>
      </c>
      <c r="C272" s="252" t="str">
        <f>IF(Pivot!C272=0,"",Pivot!C272)</f>
        <v/>
      </c>
      <c r="D272" s="123" t="str">
        <f>IF(Pivot!D272=0,"",Pivot!D272)</f>
        <v/>
      </c>
      <c r="E272" s="124" t="str">
        <f>IF(Pivot!E272=0,"",Pivot!E272)</f>
        <v/>
      </c>
      <c r="F272" s="122" t="str">
        <f>IF(Pivot!F272=0,"",Pivot!F272)</f>
        <v/>
      </c>
      <c r="G272" s="95" t="str">
        <f>IF(Pivot!G272=0,"",Pivot!G272)</f>
        <v/>
      </c>
      <c r="H272" s="123" t="str">
        <f>IF(Pivot!H272=0,"",Pivot!H272)</f>
        <v/>
      </c>
      <c r="I272" s="30" t="str">
        <f>IF(Pivot!J272=0,"",Pivot!J272)</f>
        <v/>
      </c>
      <c r="J272" s="28" t="str">
        <f>IF(Pivot!I272=0,"",Pivot!I272)</f>
        <v/>
      </c>
      <c r="K272" s="109" t="str">
        <f>IF(Pivot!K272=0,"",Pivot!K272)</f>
        <v/>
      </c>
      <c r="L272" s="29" t="str">
        <f>IF(Pivot!M272=0,"",Pivot!M272)</f>
        <v/>
      </c>
      <c r="M272" s="30" t="str">
        <f>IF(Pivot!L272=0,"",Pivot!L272)</f>
        <v/>
      </c>
      <c r="N272" s="110" t="str">
        <f>IF(Pivot!N272=0,"",Pivot!N272)</f>
        <v/>
      </c>
      <c r="O272" s="71"/>
      <c r="P272" s="83" t="str">
        <f t="shared" si="43"/>
        <v/>
      </c>
      <c r="Q272" s="83" t="str">
        <f t="shared" si="44"/>
        <v/>
      </c>
      <c r="R272" s="83" t="str">
        <f t="shared" si="45"/>
        <v/>
      </c>
      <c r="T272" s="2"/>
      <c r="U272" s="2"/>
      <c r="V272" s="2"/>
      <c r="W272" s="2"/>
      <c r="AA272" s="71"/>
    </row>
    <row r="273" spans="1:27" customFormat="1" ht="15.6" thickTop="1" thickBot="1" x14ac:dyDescent="0.35">
      <c r="A273" s="2" t="str">
        <f>IF(Pivot!A273=0,"",TRIM(Pivot!A273))</f>
        <v/>
      </c>
      <c r="B273" s="251" t="str">
        <f>IF(Pivot!B273=0,"",Pivot!B273)</f>
        <v/>
      </c>
      <c r="C273" s="252" t="str">
        <f>IF(Pivot!C273=0,"",Pivot!C273)</f>
        <v/>
      </c>
      <c r="D273" s="123" t="str">
        <f>IF(Pivot!D273=0,"",Pivot!D273)</f>
        <v/>
      </c>
      <c r="E273" s="124" t="str">
        <f>IF(Pivot!E273=0,"",Pivot!E273)</f>
        <v/>
      </c>
      <c r="F273" s="122" t="str">
        <f>IF(Pivot!F273=0,"",Pivot!F273)</f>
        <v/>
      </c>
      <c r="G273" s="95" t="str">
        <f>IF(Pivot!G273=0,"",Pivot!G273)</f>
        <v/>
      </c>
      <c r="H273" s="123" t="str">
        <f>IF(Pivot!H273=0,"",Pivot!H273)</f>
        <v/>
      </c>
      <c r="I273" s="30" t="str">
        <f>IF(Pivot!J273=0,"",Pivot!J273)</f>
        <v/>
      </c>
      <c r="J273" s="28" t="str">
        <f>IF(Pivot!I273=0,"",Pivot!I273)</f>
        <v/>
      </c>
      <c r="K273" s="109" t="str">
        <f>IF(Pivot!K273=0,"",Pivot!K273)</f>
        <v/>
      </c>
      <c r="L273" s="29" t="str">
        <f>IF(Pivot!M273=0,"",Pivot!M273)</f>
        <v/>
      </c>
      <c r="M273" s="30" t="str">
        <f>IF(Pivot!L273=0,"",Pivot!L273)</f>
        <v/>
      </c>
      <c r="N273" s="110" t="str">
        <f>IF(Pivot!N273=0,"",Pivot!N273)</f>
        <v/>
      </c>
      <c r="O273" s="71"/>
      <c r="P273" s="83" t="str">
        <f t="shared" si="43"/>
        <v/>
      </c>
      <c r="Q273" s="83" t="str">
        <f t="shared" si="44"/>
        <v/>
      </c>
      <c r="R273" s="83" t="str">
        <f t="shared" si="45"/>
        <v/>
      </c>
      <c r="T273" s="2"/>
      <c r="U273" s="2"/>
      <c r="V273" s="2"/>
      <c r="W273" s="2"/>
      <c r="AA273" s="71"/>
    </row>
    <row r="274" spans="1:27" customFormat="1" ht="15.6" thickTop="1" thickBot="1" x14ac:dyDescent="0.35">
      <c r="A274" s="2" t="str">
        <f>IF(Pivot!A274=0,"",TRIM(Pivot!A274))</f>
        <v/>
      </c>
      <c r="B274" s="251" t="str">
        <f>IF(Pivot!B274=0,"",Pivot!B274)</f>
        <v/>
      </c>
      <c r="C274" s="252" t="str">
        <f>IF(Pivot!C274=0,"",Pivot!C274)</f>
        <v/>
      </c>
      <c r="D274" s="123" t="str">
        <f>IF(Pivot!D274=0,"",Pivot!D274)</f>
        <v/>
      </c>
      <c r="E274" s="124" t="str">
        <f>IF(Pivot!E274=0,"",Pivot!E274)</f>
        <v/>
      </c>
      <c r="F274" s="122" t="str">
        <f>IF(Pivot!F274=0,"",Pivot!F274)</f>
        <v/>
      </c>
      <c r="G274" s="95" t="str">
        <f>IF(Pivot!G274=0,"",Pivot!G274)</f>
        <v/>
      </c>
      <c r="H274" s="123" t="str">
        <f>IF(Pivot!H274=0,"",Pivot!H274)</f>
        <v/>
      </c>
      <c r="I274" s="30" t="str">
        <f>IF(Pivot!J274=0,"",Pivot!J274)</f>
        <v/>
      </c>
      <c r="J274" s="28" t="str">
        <f>IF(Pivot!I274=0,"",Pivot!I274)</f>
        <v/>
      </c>
      <c r="K274" s="109" t="str">
        <f>IF(Pivot!K274=0,"",Pivot!K274)</f>
        <v/>
      </c>
      <c r="L274" s="29" t="str">
        <f>IF(Pivot!M274=0,"",Pivot!M274)</f>
        <v/>
      </c>
      <c r="M274" s="30" t="str">
        <f>IF(Pivot!L274=0,"",Pivot!L274)</f>
        <v/>
      </c>
      <c r="N274" s="110" t="str">
        <f>IF(Pivot!N274=0,"",Pivot!N274)</f>
        <v/>
      </c>
      <c r="O274" s="71"/>
      <c r="P274" s="83" t="str">
        <f t="shared" si="43"/>
        <v/>
      </c>
      <c r="Q274" s="83" t="str">
        <f t="shared" si="44"/>
        <v/>
      </c>
      <c r="R274" s="83" t="str">
        <f t="shared" si="45"/>
        <v/>
      </c>
      <c r="T274" s="2"/>
      <c r="U274" s="2"/>
      <c r="V274" s="2"/>
      <c r="W274" s="2"/>
      <c r="AA274" s="71"/>
    </row>
    <row r="275" spans="1:27" customFormat="1" ht="15" thickTop="1" x14ac:dyDescent="0.3">
      <c r="A275" s="2" t="str">
        <f>IF(Pivot!A275=0,"",TRIM(Pivot!A275))</f>
        <v/>
      </c>
      <c r="B275" s="251" t="str">
        <f>IF(Pivot!B275=0,"",Pivot!B275)</f>
        <v/>
      </c>
      <c r="C275" s="252" t="str">
        <f>IF(Pivot!C275=0,"",Pivot!C275)</f>
        <v/>
      </c>
      <c r="D275" s="252" t="str">
        <f>IF(Pivot!D275=0,"",Pivot!D275)</f>
        <v/>
      </c>
      <c r="E275" s="252" t="str">
        <f>IF(Pivot!E275=0,"",Pivot!E275)</f>
        <v/>
      </c>
      <c r="F275" s="252" t="str">
        <f>IF(Pivot!F275=0,"",Pivot!F275)</f>
        <v/>
      </c>
      <c r="G275" s="251" t="str">
        <f>IF(Pivot!G275=0,"",Pivot!G275)</f>
        <v/>
      </c>
      <c r="H275" s="252" t="str">
        <f>IF(Pivot!H275=0,"",Pivot!H275)</f>
        <v/>
      </c>
      <c r="I275" s="251" t="str">
        <f>IF(Pivot!J275=0,"",Pivot!J275)</f>
        <v/>
      </c>
      <c r="J275" s="251" t="str">
        <f>IF(Pivot!I275=0,"",Pivot!I275)</f>
        <v/>
      </c>
      <c r="K275" s="251" t="str">
        <f>IF(Pivot!K275=0,"",Pivot!K275)</f>
        <v/>
      </c>
      <c r="L275" s="282" t="str">
        <f>IF(Pivot!M275=0,"",Pivot!M275)</f>
        <v/>
      </c>
      <c r="M275" s="251" t="str">
        <f>IF(Pivot!L275=0,"",Pivot!L275)</f>
        <v/>
      </c>
      <c r="N275" s="251" t="str">
        <f>IF(Pivot!N275=0,"",Pivot!N275)</f>
        <v/>
      </c>
      <c r="O275" s="71"/>
      <c r="P275" s="83" t="str">
        <f t="shared" si="43"/>
        <v/>
      </c>
      <c r="Q275" s="83" t="str">
        <f t="shared" si="44"/>
        <v/>
      </c>
      <c r="R275" s="83" t="str">
        <f t="shared" si="45"/>
        <v/>
      </c>
      <c r="T275" s="2"/>
      <c r="U275" s="2"/>
      <c r="V275" s="2"/>
      <c r="W275" s="2"/>
      <c r="AA275" s="71"/>
    </row>
    <row r="276" spans="1:27" customFormat="1" x14ac:dyDescent="0.3">
      <c r="A276" s="2" t="str">
        <f>IF(Pivot!A276=0,"",TRIM(Pivot!A276))</f>
        <v/>
      </c>
      <c r="B276" s="251" t="str">
        <f>IF(Pivot!B276=0,"",Pivot!B276)</f>
        <v/>
      </c>
      <c r="C276" s="252" t="str">
        <f>IF(Pivot!C276=0,"",Pivot!C276)</f>
        <v/>
      </c>
      <c r="D276" s="252" t="str">
        <f>IF(Pivot!D276=0,"",Pivot!D276)</f>
        <v/>
      </c>
      <c r="E276" s="252" t="str">
        <f>IF(Pivot!E276=0,"",Pivot!E276)</f>
        <v/>
      </c>
      <c r="F276" s="252" t="str">
        <f>IF(Pivot!F276=0,"",Pivot!F276)</f>
        <v/>
      </c>
      <c r="G276" s="251" t="str">
        <f>IF(Pivot!G276=0,"",Pivot!G276)</f>
        <v/>
      </c>
      <c r="H276" s="252" t="str">
        <f>IF(Pivot!H276=0,"",Pivot!H276)</f>
        <v/>
      </c>
      <c r="I276" s="251" t="str">
        <f>IF(Pivot!J276=0,"",Pivot!J276)</f>
        <v/>
      </c>
      <c r="J276" s="251" t="str">
        <f>IF(Pivot!I276=0,"",Pivot!I276)</f>
        <v/>
      </c>
      <c r="K276" s="251" t="str">
        <f>IF(Pivot!K276=0,"",Pivot!K276)</f>
        <v/>
      </c>
      <c r="L276" s="282" t="str">
        <f>IF(Pivot!M276=0,"",Pivot!M276)</f>
        <v/>
      </c>
      <c r="M276" s="251" t="str">
        <f>IF(Pivot!L276=0,"",Pivot!L276)</f>
        <v/>
      </c>
      <c r="N276" s="251" t="str">
        <f>IF(Pivot!N276=0,"",Pivot!N276)</f>
        <v/>
      </c>
      <c r="O276" s="71"/>
      <c r="P276" s="83" t="str">
        <f t="shared" si="43"/>
        <v/>
      </c>
      <c r="Q276" s="83" t="str">
        <f t="shared" si="44"/>
        <v/>
      </c>
      <c r="R276" s="83" t="str">
        <f t="shared" si="45"/>
        <v/>
      </c>
      <c r="T276" s="2"/>
      <c r="U276" s="2"/>
      <c r="V276" s="2"/>
      <c r="W276" s="2"/>
      <c r="AA276" s="71"/>
    </row>
    <row r="277" spans="1:27" customFormat="1" x14ac:dyDescent="0.3">
      <c r="A277" s="2" t="str">
        <f>IF(Pivot!A277=0,"",TRIM(Pivot!A277))</f>
        <v/>
      </c>
      <c r="B277" s="251" t="str">
        <f>IF(Pivot!B277=0,"",Pivot!B277)</f>
        <v/>
      </c>
      <c r="C277" s="252" t="str">
        <f>IF(Pivot!C277=0,"",Pivot!C277)</f>
        <v/>
      </c>
      <c r="D277" s="252" t="str">
        <f>IF(Pivot!D277=0,"",Pivot!D277)</f>
        <v/>
      </c>
      <c r="E277" s="252" t="str">
        <f>IF(Pivot!E277=0,"",Pivot!E277)</f>
        <v/>
      </c>
      <c r="F277" s="252" t="str">
        <f>IF(Pivot!F277=0,"",Pivot!F277)</f>
        <v/>
      </c>
      <c r="G277" s="251" t="str">
        <f>IF(Pivot!G277=0,"",Pivot!G277)</f>
        <v/>
      </c>
      <c r="H277" s="252" t="str">
        <f>IF(Pivot!H277=0,"",Pivot!H277)</f>
        <v/>
      </c>
      <c r="I277" s="251" t="str">
        <f>IF(Pivot!J277=0,"",Pivot!J277)</f>
        <v/>
      </c>
      <c r="J277" s="251" t="str">
        <f>IF(Pivot!I277=0,"",Pivot!I277)</f>
        <v/>
      </c>
      <c r="K277" s="251" t="str">
        <f>IF(Pivot!K277=0,"",Pivot!K277)</f>
        <v/>
      </c>
      <c r="L277" s="282" t="str">
        <f>IF(Pivot!M277=0,"",Pivot!M277)</f>
        <v/>
      </c>
      <c r="M277" s="251" t="str">
        <f>IF(Pivot!L277=0,"",Pivot!L277)</f>
        <v/>
      </c>
      <c r="N277" s="251" t="str">
        <f>IF(Pivot!N277=0,"",Pivot!N277)</f>
        <v/>
      </c>
      <c r="O277" s="71"/>
      <c r="P277" s="83" t="str">
        <f t="shared" si="43"/>
        <v/>
      </c>
      <c r="Q277" s="83" t="str">
        <f t="shared" si="44"/>
        <v/>
      </c>
      <c r="R277" s="83" t="str">
        <f t="shared" si="45"/>
        <v/>
      </c>
      <c r="T277" s="2"/>
      <c r="U277" s="2"/>
      <c r="V277" s="2"/>
      <c r="W277" s="2"/>
      <c r="AA277" s="71"/>
    </row>
    <row r="278" spans="1:27" customFormat="1" x14ac:dyDescent="0.3">
      <c r="A278" s="2" t="str">
        <f>IF(Pivot!A278=0,"",TRIM(Pivot!A278))</f>
        <v/>
      </c>
      <c r="B278" s="251" t="str">
        <f>IF(Pivot!B278=0,"",Pivot!B278)</f>
        <v/>
      </c>
      <c r="C278" s="252" t="str">
        <f>IF(Pivot!C278=0,"",Pivot!C278)</f>
        <v/>
      </c>
      <c r="D278" s="252" t="str">
        <f>IF(Pivot!D278=0,"",Pivot!D278)</f>
        <v/>
      </c>
      <c r="E278" s="252" t="str">
        <f>IF(Pivot!E278=0,"",Pivot!E278)</f>
        <v/>
      </c>
      <c r="F278" s="252" t="str">
        <f>IF(Pivot!F278=0,"",Pivot!F278)</f>
        <v/>
      </c>
      <c r="G278" s="251" t="str">
        <f>IF(Pivot!G278=0,"",Pivot!G278)</f>
        <v/>
      </c>
      <c r="H278" s="252" t="str">
        <f>IF(Pivot!H278=0,"",Pivot!H278)</f>
        <v/>
      </c>
      <c r="I278" s="251" t="str">
        <f>IF(Pivot!J278=0,"",Pivot!J278)</f>
        <v/>
      </c>
      <c r="J278" s="251" t="str">
        <f>IF(Pivot!I278=0,"",Pivot!I278)</f>
        <v/>
      </c>
      <c r="K278" s="251" t="str">
        <f>IF(Pivot!K278=0,"",Pivot!K278)</f>
        <v/>
      </c>
      <c r="L278" s="282" t="str">
        <f>IF(Pivot!M278=0,"",Pivot!M278)</f>
        <v/>
      </c>
      <c r="M278" s="251" t="str">
        <f>IF(Pivot!L278=0,"",Pivot!L278)</f>
        <v/>
      </c>
      <c r="N278" s="251" t="str">
        <f>IF(Pivot!N278=0,"",Pivot!N278)</f>
        <v/>
      </c>
      <c r="O278" s="71"/>
      <c r="P278" s="83" t="str">
        <f t="shared" si="43"/>
        <v/>
      </c>
      <c r="Q278" s="83" t="str">
        <f t="shared" si="44"/>
        <v/>
      </c>
      <c r="R278" s="83" t="str">
        <f t="shared" si="45"/>
        <v/>
      </c>
      <c r="T278" s="2"/>
      <c r="U278" s="2"/>
      <c r="V278" s="2"/>
      <c r="W278" s="2"/>
      <c r="AA278" s="71"/>
    </row>
    <row r="279" spans="1:27" customFormat="1" x14ac:dyDescent="0.3">
      <c r="A279" s="2" t="str">
        <f>IF(Pivot!A279=0,"",TRIM(Pivot!A279))</f>
        <v/>
      </c>
      <c r="B279" s="251" t="str">
        <f>IF(Pivot!B279=0,"",Pivot!B279)</f>
        <v/>
      </c>
      <c r="C279" s="252" t="str">
        <f>IF(Pivot!C279=0,"",Pivot!C279)</f>
        <v/>
      </c>
      <c r="D279" s="252" t="str">
        <f>IF(Pivot!D279=0,"",Pivot!D279)</f>
        <v/>
      </c>
      <c r="E279" s="252" t="str">
        <f>IF(Pivot!E279=0,"",Pivot!E279)</f>
        <v/>
      </c>
      <c r="F279" s="252" t="str">
        <f>IF(Pivot!F279=0,"",Pivot!F279)</f>
        <v/>
      </c>
      <c r="G279" s="251" t="str">
        <f>IF(Pivot!G279=0,"",Pivot!G279)</f>
        <v/>
      </c>
      <c r="H279" s="252" t="str">
        <f>IF(Pivot!H279=0,"",Pivot!H279)</f>
        <v/>
      </c>
      <c r="I279" s="251" t="str">
        <f>IF(Pivot!J279=0,"",Pivot!J279)</f>
        <v/>
      </c>
      <c r="J279" s="251" t="str">
        <f>IF(Pivot!I279=0,"",Pivot!I279)</f>
        <v/>
      </c>
      <c r="K279" s="251" t="str">
        <f>IF(Pivot!K279=0,"",Pivot!K279)</f>
        <v/>
      </c>
      <c r="L279" s="282" t="str">
        <f>IF(Pivot!M279=0,"",Pivot!M279)</f>
        <v/>
      </c>
      <c r="M279" s="251" t="str">
        <f>IF(Pivot!L279=0,"",Pivot!L279)</f>
        <v/>
      </c>
      <c r="N279" s="251" t="str">
        <f>IF(Pivot!N279=0,"",Pivot!N279)</f>
        <v/>
      </c>
      <c r="O279" s="71"/>
      <c r="P279" s="83" t="str">
        <f t="shared" si="43"/>
        <v/>
      </c>
      <c r="Q279" s="83" t="str">
        <f t="shared" si="44"/>
        <v/>
      </c>
      <c r="R279" s="83" t="str">
        <f t="shared" si="45"/>
        <v/>
      </c>
      <c r="T279" s="2"/>
      <c r="U279" s="2"/>
      <c r="V279" s="2"/>
      <c r="W279" s="2"/>
      <c r="AA279" s="71"/>
    </row>
    <row r="280" spans="1:27" customFormat="1" x14ac:dyDescent="0.3">
      <c r="A280" s="2" t="str">
        <f>IF(Pivot!A280=0,"",TRIM(Pivot!A280))</f>
        <v/>
      </c>
      <c r="B280" s="251" t="str">
        <f>IF(Pivot!B280=0,"",Pivot!B280)</f>
        <v/>
      </c>
      <c r="C280" s="252" t="str">
        <f>IF(Pivot!C280=0,"",Pivot!C280)</f>
        <v/>
      </c>
      <c r="D280" s="252" t="str">
        <f>IF(Pivot!D280=0,"",Pivot!D280)</f>
        <v/>
      </c>
      <c r="E280" s="252" t="str">
        <f>IF(Pivot!E280=0,"",Pivot!E280)</f>
        <v/>
      </c>
      <c r="F280" s="252" t="str">
        <f>IF(Pivot!F280=0,"",Pivot!F280)</f>
        <v/>
      </c>
      <c r="G280" s="251" t="str">
        <f>IF(Pivot!G280=0,"",Pivot!G280)</f>
        <v/>
      </c>
      <c r="H280" s="252" t="str">
        <f>IF(Pivot!H280=0,"",Pivot!H280)</f>
        <v/>
      </c>
      <c r="I280" s="251" t="str">
        <f>IF(Pivot!J280=0,"",Pivot!J280)</f>
        <v/>
      </c>
      <c r="J280" s="251" t="str">
        <f>IF(Pivot!I280=0,"",Pivot!I280)</f>
        <v/>
      </c>
      <c r="K280" s="251" t="str">
        <f>IF(Pivot!K280=0,"",Pivot!K280)</f>
        <v/>
      </c>
      <c r="L280" s="282" t="str">
        <f>IF(Pivot!M280=0,"",Pivot!M280)</f>
        <v/>
      </c>
      <c r="M280" s="251" t="str">
        <f>IF(Pivot!L280=0,"",Pivot!L280)</f>
        <v/>
      </c>
      <c r="N280" s="251" t="str">
        <f>IF(Pivot!N280=0,"",Pivot!N280)</f>
        <v/>
      </c>
      <c r="O280" s="71"/>
      <c r="P280" s="83" t="str">
        <f t="shared" si="43"/>
        <v/>
      </c>
      <c r="Q280" s="83" t="str">
        <f t="shared" si="44"/>
        <v/>
      </c>
      <c r="R280" s="83" t="str">
        <f t="shared" si="45"/>
        <v/>
      </c>
      <c r="T280" s="2"/>
      <c r="U280" s="2"/>
      <c r="V280" s="2"/>
      <c r="W280" s="2"/>
      <c r="AA280" s="71"/>
    </row>
    <row r="281" spans="1:27" customFormat="1" x14ac:dyDescent="0.3">
      <c r="A281" s="2" t="str">
        <f>IF(Pivot!A281=0,"",TRIM(Pivot!A281))</f>
        <v/>
      </c>
      <c r="B281" s="251" t="str">
        <f>IF(Pivot!B281=0,"",Pivot!B281)</f>
        <v/>
      </c>
      <c r="C281" s="252" t="str">
        <f>IF(Pivot!C281=0,"",Pivot!C281)</f>
        <v/>
      </c>
      <c r="D281" s="252" t="str">
        <f>IF(Pivot!D281=0,"",Pivot!D281)</f>
        <v/>
      </c>
      <c r="E281" s="252" t="str">
        <f>IF(Pivot!E281=0,"",Pivot!E281)</f>
        <v/>
      </c>
      <c r="F281" s="252" t="str">
        <f>IF(Pivot!F281=0,"",Pivot!F281)</f>
        <v/>
      </c>
      <c r="G281" s="251" t="str">
        <f>IF(Pivot!G281=0,"",Pivot!G281)</f>
        <v/>
      </c>
      <c r="H281" s="252" t="str">
        <f>IF(Pivot!H281=0,"",Pivot!H281)</f>
        <v/>
      </c>
      <c r="I281" s="251" t="str">
        <f>IF(Pivot!J281=0,"",Pivot!J281)</f>
        <v/>
      </c>
      <c r="J281" s="251" t="str">
        <f>IF(Pivot!I281=0,"",Pivot!I281)</f>
        <v/>
      </c>
      <c r="K281" s="251" t="str">
        <f>IF(Pivot!K281=0,"",Pivot!K281)</f>
        <v/>
      </c>
      <c r="L281" s="282" t="str">
        <f>IF(Pivot!M281=0,"",Pivot!M281)</f>
        <v/>
      </c>
      <c r="M281" s="251" t="str">
        <f>IF(Pivot!L281=0,"",Pivot!L281)</f>
        <v/>
      </c>
      <c r="N281" s="251" t="str">
        <f>IF(Pivot!N281=0,"",Pivot!N281)</f>
        <v/>
      </c>
      <c r="O281" s="71"/>
      <c r="P281" s="83" t="str">
        <f t="shared" si="43"/>
        <v/>
      </c>
      <c r="Q281" s="83" t="str">
        <f t="shared" si="44"/>
        <v/>
      </c>
      <c r="R281" s="83" t="str">
        <f t="shared" si="45"/>
        <v/>
      </c>
      <c r="T281" s="2"/>
      <c r="U281" s="2"/>
      <c r="V281" s="2"/>
      <c r="W281" s="2"/>
      <c r="AA281" s="71"/>
    </row>
    <row r="282" spans="1:27" customFormat="1" x14ac:dyDescent="0.3">
      <c r="A282" s="2" t="str">
        <f>IF(Pivot!A282=0,"",TRIM(Pivot!A282))</f>
        <v/>
      </c>
      <c r="B282" s="251" t="str">
        <f>IF(Pivot!B282=0,"",Pivot!B282)</f>
        <v/>
      </c>
      <c r="C282" s="252" t="str">
        <f>IF(Pivot!C282=0,"",Pivot!C282)</f>
        <v/>
      </c>
      <c r="D282" s="252" t="str">
        <f>IF(Pivot!D282=0,"",Pivot!D282)</f>
        <v/>
      </c>
      <c r="E282" s="252" t="str">
        <f>IF(Pivot!E282=0,"",Pivot!E282)</f>
        <v/>
      </c>
      <c r="F282" s="252" t="str">
        <f>IF(Pivot!F282=0,"",Pivot!F282)</f>
        <v/>
      </c>
      <c r="G282" s="251" t="str">
        <f>IF(Pivot!G282=0,"",Pivot!G282)</f>
        <v/>
      </c>
      <c r="H282" s="252" t="str">
        <f>IF(Pivot!H282=0,"",Pivot!H282)</f>
        <v/>
      </c>
      <c r="I282" s="251" t="str">
        <f>IF(Pivot!J282=0,"",Pivot!J282)</f>
        <v/>
      </c>
      <c r="J282" s="251" t="str">
        <f>IF(Pivot!I282=0,"",Pivot!I282)</f>
        <v/>
      </c>
      <c r="K282" s="251" t="str">
        <f>IF(Pivot!K282=0,"",Pivot!K282)</f>
        <v/>
      </c>
      <c r="L282" s="282" t="str">
        <f>IF(Pivot!M282=0,"",Pivot!M282)</f>
        <v/>
      </c>
      <c r="M282" s="251" t="str">
        <f>IF(Pivot!L282=0,"",Pivot!L282)</f>
        <v/>
      </c>
      <c r="N282" s="251" t="str">
        <f>IF(Pivot!N282=0,"",Pivot!N282)</f>
        <v/>
      </c>
      <c r="O282" s="71"/>
      <c r="P282" s="83" t="str">
        <f t="shared" si="43"/>
        <v/>
      </c>
      <c r="Q282" s="83" t="str">
        <f t="shared" si="44"/>
        <v/>
      </c>
      <c r="R282" s="83" t="str">
        <f t="shared" si="45"/>
        <v/>
      </c>
      <c r="T282" s="2"/>
      <c r="U282" s="2"/>
      <c r="V282" s="2"/>
      <c r="W282" s="2"/>
      <c r="AA282" s="71"/>
    </row>
    <row r="283" spans="1:27" customFormat="1" x14ac:dyDescent="0.3">
      <c r="A283" s="2" t="str">
        <f>IF(Pivot!A283=0,"",TRIM(Pivot!A283))</f>
        <v/>
      </c>
      <c r="B283" s="251" t="str">
        <f>IF(Pivot!B283=0,"",Pivot!B283)</f>
        <v/>
      </c>
      <c r="C283" s="252" t="str">
        <f>IF(Pivot!C283=0,"",Pivot!C283)</f>
        <v/>
      </c>
      <c r="D283" s="252" t="str">
        <f>IF(Pivot!D283=0,"",Pivot!D283)</f>
        <v/>
      </c>
      <c r="E283" s="252" t="str">
        <f>IF(Pivot!E283=0,"",Pivot!E283)</f>
        <v/>
      </c>
      <c r="F283" s="252" t="str">
        <f>IF(Pivot!F283=0,"",Pivot!F283)</f>
        <v/>
      </c>
      <c r="G283" s="251" t="str">
        <f>IF(Pivot!G283=0,"",Pivot!G283)</f>
        <v/>
      </c>
      <c r="H283" s="252" t="str">
        <f>IF(Pivot!H283=0,"",Pivot!H283)</f>
        <v/>
      </c>
      <c r="I283" s="251" t="str">
        <f>IF(Pivot!J283=0,"",Pivot!J283)</f>
        <v/>
      </c>
      <c r="J283" s="251" t="str">
        <f>IF(Pivot!I283=0,"",Pivot!I283)</f>
        <v/>
      </c>
      <c r="K283" s="251" t="str">
        <f>IF(Pivot!K283=0,"",Pivot!K283)</f>
        <v/>
      </c>
      <c r="L283" s="282" t="str">
        <f>IF(Pivot!M283=0,"",Pivot!M283)</f>
        <v/>
      </c>
      <c r="M283" s="251" t="str">
        <f>IF(Pivot!L283=0,"",Pivot!L283)</f>
        <v/>
      </c>
      <c r="N283" s="251" t="str">
        <f>IF(Pivot!N283=0,"",Pivot!N283)</f>
        <v/>
      </c>
      <c r="O283" s="71"/>
      <c r="P283" s="83" t="str">
        <f t="shared" si="43"/>
        <v/>
      </c>
      <c r="Q283" s="83" t="str">
        <f t="shared" si="44"/>
        <v/>
      </c>
      <c r="R283" s="83" t="str">
        <f t="shared" si="45"/>
        <v/>
      </c>
      <c r="T283" s="2"/>
      <c r="U283" s="2"/>
      <c r="V283" s="2"/>
      <c r="W283" s="2"/>
      <c r="AA283" s="71"/>
    </row>
    <row r="284" spans="1:27" customFormat="1" x14ac:dyDescent="0.3">
      <c r="A284" s="2" t="str">
        <f>IF(Pivot!A284=0,"",TRIM(Pivot!A284))</f>
        <v/>
      </c>
      <c r="B284" s="251" t="str">
        <f>IF(Pivot!B284=0,"",Pivot!B284)</f>
        <v/>
      </c>
      <c r="C284" s="252" t="str">
        <f>IF(Pivot!C284=0,"",Pivot!C284)</f>
        <v/>
      </c>
      <c r="D284" s="252" t="str">
        <f>IF(Pivot!D284=0,"",Pivot!D284)</f>
        <v/>
      </c>
      <c r="E284" s="252" t="str">
        <f>IF(Pivot!E284=0,"",Pivot!E284)</f>
        <v/>
      </c>
      <c r="F284" s="252" t="str">
        <f>IF(Pivot!F284=0,"",Pivot!F284)</f>
        <v/>
      </c>
      <c r="G284" s="251" t="str">
        <f>IF(Pivot!G284=0,"",Pivot!G284)</f>
        <v/>
      </c>
      <c r="H284" s="252" t="str">
        <f>IF(Pivot!H284=0,"",Pivot!H284)</f>
        <v/>
      </c>
      <c r="I284" s="251" t="str">
        <f>IF(Pivot!J284=0,"",Pivot!J284)</f>
        <v/>
      </c>
      <c r="J284" s="251" t="str">
        <f>IF(Pivot!I284=0,"",Pivot!I284)</f>
        <v/>
      </c>
      <c r="K284" s="251" t="str">
        <f>IF(Pivot!K284=0,"",Pivot!K284)</f>
        <v/>
      </c>
      <c r="L284" s="282" t="str">
        <f>IF(Pivot!M284=0,"",Pivot!M284)</f>
        <v/>
      </c>
      <c r="M284" s="251" t="str">
        <f>IF(Pivot!L284=0,"",Pivot!L284)</f>
        <v/>
      </c>
      <c r="N284" s="251" t="str">
        <f>IF(Pivot!N284=0,"",Pivot!N284)</f>
        <v/>
      </c>
      <c r="O284" s="71"/>
      <c r="P284" s="83" t="str">
        <f t="shared" si="43"/>
        <v/>
      </c>
      <c r="Q284" s="83" t="str">
        <f t="shared" si="44"/>
        <v/>
      </c>
      <c r="R284" s="83" t="str">
        <f t="shared" si="45"/>
        <v/>
      </c>
      <c r="T284" s="2"/>
      <c r="U284" s="2"/>
      <c r="V284" s="2"/>
      <c r="W284" s="2"/>
      <c r="AA284" s="71"/>
    </row>
    <row r="285" spans="1:27" customFormat="1" x14ac:dyDescent="0.3">
      <c r="A285" s="2" t="str">
        <f>IF(Pivot!A285=0,"",TRIM(Pivot!A285))</f>
        <v/>
      </c>
      <c r="B285" s="251" t="str">
        <f>IF(Pivot!B285=0,"",Pivot!B285)</f>
        <v/>
      </c>
      <c r="C285" s="252" t="str">
        <f>IF(Pivot!C285=0,"",Pivot!C285)</f>
        <v/>
      </c>
      <c r="D285" s="252" t="str">
        <f>IF(Pivot!D285=0,"",Pivot!D285)</f>
        <v/>
      </c>
      <c r="E285" s="252" t="str">
        <f>IF(Pivot!E285=0,"",Pivot!E285)</f>
        <v/>
      </c>
      <c r="F285" s="252" t="str">
        <f>IF(Pivot!F285=0,"",Pivot!F285)</f>
        <v/>
      </c>
      <c r="G285" s="251" t="str">
        <f>IF(Pivot!G285=0,"",Pivot!G285)</f>
        <v/>
      </c>
      <c r="H285" s="252" t="str">
        <f>IF(Pivot!H285=0,"",Pivot!H285)</f>
        <v/>
      </c>
      <c r="I285" s="251" t="str">
        <f>IF(Pivot!J285=0,"",Pivot!J285)</f>
        <v/>
      </c>
      <c r="J285" s="251" t="str">
        <f>IF(Pivot!I285=0,"",Pivot!I285)</f>
        <v/>
      </c>
      <c r="K285" s="251" t="str">
        <f>IF(Pivot!K285=0,"",Pivot!K285)</f>
        <v/>
      </c>
      <c r="L285" s="282" t="str">
        <f>IF(Pivot!M285=0,"",Pivot!M285)</f>
        <v/>
      </c>
      <c r="M285" s="251" t="str">
        <f>IF(Pivot!L285=0,"",Pivot!L285)</f>
        <v/>
      </c>
      <c r="N285" s="251" t="str">
        <f>IF(Pivot!N285=0,"",Pivot!N285)</f>
        <v/>
      </c>
      <c r="O285" s="71"/>
      <c r="P285" s="83" t="str">
        <f t="shared" si="43"/>
        <v/>
      </c>
      <c r="Q285" s="83" t="str">
        <f t="shared" si="44"/>
        <v/>
      </c>
      <c r="R285" s="83" t="str">
        <f t="shared" si="45"/>
        <v/>
      </c>
      <c r="T285" s="2"/>
      <c r="U285" s="2"/>
      <c r="V285" s="2"/>
      <c r="W285" s="2"/>
      <c r="AA285" s="71"/>
    </row>
    <row r="286" spans="1:27" customFormat="1" x14ac:dyDescent="0.3">
      <c r="A286" s="2" t="str">
        <f>IF(Pivot!A286=0,"",TRIM(Pivot!A286))</f>
        <v/>
      </c>
      <c r="B286" s="251" t="str">
        <f>IF(Pivot!B286=0,"",Pivot!B286)</f>
        <v/>
      </c>
      <c r="C286" s="252" t="str">
        <f>IF(Pivot!C286=0,"",Pivot!C286)</f>
        <v/>
      </c>
      <c r="D286" s="252" t="str">
        <f>IF(Pivot!D286=0,"",Pivot!D286)</f>
        <v/>
      </c>
      <c r="E286" s="252" t="str">
        <f>IF(Pivot!E286=0,"",Pivot!E286)</f>
        <v/>
      </c>
      <c r="F286" s="252" t="str">
        <f>IF(Pivot!F286=0,"",Pivot!F286)</f>
        <v/>
      </c>
      <c r="G286" s="251" t="str">
        <f>IF(Pivot!G286=0,"",Pivot!G286)</f>
        <v/>
      </c>
      <c r="H286" s="252" t="str">
        <f>IF(Pivot!H286=0,"",Pivot!H286)</f>
        <v/>
      </c>
      <c r="I286" s="251" t="str">
        <f>IF(Pivot!J286=0,"",Pivot!J286)</f>
        <v/>
      </c>
      <c r="J286" s="251" t="str">
        <f>IF(Pivot!I286=0,"",Pivot!I286)</f>
        <v/>
      </c>
      <c r="K286" s="251" t="str">
        <f>IF(Pivot!K286=0,"",Pivot!K286)</f>
        <v/>
      </c>
      <c r="L286" s="282" t="str">
        <f>IF(Pivot!M286=0,"",Pivot!M286)</f>
        <v/>
      </c>
      <c r="M286" s="251" t="str">
        <f>IF(Pivot!L286=0,"",Pivot!L286)</f>
        <v/>
      </c>
      <c r="N286" s="251" t="str">
        <f>IF(Pivot!N286=0,"",Pivot!N286)</f>
        <v/>
      </c>
      <c r="O286" s="71"/>
      <c r="P286" s="83" t="str">
        <f t="shared" si="43"/>
        <v/>
      </c>
      <c r="Q286" s="83" t="str">
        <f t="shared" si="44"/>
        <v/>
      </c>
      <c r="R286" s="83" t="str">
        <f t="shared" si="45"/>
        <v/>
      </c>
      <c r="T286" s="2"/>
      <c r="U286" s="2"/>
      <c r="V286" s="2"/>
      <c r="W286" s="2"/>
      <c r="AA286" s="71"/>
    </row>
    <row r="287" spans="1:27" customFormat="1" x14ac:dyDescent="0.3">
      <c r="A287" s="2" t="str">
        <f>IF(Pivot!A287=0,"",TRIM(Pivot!A287))</f>
        <v/>
      </c>
      <c r="B287" s="251" t="str">
        <f>IF(Pivot!B287=0,"",Pivot!B287)</f>
        <v/>
      </c>
      <c r="C287" s="252" t="str">
        <f>IF(Pivot!C287=0,"",Pivot!C287)</f>
        <v/>
      </c>
      <c r="D287" s="252" t="str">
        <f>IF(Pivot!D287=0,"",Pivot!D287)</f>
        <v/>
      </c>
      <c r="E287" s="252" t="str">
        <f>IF(Pivot!E287=0,"",Pivot!E287)</f>
        <v/>
      </c>
      <c r="F287" s="252" t="str">
        <f>IF(Pivot!F287=0,"",Pivot!F287)</f>
        <v/>
      </c>
      <c r="G287" s="251" t="str">
        <f>IF(Pivot!G287=0,"",Pivot!G287)</f>
        <v/>
      </c>
      <c r="H287" s="252" t="str">
        <f>IF(Pivot!H287=0,"",Pivot!H287)</f>
        <v/>
      </c>
      <c r="I287" s="251" t="str">
        <f>IF(Pivot!J287=0,"",Pivot!J287)</f>
        <v/>
      </c>
      <c r="J287" s="251" t="str">
        <f>IF(Pivot!I287=0,"",Pivot!I287)</f>
        <v/>
      </c>
      <c r="K287" s="251" t="str">
        <f>IF(Pivot!K287=0,"",Pivot!K287)</f>
        <v/>
      </c>
      <c r="L287" s="282" t="str">
        <f>IF(Pivot!M287=0,"",Pivot!M287)</f>
        <v/>
      </c>
      <c r="M287" s="251" t="str">
        <f>IF(Pivot!L287=0,"",Pivot!L287)</f>
        <v/>
      </c>
      <c r="N287" s="251" t="str">
        <f>IF(Pivot!N287=0,"",Pivot!N287)</f>
        <v/>
      </c>
      <c r="O287" s="71"/>
      <c r="P287" s="83" t="str">
        <f t="shared" si="43"/>
        <v/>
      </c>
      <c r="Q287" s="83" t="str">
        <f t="shared" si="44"/>
        <v/>
      </c>
      <c r="R287" s="83" t="str">
        <f t="shared" si="45"/>
        <v/>
      </c>
      <c r="T287" s="2"/>
      <c r="U287" s="2"/>
      <c r="V287" s="2"/>
      <c r="W287" s="2"/>
      <c r="AA287" s="71"/>
    </row>
    <row r="288" spans="1:27" customFormat="1" x14ac:dyDescent="0.3">
      <c r="A288" s="2" t="str">
        <f>IF(Pivot!A288=0,"",TRIM(Pivot!A288))</f>
        <v/>
      </c>
      <c r="B288" s="251" t="str">
        <f>IF(Pivot!B288=0,"",Pivot!B288)</f>
        <v/>
      </c>
      <c r="C288" s="252" t="str">
        <f>IF(Pivot!C288=0,"",Pivot!C288)</f>
        <v/>
      </c>
      <c r="D288" s="252" t="str">
        <f>IF(Pivot!D288=0,"",Pivot!D288)</f>
        <v/>
      </c>
      <c r="E288" s="252" t="str">
        <f>IF(Pivot!E288=0,"",Pivot!E288)</f>
        <v/>
      </c>
      <c r="F288" s="252" t="str">
        <f>IF(Pivot!F288=0,"",Pivot!F288)</f>
        <v/>
      </c>
      <c r="G288" s="251" t="str">
        <f>IF(Pivot!G288=0,"",Pivot!G288)</f>
        <v/>
      </c>
      <c r="H288" s="252" t="str">
        <f>IF(Pivot!H288=0,"",Pivot!H288)</f>
        <v/>
      </c>
      <c r="I288" s="251" t="str">
        <f>IF(Pivot!J288=0,"",Pivot!J288)</f>
        <v/>
      </c>
      <c r="J288" s="251" t="str">
        <f>IF(Pivot!I288=0,"",Pivot!I288)</f>
        <v/>
      </c>
      <c r="K288" s="251" t="str">
        <f>IF(Pivot!K288=0,"",Pivot!K288)</f>
        <v/>
      </c>
      <c r="L288" s="282" t="str">
        <f>IF(Pivot!M288=0,"",Pivot!M288)</f>
        <v/>
      </c>
      <c r="M288" s="251" t="str">
        <f>IF(Pivot!L288=0,"",Pivot!L288)</f>
        <v/>
      </c>
      <c r="N288" s="251" t="str">
        <f>IF(Pivot!N288=0,"",Pivot!N288)</f>
        <v/>
      </c>
      <c r="O288" s="71"/>
      <c r="P288" s="83" t="str">
        <f t="shared" si="43"/>
        <v/>
      </c>
      <c r="Q288" s="83" t="str">
        <f t="shared" si="44"/>
        <v/>
      </c>
      <c r="R288" s="83" t="str">
        <f t="shared" si="45"/>
        <v/>
      </c>
      <c r="T288" s="2"/>
      <c r="U288" s="2"/>
      <c r="V288" s="2"/>
      <c r="W288" s="2"/>
      <c r="AA288" s="71"/>
    </row>
    <row r="289" spans="1:27" customFormat="1" x14ac:dyDescent="0.3">
      <c r="A289" s="2" t="str">
        <f>IF(Pivot!A289=0,"",TRIM(Pivot!A289))</f>
        <v/>
      </c>
      <c r="B289" s="251" t="str">
        <f>IF(Pivot!B289=0,"",Pivot!B289)</f>
        <v/>
      </c>
      <c r="C289" s="252" t="str">
        <f>IF(Pivot!C289=0,"",Pivot!C289)</f>
        <v/>
      </c>
      <c r="D289" s="252" t="str">
        <f>IF(Pivot!D289=0,"",Pivot!D289)</f>
        <v/>
      </c>
      <c r="E289" s="252" t="str">
        <f>IF(Pivot!E289=0,"",Pivot!E289)</f>
        <v/>
      </c>
      <c r="F289" s="252" t="str">
        <f>IF(Pivot!F289=0,"",Pivot!F289)</f>
        <v/>
      </c>
      <c r="G289" s="251" t="str">
        <f>IF(Pivot!G289=0,"",Pivot!G289)</f>
        <v/>
      </c>
      <c r="H289" s="252" t="str">
        <f>IF(Pivot!H289=0,"",Pivot!H289)</f>
        <v/>
      </c>
      <c r="I289" s="251" t="str">
        <f>IF(Pivot!J289=0,"",Pivot!J289)</f>
        <v/>
      </c>
      <c r="J289" s="251" t="str">
        <f>IF(Pivot!I289=0,"",Pivot!I289)</f>
        <v/>
      </c>
      <c r="K289" s="251" t="str">
        <f>IF(Pivot!K289=0,"",Pivot!K289)</f>
        <v/>
      </c>
      <c r="L289" s="282" t="str">
        <f>IF(Pivot!M289=0,"",Pivot!M289)</f>
        <v/>
      </c>
      <c r="M289" s="251" t="str">
        <f>IF(Pivot!L289=0,"",Pivot!L289)</f>
        <v/>
      </c>
      <c r="N289" s="251" t="str">
        <f>IF(Pivot!N289=0,"",Pivot!N289)</f>
        <v/>
      </c>
      <c r="O289" s="71"/>
      <c r="P289" s="83" t="str">
        <f t="shared" si="43"/>
        <v/>
      </c>
      <c r="Q289" s="83" t="str">
        <f t="shared" si="44"/>
        <v/>
      </c>
      <c r="R289" s="83" t="str">
        <f t="shared" si="45"/>
        <v/>
      </c>
      <c r="T289" s="2"/>
      <c r="U289" s="2"/>
      <c r="V289" s="2"/>
      <c r="W289" s="2"/>
      <c r="AA289" s="71"/>
    </row>
    <row r="290" spans="1:27" customFormat="1" x14ac:dyDescent="0.3">
      <c r="A290" s="2" t="str">
        <f>IF(Pivot!A290=0,"",TRIM(Pivot!A290))</f>
        <v/>
      </c>
      <c r="B290" s="251" t="str">
        <f>IF(Pivot!B290=0,"",Pivot!B290)</f>
        <v/>
      </c>
      <c r="C290" s="252" t="str">
        <f>IF(Pivot!C290=0,"",Pivot!C290)</f>
        <v/>
      </c>
      <c r="D290" s="252" t="str">
        <f>IF(Pivot!D290=0,"",Pivot!D290)</f>
        <v/>
      </c>
      <c r="E290" s="252" t="str">
        <f>IF(Pivot!E290=0,"",Pivot!E290)</f>
        <v/>
      </c>
      <c r="F290" s="252" t="str">
        <f>IF(Pivot!F290=0,"",Pivot!F290)</f>
        <v/>
      </c>
      <c r="G290" s="251" t="str">
        <f>IF(Pivot!G290=0,"",Pivot!G290)</f>
        <v/>
      </c>
      <c r="H290" s="252" t="str">
        <f>IF(Pivot!H290=0,"",Pivot!H290)</f>
        <v/>
      </c>
      <c r="I290" s="251" t="str">
        <f>IF(Pivot!J290=0,"",Pivot!J290)</f>
        <v/>
      </c>
      <c r="J290" s="251" t="str">
        <f>IF(Pivot!I290=0,"",Pivot!I290)</f>
        <v/>
      </c>
      <c r="K290" s="251" t="str">
        <f>IF(Pivot!K290=0,"",Pivot!K290)</f>
        <v/>
      </c>
      <c r="L290" s="282" t="str">
        <f>IF(Pivot!M290=0,"",Pivot!M290)</f>
        <v/>
      </c>
      <c r="M290" s="251" t="str">
        <f>IF(Pivot!L290=0,"",Pivot!L290)</f>
        <v/>
      </c>
      <c r="N290" s="251" t="str">
        <f>IF(Pivot!N290=0,"",Pivot!N290)</f>
        <v/>
      </c>
      <c r="O290" s="71"/>
      <c r="P290" s="83" t="str">
        <f t="shared" si="43"/>
        <v/>
      </c>
      <c r="Q290" s="83" t="str">
        <f t="shared" si="44"/>
        <v/>
      </c>
      <c r="R290" s="83" t="str">
        <f t="shared" si="45"/>
        <v/>
      </c>
      <c r="T290" s="2"/>
      <c r="U290" s="2"/>
      <c r="V290" s="2"/>
      <c r="W290" s="2"/>
      <c r="AA290" s="71"/>
    </row>
    <row r="291" spans="1:27" customFormat="1" x14ac:dyDescent="0.3">
      <c r="A291" s="2" t="str">
        <f>IF(Pivot!A291=0,"",TRIM(Pivot!A291))</f>
        <v/>
      </c>
      <c r="B291" s="251" t="str">
        <f>IF(Pivot!B291=0,"",Pivot!B291)</f>
        <v/>
      </c>
      <c r="C291" s="252" t="str">
        <f>IF(Pivot!C291=0,"",Pivot!C291)</f>
        <v/>
      </c>
      <c r="D291" s="252" t="str">
        <f>IF(Pivot!D291=0,"",Pivot!D291)</f>
        <v/>
      </c>
      <c r="E291" s="252" t="str">
        <f>IF(Pivot!E291=0,"",Pivot!E291)</f>
        <v/>
      </c>
      <c r="F291" s="252" t="str">
        <f>IF(Pivot!F291=0,"",Pivot!F291)</f>
        <v/>
      </c>
      <c r="G291" s="251" t="str">
        <f>IF(Pivot!G291=0,"",Pivot!G291)</f>
        <v/>
      </c>
      <c r="H291" s="252" t="str">
        <f>IF(Pivot!H291=0,"",Pivot!H291)</f>
        <v/>
      </c>
      <c r="I291" s="251" t="str">
        <f>IF(Pivot!J291=0,"",Pivot!J291)</f>
        <v/>
      </c>
      <c r="J291" s="251" t="str">
        <f>IF(Pivot!I291=0,"",Pivot!I291)</f>
        <v/>
      </c>
      <c r="K291" s="251" t="str">
        <f>IF(Pivot!K291=0,"",Pivot!K291)</f>
        <v/>
      </c>
      <c r="L291" s="282" t="str">
        <f>IF(Pivot!M291=0,"",Pivot!M291)</f>
        <v/>
      </c>
      <c r="M291" s="251" t="str">
        <f>IF(Pivot!L291=0,"",Pivot!L291)</f>
        <v/>
      </c>
      <c r="N291" s="251" t="str">
        <f>IF(Pivot!N291=0,"",Pivot!N291)</f>
        <v/>
      </c>
      <c r="O291" s="71"/>
      <c r="P291" s="83" t="str">
        <f t="shared" si="43"/>
        <v/>
      </c>
      <c r="Q291" s="83" t="str">
        <f t="shared" si="44"/>
        <v/>
      </c>
      <c r="R291" s="83" t="str">
        <f t="shared" si="45"/>
        <v/>
      </c>
      <c r="T291" s="2"/>
      <c r="U291" s="2"/>
      <c r="V291" s="2"/>
      <c r="W291" s="2"/>
      <c r="AA291" s="71"/>
    </row>
    <row r="292" spans="1:27" customFormat="1" x14ac:dyDescent="0.3">
      <c r="A292" s="2" t="str">
        <f>IF(Pivot!A292=0,"",TRIM(Pivot!A292))</f>
        <v/>
      </c>
      <c r="B292" s="251" t="str">
        <f>IF(Pivot!B292=0,"",Pivot!B292)</f>
        <v/>
      </c>
      <c r="C292" s="252" t="str">
        <f>IF(Pivot!C292=0,"",Pivot!C292)</f>
        <v/>
      </c>
      <c r="D292" s="252" t="str">
        <f>IF(Pivot!D292=0,"",Pivot!D292)</f>
        <v/>
      </c>
      <c r="E292" s="252" t="str">
        <f>IF(Pivot!E292=0,"",Pivot!E292)</f>
        <v/>
      </c>
      <c r="F292" s="252" t="str">
        <f>IF(Pivot!F292=0,"",Pivot!F292)</f>
        <v/>
      </c>
      <c r="G292" s="251" t="str">
        <f>IF(Pivot!G292=0,"",Pivot!G292)</f>
        <v/>
      </c>
      <c r="H292" s="252" t="str">
        <f>IF(Pivot!H292=0,"",Pivot!H292)</f>
        <v/>
      </c>
      <c r="I292" s="251" t="str">
        <f>IF(Pivot!J292=0,"",Pivot!J292)</f>
        <v/>
      </c>
      <c r="J292" s="251" t="str">
        <f>IF(Pivot!I292=0,"",Pivot!I292)</f>
        <v/>
      </c>
      <c r="K292" s="251" t="str">
        <f>IF(Pivot!K292=0,"",Pivot!K292)</f>
        <v/>
      </c>
      <c r="L292" s="282" t="str">
        <f>IF(Pivot!M292=0,"",Pivot!M292)</f>
        <v/>
      </c>
      <c r="M292" s="251" t="str">
        <f>IF(Pivot!L292=0,"",Pivot!L292)</f>
        <v/>
      </c>
      <c r="N292" s="251" t="str">
        <f>IF(Pivot!N292=0,"",Pivot!N292)</f>
        <v/>
      </c>
      <c r="O292" s="71"/>
      <c r="P292" s="83" t="str">
        <f t="shared" si="43"/>
        <v/>
      </c>
      <c r="Q292" s="83" t="str">
        <f t="shared" si="44"/>
        <v/>
      </c>
      <c r="R292" s="83" t="str">
        <f t="shared" si="45"/>
        <v/>
      </c>
      <c r="T292" s="2"/>
      <c r="U292" s="2"/>
      <c r="V292" s="2"/>
      <c r="W292" s="2"/>
      <c r="AA292" s="71"/>
    </row>
    <row r="293" spans="1:27" customFormat="1" x14ac:dyDescent="0.3">
      <c r="A293" s="2" t="str">
        <f>IF(Pivot!A293=0,"",TRIM(Pivot!A293))</f>
        <v/>
      </c>
      <c r="B293" s="251" t="str">
        <f>IF(Pivot!B293=0,"",Pivot!B293)</f>
        <v/>
      </c>
      <c r="C293" s="252" t="str">
        <f>IF(Pivot!C293=0,"",Pivot!C293)</f>
        <v/>
      </c>
      <c r="D293" s="252" t="str">
        <f>IF(Pivot!D293=0,"",Pivot!D293)</f>
        <v/>
      </c>
      <c r="E293" s="252" t="str">
        <f>IF(Pivot!E293=0,"",Pivot!E293)</f>
        <v/>
      </c>
      <c r="F293" s="252" t="str">
        <f>IF(Pivot!F293=0,"",Pivot!F293)</f>
        <v/>
      </c>
      <c r="G293" s="251" t="str">
        <f>IF(Pivot!G293=0,"",Pivot!G293)</f>
        <v/>
      </c>
      <c r="H293" s="252" t="str">
        <f>IF(Pivot!H293=0,"",Pivot!H293)</f>
        <v/>
      </c>
      <c r="I293" s="251" t="str">
        <f>IF(Pivot!J293=0,"",Pivot!J293)</f>
        <v/>
      </c>
      <c r="J293" s="251" t="str">
        <f>IF(Pivot!I293=0,"",Pivot!I293)</f>
        <v/>
      </c>
      <c r="K293" s="251" t="str">
        <f>IF(Pivot!K293=0,"",Pivot!K293)</f>
        <v/>
      </c>
      <c r="L293" s="282" t="str">
        <f>IF(Pivot!M293=0,"",Pivot!M293)</f>
        <v/>
      </c>
      <c r="M293" s="251" t="str">
        <f>IF(Pivot!L293=0,"",Pivot!L293)</f>
        <v/>
      </c>
      <c r="N293" s="251" t="str">
        <f>IF(Pivot!N293=0,"",Pivot!N293)</f>
        <v/>
      </c>
      <c r="O293" s="71"/>
      <c r="P293" s="83" t="str">
        <f t="shared" si="43"/>
        <v/>
      </c>
      <c r="Q293" s="83" t="str">
        <f t="shared" si="44"/>
        <v/>
      </c>
      <c r="R293" s="83" t="str">
        <f t="shared" si="45"/>
        <v/>
      </c>
      <c r="T293" s="2"/>
      <c r="U293" s="2"/>
      <c r="V293" s="2"/>
      <c r="W293" s="2"/>
      <c r="AA293" s="71"/>
    </row>
    <row r="294" spans="1:27" customFormat="1" x14ac:dyDescent="0.3">
      <c r="A294" s="2" t="str">
        <f>IF(Pivot!A294=0,"",TRIM(Pivot!A294))</f>
        <v/>
      </c>
      <c r="B294" s="251" t="str">
        <f>IF(Pivot!B294=0,"",Pivot!B294)</f>
        <v/>
      </c>
      <c r="C294" s="252" t="str">
        <f>IF(Pivot!C294=0,"",Pivot!C294)</f>
        <v/>
      </c>
      <c r="D294" s="252" t="str">
        <f>IF(Pivot!D294=0,"",Pivot!D294)</f>
        <v/>
      </c>
      <c r="E294" s="252" t="str">
        <f>IF(Pivot!E294=0,"",Pivot!E294)</f>
        <v/>
      </c>
      <c r="F294" s="252" t="str">
        <f>IF(Pivot!F294=0,"",Pivot!F294)</f>
        <v/>
      </c>
      <c r="G294" s="251" t="str">
        <f>IF(Pivot!G294=0,"",Pivot!G294)</f>
        <v/>
      </c>
      <c r="H294" s="252" t="str">
        <f>IF(Pivot!H294=0,"",Pivot!H294)</f>
        <v/>
      </c>
      <c r="I294" s="251" t="str">
        <f>IF(Pivot!J294=0,"",Pivot!J294)</f>
        <v/>
      </c>
      <c r="J294" s="251" t="str">
        <f>IF(Pivot!I294=0,"",Pivot!I294)</f>
        <v/>
      </c>
      <c r="K294" s="251" t="str">
        <f>IF(Pivot!K294=0,"",Pivot!K294)</f>
        <v/>
      </c>
      <c r="L294" s="282" t="str">
        <f>IF(Pivot!M294=0,"",Pivot!M294)</f>
        <v/>
      </c>
      <c r="M294" s="251" t="str">
        <f>IF(Pivot!L294=0,"",Pivot!L294)</f>
        <v/>
      </c>
      <c r="N294" s="251" t="str">
        <f>IF(Pivot!N294=0,"",Pivot!N294)</f>
        <v/>
      </c>
      <c r="O294" s="71"/>
      <c r="P294" s="83" t="str">
        <f t="shared" si="43"/>
        <v/>
      </c>
      <c r="Q294" s="83" t="str">
        <f t="shared" si="44"/>
        <v/>
      </c>
      <c r="R294" s="83" t="str">
        <f t="shared" si="45"/>
        <v/>
      </c>
      <c r="T294" s="2"/>
      <c r="U294" s="2"/>
      <c r="V294" s="2"/>
      <c r="W294" s="2"/>
      <c r="AA294" s="71"/>
    </row>
    <row r="295" spans="1:27" customFormat="1" x14ac:dyDescent="0.3">
      <c r="A295" s="2" t="str">
        <f>IF(Pivot!A295=0,"",TRIM(Pivot!A295))</f>
        <v/>
      </c>
      <c r="B295" s="251" t="str">
        <f>IF(Pivot!B295=0,"",Pivot!B295)</f>
        <v/>
      </c>
      <c r="C295" s="252" t="str">
        <f>IF(Pivot!C295=0,"",Pivot!C295)</f>
        <v/>
      </c>
      <c r="D295" s="252" t="str">
        <f>IF(Pivot!D295=0,"",Pivot!D295)</f>
        <v/>
      </c>
      <c r="E295" s="252" t="str">
        <f>IF(Pivot!E295=0,"",Pivot!E295)</f>
        <v/>
      </c>
      <c r="F295" s="252" t="str">
        <f>IF(Pivot!F295=0,"",Pivot!F295)</f>
        <v/>
      </c>
      <c r="G295" s="251" t="str">
        <f>IF(Pivot!G295=0,"",Pivot!G295)</f>
        <v/>
      </c>
      <c r="H295" s="252" t="str">
        <f>IF(Pivot!H295=0,"",Pivot!H295)</f>
        <v/>
      </c>
      <c r="I295" s="251" t="str">
        <f>IF(Pivot!J295=0,"",Pivot!J295)</f>
        <v/>
      </c>
      <c r="J295" s="251" t="str">
        <f>IF(Pivot!I295=0,"",Pivot!I295)</f>
        <v/>
      </c>
      <c r="K295" s="251" t="str">
        <f>IF(Pivot!K295=0,"",Pivot!K295)</f>
        <v/>
      </c>
      <c r="L295" s="282" t="str">
        <f>IF(Pivot!M295=0,"",Pivot!M295)</f>
        <v/>
      </c>
      <c r="M295" s="251" t="str">
        <f>IF(Pivot!L295=0,"",Pivot!L295)</f>
        <v/>
      </c>
      <c r="N295" s="251" t="str">
        <f>IF(Pivot!N295=0,"",Pivot!N295)</f>
        <v/>
      </c>
      <c r="O295" s="71"/>
      <c r="P295" s="83" t="str">
        <f t="shared" si="43"/>
        <v/>
      </c>
      <c r="Q295" s="83" t="str">
        <f t="shared" si="44"/>
        <v/>
      </c>
      <c r="R295" s="83" t="str">
        <f t="shared" si="45"/>
        <v/>
      </c>
      <c r="T295" s="2"/>
      <c r="U295" s="2"/>
      <c r="V295" s="2"/>
      <c r="W295" s="2"/>
      <c r="AA295" s="71"/>
    </row>
    <row r="296" spans="1:27" customFormat="1" x14ac:dyDescent="0.3">
      <c r="A296" s="2" t="str">
        <f>IF(Pivot!A296=0,"",TRIM(Pivot!A296))</f>
        <v/>
      </c>
      <c r="B296" s="251" t="str">
        <f>IF(Pivot!B296=0,"",Pivot!B296)</f>
        <v/>
      </c>
      <c r="C296" s="252" t="str">
        <f>IF(Pivot!C296=0,"",Pivot!C296)</f>
        <v/>
      </c>
      <c r="D296" s="252" t="str">
        <f>IF(Pivot!D296=0,"",Pivot!D296)</f>
        <v/>
      </c>
      <c r="E296" s="252" t="str">
        <f>IF(Pivot!E296=0,"",Pivot!E296)</f>
        <v/>
      </c>
      <c r="F296" s="252" t="str">
        <f>IF(Pivot!F296=0,"",Pivot!F296)</f>
        <v/>
      </c>
      <c r="G296" s="251" t="str">
        <f>IF(Pivot!G296=0,"",Pivot!G296)</f>
        <v/>
      </c>
      <c r="H296" s="252" t="str">
        <f>IF(Pivot!H296=0,"",Pivot!H296)</f>
        <v/>
      </c>
      <c r="I296" s="251" t="str">
        <f>IF(Pivot!J296=0,"",Pivot!J296)</f>
        <v/>
      </c>
      <c r="J296" s="251" t="str">
        <f>IF(Pivot!I296=0,"",Pivot!I296)</f>
        <v/>
      </c>
      <c r="K296" s="251" t="str">
        <f>IF(Pivot!K296=0,"",Pivot!K296)</f>
        <v/>
      </c>
      <c r="L296" s="282" t="str">
        <f>IF(Pivot!M296=0,"",Pivot!M296)</f>
        <v/>
      </c>
      <c r="M296" s="251" t="str">
        <f>IF(Pivot!L296=0,"",Pivot!L296)</f>
        <v/>
      </c>
      <c r="N296" s="251" t="str">
        <f>IF(Pivot!N296=0,"",Pivot!N296)</f>
        <v/>
      </c>
      <c r="O296" s="71"/>
      <c r="P296" s="83" t="str">
        <f t="shared" si="43"/>
        <v/>
      </c>
      <c r="Q296" s="83" t="str">
        <f t="shared" si="44"/>
        <v/>
      </c>
      <c r="R296" s="83" t="str">
        <f t="shared" si="45"/>
        <v/>
      </c>
      <c r="T296" s="2"/>
      <c r="U296" s="2"/>
      <c r="V296" s="2"/>
      <c r="W296" s="2"/>
      <c r="AA296" s="71"/>
    </row>
    <row r="297" spans="1:27" customFormat="1" x14ac:dyDescent="0.3">
      <c r="A297" s="2" t="str">
        <f>IF(Pivot!A297=0,"",TRIM(Pivot!A297))</f>
        <v/>
      </c>
      <c r="B297" s="251" t="str">
        <f>IF(Pivot!B297=0,"",Pivot!B297)</f>
        <v/>
      </c>
      <c r="C297" s="252" t="str">
        <f>IF(Pivot!C297=0,"",Pivot!C297)</f>
        <v/>
      </c>
      <c r="D297" s="252" t="str">
        <f>IF(Pivot!D297=0,"",Pivot!D297)</f>
        <v/>
      </c>
      <c r="E297" s="252" t="str">
        <f>IF(Pivot!E297=0,"",Pivot!E297)</f>
        <v/>
      </c>
      <c r="F297" s="252" t="str">
        <f>IF(Pivot!F297=0,"",Pivot!F297)</f>
        <v/>
      </c>
      <c r="G297" s="251" t="str">
        <f>IF(Pivot!G297=0,"",Pivot!G297)</f>
        <v/>
      </c>
      <c r="H297" s="252" t="str">
        <f>IF(Pivot!H297=0,"",Pivot!H297)</f>
        <v/>
      </c>
      <c r="I297" s="251" t="str">
        <f>IF(Pivot!J297=0,"",Pivot!J297)</f>
        <v/>
      </c>
      <c r="J297" s="251" t="str">
        <f>IF(Pivot!I297=0,"",Pivot!I297)</f>
        <v/>
      </c>
      <c r="K297" s="251" t="str">
        <f>IF(Pivot!K297=0,"",Pivot!K297)</f>
        <v/>
      </c>
      <c r="L297" s="282" t="str">
        <f>IF(Pivot!M297=0,"",Pivot!M297)</f>
        <v/>
      </c>
      <c r="M297" s="251" t="str">
        <f>IF(Pivot!L297=0,"",Pivot!L297)</f>
        <v/>
      </c>
      <c r="N297" s="251" t="str">
        <f>IF(Pivot!N297=0,"",Pivot!N297)</f>
        <v/>
      </c>
      <c r="O297" s="71"/>
      <c r="P297" s="83" t="str">
        <f t="shared" si="43"/>
        <v/>
      </c>
      <c r="Q297" s="83" t="str">
        <f t="shared" si="44"/>
        <v/>
      </c>
      <c r="R297" s="83" t="str">
        <f t="shared" si="45"/>
        <v/>
      </c>
      <c r="T297" s="2"/>
      <c r="U297" s="2"/>
      <c r="V297" s="2"/>
      <c r="W297" s="2"/>
      <c r="AA297" s="71"/>
    </row>
    <row r="298" spans="1:27" customFormat="1" x14ac:dyDescent="0.3">
      <c r="A298" s="2" t="str">
        <f>IF(Pivot!A298=0,"",TRIM(Pivot!A298))</f>
        <v/>
      </c>
      <c r="B298" s="251" t="str">
        <f>IF(Pivot!B298=0,"",Pivot!B298)</f>
        <v/>
      </c>
      <c r="C298" s="252" t="str">
        <f>IF(Pivot!C298=0,"",Pivot!C298)</f>
        <v/>
      </c>
      <c r="D298" s="252" t="str">
        <f>IF(Pivot!D298=0,"",Pivot!D298)</f>
        <v/>
      </c>
      <c r="E298" s="252" t="str">
        <f>IF(Pivot!E298=0,"",Pivot!E298)</f>
        <v/>
      </c>
      <c r="F298" s="252" t="str">
        <f>IF(Pivot!F298=0,"",Pivot!F298)</f>
        <v/>
      </c>
      <c r="G298" s="251" t="str">
        <f>IF(Pivot!G298=0,"",Pivot!G298)</f>
        <v/>
      </c>
      <c r="H298" s="252" t="str">
        <f>IF(Pivot!H298=0,"",Pivot!H298)</f>
        <v/>
      </c>
      <c r="I298" s="251" t="str">
        <f>IF(Pivot!J298=0,"",Pivot!J298)</f>
        <v/>
      </c>
      <c r="J298" s="251" t="str">
        <f>IF(Pivot!I298=0,"",Pivot!I298)</f>
        <v/>
      </c>
      <c r="K298" s="251" t="str">
        <f>IF(Pivot!K298=0,"",Pivot!K298)</f>
        <v/>
      </c>
      <c r="L298" s="282" t="str">
        <f>IF(Pivot!M298=0,"",Pivot!M298)</f>
        <v/>
      </c>
      <c r="M298" s="251" t="str">
        <f>IF(Pivot!L298=0,"",Pivot!L298)</f>
        <v/>
      </c>
      <c r="N298" s="251" t="str">
        <f>IF(Pivot!N298=0,"",Pivot!N298)</f>
        <v/>
      </c>
      <c r="O298" s="71"/>
      <c r="P298" s="83" t="str">
        <f t="shared" si="43"/>
        <v/>
      </c>
      <c r="Q298" s="83" t="str">
        <f t="shared" si="44"/>
        <v/>
      </c>
      <c r="R298" s="83" t="str">
        <f t="shared" si="45"/>
        <v/>
      </c>
      <c r="T298" s="2"/>
      <c r="U298" s="2"/>
      <c r="V298" s="2"/>
      <c r="W298" s="2"/>
      <c r="AA298" s="71"/>
    </row>
    <row r="299" spans="1:27" customFormat="1" x14ac:dyDescent="0.3">
      <c r="A299" s="2" t="str">
        <f>IF(Pivot!A299=0,"",TRIM(Pivot!A299))</f>
        <v/>
      </c>
      <c r="B299" s="251" t="str">
        <f>IF(Pivot!B299=0,"",Pivot!B299)</f>
        <v/>
      </c>
      <c r="C299" s="252" t="str">
        <f>IF(Pivot!C299=0,"",Pivot!C299)</f>
        <v/>
      </c>
      <c r="D299" s="252" t="str">
        <f>IF(Pivot!D299=0,"",Pivot!D299)</f>
        <v/>
      </c>
      <c r="E299" s="252" t="str">
        <f>IF(Pivot!E299=0,"",Pivot!E299)</f>
        <v/>
      </c>
      <c r="F299" s="252" t="str">
        <f>IF(Pivot!F299=0,"",Pivot!F299)</f>
        <v/>
      </c>
      <c r="G299" s="251" t="str">
        <f>IF(Pivot!G299=0,"",Pivot!G299)</f>
        <v/>
      </c>
      <c r="H299" s="252" t="str">
        <f>IF(Pivot!H299=0,"",Pivot!H299)</f>
        <v/>
      </c>
      <c r="I299" s="251" t="str">
        <f>IF(Pivot!J299=0,"",Pivot!J299)</f>
        <v/>
      </c>
      <c r="J299" s="251" t="str">
        <f>IF(Pivot!I299=0,"",Pivot!I299)</f>
        <v/>
      </c>
      <c r="K299" s="251" t="str">
        <f>IF(Pivot!K299=0,"",Pivot!K299)</f>
        <v/>
      </c>
      <c r="L299" s="282" t="str">
        <f>IF(Pivot!M299=0,"",Pivot!M299)</f>
        <v/>
      </c>
      <c r="M299" s="251" t="str">
        <f>IF(Pivot!L299=0,"",Pivot!L299)</f>
        <v/>
      </c>
      <c r="N299" s="251" t="str">
        <f>IF(Pivot!N299=0,"",Pivot!N299)</f>
        <v/>
      </c>
      <c r="O299" s="71"/>
      <c r="P299" s="83" t="str">
        <f t="shared" si="43"/>
        <v/>
      </c>
      <c r="Q299" s="83" t="str">
        <f t="shared" si="44"/>
        <v/>
      </c>
      <c r="R299" s="83" t="str">
        <f t="shared" si="45"/>
        <v/>
      </c>
      <c r="T299" s="2"/>
      <c r="U299" s="2"/>
      <c r="V299" s="2"/>
      <c r="W299" s="2"/>
      <c r="AA299" s="71"/>
    </row>
    <row r="300" spans="1:27" customFormat="1" x14ac:dyDescent="0.3">
      <c r="A300" s="2" t="str">
        <f>IF(Pivot!A300=0,"",TRIM(Pivot!A300))</f>
        <v/>
      </c>
      <c r="B300" s="251" t="str">
        <f>IF(Pivot!B300=0,"",Pivot!B300)</f>
        <v/>
      </c>
      <c r="C300" s="252" t="str">
        <f>IF(Pivot!C300=0,"",Pivot!C300)</f>
        <v/>
      </c>
      <c r="D300" s="252" t="str">
        <f>IF(Pivot!D300=0,"",Pivot!D300)</f>
        <v/>
      </c>
      <c r="E300" s="252" t="str">
        <f>IF(Pivot!E300=0,"",Pivot!E300)</f>
        <v/>
      </c>
      <c r="F300" s="252" t="str">
        <f>IF(Pivot!F300=0,"",Pivot!F300)</f>
        <v/>
      </c>
      <c r="G300" s="251" t="str">
        <f>IF(Pivot!G300=0,"",Pivot!G300)</f>
        <v/>
      </c>
      <c r="H300" s="252" t="str">
        <f>IF(Pivot!H300=0,"",Pivot!H300)</f>
        <v/>
      </c>
      <c r="I300" s="251" t="str">
        <f>IF(Pivot!J300=0,"",Pivot!J300)</f>
        <v/>
      </c>
      <c r="J300" s="251" t="str">
        <f>IF(Pivot!I300=0,"",Pivot!I300)</f>
        <v/>
      </c>
      <c r="K300" s="251" t="str">
        <f>IF(Pivot!K300=0,"",Pivot!K300)</f>
        <v/>
      </c>
      <c r="L300" s="282" t="str">
        <f>IF(Pivot!M300=0,"",Pivot!M300)</f>
        <v/>
      </c>
      <c r="M300" s="251" t="str">
        <f>IF(Pivot!L300=0,"",Pivot!L300)</f>
        <v/>
      </c>
      <c r="N300" s="251" t="str">
        <f>IF(Pivot!N300=0,"",Pivot!N300)</f>
        <v/>
      </c>
      <c r="O300" s="71"/>
      <c r="P300" s="83" t="str">
        <f t="shared" si="43"/>
        <v/>
      </c>
      <c r="Q300" s="83" t="str">
        <f t="shared" si="44"/>
        <v/>
      </c>
      <c r="R300" s="83" t="str">
        <f t="shared" si="45"/>
        <v/>
      </c>
      <c r="T300" s="2"/>
      <c r="U300" s="2"/>
      <c r="V300" s="2"/>
      <c r="W300" s="2"/>
      <c r="AA300" s="71"/>
    </row>
    <row r="301" spans="1:27" customFormat="1" x14ac:dyDescent="0.3">
      <c r="A301" s="2" t="str">
        <f>IF(Pivot!A301=0,"",TRIM(Pivot!A301))</f>
        <v/>
      </c>
      <c r="B301" t="str">
        <f>IF(Pivot!B301=0,"",Pivot!B301)</f>
        <v/>
      </c>
      <c r="C301" s="157" t="str">
        <f>IF(Pivot!C301=0,"",Pivot!C301)</f>
        <v/>
      </c>
      <c r="D301" s="157" t="str">
        <f>IF(Pivot!D301=0,"",Pivot!D301)</f>
        <v/>
      </c>
      <c r="E301" s="157" t="str">
        <f>IF(Pivot!E301=0,"",Pivot!E301)</f>
        <v/>
      </c>
      <c r="F301" s="157" t="str">
        <f>IF(Pivot!F301=0,"",Pivot!F301)</f>
        <v/>
      </c>
      <c r="G301" t="str">
        <f>IF(Pivot!G301=0,"",Pivot!G301)</f>
        <v/>
      </c>
      <c r="H301" s="157" t="str">
        <f>IF(Pivot!H301=0,"",Pivot!H301)</f>
        <v/>
      </c>
      <c r="I301" t="str">
        <f>IF(Pivot!J301=0,"",Pivot!J301)</f>
        <v/>
      </c>
      <c r="J301" t="str">
        <f>IF(Pivot!I301=0,"",Pivot!I301)</f>
        <v/>
      </c>
      <c r="K301" t="str">
        <f>IF(Pivot!K301=0,"",Pivot!K301)</f>
        <v/>
      </c>
      <c r="L301" s="70" t="str">
        <f>IF(Pivot!M301=0,"",Pivot!M301)</f>
        <v/>
      </c>
      <c r="M301" t="str">
        <f>IF(Pivot!L301=0,"",Pivot!L301)</f>
        <v/>
      </c>
      <c r="N301" t="str">
        <f>IF(Pivot!N301=0,"",Pivot!N301)</f>
        <v/>
      </c>
      <c r="O301" s="71"/>
      <c r="P301" s="83"/>
      <c r="Q301" s="83"/>
      <c r="R301" s="83"/>
      <c r="T301" s="2"/>
      <c r="U301" s="2"/>
      <c r="V301" s="2"/>
      <c r="W301" s="2"/>
      <c r="AA301" s="71"/>
    </row>
    <row r="302" spans="1:27" customFormat="1" x14ac:dyDescent="0.3">
      <c r="A302" s="2" t="str">
        <f>IF(Pivot!A302=0,"",TRIM(Pivot!A302))</f>
        <v/>
      </c>
      <c r="B302" t="str">
        <f>IF(Pivot!B302=0,"",Pivot!B302)</f>
        <v/>
      </c>
      <c r="C302" s="157" t="str">
        <f>IF(Pivot!C302=0,"",Pivot!C302)</f>
        <v/>
      </c>
      <c r="D302" s="157" t="str">
        <f>IF(Pivot!D302=0,"",Pivot!D302)</f>
        <v/>
      </c>
      <c r="E302" s="157" t="str">
        <f>IF(Pivot!E302=0,"",Pivot!E302)</f>
        <v/>
      </c>
      <c r="F302" s="157" t="str">
        <f>IF(Pivot!F302=0,"",Pivot!F302)</f>
        <v/>
      </c>
      <c r="G302" t="str">
        <f>IF(Pivot!G302=0,"",Pivot!G302)</f>
        <v/>
      </c>
      <c r="H302" s="157" t="str">
        <f>IF(Pivot!H302=0,"",Pivot!H302)</f>
        <v/>
      </c>
      <c r="I302" t="str">
        <f>IF(Pivot!J302=0,"",Pivot!J302)</f>
        <v/>
      </c>
      <c r="J302" t="str">
        <f>IF(Pivot!I302=0,"",Pivot!I302)</f>
        <v/>
      </c>
      <c r="K302" t="str">
        <f>IF(Pivot!K302=0,"",Pivot!K302)</f>
        <v/>
      </c>
      <c r="L302" s="70" t="str">
        <f>IF(Pivot!M302=0,"",Pivot!M302)</f>
        <v/>
      </c>
      <c r="M302" t="str">
        <f>IF(Pivot!L302=0,"",Pivot!L302)</f>
        <v/>
      </c>
      <c r="N302" t="str">
        <f>IF(Pivot!N302=0,"",Pivot!N302)</f>
        <v/>
      </c>
      <c r="O302" s="71"/>
      <c r="P302" s="83"/>
      <c r="Q302" s="83"/>
      <c r="R302" s="83"/>
      <c r="T302" s="2"/>
      <c r="U302" s="2"/>
      <c r="V302" s="2"/>
      <c r="W302" s="2"/>
      <c r="AA302" s="71"/>
    </row>
    <row r="303" spans="1:27" customFormat="1" x14ac:dyDescent="0.3">
      <c r="A303" s="2" t="str">
        <f>IF(Pivot!A303=0,"",TRIM(Pivot!A303))</f>
        <v/>
      </c>
      <c r="B303" t="str">
        <f>IF(Pivot!B303=0,"",Pivot!B303)</f>
        <v/>
      </c>
      <c r="C303" s="157" t="str">
        <f>IF(Pivot!C303=0,"",Pivot!C303)</f>
        <v/>
      </c>
      <c r="D303" s="157" t="str">
        <f>IF(Pivot!D303=0,"",Pivot!D303)</f>
        <v/>
      </c>
      <c r="E303" s="157" t="str">
        <f>IF(Pivot!E303=0,"",Pivot!E303)</f>
        <v/>
      </c>
      <c r="F303" s="157" t="str">
        <f>IF(Pivot!F303=0,"",Pivot!F303)</f>
        <v/>
      </c>
      <c r="G303" t="str">
        <f>IF(Pivot!G303=0,"",Pivot!G303)</f>
        <v/>
      </c>
      <c r="H303" s="157" t="str">
        <f>IF(Pivot!H303=0,"",Pivot!H303)</f>
        <v/>
      </c>
      <c r="I303" t="str">
        <f>IF(Pivot!J303=0,"",Pivot!J303)</f>
        <v/>
      </c>
      <c r="J303" t="str">
        <f>IF(Pivot!I303=0,"",Pivot!I303)</f>
        <v/>
      </c>
      <c r="K303" t="str">
        <f>IF(Pivot!K303=0,"",Pivot!K303)</f>
        <v/>
      </c>
      <c r="L303" s="70" t="str">
        <f>IF(Pivot!M303=0,"",Pivot!M303)</f>
        <v/>
      </c>
      <c r="M303" t="str">
        <f>IF(Pivot!L303=0,"",Pivot!L303)</f>
        <v/>
      </c>
      <c r="N303" t="str">
        <f>IF(Pivot!N303=0,"",Pivot!N303)</f>
        <v/>
      </c>
      <c r="O303" s="71"/>
      <c r="P303" s="83"/>
      <c r="Q303" s="83"/>
      <c r="R303" s="83"/>
      <c r="T303" s="2"/>
      <c r="U303" s="2"/>
      <c r="V303" s="2"/>
      <c r="W303" s="2"/>
      <c r="AA303" s="71"/>
    </row>
    <row r="304" spans="1:27" customFormat="1" x14ac:dyDescent="0.3">
      <c r="A304" s="2" t="str">
        <f>IF(Pivot!A304=0,"",TRIM(Pivot!A304))</f>
        <v/>
      </c>
      <c r="B304" t="str">
        <f>IF(Pivot!B304=0,"",Pivot!B304)</f>
        <v/>
      </c>
      <c r="C304" s="157" t="str">
        <f>IF(Pivot!C304=0,"",Pivot!C304)</f>
        <v/>
      </c>
      <c r="D304" s="157" t="str">
        <f>IF(Pivot!D304=0,"",Pivot!D304)</f>
        <v/>
      </c>
      <c r="E304" s="157" t="str">
        <f>IF(Pivot!E304=0,"",Pivot!E304)</f>
        <v/>
      </c>
      <c r="F304" s="157" t="str">
        <f>IF(Pivot!F304=0,"",Pivot!F304)</f>
        <v/>
      </c>
      <c r="G304" t="str">
        <f>IF(Pivot!G304=0,"",Pivot!G304)</f>
        <v/>
      </c>
      <c r="H304" s="157" t="str">
        <f>IF(Pivot!H304=0,"",Pivot!H304)</f>
        <v/>
      </c>
      <c r="I304" t="str">
        <f>IF(Pivot!J304=0,"",Pivot!J304)</f>
        <v/>
      </c>
      <c r="J304" t="str">
        <f>IF(Pivot!I304=0,"",Pivot!I304)</f>
        <v/>
      </c>
      <c r="K304" t="str">
        <f>IF(Pivot!K304=0,"",Pivot!K304)</f>
        <v/>
      </c>
      <c r="L304" s="70" t="str">
        <f>IF(Pivot!M304=0,"",Pivot!M304)</f>
        <v/>
      </c>
      <c r="M304" t="str">
        <f>IF(Pivot!L304=0,"",Pivot!L304)</f>
        <v/>
      </c>
      <c r="N304" t="str">
        <f>IF(Pivot!N304=0,"",Pivot!N304)</f>
        <v/>
      </c>
      <c r="O304" s="71"/>
      <c r="P304" s="83"/>
      <c r="Q304" s="83"/>
      <c r="R304" s="83"/>
      <c r="T304" s="2"/>
      <c r="U304" s="2"/>
      <c r="V304" s="2"/>
      <c r="W304" s="2"/>
      <c r="AA304" s="71"/>
    </row>
    <row r="305" spans="1:27" customFormat="1" x14ac:dyDescent="0.3">
      <c r="A305" s="2" t="str">
        <f>IF(Pivot!A305=0,"",TRIM(Pivot!A305))</f>
        <v/>
      </c>
      <c r="B305" t="str">
        <f>IF(Pivot!B305=0,"",Pivot!B305)</f>
        <v/>
      </c>
      <c r="C305" s="157" t="str">
        <f>IF(Pivot!C305=0,"",Pivot!C305)</f>
        <v/>
      </c>
      <c r="D305" s="157" t="str">
        <f>IF(Pivot!D305=0,"",Pivot!D305)</f>
        <v/>
      </c>
      <c r="E305" s="157" t="str">
        <f>IF(Pivot!E305=0,"",Pivot!E305)</f>
        <v/>
      </c>
      <c r="F305" s="157" t="str">
        <f>IF(Pivot!F305=0,"",Pivot!F305)</f>
        <v/>
      </c>
      <c r="G305" t="str">
        <f>IF(Pivot!G305=0,"",Pivot!G305)</f>
        <v/>
      </c>
      <c r="H305" s="157" t="str">
        <f>IF(Pivot!H305=0,"",Pivot!H305)</f>
        <v/>
      </c>
      <c r="I305" t="str">
        <f>IF(Pivot!J305=0,"",Pivot!J305)</f>
        <v/>
      </c>
      <c r="J305" t="str">
        <f>IF(Pivot!I305=0,"",Pivot!I305)</f>
        <v/>
      </c>
      <c r="K305" t="str">
        <f>IF(Pivot!K305=0,"",Pivot!K305)</f>
        <v/>
      </c>
      <c r="L305" s="70" t="str">
        <f>IF(Pivot!M305=0,"",Pivot!M305)</f>
        <v/>
      </c>
      <c r="M305" t="str">
        <f>IF(Pivot!L305=0,"",Pivot!L305)</f>
        <v/>
      </c>
      <c r="N305" t="str">
        <f>IF(Pivot!N305=0,"",Pivot!N305)</f>
        <v/>
      </c>
      <c r="O305" s="71"/>
      <c r="P305" s="83"/>
      <c r="Q305" s="83"/>
      <c r="R305" s="83"/>
      <c r="T305" s="2"/>
      <c r="U305" s="2"/>
      <c r="V305" s="2"/>
      <c r="W305" s="2"/>
      <c r="AA305" s="71"/>
    </row>
    <row r="306" spans="1:27" customFormat="1" x14ac:dyDescent="0.3">
      <c r="A306" s="2" t="str">
        <f>IF(Pivot!A306=0,"",TRIM(Pivot!A306))</f>
        <v/>
      </c>
      <c r="B306" t="str">
        <f>IF(Pivot!B306=0,"",Pivot!B306)</f>
        <v/>
      </c>
      <c r="C306" s="157" t="str">
        <f>IF(Pivot!C306=0,"",Pivot!C306)</f>
        <v/>
      </c>
      <c r="D306" s="157" t="str">
        <f>IF(Pivot!D306=0,"",Pivot!D306)</f>
        <v/>
      </c>
      <c r="E306" s="157" t="str">
        <f>IF(Pivot!E306=0,"",Pivot!E306)</f>
        <v/>
      </c>
      <c r="F306" s="157" t="str">
        <f>IF(Pivot!F306=0,"",Pivot!F306)</f>
        <v/>
      </c>
      <c r="G306" t="str">
        <f>IF(Pivot!G306=0,"",Pivot!G306)</f>
        <v/>
      </c>
      <c r="H306" s="157" t="str">
        <f>IF(Pivot!H306=0,"",Pivot!H306)</f>
        <v/>
      </c>
      <c r="I306" t="str">
        <f>IF(Pivot!J306=0,"",Pivot!J306)</f>
        <v/>
      </c>
      <c r="J306" t="str">
        <f>IF(Pivot!I306=0,"",Pivot!I306)</f>
        <v/>
      </c>
      <c r="K306" t="str">
        <f>IF(Pivot!K306=0,"",Pivot!K306)</f>
        <v/>
      </c>
      <c r="L306" s="70" t="str">
        <f>IF(Pivot!M306=0,"",Pivot!M306)</f>
        <v/>
      </c>
      <c r="M306" t="str">
        <f>IF(Pivot!L306=0,"",Pivot!L306)</f>
        <v/>
      </c>
      <c r="N306" t="str">
        <f>IF(Pivot!N306=0,"",Pivot!N306)</f>
        <v/>
      </c>
      <c r="O306" s="71"/>
      <c r="P306" s="83"/>
      <c r="Q306" s="83"/>
      <c r="R306" s="83"/>
      <c r="T306" s="2"/>
      <c r="U306" s="2"/>
      <c r="V306" s="2"/>
      <c r="W306" s="2"/>
      <c r="AA306" s="71"/>
    </row>
    <row r="307" spans="1:27" customFormat="1" x14ac:dyDescent="0.3">
      <c r="A307" s="2" t="str">
        <f>IF(Pivot!A307=0,"",TRIM(Pivot!A307))</f>
        <v/>
      </c>
      <c r="B307" t="str">
        <f>IF(Pivot!B307=0,"",Pivot!B307)</f>
        <v/>
      </c>
      <c r="C307" s="157" t="str">
        <f>IF(Pivot!C307=0,"",Pivot!C307)</f>
        <v/>
      </c>
      <c r="D307" s="157" t="str">
        <f>IF(Pivot!D307=0,"",Pivot!D307)</f>
        <v/>
      </c>
      <c r="E307" s="157" t="str">
        <f>IF(Pivot!E307=0,"",Pivot!E307)</f>
        <v/>
      </c>
      <c r="F307" s="157" t="str">
        <f>IF(Pivot!F307=0,"",Pivot!F307)</f>
        <v/>
      </c>
      <c r="G307" t="str">
        <f>IF(Pivot!G307=0,"",Pivot!G307)</f>
        <v/>
      </c>
      <c r="H307" s="157" t="str">
        <f>IF(Pivot!H307=0,"",Pivot!H307)</f>
        <v/>
      </c>
      <c r="I307" t="str">
        <f>IF(Pivot!J307=0,"",Pivot!J307)</f>
        <v/>
      </c>
      <c r="J307" t="str">
        <f>IF(Pivot!I307=0,"",Pivot!I307)</f>
        <v/>
      </c>
      <c r="K307" t="str">
        <f>IF(Pivot!K307=0,"",Pivot!K307)</f>
        <v/>
      </c>
      <c r="L307" s="70" t="str">
        <f>IF(Pivot!M307=0,"",Pivot!M307)</f>
        <v/>
      </c>
      <c r="M307" t="str">
        <f>IF(Pivot!L307=0,"",Pivot!L307)</f>
        <v/>
      </c>
      <c r="N307" t="str">
        <f>IF(Pivot!N307=0,"",Pivot!N307)</f>
        <v/>
      </c>
      <c r="O307" s="71"/>
      <c r="P307" s="83"/>
      <c r="Q307" s="83"/>
      <c r="R307" s="83"/>
      <c r="T307" s="2"/>
      <c r="U307" s="2"/>
      <c r="V307" s="2"/>
      <c r="W307" s="2"/>
      <c r="AA307" s="71"/>
    </row>
    <row r="308" spans="1:27" customFormat="1" x14ac:dyDescent="0.3">
      <c r="A308" s="2" t="str">
        <f>IF(Pivot!A308=0,"",TRIM(Pivot!A308))</f>
        <v/>
      </c>
      <c r="B308" t="str">
        <f>IF(Pivot!B308=0,"",Pivot!B308)</f>
        <v/>
      </c>
      <c r="C308" s="157" t="str">
        <f>IF(Pivot!C308=0,"",Pivot!C308)</f>
        <v/>
      </c>
      <c r="D308" s="157" t="str">
        <f>IF(Pivot!D308=0,"",Pivot!D308)</f>
        <v/>
      </c>
      <c r="E308" s="157" t="str">
        <f>IF(Pivot!E308=0,"",Pivot!E308)</f>
        <v/>
      </c>
      <c r="F308" s="157" t="str">
        <f>IF(Pivot!F308=0,"",Pivot!F308)</f>
        <v/>
      </c>
      <c r="G308" t="str">
        <f>IF(Pivot!G308=0,"",Pivot!G308)</f>
        <v/>
      </c>
      <c r="H308" s="157" t="str">
        <f>IF(Pivot!H308=0,"",Pivot!H308)</f>
        <v/>
      </c>
      <c r="I308" t="str">
        <f>IF(Pivot!J308=0,"",Pivot!J308)</f>
        <v/>
      </c>
      <c r="J308" t="str">
        <f>IF(Pivot!I308=0,"",Pivot!I308)</f>
        <v/>
      </c>
      <c r="K308" t="str">
        <f>IF(Pivot!K308=0,"",Pivot!K308)</f>
        <v/>
      </c>
      <c r="L308" s="70" t="str">
        <f>IF(Pivot!M308=0,"",Pivot!M308)</f>
        <v/>
      </c>
      <c r="M308" t="str">
        <f>IF(Pivot!L308=0,"",Pivot!L308)</f>
        <v/>
      </c>
      <c r="N308" t="str">
        <f>IF(Pivot!N308=0,"",Pivot!N308)</f>
        <v/>
      </c>
      <c r="O308" s="71"/>
      <c r="P308" s="83"/>
      <c r="Q308" s="83"/>
      <c r="R308" s="83"/>
      <c r="T308" s="2"/>
      <c r="U308" s="2"/>
      <c r="V308" s="2"/>
      <c r="W308" s="2"/>
      <c r="AA308" s="71"/>
    </row>
    <row r="309" spans="1:27" customFormat="1" x14ac:dyDescent="0.3">
      <c r="A309" s="2" t="str">
        <f>IF(Pivot!A309=0,"",TRIM(Pivot!A309))</f>
        <v/>
      </c>
      <c r="B309" t="str">
        <f>IF(Pivot!B309=0,"",Pivot!B309)</f>
        <v/>
      </c>
      <c r="C309" s="157" t="str">
        <f>IF(Pivot!C309=0,"",Pivot!C309)</f>
        <v/>
      </c>
      <c r="D309" s="157" t="str">
        <f>IF(Pivot!D309=0,"",Pivot!D309)</f>
        <v/>
      </c>
      <c r="E309" s="157" t="str">
        <f>IF(Pivot!E309=0,"",Pivot!E309)</f>
        <v/>
      </c>
      <c r="F309" s="157" t="str">
        <f>IF(Pivot!F309=0,"",Pivot!F309)</f>
        <v/>
      </c>
      <c r="G309" t="str">
        <f>IF(Pivot!G309=0,"",Pivot!G309)</f>
        <v/>
      </c>
      <c r="H309" s="157" t="str">
        <f>IF(Pivot!H309=0,"",Pivot!H309)</f>
        <v/>
      </c>
      <c r="I309" t="str">
        <f>IF(Pivot!J309=0,"",Pivot!J309)</f>
        <v/>
      </c>
      <c r="J309" t="str">
        <f>IF(Pivot!I309=0,"",Pivot!I309)</f>
        <v/>
      </c>
      <c r="K309" t="str">
        <f>IF(Pivot!K309=0,"",Pivot!K309)</f>
        <v/>
      </c>
      <c r="L309" s="70" t="str">
        <f>IF(Pivot!M309=0,"",Pivot!M309)</f>
        <v/>
      </c>
      <c r="M309" t="str">
        <f>IF(Pivot!L309=0,"",Pivot!L309)</f>
        <v/>
      </c>
      <c r="N309" t="str">
        <f>IF(Pivot!N309=0,"",Pivot!N309)</f>
        <v/>
      </c>
      <c r="O309" s="71"/>
      <c r="P309" s="83"/>
      <c r="Q309" s="83"/>
      <c r="R309" s="83"/>
      <c r="T309" s="2"/>
      <c r="U309" s="2"/>
      <c r="V309" s="2"/>
      <c r="W309" s="2"/>
      <c r="AA309" s="71"/>
    </row>
    <row r="310" spans="1:27" customFormat="1" x14ac:dyDescent="0.3">
      <c r="A310" s="2" t="str">
        <f>IF(Pivot!A310=0,"",TRIM(Pivot!A310))</f>
        <v/>
      </c>
      <c r="B310" t="str">
        <f>IF(Pivot!B310=0,"",Pivot!B310)</f>
        <v/>
      </c>
      <c r="C310" s="157" t="str">
        <f>IF(Pivot!C310=0,"",Pivot!C310)</f>
        <v/>
      </c>
      <c r="D310" s="157" t="str">
        <f>IF(Pivot!D310=0,"",Pivot!D310)</f>
        <v/>
      </c>
      <c r="E310" s="157" t="str">
        <f>IF(Pivot!E310=0,"",Pivot!E310)</f>
        <v/>
      </c>
      <c r="F310" s="157" t="str">
        <f>IF(Pivot!F310=0,"",Pivot!F310)</f>
        <v/>
      </c>
      <c r="G310" t="str">
        <f>IF(Pivot!G310=0,"",Pivot!G310)</f>
        <v/>
      </c>
      <c r="H310" s="157" t="str">
        <f>IF(Pivot!H310=0,"",Pivot!H310)</f>
        <v/>
      </c>
      <c r="I310" t="str">
        <f>IF(Pivot!J310=0,"",Pivot!J310)</f>
        <v/>
      </c>
      <c r="J310" t="str">
        <f>IF(Pivot!I310=0,"",Pivot!I310)</f>
        <v/>
      </c>
      <c r="K310" t="str">
        <f>IF(Pivot!K310=0,"",Pivot!K310)</f>
        <v/>
      </c>
      <c r="L310" s="70" t="str">
        <f>IF(Pivot!M310=0,"",Pivot!M310)</f>
        <v/>
      </c>
      <c r="M310" t="str">
        <f>IF(Pivot!L310=0,"",Pivot!L310)</f>
        <v/>
      </c>
      <c r="N310" t="str">
        <f>IF(Pivot!N310=0,"",Pivot!N310)</f>
        <v/>
      </c>
      <c r="O310" s="71"/>
      <c r="P310" s="83"/>
      <c r="Q310" s="83"/>
      <c r="R310" s="83"/>
      <c r="T310" s="2"/>
      <c r="U310" s="2"/>
      <c r="V310" s="2"/>
      <c r="W310" s="2"/>
      <c r="AA310" s="71"/>
    </row>
    <row r="311" spans="1:27" customFormat="1" x14ac:dyDescent="0.3">
      <c r="A311" s="2" t="str">
        <f>IF(Pivot!A311=0,"",TRIM(Pivot!A311))</f>
        <v/>
      </c>
      <c r="B311" t="str">
        <f>IF(Pivot!B311=0,"",Pivot!B311)</f>
        <v/>
      </c>
      <c r="C311" s="157" t="str">
        <f>IF(Pivot!C311=0,"",Pivot!C311)</f>
        <v/>
      </c>
      <c r="D311" s="157" t="str">
        <f>IF(Pivot!D311=0,"",Pivot!D311)</f>
        <v/>
      </c>
      <c r="E311" s="157" t="str">
        <f>IF(Pivot!E311=0,"",Pivot!E311)</f>
        <v/>
      </c>
      <c r="F311" s="157" t="str">
        <f>IF(Pivot!F311=0,"",Pivot!F311)</f>
        <v/>
      </c>
      <c r="G311" t="str">
        <f>IF(Pivot!G311=0,"",Pivot!G311)</f>
        <v/>
      </c>
      <c r="H311" s="157" t="str">
        <f>IF(Pivot!H311=0,"",Pivot!H311)</f>
        <v/>
      </c>
      <c r="I311" t="str">
        <f>IF(Pivot!J311=0,"",Pivot!J311)</f>
        <v/>
      </c>
      <c r="J311" t="str">
        <f>IF(Pivot!I311=0,"",Pivot!I311)</f>
        <v/>
      </c>
      <c r="K311" t="str">
        <f>IF(Pivot!K311=0,"",Pivot!K311)</f>
        <v/>
      </c>
      <c r="L311" s="70" t="str">
        <f>IF(Pivot!M311=0,"",Pivot!M311)</f>
        <v/>
      </c>
      <c r="M311" t="str">
        <f>IF(Pivot!L311=0,"",Pivot!L311)</f>
        <v/>
      </c>
      <c r="N311" t="str">
        <f>IF(Pivot!N311=0,"",Pivot!N311)</f>
        <v/>
      </c>
      <c r="O311" s="71"/>
      <c r="P311" s="83"/>
      <c r="Q311" s="83"/>
      <c r="R311" s="83"/>
      <c r="T311" s="2"/>
      <c r="U311" s="2"/>
      <c r="V311" s="2"/>
      <c r="W311" s="2"/>
      <c r="AA311" s="71"/>
    </row>
    <row r="312" spans="1:27" customFormat="1" x14ac:dyDescent="0.3">
      <c r="A312" s="2" t="str">
        <f>IF(Pivot!A312=0,"",TRIM(Pivot!A312))</f>
        <v/>
      </c>
      <c r="B312" t="str">
        <f>IF(Pivot!B312=0,"",Pivot!B312)</f>
        <v/>
      </c>
      <c r="C312" s="157" t="str">
        <f>IF(Pivot!C312=0,"",Pivot!C312)</f>
        <v/>
      </c>
      <c r="D312" s="157" t="str">
        <f>IF(Pivot!D312=0,"",Pivot!D312)</f>
        <v/>
      </c>
      <c r="E312" s="157" t="str">
        <f>IF(Pivot!E312=0,"",Pivot!E312)</f>
        <v/>
      </c>
      <c r="F312" s="157" t="str">
        <f>IF(Pivot!F312=0,"",Pivot!F312)</f>
        <v/>
      </c>
      <c r="G312" t="str">
        <f>IF(Pivot!G312=0,"",Pivot!G312)</f>
        <v/>
      </c>
      <c r="H312" s="157" t="str">
        <f>IF(Pivot!H312=0,"",Pivot!H312)</f>
        <v/>
      </c>
      <c r="I312" t="str">
        <f>IF(Pivot!J312=0,"",Pivot!J312)</f>
        <v/>
      </c>
      <c r="J312" t="str">
        <f>IF(Pivot!I312=0,"",Pivot!I312)</f>
        <v/>
      </c>
      <c r="K312" t="str">
        <f>IF(Pivot!K312=0,"",Pivot!K312)</f>
        <v/>
      </c>
      <c r="L312" s="70" t="str">
        <f>IF(Pivot!M312=0,"",Pivot!M312)</f>
        <v/>
      </c>
      <c r="M312" t="str">
        <f>IF(Pivot!L312=0,"",Pivot!L312)</f>
        <v/>
      </c>
      <c r="N312" t="str">
        <f>IF(Pivot!N312=0,"",Pivot!N312)</f>
        <v/>
      </c>
      <c r="O312" s="71"/>
      <c r="P312" s="83"/>
      <c r="Q312" s="83"/>
      <c r="R312" s="83"/>
      <c r="T312" s="2"/>
      <c r="U312" s="2"/>
      <c r="V312" s="2"/>
      <c r="W312" s="2"/>
      <c r="AA312" s="71"/>
    </row>
    <row r="313" spans="1:27" customFormat="1" x14ac:dyDescent="0.3">
      <c r="A313" s="2" t="str">
        <f>IF(Pivot!A313=0,"",TRIM(Pivot!A313))</f>
        <v/>
      </c>
      <c r="B313" t="str">
        <f>IF(Pivot!B313=0,"",Pivot!B313)</f>
        <v/>
      </c>
      <c r="C313" s="157" t="str">
        <f>IF(Pivot!C313=0,"",Pivot!C313)</f>
        <v/>
      </c>
      <c r="D313" s="157" t="str">
        <f>IF(Pivot!D313=0,"",Pivot!D313)</f>
        <v/>
      </c>
      <c r="E313" s="157" t="str">
        <f>IF(Pivot!E313=0,"",Pivot!E313)</f>
        <v/>
      </c>
      <c r="F313" s="157" t="str">
        <f>IF(Pivot!F313=0,"",Pivot!F313)</f>
        <v/>
      </c>
      <c r="G313" t="str">
        <f>IF(Pivot!G313=0,"",Pivot!G313)</f>
        <v/>
      </c>
      <c r="H313" s="157" t="str">
        <f>IF(Pivot!H313=0,"",Pivot!H313)</f>
        <v/>
      </c>
      <c r="I313" t="str">
        <f>IF(Pivot!J313=0,"",Pivot!J313)</f>
        <v/>
      </c>
      <c r="J313" t="str">
        <f>IF(Pivot!I313=0,"",Pivot!I313)</f>
        <v/>
      </c>
      <c r="K313" t="str">
        <f>IF(Pivot!K313=0,"",Pivot!K313)</f>
        <v/>
      </c>
      <c r="L313" s="70" t="str">
        <f>IF(Pivot!M313=0,"",Pivot!M313)</f>
        <v/>
      </c>
      <c r="M313" t="str">
        <f>IF(Pivot!L313=0,"",Pivot!L313)</f>
        <v/>
      </c>
      <c r="N313" t="str">
        <f>IF(Pivot!N313=0,"",Pivot!N313)</f>
        <v/>
      </c>
      <c r="O313" s="71"/>
      <c r="P313" s="83"/>
      <c r="Q313" s="83"/>
      <c r="R313" s="83"/>
      <c r="T313" s="2"/>
      <c r="U313" s="2"/>
      <c r="V313" s="2"/>
      <c r="W313" s="2"/>
      <c r="AA313" s="71"/>
    </row>
    <row r="314" spans="1:27" customFormat="1" x14ac:dyDescent="0.3">
      <c r="A314" s="2" t="str">
        <f>IF(Pivot!A314=0,"",TRIM(Pivot!A314))</f>
        <v/>
      </c>
      <c r="B314" t="str">
        <f>IF(Pivot!B314=0,"",Pivot!B314)</f>
        <v/>
      </c>
      <c r="C314" s="157" t="str">
        <f>IF(Pivot!C314=0,"",Pivot!C314)</f>
        <v/>
      </c>
      <c r="D314" s="157" t="str">
        <f>IF(Pivot!D314=0,"",Pivot!D314)</f>
        <v/>
      </c>
      <c r="E314" s="157" t="str">
        <f>IF(Pivot!E314=0,"",Pivot!E314)</f>
        <v/>
      </c>
      <c r="F314" s="157" t="str">
        <f>IF(Pivot!F314=0,"",Pivot!F314)</f>
        <v/>
      </c>
      <c r="G314" t="str">
        <f>IF(Pivot!G314=0,"",Pivot!G314)</f>
        <v/>
      </c>
      <c r="H314" s="157" t="str">
        <f>IF(Pivot!H314=0,"",Pivot!H314)</f>
        <v/>
      </c>
      <c r="I314" t="str">
        <f>IF(Pivot!J314=0,"",Pivot!J314)</f>
        <v/>
      </c>
      <c r="J314" t="str">
        <f>IF(Pivot!I314=0,"",Pivot!I314)</f>
        <v/>
      </c>
      <c r="K314" t="str">
        <f>IF(Pivot!K314=0,"",Pivot!K314)</f>
        <v/>
      </c>
      <c r="L314" s="70" t="str">
        <f>IF(Pivot!M314=0,"",Pivot!M314)</f>
        <v/>
      </c>
      <c r="M314" t="str">
        <f>IF(Pivot!L314=0,"",Pivot!L314)</f>
        <v/>
      </c>
      <c r="N314" t="str">
        <f>IF(Pivot!N314=0,"",Pivot!N314)</f>
        <v/>
      </c>
      <c r="O314" s="71"/>
      <c r="P314" s="83"/>
      <c r="Q314" s="83"/>
      <c r="R314" s="83"/>
      <c r="T314" s="2"/>
      <c r="U314" s="2"/>
      <c r="V314" s="2"/>
      <c r="W314" s="2"/>
      <c r="AA314" s="71"/>
    </row>
    <row r="315" spans="1:27" customFormat="1" x14ac:dyDescent="0.3">
      <c r="A315" s="2" t="str">
        <f>IF(Pivot!A315=0,"",TRIM(Pivot!A315))</f>
        <v/>
      </c>
      <c r="B315" t="str">
        <f>IF(Pivot!B315=0,"",Pivot!B315)</f>
        <v/>
      </c>
      <c r="C315" s="157" t="str">
        <f>IF(Pivot!C315=0,"",Pivot!C315)</f>
        <v/>
      </c>
      <c r="D315" s="157" t="str">
        <f>IF(Pivot!D315=0,"",Pivot!D315)</f>
        <v/>
      </c>
      <c r="E315" s="157" t="str">
        <f>IF(Pivot!E315=0,"",Pivot!E315)</f>
        <v/>
      </c>
      <c r="F315" s="157" t="str">
        <f>IF(Pivot!F315=0,"",Pivot!F315)</f>
        <v/>
      </c>
      <c r="G315" t="str">
        <f>IF(Pivot!G315=0,"",Pivot!G315)</f>
        <v/>
      </c>
      <c r="H315" s="157" t="str">
        <f>IF(Pivot!H315=0,"",Pivot!H315)</f>
        <v/>
      </c>
      <c r="I315" t="str">
        <f>IF(Pivot!J315=0,"",Pivot!J315)</f>
        <v/>
      </c>
      <c r="J315" t="str">
        <f>IF(Pivot!I315=0,"",Pivot!I315)</f>
        <v/>
      </c>
      <c r="K315" t="str">
        <f>IF(Pivot!K315=0,"",Pivot!K315)</f>
        <v/>
      </c>
      <c r="L315" s="70" t="str">
        <f>IF(Pivot!M315=0,"",Pivot!M315)</f>
        <v/>
      </c>
      <c r="M315" t="str">
        <f>IF(Pivot!L315=0,"",Pivot!L315)</f>
        <v/>
      </c>
      <c r="N315" t="str">
        <f>IF(Pivot!N315=0,"",Pivot!N315)</f>
        <v/>
      </c>
      <c r="O315" s="71"/>
      <c r="P315" s="83"/>
      <c r="Q315" s="83"/>
      <c r="R315" s="83"/>
      <c r="T315" s="2"/>
      <c r="U315" s="2"/>
      <c r="V315" s="2"/>
      <c r="W315" s="2"/>
      <c r="AA315" s="71"/>
    </row>
    <row r="316" spans="1:27" customFormat="1" x14ac:dyDescent="0.3">
      <c r="A316" s="2" t="str">
        <f>IF(Pivot!A316=0,"",TRIM(Pivot!A316))</f>
        <v/>
      </c>
      <c r="B316" t="str">
        <f>IF(Pivot!B316=0,"",Pivot!B316)</f>
        <v/>
      </c>
      <c r="C316" s="157" t="str">
        <f>IF(Pivot!C316=0,"",Pivot!C316)</f>
        <v/>
      </c>
      <c r="D316" s="157" t="str">
        <f>IF(Pivot!D316=0,"",Pivot!D316)</f>
        <v/>
      </c>
      <c r="E316" s="157" t="str">
        <f>IF(Pivot!E316=0,"",Pivot!E316)</f>
        <v/>
      </c>
      <c r="F316" s="157" t="str">
        <f>IF(Pivot!F316=0,"",Pivot!F316)</f>
        <v/>
      </c>
      <c r="G316" t="str">
        <f>IF(Pivot!G316=0,"",Pivot!G316)</f>
        <v/>
      </c>
      <c r="H316" s="157" t="str">
        <f>IF(Pivot!H316=0,"",Pivot!H316)</f>
        <v/>
      </c>
      <c r="I316" t="str">
        <f>IF(Pivot!J316=0,"",Pivot!J316)</f>
        <v/>
      </c>
      <c r="J316" t="str">
        <f>IF(Pivot!I316=0,"",Pivot!I316)</f>
        <v/>
      </c>
      <c r="K316" t="str">
        <f>IF(Pivot!K316=0,"",Pivot!K316)</f>
        <v/>
      </c>
      <c r="L316" s="70" t="str">
        <f>IF(Pivot!M316=0,"",Pivot!M316)</f>
        <v/>
      </c>
      <c r="M316" t="str">
        <f>IF(Pivot!L316=0,"",Pivot!L316)</f>
        <v/>
      </c>
      <c r="N316" t="str">
        <f>IF(Pivot!N316=0,"",Pivot!N316)</f>
        <v/>
      </c>
      <c r="O316" s="71"/>
      <c r="P316" s="83"/>
      <c r="Q316" s="83"/>
      <c r="R316" s="83"/>
      <c r="T316" s="2"/>
      <c r="U316" s="2"/>
      <c r="V316" s="2"/>
      <c r="W316" s="2"/>
      <c r="AA316" s="71"/>
    </row>
    <row r="317" spans="1:27" customFormat="1" x14ac:dyDescent="0.3">
      <c r="A317" s="2" t="str">
        <f>IF(Pivot!A317=0,"",TRIM(Pivot!A317))</f>
        <v/>
      </c>
      <c r="B317" t="str">
        <f>IF(Pivot!B317=0,"",Pivot!B317)</f>
        <v/>
      </c>
      <c r="C317" s="157" t="str">
        <f>IF(Pivot!C317=0,"",Pivot!C317)</f>
        <v/>
      </c>
      <c r="D317" s="157" t="str">
        <f>IF(Pivot!D317=0,"",Pivot!D317)</f>
        <v/>
      </c>
      <c r="E317" s="157" t="str">
        <f>IF(Pivot!E317=0,"",Pivot!E317)</f>
        <v/>
      </c>
      <c r="F317" s="157" t="str">
        <f>IF(Pivot!F317=0,"",Pivot!F317)</f>
        <v/>
      </c>
      <c r="G317" t="str">
        <f>IF(Pivot!G317=0,"",Pivot!G317)</f>
        <v/>
      </c>
      <c r="H317" s="157" t="str">
        <f>IF(Pivot!H317=0,"",Pivot!H317)</f>
        <v/>
      </c>
      <c r="I317" t="str">
        <f>IF(Pivot!J317=0,"",Pivot!J317)</f>
        <v/>
      </c>
      <c r="J317" t="str">
        <f>IF(Pivot!I317=0,"",Pivot!I317)</f>
        <v/>
      </c>
      <c r="K317" t="str">
        <f>IF(Pivot!K317=0,"",Pivot!K317)</f>
        <v/>
      </c>
      <c r="L317" s="70" t="str">
        <f>IF(Pivot!M317=0,"",Pivot!M317)</f>
        <v/>
      </c>
      <c r="M317" t="str">
        <f>IF(Pivot!L317=0,"",Pivot!L317)</f>
        <v/>
      </c>
      <c r="N317" t="str">
        <f>IF(Pivot!N317=0,"",Pivot!N317)</f>
        <v/>
      </c>
      <c r="O317" s="71"/>
      <c r="P317" s="83"/>
      <c r="Q317" s="83"/>
      <c r="R317" s="83"/>
      <c r="T317" s="2"/>
      <c r="U317" s="2"/>
      <c r="V317" s="2"/>
      <c r="W317" s="2"/>
      <c r="AA317" s="71"/>
    </row>
    <row r="318" spans="1:27" customFormat="1" x14ac:dyDescent="0.3">
      <c r="A318" s="2" t="str">
        <f>IF(Pivot!A318=0,"",TRIM(Pivot!A318))</f>
        <v/>
      </c>
      <c r="B318" t="str">
        <f>IF(Pivot!B318=0,"",Pivot!B318)</f>
        <v/>
      </c>
      <c r="C318" s="157" t="str">
        <f>IF(Pivot!C318=0,"",Pivot!C318)</f>
        <v/>
      </c>
      <c r="D318" s="157" t="str">
        <f>IF(Pivot!D318=0,"",Pivot!D318)</f>
        <v/>
      </c>
      <c r="E318" s="157" t="str">
        <f>IF(Pivot!E318=0,"",Pivot!E318)</f>
        <v/>
      </c>
      <c r="F318" s="157" t="str">
        <f>IF(Pivot!F318=0,"",Pivot!F318)</f>
        <v/>
      </c>
      <c r="G318" t="str">
        <f>IF(Pivot!G318=0,"",Pivot!G318)</f>
        <v/>
      </c>
      <c r="H318" s="157" t="str">
        <f>IF(Pivot!H318=0,"",Pivot!H318)</f>
        <v/>
      </c>
      <c r="I318" t="str">
        <f>IF(Pivot!J318=0,"",Pivot!J318)</f>
        <v/>
      </c>
      <c r="J318" t="str">
        <f>IF(Pivot!I318=0,"",Pivot!I318)</f>
        <v/>
      </c>
      <c r="K318" t="str">
        <f>IF(Pivot!K318=0,"",Pivot!K318)</f>
        <v/>
      </c>
      <c r="L318" s="70" t="str">
        <f>IF(Pivot!M318=0,"",Pivot!M318)</f>
        <v/>
      </c>
      <c r="M318" t="str">
        <f>IF(Pivot!L318=0,"",Pivot!L318)</f>
        <v/>
      </c>
      <c r="N318" t="str">
        <f>IF(Pivot!N318=0,"",Pivot!N318)</f>
        <v/>
      </c>
      <c r="O318" s="71"/>
      <c r="P318" s="83"/>
      <c r="Q318" s="83"/>
      <c r="R318" s="83"/>
      <c r="T318" s="2"/>
      <c r="U318" s="2"/>
      <c r="V318" s="2"/>
      <c r="W318" s="2"/>
      <c r="AA318" s="71"/>
    </row>
    <row r="319" spans="1:27" customFormat="1" x14ac:dyDescent="0.3">
      <c r="A319" s="2" t="str">
        <f>IF(Pivot!A319=0,"",TRIM(Pivot!A319))</f>
        <v/>
      </c>
      <c r="B319" t="str">
        <f>IF(Pivot!B319=0,"",Pivot!B319)</f>
        <v/>
      </c>
      <c r="C319" s="157" t="str">
        <f>IF(Pivot!C319=0,"",Pivot!C319)</f>
        <v/>
      </c>
      <c r="D319" s="157" t="str">
        <f>IF(Pivot!D319=0,"",Pivot!D319)</f>
        <v/>
      </c>
      <c r="E319" s="157" t="str">
        <f>IF(Pivot!E319=0,"",Pivot!E319)</f>
        <v/>
      </c>
      <c r="F319" s="157" t="str">
        <f>IF(Pivot!F319=0,"",Pivot!F319)</f>
        <v/>
      </c>
      <c r="G319" t="str">
        <f>IF(Pivot!G319=0,"",Pivot!G319)</f>
        <v/>
      </c>
      <c r="H319" s="157" t="str">
        <f>IF(Pivot!H319=0,"",Pivot!H319)</f>
        <v/>
      </c>
      <c r="I319" t="str">
        <f>IF(Pivot!J319=0,"",Pivot!J319)</f>
        <v/>
      </c>
      <c r="J319" t="str">
        <f>IF(Pivot!I319=0,"",Pivot!I319)</f>
        <v/>
      </c>
      <c r="K319" t="str">
        <f>IF(Pivot!K319=0,"",Pivot!K319)</f>
        <v/>
      </c>
      <c r="L319" s="70" t="str">
        <f>IF(Pivot!M319=0,"",Pivot!M319)</f>
        <v/>
      </c>
      <c r="M319" t="str">
        <f>IF(Pivot!L319=0,"",Pivot!L319)</f>
        <v/>
      </c>
      <c r="N319" t="str">
        <f>IF(Pivot!N319=0,"",Pivot!N319)</f>
        <v/>
      </c>
      <c r="O319" s="71"/>
      <c r="P319" s="83"/>
      <c r="Q319" s="83"/>
      <c r="R319" s="83"/>
      <c r="T319" s="2"/>
      <c r="U319" s="2"/>
      <c r="V319" s="2"/>
      <c r="W319" s="2"/>
      <c r="AA319" s="71"/>
    </row>
    <row r="320" spans="1:27" customFormat="1" x14ac:dyDescent="0.3">
      <c r="A320" s="2" t="str">
        <f>IF(Pivot!A320=0,"",TRIM(Pivot!A320))</f>
        <v/>
      </c>
      <c r="B320" t="str">
        <f>IF(Pivot!B320=0,"",Pivot!B320)</f>
        <v/>
      </c>
      <c r="C320" s="157" t="str">
        <f>IF(Pivot!C320=0,"",Pivot!C320)</f>
        <v/>
      </c>
      <c r="D320" s="157" t="str">
        <f>IF(Pivot!D320=0,"",Pivot!D320)</f>
        <v/>
      </c>
      <c r="E320" s="157" t="str">
        <f>IF(Pivot!E320=0,"",Pivot!E320)</f>
        <v/>
      </c>
      <c r="F320" s="157" t="str">
        <f>IF(Pivot!F320=0,"",Pivot!F320)</f>
        <v/>
      </c>
      <c r="G320" t="str">
        <f>IF(Pivot!G320=0,"",Pivot!G320)</f>
        <v/>
      </c>
      <c r="H320" s="157" t="str">
        <f>IF(Pivot!H320=0,"",Pivot!H320)</f>
        <v/>
      </c>
      <c r="I320" t="str">
        <f>IF(Pivot!J320=0,"",Pivot!J320)</f>
        <v/>
      </c>
      <c r="J320" t="str">
        <f>IF(Pivot!I320=0,"",Pivot!I320)</f>
        <v/>
      </c>
      <c r="K320" t="str">
        <f>IF(Pivot!K320=0,"",Pivot!K320)</f>
        <v/>
      </c>
      <c r="L320" s="70" t="str">
        <f>IF(Pivot!M320=0,"",Pivot!M320)</f>
        <v/>
      </c>
      <c r="M320" t="str">
        <f>IF(Pivot!L320=0,"",Pivot!L320)</f>
        <v/>
      </c>
      <c r="N320" t="str">
        <f>IF(Pivot!N320=0,"",Pivot!N320)</f>
        <v/>
      </c>
      <c r="O320" s="71"/>
      <c r="P320" s="83"/>
      <c r="Q320" s="83"/>
      <c r="R320" s="83"/>
      <c r="T320" s="2"/>
      <c r="U320" s="2"/>
      <c r="V320" s="2"/>
      <c r="W320" s="2"/>
      <c r="AA320" s="71"/>
    </row>
    <row r="321" spans="1:27" customFormat="1" x14ac:dyDescent="0.3">
      <c r="A321" s="2" t="str">
        <f>IF(Pivot!A321=0,"",TRIM(Pivot!A321))</f>
        <v/>
      </c>
      <c r="B321" t="str">
        <f>IF(Pivot!B321=0,"",Pivot!B321)</f>
        <v/>
      </c>
      <c r="C321" s="157" t="str">
        <f>IF(Pivot!C321=0,"",Pivot!C321)</f>
        <v/>
      </c>
      <c r="D321" s="157" t="str">
        <f>IF(Pivot!D321=0,"",Pivot!D321)</f>
        <v/>
      </c>
      <c r="E321" s="157" t="str">
        <f>IF(Pivot!E321=0,"",Pivot!E321)</f>
        <v/>
      </c>
      <c r="F321" s="157" t="str">
        <f>IF(Pivot!F321=0,"",Pivot!F321)</f>
        <v/>
      </c>
      <c r="G321" t="str">
        <f>IF(Pivot!G321=0,"",Pivot!G321)</f>
        <v/>
      </c>
      <c r="H321" s="157" t="str">
        <f>IF(Pivot!H321=0,"",Pivot!H321)</f>
        <v/>
      </c>
      <c r="I321" t="str">
        <f>IF(Pivot!J321=0,"",Pivot!J321)</f>
        <v/>
      </c>
      <c r="J321" t="str">
        <f>IF(Pivot!I321=0,"",Pivot!I321)</f>
        <v/>
      </c>
      <c r="K321" t="str">
        <f>IF(Pivot!K321=0,"",Pivot!K321)</f>
        <v/>
      </c>
      <c r="L321" s="70" t="str">
        <f>IF(Pivot!M321=0,"",Pivot!M321)</f>
        <v/>
      </c>
      <c r="M321" t="str">
        <f>IF(Pivot!L321=0,"",Pivot!L321)</f>
        <v/>
      </c>
      <c r="N321" t="str">
        <f>IF(Pivot!N321=0,"",Pivot!N321)</f>
        <v/>
      </c>
      <c r="O321" s="71"/>
      <c r="P321" s="83"/>
      <c r="Q321" s="83"/>
      <c r="R321" s="83"/>
      <c r="T321" s="2"/>
      <c r="U321" s="2"/>
      <c r="V321" s="2"/>
      <c r="W321" s="2"/>
      <c r="AA321" s="71"/>
    </row>
    <row r="322" spans="1:27" customFormat="1" x14ac:dyDescent="0.3">
      <c r="A322" s="2" t="str">
        <f>IF(Pivot!A322=0,"",TRIM(Pivot!A322))</f>
        <v/>
      </c>
      <c r="B322" t="str">
        <f>IF(Pivot!B322=0,"",Pivot!B322)</f>
        <v/>
      </c>
      <c r="C322" s="157" t="str">
        <f>IF(Pivot!C322=0,"",Pivot!C322)</f>
        <v/>
      </c>
      <c r="D322" s="157" t="str">
        <f>IF(Pivot!D322=0,"",Pivot!D322)</f>
        <v/>
      </c>
      <c r="E322" s="157" t="str">
        <f>IF(Pivot!E322=0,"",Pivot!E322)</f>
        <v/>
      </c>
      <c r="F322" s="157" t="str">
        <f>IF(Pivot!F322=0,"",Pivot!F322)</f>
        <v/>
      </c>
      <c r="G322" t="str">
        <f>IF(Pivot!G322=0,"",Pivot!G322)</f>
        <v/>
      </c>
      <c r="H322" s="157" t="str">
        <f>IF(Pivot!H322=0,"",Pivot!H322)</f>
        <v/>
      </c>
      <c r="I322" t="str">
        <f>IF(Pivot!J322=0,"",Pivot!J322)</f>
        <v/>
      </c>
      <c r="J322" t="str">
        <f>IF(Pivot!I322=0,"",Pivot!I322)</f>
        <v/>
      </c>
      <c r="K322" t="str">
        <f>IF(Pivot!K322=0,"",Pivot!K322)</f>
        <v/>
      </c>
      <c r="L322" s="70" t="str">
        <f>IF(Pivot!M322=0,"",Pivot!M322)</f>
        <v/>
      </c>
      <c r="M322" t="str">
        <f>IF(Pivot!L322=0,"",Pivot!L322)</f>
        <v/>
      </c>
      <c r="N322" t="str">
        <f>IF(Pivot!N322=0,"",Pivot!N322)</f>
        <v/>
      </c>
      <c r="O322" s="71"/>
      <c r="P322" s="83"/>
      <c r="Q322" s="83"/>
      <c r="R322" s="83"/>
      <c r="T322" s="2"/>
      <c r="U322" s="2"/>
      <c r="V322" s="2"/>
      <c r="W322" s="2"/>
      <c r="AA322" s="71"/>
    </row>
    <row r="323" spans="1:27" customFormat="1" x14ac:dyDescent="0.3">
      <c r="A323" s="2" t="str">
        <f>IF(Pivot!A323=0,"",TRIM(Pivot!A323))</f>
        <v/>
      </c>
      <c r="B323" t="str">
        <f>IF(Pivot!B323=0,"",Pivot!B323)</f>
        <v/>
      </c>
      <c r="C323" s="157" t="str">
        <f>IF(Pivot!C323=0,"",Pivot!C323)</f>
        <v/>
      </c>
      <c r="D323" s="157" t="str">
        <f>IF(Pivot!D323=0,"",Pivot!D323)</f>
        <v/>
      </c>
      <c r="E323" s="157" t="str">
        <f>IF(Pivot!E323=0,"",Pivot!E323)</f>
        <v/>
      </c>
      <c r="F323" s="157" t="str">
        <f>IF(Pivot!F323=0,"",Pivot!F323)</f>
        <v/>
      </c>
      <c r="G323" t="str">
        <f>IF(Pivot!G323=0,"",Pivot!G323)</f>
        <v/>
      </c>
      <c r="H323" s="157" t="str">
        <f>IF(Pivot!H323=0,"",Pivot!H323)</f>
        <v/>
      </c>
      <c r="I323" t="str">
        <f>IF(Pivot!J323=0,"",Pivot!J323)</f>
        <v/>
      </c>
      <c r="J323" t="str">
        <f>IF(Pivot!I323=0,"",Pivot!I323)</f>
        <v/>
      </c>
      <c r="K323" t="str">
        <f>IF(Pivot!K323=0,"",Pivot!K323)</f>
        <v/>
      </c>
      <c r="L323" s="70" t="str">
        <f>IF(Pivot!M323=0,"",Pivot!M323)</f>
        <v/>
      </c>
      <c r="M323" t="str">
        <f>IF(Pivot!L323=0,"",Pivot!L323)</f>
        <v/>
      </c>
      <c r="N323" t="str">
        <f>IF(Pivot!N323=0,"",Pivot!N323)</f>
        <v/>
      </c>
      <c r="O323" s="71"/>
      <c r="P323" s="83"/>
      <c r="Q323" s="83"/>
      <c r="R323" s="83"/>
      <c r="T323" s="2"/>
      <c r="U323" s="2"/>
      <c r="V323" s="2"/>
      <c r="W323" s="2"/>
      <c r="AA323" s="71"/>
    </row>
    <row r="324" spans="1:27" customFormat="1" x14ac:dyDescent="0.3">
      <c r="A324" s="2" t="str">
        <f>IF(Pivot!A324=0,"",TRIM(Pivot!A324))</f>
        <v/>
      </c>
      <c r="B324" t="str">
        <f>IF(Pivot!B324=0,"",Pivot!B324)</f>
        <v/>
      </c>
      <c r="C324" s="157" t="str">
        <f>IF(Pivot!C324=0,"",Pivot!C324)</f>
        <v/>
      </c>
      <c r="D324" s="157" t="str">
        <f>IF(Pivot!D324=0,"",Pivot!D324)</f>
        <v/>
      </c>
      <c r="E324" s="157" t="str">
        <f>IF(Pivot!E324=0,"",Pivot!E324)</f>
        <v/>
      </c>
      <c r="F324" s="157" t="str">
        <f>IF(Pivot!F324=0,"",Pivot!F324)</f>
        <v/>
      </c>
      <c r="G324" t="str">
        <f>IF(Pivot!G324=0,"",Pivot!G324)</f>
        <v/>
      </c>
      <c r="H324" s="157" t="str">
        <f>IF(Pivot!H324=0,"",Pivot!H324)</f>
        <v/>
      </c>
      <c r="I324" t="str">
        <f>IF(Pivot!J324=0,"",Pivot!J324)</f>
        <v/>
      </c>
      <c r="J324" t="str">
        <f>IF(Pivot!I324=0,"",Pivot!I324)</f>
        <v/>
      </c>
      <c r="K324" t="str">
        <f>IF(Pivot!K324=0,"",Pivot!K324)</f>
        <v/>
      </c>
      <c r="L324" s="70" t="str">
        <f>IF(Pivot!M324=0,"",Pivot!M324)</f>
        <v/>
      </c>
      <c r="M324" t="str">
        <f>IF(Pivot!L324=0,"",Pivot!L324)</f>
        <v/>
      </c>
      <c r="N324" t="str">
        <f>IF(Pivot!N324=0,"",Pivot!N324)</f>
        <v/>
      </c>
      <c r="O324" s="71"/>
      <c r="P324" s="83"/>
      <c r="Q324" s="83"/>
      <c r="R324" s="83"/>
      <c r="T324" s="2"/>
      <c r="U324" s="2"/>
      <c r="V324" s="2"/>
      <c r="W324" s="2"/>
      <c r="AA324" s="71"/>
    </row>
    <row r="325" spans="1:27" customFormat="1" x14ac:dyDescent="0.3">
      <c r="A325" s="2" t="str">
        <f>IF(Pivot!A325=0,"",TRIM(Pivot!A325))</f>
        <v/>
      </c>
      <c r="B325" t="str">
        <f>IF(Pivot!B325=0,"",Pivot!B325)</f>
        <v/>
      </c>
      <c r="C325" s="157" t="str">
        <f>IF(Pivot!C325=0,"",Pivot!C325)</f>
        <v/>
      </c>
      <c r="D325" s="157" t="str">
        <f>IF(Pivot!D325=0,"",Pivot!D325)</f>
        <v/>
      </c>
      <c r="E325" s="157" t="str">
        <f>IF(Pivot!E325=0,"",Pivot!E325)</f>
        <v/>
      </c>
      <c r="F325" s="157" t="str">
        <f>IF(Pivot!F325=0,"",Pivot!F325)</f>
        <v/>
      </c>
      <c r="G325" t="str">
        <f>IF(Pivot!G325=0,"",Pivot!G325)</f>
        <v/>
      </c>
      <c r="H325" s="157" t="str">
        <f>IF(Pivot!H325=0,"",Pivot!H325)</f>
        <v/>
      </c>
      <c r="I325" t="str">
        <f>IF(Pivot!J325=0,"",Pivot!J325)</f>
        <v/>
      </c>
      <c r="J325" t="str">
        <f>IF(Pivot!I325=0,"",Pivot!I325)</f>
        <v/>
      </c>
      <c r="K325" t="str">
        <f>IF(Pivot!K325=0,"",Pivot!K325)</f>
        <v/>
      </c>
      <c r="L325" s="70" t="str">
        <f>IF(Pivot!M325=0,"",Pivot!M325)</f>
        <v/>
      </c>
      <c r="M325" t="str">
        <f>IF(Pivot!L325=0,"",Pivot!L325)</f>
        <v/>
      </c>
      <c r="N325" t="str">
        <f>IF(Pivot!N325=0,"",Pivot!N325)</f>
        <v/>
      </c>
      <c r="O325" s="71"/>
      <c r="P325" s="83"/>
      <c r="Q325" s="83"/>
      <c r="R325" s="83"/>
      <c r="T325" s="2"/>
      <c r="U325" s="2"/>
      <c r="V325" s="2"/>
      <c r="W325" s="2"/>
      <c r="AA325" s="71"/>
    </row>
    <row r="326" spans="1:27" customFormat="1" x14ac:dyDescent="0.3">
      <c r="A326" s="2" t="str">
        <f>IF(Pivot!A326=0,"",TRIM(Pivot!A326))</f>
        <v/>
      </c>
      <c r="B326" t="str">
        <f>IF(Pivot!B326=0,"",Pivot!B326)</f>
        <v/>
      </c>
      <c r="C326" s="157" t="str">
        <f>IF(Pivot!C326=0,"",Pivot!C326)</f>
        <v/>
      </c>
      <c r="D326" s="157" t="str">
        <f>IF(Pivot!D326=0,"",Pivot!D326)</f>
        <v/>
      </c>
      <c r="E326" s="157" t="str">
        <f>IF(Pivot!E326=0,"",Pivot!E326)</f>
        <v/>
      </c>
      <c r="F326" s="157" t="str">
        <f>IF(Pivot!F326=0,"",Pivot!F326)</f>
        <v/>
      </c>
      <c r="G326" t="str">
        <f>IF(Pivot!G326=0,"",Pivot!G326)</f>
        <v/>
      </c>
      <c r="H326" s="157" t="str">
        <f>IF(Pivot!H326=0,"",Pivot!H326)</f>
        <v/>
      </c>
      <c r="I326" t="str">
        <f>IF(Pivot!J326=0,"",Pivot!J326)</f>
        <v/>
      </c>
      <c r="J326" t="str">
        <f>IF(Pivot!I326=0,"",Pivot!I326)</f>
        <v/>
      </c>
      <c r="K326" t="str">
        <f>IF(Pivot!K326=0,"",Pivot!K326)</f>
        <v/>
      </c>
      <c r="L326" s="70" t="str">
        <f>IF(Pivot!M326=0,"",Pivot!M326)</f>
        <v/>
      </c>
      <c r="M326" t="str">
        <f>IF(Pivot!L326=0,"",Pivot!L326)</f>
        <v/>
      </c>
      <c r="N326" t="str">
        <f>IF(Pivot!N326=0,"",Pivot!N326)</f>
        <v/>
      </c>
      <c r="O326" s="71"/>
      <c r="P326" s="83"/>
      <c r="Q326" s="83"/>
      <c r="R326" s="83"/>
      <c r="T326" s="2"/>
      <c r="U326" s="2"/>
      <c r="V326" s="2"/>
      <c r="W326" s="2"/>
      <c r="AA326" s="71"/>
    </row>
    <row r="327" spans="1:27" customFormat="1" x14ac:dyDescent="0.3">
      <c r="A327" s="2" t="str">
        <f>IF(Pivot!A327=0,"",TRIM(Pivot!A327))</f>
        <v/>
      </c>
      <c r="B327" t="str">
        <f>IF(Pivot!B327=0,"",Pivot!B327)</f>
        <v/>
      </c>
      <c r="C327" s="157" t="str">
        <f>IF(Pivot!C327=0,"",Pivot!C327)</f>
        <v/>
      </c>
      <c r="D327" s="157" t="str">
        <f>IF(Pivot!D327=0,"",Pivot!D327)</f>
        <v/>
      </c>
      <c r="E327" s="157" t="str">
        <f>IF(Pivot!E327=0,"",Pivot!E327)</f>
        <v/>
      </c>
      <c r="F327" s="157" t="str">
        <f>IF(Pivot!F327=0,"",Pivot!F327)</f>
        <v/>
      </c>
      <c r="G327" t="str">
        <f>IF(Pivot!G327=0,"",Pivot!G327)</f>
        <v/>
      </c>
      <c r="H327" s="157" t="str">
        <f>IF(Pivot!H327=0,"",Pivot!H327)</f>
        <v/>
      </c>
      <c r="I327" t="str">
        <f>IF(Pivot!J327=0,"",Pivot!J327)</f>
        <v/>
      </c>
      <c r="J327" t="str">
        <f>IF(Pivot!I327=0,"",Pivot!I327)</f>
        <v/>
      </c>
      <c r="K327" t="str">
        <f>IF(Pivot!K327=0,"",Pivot!K327)</f>
        <v/>
      </c>
      <c r="L327" s="70" t="str">
        <f>IF(Pivot!M327=0,"",Pivot!M327)</f>
        <v/>
      </c>
      <c r="M327" t="str">
        <f>IF(Pivot!L327=0,"",Pivot!L327)</f>
        <v/>
      </c>
      <c r="N327" t="str">
        <f>IF(Pivot!N327=0,"",Pivot!N327)</f>
        <v/>
      </c>
      <c r="O327" s="71"/>
      <c r="P327" s="83"/>
      <c r="Q327" s="83"/>
      <c r="R327" s="83"/>
      <c r="T327" s="2"/>
      <c r="U327" s="2"/>
      <c r="V327" s="2"/>
      <c r="W327" s="2"/>
      <c r="AA327" s="71"/>
    </row>
    <row r="328" spans="1:27" customFormat="1" x14ac:dyDescent="0.3">
      <c r="A328" s="2" t="str">
        <f>IF(Pivot!A328=0,"",TRIM(Pivot!A328))</f>
        <v/>
      </c>
      <c r="B328" t="str">
        <f>IF(Pivot!B328=0,"",Pivot!B328)</f>
        <v/>
      </c>
      <c r="C328" s="157" t="str">
        <f>IF(Pivot!C328=0,"",Pivot!C328)</f>
        <v/>
      </c>
      <c r="D328" s="157" t="str">
        <f>IF(Pivot!D328=0,"",Pivot!D328)</f>
        <v/>
      </c>
      <c r="E328" s="157" t="str">
        <f>IF(Pivot!E328=0,"",Pivot!E328)</f>
        <v/>
      </c>
      <c r="F328" s="157" t="str">
        <f>IF(Pivot!F328=0,"",Pivot!F328)</f>
        <v/>
      </c>
      <c r="G328" t="str">
        <f>IF(Pivot!G328=0,"",Pivot!G328)</f>
        <v/>
      </c>
      <c r="H328" s="157" t="str">
        <f>IF(Pivot!H328=0,"",Pivot!H328)</f>
        <v/>
      </c>
      <c r="I328" t="str">
        <f>IF(Pivot!J328=0,"",Pivot!J328)</f>
        <v/>
      </c>
      <c r="J328" t="str">
        <f>IF(Pivot!I328=0,"",Pivot!I328)</f>
        <v/>
      </c>
      <c r="K328" t="str">
        <f>IF(Pivot!K328=0,"",Pivot!K328)</f>
        <v/>
      </c>
      <c r="L328" s="70" t="str">
        <f>IF(Pivot!M328=0,"",Pivot!M328)</f>
        <v/>
      </c>
      <c r="M328" t="str">
        <f>IF(Pivot!L328=0,"",Pivot!L328)</f>
        <v/>
      </c>
      <c r="N328" t="str">
        <f>IF(Pivot!N328=0,"",Pivot!N328)</f>
        <v/>
      </c>
      <c r="O328" s="71"/>
      <c r="P328" s="83"/>
      <c r="Q328" s="83"/>
      <c r="R328" s="83"/>
      <c r="T328" s="2"/>
      <c r="U328" s="2"/>
      <c r="V328" s="2"/>
      <c r="W328" s="2"/>
      <c r="AA328" s="71"/>
    </row>
    <row r="329" spans="1:27" customFormat="1" x14ac:dyDescent="0.3">
      <c r="A329" s="2" t="str">
        <f>IF(Pivot!A329=0,"",TRIM(Pivot!A329))</f>
        <v/>
      </c>
      <c r="B329" t="str">
        <f>IF(Pivot!B329=0,"",Pivot!B329)</f>
        <v/>
      </c>
      <c r="C329" s="157" t="str">
        <f>IF(Pivot!C329=0,"",Pivot!C329)</f>
        <v/>
      </c>
      <c r="D329" s="157" t="str">
        <f>IF(Pivot!D329=0,"",Pivot!D329)</f>
        <v/>
      </c>
      <c r="E329" s="157" t="str">
        <f>IF(Pivot!E329=0,"",Pivot!E329)</f>
        <v/>
      </c>
      <c r="F329" s="157" t="str">
        <f>IF(Pivot!F329=0,"",Pivot!F329)</f>
        <v/>
      </c>
      <c r="G329" t="str">
        <f>IF(Pivot!G329=0,"",Pivot!G329)</f>
        <v/>
      </c>
      <c r="H329" s="157" t="str">
        <f>IF(Pivot!H329=0,"",Pivot!H329)</f>
        <v/>
      </c>
      <c r="I329" t="str">
        <f>IF(Pivot!J329=0,"",Pivot!J329)</f>
        <v/>
      </c>
      <c r="J329" t="str">
        <f>IF(Pivot!I329=0,"",Pivot!I329)</f>
        <v/>
      </c>
      <c r="K329" t="str">
        <f>IF(Pivot!K329=0,"",Pivot!K329)</f>
        <v/>
      </c>
      <c r="L329" s="70" t="str">
        <f>IF(Pivot!M329=0,"",Pivot!M329)</f>
        <v/>
      </c>
      <c r="M329" t="str">
        <f>IF(Pivot!L329=0,"",Pivot!L329)</f>
        <v/>
      </c>
      <c r="N329" t="str">
        <f>IF(Pivot!N329=0,"",Pivot!N329)</f>
        <v/>
      </c>
      <c r="O329" s="71"/>
      <c r="P329" s="83"/>
      <c r="Q329" s="83"/>
      <c r="R329" s="83"/>
      <c r="T329" s="2"/>
      <c r="U329" s="2"/>
      <c r="V329" s="2"/>
      <c r="W329" s="2"/>
      <c r="AA329" s="71"/>
    </row>
    <row r="330" spans="1:27" customFormat="1" x14ac:dyDescent="0.3">
      <c r="A330" s="2" t="str">
        <f>IF(Pivot!A330=0,"",TRIM(Pivot!A330))</f>
        <v/>
      </c>
      <c r="B330" t="str">
        <f>IF(Pivot!B330=0,"",Pivot!B330)</f>
        <v/>
      </c>
      <c r="C330" s="157" t="str">
        <f>IF(Pivot!C330=0,"",Pivot!C330)</f>
        <v/>
      </c>
      <c r="D330" s="157" t="str">
        <f>IF(Pivot!D330=0,"",Pivot!D330)</f>
        <v/>
      </c>
      <c r="E330" s="157" t="str">
        <f>IF(Pivot!E330=0,"",Pivot!E330)</f>
        <v/>
      </c>
      <c r="F330" s="157" t="str">
        <f>IF(Pivot!F330=0,"",Pivot!F330)</f>
        <v/>
      </c>
      <c r="G330" t="str">
        <f>IF(Pivot!G330=0,"",Pivot!G330)</f>
        <v/>
      </c>
      <c r="H330" s="157" t="str">
        <f>IF(Pivot!H330=0,"",Pivot!H330)</f>
        <v/>
      </c>
      <c r="I330" t="str">
        <f>IF(Pivot!J330=0,"",Pivot!J330)</f>
        <v/>
      </c>
      <c r="J330" t="str">
        <f>IF(Pivot!I330=0,"",Pivot!I330)</f>
        <v/>
      </c>
      <c r="K330" t="str">
        <f>IF(Pivot!K330=0,"",Pivot!K330)</f>
        <v/>
      </c>
      <c r="L330" s="70" t="str">
        <f>IF(Pivot!M330=0,"",Pivot!M330)</f>
        <v/>
      </c>
      <c r="M330" t="str">
        <f>IF(Pivot!L330=0,"",Pivot!L330)</f>
        <v/>
      </c>
      <c r="N330" t="str">
        <f>IF(Pivot!N330=0,"",Pivot!N330)</f>
        <v/>
      </c>
      <c r="O330" s="71"/>
      <c r="P330" s="83"/>
      <c r="Q330" s="83"/>
      <c r="R330" s="83"/>
      <c r="T330" s="2"/>
      <c r="U330" s="2"/>
      <c r="V330" s="2"/>
      <c r="W330" s="2"/>
      <c r="AA330" s="71"/>
    </row>
    <row r="331" spans="1:27" customFormat="1" x14ac:dyDescent="0.3">
      <c r="A331" s="2" t="str">
        <f>IF(Pivot!A331=0,"",TRIM(Pivot!A331))</f>
        <v/>
      </c>
      <c r="B331" t="str">
        <f>IF(Pivot!B331=0,"",Pivot!B331)</f>
        <v/>
      </c>
      <c r="C331" s="157" t="str">
        <f>IF(Pivot!C331=0,"",Pivot!C331)</f>
        <v/>
      </c>
      <c r="D331" s="157" t="str">
        <f>IF(Pivot!D331=0,"",Pivot!D331)</f>
        <v/>
      </c>
      <c r="E331" s="157" t="str">
        <f>IF(Pivot!E331=0,"",Pivot!E331)</f>
        <v/>
      </c>
      <c r="F331" s="157" t="str">
        <f>IF(Pivot!F331=0,"",Pivot!F331)</f>
        <v/>
      </c>
      <c r="G331" t="str">
        <f>IF(Pivot!G331=0,"",Pivot!G331)</f>
        <v/>
      </c>
      <c r="H331" s="157" t="str">
        <f>IF(Pivot!H331=0,"",Pivot!H331)</f>
        <v/>
      </c>
      <c r="I331" t="str">
        <f>IF(Pivot!J331=0,"",Pivot!J331)</f>
        <v/>
      </c>
      <c r="J331" t="str">
        <f>IF(Pivot!I331=0,"",Pivot!I331)</f>
        <v/>
      </c>
      <c r="K331" t="str">
        <f>IF(Pivot!K331=0,"",Pivot!K331)</f>
        <v/>
      </c>
      <c r="L331" s="70" t="str">
        <f>IF(Pivot!M331=0,"",Pivot!M331)</f>
        <v/>
      </c>
      <c r="M331" t="str">
        <f>IF(Pivot!L331=0,"",Pivot!L331)</f>
        <v/>
      </c>
      <c r="N331" t="str">
        <f>IF(Pivot!N331=0,"",Pivot!N331)</f>
        <v/>
      </c>
      <c r="O331" s="71"/>
      <c r="P331" s="83"/>
      <c r="Q331" s="83"/>
      <c r="R331" s="83"/>
      <c r="T331" s="2"/>
      <c r="U331" s="2"/>
      <c r="V331" s="2"/>
      <c r="W331" s="2"/>
      <c r="AA331" s="71"/>
    </row>
    <row r="332" spans="1:27" customFormat="1" x14ac:dyDescent="0.3">
      <c r="A332" s="2" t="str">
        <f>IF(Pivot!A332=0,"",TRIM(Pivot!A332))</f>
        <v/>
      </c>
      <c r="B332" t="str">
        <f>IF(Pivot!B332=0,"",Pivot!B332)</f>
        <v/>
      </c>
      <c r="C332" s="157" t="str">
        <f>IF(Pivot!C332=0,"",Pivot!C332)</f>
        <v/>
      </c>
      <c r="D332" s="157" t="str">
        <f>IF(Pivot!D332=0,"",Pivot!D332)</f>
        <v/>
      </c>
      <c r="E332" s="157" t="str">
        <f>IF(Pivot!E332=0,"",Pivot!E332)</f>
        <v/>
      </c>
      <c r="F332" s="157" t="str">
        <f>IF(Pivot!F332=0,"",Pivot!F332)</f>
        <v/>
      </c>
      <c r="G332" t="str">
        <f>IF(Pivot!G332=0,"",Pivot!G332)</f>
        <v/>
      </c>
      <c r="H332" s="157" t="str">
        <f>IF(Pivot!H332=0,"",Pivot!H332)</f>
        <v/>
      </c>
      <c r="I332" t="str">
        <f>IF(Pivot!J332=0,"",Pivot!J332)</f>
        <v/>
      </c>
      <c r="J332" t="str">
        <f>IF(Pivot!I332=0,"",Pivot!I332)</f>
        <v/>
      </c>
      <c r="K332" t="str">
        <f>IF(Pivot!K332=0,"",Pivot!K332)</f>
        <v/>
      </c>
      <c r="L332" s="70" t="str">
        <f>IF(Pivot!M332=0,"",Pivot!M332)</f>
        <v/>
      </c>
      <c r="M332" t="str">
        <f>IF(Pivot!L332=0,"",Pivot!L332)</f>
        <v/>
      </c>
      <c r="N332" t="str">
        <f>IF(Pivot!N332=0,"",Pivot!N332)</f>
        <v/>
      </c>
      <c r="O332" s="71"/>
      <c r="P332" s="83"/>
      <c r="Q332" s="83"/>
      <c r="R332" s="83"/>
      <c r="T332" s="2"/>
      <c r="U332" s="2"/>
      <c r="V332" s="2"/>
      <c r="W332" s="2"/>
      <c r="AA332" s="71"/>
    </row>
    <row r="333" spans="1:27" customFormat="1" x14ac:dyDescent="0.3">
      <c r="A333" s="2" t="str">
        <f>IF(Pivot!A333=0,"",TRIM(Pivot!A333))</f>
        <v/>
      </c>
      <c r="B333" t="str">
        <f>IF(Pivot!B333=0,"",Pivot!B333)</f>
        <v/>
      </c>
      <c r="C333" s="157" t="str">
        <f>IF(Pivot!C333=0,"",Pivot!C333)</f>
        <v/>
      </c>
      <c r="D333" s="157" t="str">
        <f>IF(Pivot!D333=0,"",Pivot!D333)</f>
        <v/>
      </c>
      <c r="E333" s="157" t="str">
        <f>IF(Pivot!E333=0,"",Pivot!E333)</f>
        <v/>
      </c>
      <c r="F333" s="157" t="str">
        <f>IF(Pivot!F333=0,"",Pivot!F333)</f>
        <v/>
      </c>
      <c r="G333" t="str">
        <f>IF(Pivot!G333=0,"",Pivot!G333)</f>
        <v/>
      </c>
      <c r="H333" s="157" t="str">
        <f>IF(Pivot!H333=0,"",Pivot!H333)</f>
        <v/>
      </c>
      <c r="I333" t="str">
        <f>IF(Pivot!J333=0,"",Pivot!J333)</f>
        <v/>
      </c>
      <c r="J333" t="str">
        <f>IF(Pivot!I333=0,"",Pivot!I333)</f>
        <v/>
      </c>
      <c r="K333" t="str">
        <f>IF(Pivot!K333=0,"",Pivot!K333)</f>
        <v/>
      </c>
      <c r="L333" s="70" t="str">
        <f>IF(Pivot!M333=0,"",Pivot!M333)</f>
        <v/>
      </c>
      <c r="M333" t="str">
        <f>IF(Pivot!L333=0,"",Pivot!L333)</f>
        <v/>
      </c>
      <c r="N333" t="str">
        <f>IF(Pivot!N333=0,"",Pivot!N333)</f>
        <v/>
      </c>
      <c r="O333" s="71"/>
      <c r="P333" s="83"/>
      <c r="Q333" s="83"/>
      <c r="R333" s="83"/>
      <c r="T333" s="2"/>
      <c r="U333" s="2"/>
      <c r="V333" s="2"/>
      <c r="W333" s="2"/>
      <c r="AA333" s="71"/>
    </row>
    <row r="334" spans="1:27" customFormat="1" x14ac:dyDescent="0.3">
      <c r="A334" s="2" t="str">
        <f>IF(Pivot!A334=0,"",TRIM(Pivot!A334))</f>
        <v/>
      </c>
      <c r="B334" t="str">
        <f>IF(Pivot!B334=0,"",Pivot!B334)</f>
        <v/>
      </c>
      <c r="C334" s="157" t="str">
        <f>IF(Pivot!C334=0,"",Pivot!C334)</f>
        <v/>
      </c>
      <c r="D334" s="157" t="str">
        <f>IF(Pivot!D334=0,"",Pivot!D334)</f>
        <v/>
      </c>
      <c r="E334" s="157" t="str">
        <f>IF(Pivot!E334=0,"",Pivot!E334)</f>
        <v/>
      </c>
      <c r="F334" s="157" t="str">
        <f>IF(Pivot!F334=0,"",Pivot!F334)</f>
        <v/>
      </c>
      <c r="G334" t="str">
        <f>IF(Pivot!G334=0,"",Pivot!G334)</f>
        <v/>
      </c>
      <c r="H334" s="157" t="str">
        <f>IF(Pivot!H334=0,"",Pivot!H334)</f>
        <v/>
      </c>
      <c r="I334" t="str">
        <f>IF(Pivot!J334=0,"",Pivot!J334)</f>
        <v/>
      </c>
      <c r="J334" t="str">
        <f>IF(Pivot!I334=0,"",Pivot!I334)</f>
        <v/>
      </c>
      <c r="K334" t="str">
        <f>IF(Pivot!K334=0,"",Pivot!K334)</f>
        <v/>
      </c>
      <c r="L334" s="70" t="str">
        <f>IF(Pivot!M334=0,"",Pivot!M334)</f>
        <v/>
      </c>
      <c r="M334" t="str">
        <f>IF(Pivot!L334=0,"",Pivot!L334)</f>
        <v/>
      </c>
      <c r="N334" t="str">
        <f>IF(Pivot!N334=0,"",Pivot!N334)</f>
        <v/>
      </c>
      <c r="O334" s="71"/>
      <c r="P334" s="83"/>
      <c r="Q334" s="83"/>
      <c r="R334" s="83"/>
      <c r="T334" s="2"/>
      <c r="U334" s="2"/>
      <c r="V334" s="2"/>
      <c r="W334" s="2"/>
      <c r="AA334" s="71"/>
    </row>
    <row r="335" spans="1:27" customFormat="1" x14ac:dyDescent="0.3">
      <c r="A335" s="2" t="str">
        <f>IF(Pivot!A335=0,"",TRIM(Pivot!A335))</f>
        <v/>
      </c>
      <c r="B335" t="str">
        <f>IF(Pivot!B335=0,"",Pivot!B335)</f>
        <v/>
      </c>
      <c r="C335" s="157" t="str">
        <f>IF(Pivot!C335=0,"",Pivot!C335)</f>
        <v/>
      </c>
      <c r="D335" s="157" t="str">
        <f>IF(Pivot!D335=0,"",Pivot!D335)</f>
        <v/>
      </c>
      <c r="E335" s="157" t="str">
        <f>IF(Pivot!E335=0,"",Pivot!E335)</f>
        <v/>
      </c>
      <c r="F335" s="157" t="str">
        <f>IF(Pivot!F335=0,"",Pivot!F335)</f>
        <v/>
      </c>
      <c r="G335" t="str">
        <f>IF(Pivot!G335=0,"",Pivot!G335)</f>
        <v/>
      </c>
      <c r="H335" s="157" t="str">
        <f>IF(Pivot!H335=0,"",Pivot!H335)</f>
        <v/>
      </c>
      <c r="I335" t="str">
        <f>IF(Pivot!J335=0,"",Pivot!J335)</f>
        <v/>
      </c>
      <c r="J335" t="str">
        <f>IF(Pivot!I335=0,"",Pivot!I335)</f>
        <v/>
      </c>
      <c r="K335" t="str">
        <f>IF(Pivot!K335=0,"",Pivot!K335)</f>
        <v/>
      </c>
      <c r="L335" s="70" t="str">
        <f>IF(Pivot!M335=0,"",Pivot!M335)</f>
        <v/>
      </c>
      <c r="M335" t="str">
        <f>IF(Pivot!L335=0,"",Pivot!L335)</f>
        <v/>
      </c>
      <c r="N335" t="str">
        <f>IF(Pivot!N335=0,"",Pivot!N335)</f>
        <v/>
      </c>
      <c r="O335" s="71"/>
      <c r="P335" s="83"/>
      <c r="Q335" s="83"/>
      <c r="R335" s="83"/>
      <c r="T335" s="2"/>
      <c r="U335" s="2"/>
      <c r="V335" s="2"/>
      <c r="W335" s="2"/>
      <c r="AA335" s="71"/>
    </row>
    <row r="336" spans="1:27" customFormat="1" x14ac:dyDescent="0.3">
      <c r="A336" s="2" t="str">
        <f>IF(Pivot!A336=0,"",TRIM(Pivot!A336))</f>
        <v/>
      </c>
      <c r="B336" t="str">
        <f>IF(Pivot!B336=0,"",Pivot!B336)</f>
        <v/>
      </c>
      <c r="C336" s="157" t="str">
        <f>IF(Pivot!C336=0,"",Pivot!C336)</f>
        <v/>
      </c>
      <c r="D336" s="157" t="str">
        <f>IF(Pivot!D336=0,"",Pivot!D336)</f>
        <v/>
      </c>
      <c r="E336" s="157" t="str">
        <f>IF(Pivot!E336=0,"",Pivot!E336)</f>
        <v/>
      </c>
      <c r="F336" s="157" t="str">
        <f>IF(Pivot!F336=0,"",Pivot!F336)</f>
        <v/>
      </c>
      <c r="G336" t="str">
        <f>IF(Pivot!G336=0,"",Pivot!G336)</f>
        <v/>
      </c>
      <c r="H336" s="157" t="str">
        <f>IF(Pivot!H336=0,"",Pivot!H336)</f>
        <v/>
      </c>
      <c r="I336" t="str">
        <f>IF(Pivot!J336=0,"",Pivot!J336)</f>
        <v/>
      </c>
      <c r="J336" t="str">
        <f>IF(Pivot!I336=0,"",Pivot!I336)</f>
        <v/>
      </c>
      <c r="K336" t="str">
        <f>IF(Pivot!K336=0,"",Pivot!K336)</f>
        <v/>
      </c>
      <c r="L336" s="70" t="str">
        <f>IF(Pivot!M336=0,"",Pivot!M336)</f>
        <v/>
      </c>
      <c r="M336" t="str">
        <f>IF(Pivot!L336=0,"",Pivot!L336)</f>
        <v/>
      </c>
      <c r="N336" t="str">
        <f>IF(Pivot!N336=0,"",Pivot!N336)</f>
        <v/>
      </c>
      <c r="O336" s="71"/>
      <c r="P336" s="83"/>
      <c r="Q336" s="83"/>
      <c r="R336" s="83"/>
      <c r="T336" s="2"/>
      <c r="U336" s="2"/>
      <c r="V336" s="2"/>
      <c r="W336" s="2"/>
      <c r="AA336" s="71"/>
    </row>
    <row r="337" spans="1:27" customFormat="1" x14ac:dyDescent="0.3">
      <c r="A337" s="2" t="str">
        <f>IF(Pivot!A337=0,"",TRIM(Pivot!A337))</f>
        <v/>
      </c>
      <c r="B337" t="str">
        <f>IF(Pivot!B337=0,"",Pivot!B337)</f>
        <v/>
      </c>
      <c r="C337" s="157" t="str">
        <f>IF(Pivot!C337=0,"",Pivot!C337)</f>
        <v/>
      </c>
      <c r="D337" s="157" t="str">
        <f>IF(Pivot!D337=0,"",Pivot!D337)</f>
        <v/>
      </c>
      <c r="E337" s="157" t="str">
        <f>IF(Pivot!E337=0,"",Pivot!E337)</f>
        <v/>
      </c>
      <c r="F337" s="157" t="str">
        <f>IF(Pivot!F337=0,"",Pivot!F337)</f>
        <v/>
      </c>
      <c r="G337" t="str">
        <f>IF(Pivot!G337=0,"",Pivot!G337)</f>
        <v/>
      </c>
      <c r="H337" s="157" t="str">
        <f>IF(Pivot!H337=0,"",Pivot!H337)</f>
        <v/>
      </c>
      <c r="I337" t="str">
        <f>IF(Pivot!J337=0,"",Pivot!J337)</f>
        <v/>
      </c>
      <c r="J337" t="str">
        <f>IF(Pivot!I337=0,"",Pivot!I337)</f>
        <v/>
      </c>
      <c r="K337" t="str">
        <f>IF(Pivot!K337=0,"",Pivot!K337)</f>
        <v/>
      </c>
      <c r="L337" s="70" t="str">
        <f>IF(Pivot!M337=0,"",Pivot!M337)</f>
        <v/>
      </c>
      <c r="M337" t="str">
        <f>IF(Pivot!L337=0,"",Pivot!L337)</f>
        <v/>
      </c>
      <c r="N337" t="str">
        <f>IF(Pivot!N337=0,"",Pivot!N337)</f>
        <v/>
      </c>
      <c r="O337" s="71"/>
      <c r="P337" s="83"/>
      <c r="Q337" s="83"/>
      <c r="R337" s="83"/>
      <c r="T337" s="2"/>
      <c r="U337" s="2"/>
      <c r="V337" s="2"/>
      <c r="W337" s="2"/>
      <c r="AA337" s="71"/>
    </row>
    <row r="338" spans="1:27" customFormat="1" x14ac:dyDescent="0.3">
      <c r="A338" s="2" t="str">
        <f>IF(Pivot!A338=0,"",TRIM(Pivot!A338))</f>
        <v/>
      </c>
      <c r="B338" t="str">
        <f>IF(Pivot!B338=0,"",Pivot!B338)</f>
        <v/>
      </c>
      <c r="C338" s="157" t="str">
        <f>IF(Pivot!C338=0,"",Pivot!C338)</f>
        <v/>
      </c>
      <c r="D338" s="157" t="str">
        <f>IF(Pivot!D338=0,"",Pivot!D338)</f>
        <v/>
      </c>
      <c r="E338" s="157" t="str">
        <f>IF(Pivot!E338=0,"",Pivot!E338)</f>
        <v/>
      </c>
      <c r="F338" s="157" t="str">
        <f>IF(Pivot!F338=0,"",Pivot!F338)</f>
        <v/>
      </c>
      <c r="G338" t="str">
        <f>IF(Pivot!G338=0,"",Pivot!G338)</f>
        <v/>
      </c>
      <c r="H338" s="157" t="str">
        <f>IF(Pivot!H338=0,"",Pivot!H338)</f>
        <v/>
      </c>
      <c r="I338" t="str">
        <f>IF(Pivot!J338=0,"",Pivot!J338)</f>
        <v/>
      </c>
      <c r="J338" t="str">
        <f>IF(Pivot!I338=0,"",Pivot!I338)</f>
        <v/>
      </c>
      <c r="K338" t="str">
        <f>IF(Pivot!K338=0,"",Pivot!K338)</f>
        <v/>
      </c>
      <c r="L338" s="70" t="str">
        <f>IF(Pivot!M338=0,"",Pivot!M338)</f>
        <v/>
      </c>
      <c r="M338" t="str">
        <f>IF(Pivot!L338=0,"",Pivot!L338)</f>
        <v/>
      </c>
      <c r="N338" t="str">
        <f>IF(Pivot!N338=0,"",Pivot!N338)</f>
        <v/>
      </c>
      <c r="O338" s="71"/>
      <c r="P338" s="83"/>
      <c r="Q338" s="83"/>
      <c r="R338" s="83"/>
      <c r="T338" s="2"/>
      <c r="U338" s="2"/>
      <c r="V338" s="2"/>
      <c r="W338" s="2"/>
      <c r="AA338" s="71"/>
    </row>
    <row r="339" spans="1:27" customFormat="1" x14ac:dyDescent="0.3">
      <c r="A339" s="2" t="str">
        <f>IF(Pivot!A339=0,"",TRIM(Pivot!A339))</f>
        <v/>
      </c>
      <c r="B339" t="str">
        <f>IF(Pivot!B339=0,"",Pivot!B339)</f>
        <v/>
      </c>
      <c r="C339" s="157" t="str">
        <f>IF(Pivot!C339=0,"",Pivot!C339)</f>
        <v/>
      </c>
      <c r="D339" s="157" t="str">
        <f>IF(Pivot!D339=0,"",Pivot!D339)</f>
        <v/>
      </c>
      <c r="E339" s="157" t="str">
        <f>IF(Pivot!E339=0,"",Pivot!E339)</f>
        <v/>
      </c>
      <c r="F339" s="157" t="str">
        <f>IF(Pivot!F339=0,"",Pivot!F339)</f>
        <v/>
      </c>
      <c r="G339" t="str">
        <f>IF(Pivot!G339=0,"",Pivot!G339)</f>
        <v/>
      </c>
      <c r="H339" s="157" t="str">
        <f>IF(Pivot!H339=0,"",Pivot!H339)</f>
        <v/>
      </c>
      <c r="I339" t="str">
        <f>IF(Pivot!J339=0,"",Pivot!J339)</f>
        <v/>
      </c>
      <c r="J339" t="str">
        <f>IF(Pivot!I339=0,"",Pivot!I339)</f>
        <v/>
      </c>
      <c r="K339" t="str">
        <f>IF(Pivot!K339=0,"",Pivot!K339)</f>
        <v/>
      </c>
      <c r="L339" s="70" t="str">
        <f>IF(Pivot!M339=0,"",Pivot!M339)</f>
        <v/>
      </c>
      <c r="M339" t="str">
        <f>IF(Pivot!L339=0,"",Pivot!L339)</f>
        <v/>
      </c>
      <c r="N339" t="str">
        <f>IF(Pivot!N339=0,"",Pivot!N339)</f>
        <v/>
      </c>
      <c r="O339" s="71"/>
      <c r="P339" s="83"/>
      <c r="Q339" s="83"/>
      <c r="R339" s="83"/>
      <c r="T339" s="2"/>
      <c r="U339" s="2"/>
      <c r="V339" s="2"/>
      <c r="W339" s="2"/>
      <c r="AA339" s="71"/>
    </row>
    <row r="340" spans="1:27" customFormat="1" x14ac:dyDescent="0.3">
      <c r="A340" s="2" t="str">
        <f>IF(Pivot!A340=0,"",TRIM(Pivot!A340))</f>
        <v/>
      </c>
      <c r="B340" t="str">
        <f>IF(Pivot!B340=0,"",Pivot!B340)</f>
        <v/>
      </c>
      <c r="C340" s="157" t="str">
        <f>IF(Pivot!C340=0,"",Pivot!C340)</f>
        <v/>
      </c>
      <c r="D340" s="157" t="str">
        <f>IF(Pivot!D340=0,"",Pivot!D340)</f>
        <v/>
      </c>
      <c r="E340" s="157" t="str">
        <f>IF(Pivot!E340=0,"",Pivot!E340)</f>
        <v/>
      </c>
      <c r="F340" s="157" t="str">
        <f>IF(Pivot!F340=0,"",Pivot!F340)</f>
        <v/>
      </c>
      <c r="G340" t="str">
        <f>IF(Pivot!G340=0,"",Pivot!G340)</f>
        <v/>
      </c>
      <c r="H340" s="157" t="str">
        <f>IF(Pivot!H340=0,"",Pivot!H340)</f>
        <v/>
      </c>
      <c r="I340" t="str">
        <f>IF(Pivot!J340=0,"",Pivot!J340)</f>
        <v/>
      </c>
      <c r="J340" t="str">
        <f>IF(Pivot!I340=0,"",Pivot!I340)</f>
        <v/>
      </c>
      <c r="K340" t="str">
        <f>IF(Pivot!K340=0,"",Pivot!K340)</f>
        <v/>
      </c>
      <c r="L340" s="70" t="str">
        <f>IF(Pivot!M340=0,"",Pivot!M340)</f>
        <v/>
      </c>
      <c r="M340" t="str">
        <f>IF(Pivot!L340=0,"",Pivot!L340)</f>
        <v/>
      </c>
      <c r="N340" t="str">
        <f>IF(Pivot!N340=0,"",Pivot!N340)</f>
        <v/>
      </c>
      <c r="O340" s="71"/>
      <c r="P340" s="83"/>
      <c r="Q340" s="83"/>
      <c r="R340" s="83"/>
      <c r="T340" s="2"/>
      <c r="U340" s="2"/>
      <c r="V340" s="2"/>
      <c r="W340" s="2"/>
      <c r="AA340" s="71"/>
    </row>
    <row r="341" spans="1:27" customFormat="1" x14ac:dyDescent="0.3">
      <c r="A341" s="2" t="str">
        <f>IF(Pivot!A341=0,"",TRIM(Pivot!A341))</f>
        <v/>
      </c>
      <c r="B341" t="str">
        <f>IF(Pivot!B341=0,"",Pivot!B341)</f>
        <v/>
      </c>
      <c r="C341" s="157" t="str">
        <f>IF(Pivot!C341=0,"",Pivot!C341)</f>
        <v/>
      </c>
      <c r="D341" s="157" t="str">
        <f>IF(Pivot!D341=0,"",Pivot!D341)</f>
        <v/>
      </c>
      <c r="E341" s="157" t="str">
        <f>IF(Pivot!E341=0,"",Pivot!E341)</f>
        <v/>
      </c>
      <c r="F341" s="157" t="str">
        <f>IF(Pivot!F341=0,"",Pivot!F341)</f>
        <v/>
      </c>
      <c r="G341" t="str">
        <f>IF(Pivot!G341=0,"",Pivot!G341)</f>
        <v/>
      </c>
      <c r="H341" s="157" t="str">
        <f>IF(Pivot!H341=0,"",Pivot!H341)</f>
        <v/>
      </c>
      <c r="I341" t="str">
        <f>IF(Pivot!J341=0,"",Pivot!J341)</f>
        <v/>
      </c>
      <c r="J341" t="str">
        <f>IF(Pivot!I341=0,"",Pivot!I341)</f>
        <v/>
      </c>
      <c r="K341" t="str">
        <f>IF(Pivot!K341=0,"",Pivot!K341)</f>
        <v/>
      </c>
      <c r="L341" s="70" t="str">
        <f>IF(Pivot!M341=0,"",Pivot!M341)</f>
        <v/>
      </c>
      <c r="M341" t="str">
        <f>IF(Pivot!L341=0,"",Pivot!L341)</f>
        <v/>
      </c>
      <c r="N341" t="str">
        <f>IF(Pivot!N341=0,"",Pivot!N341)</f>
        <v/>
      </c>
      <c r="O341" s="71"/>
      <c r="P341" s="83"/>
      <c r="Q341" s="83"/>
      <c r="R341" s="83"/>
      <c r="T341" s="2"/>
      <c r="U341" s="2"/>
      <c r="V341" s="2"/>
      <c r="W341" s="2"/>
      <c r="AA341" s="71"/>
    </row>
    <row r="342" spans="1:27" customFormat="1" x14ac:dyDescent="0.3">
      <c r="A342" s="2" t="str">
        <f>IF(Pivot!A342=0,"",TRIM(Pivot!A342))</f>
        <v/>
      </c>
      <c r="B342" t="str">
        <f>IF(Pivot!B342=0,"",Pivot!B342)</f>
        <v/>
      </c>
      <c r="C342" s="157" t="str">
        <f>IF(Pivot!C342=0,"",Pivot!C342)</f>
        <v/>
      </c>
      <c r="D342" s="157" t="str">
        <f>IF(Pivot!D342=0,"",Pivot!D342)</f>
        <v/>
      </c>
      <c r="E342" s="157" t="str">
        <f>IF(Pivot!E342=0,"",Pivot!E342)</f>
        <v/>
      </c>
      <c r="F342" s="157" t="str">
        <f>IF(Pivot!F342=0,"",Pivot!F342)</f>
        <v/>
      </c>
      <c r="G342" t="str">
        <f>IF(Pivot!G342=0,"",Pivot!G342)</f>
        <v/>
      </c>
      <c r="H342" s="157" t="str">
        <f>IF(Pivot!H342=0,"",Pivot!H342)</f>
        <v/>
      </c>
      <c r="I342" t="str">
        <f>IF(Pivot!J342=0,"",Pivot!J342)</f>
        <v/>
      </c>
      <c r="J342" t="str">
        <f>IF(Pivot!I342=0,"",Pivot!I342)</f>
        <v/>
      </c>
      <c r="K342" t="str">
        <f>IF(Pivot!K342=0,"",Pivot!K342)</f>
        <v/>
      </c>
      <c r="L342" s="70" t="str">
        <f>IF(Pivot!M342=0,"",Pivot!M342)</f>
        <v/>
      </c>
      <c r="M342" t="str">
        <f>IF(Pivot!L342=0,"",Pivot!L342)</f>
        <v/>
      </c>
      <c r="N342" t="str">
        <f>IF(Pivot!N342=0,"",Pivot!N342)</f>
        <v/>
      </c>
      <c r="O342" s="71"/>
      <c r="P342" s="83"/>
      <c r="Q342" s="83"/>
      <c r="R342" s="83"/>
      <c r="T342" s="2"/>
      <c r="U342" s="2"/>
      <c r="V342" s="2"/>
      <c r="W342" s="2"/>
      <c r="AA342" s="71"/>
    </row>
    <row r="343" spans="1:27" customFormat="1" x14ac:dyDescent="0.3">
      <c r="A343" s="2" t="str">
        <f>IF(Pivot!A343=0,"",TRIM(Pivot!A343))</f>
        <v/>
      </c>
      <c r="B343" t="str">
        <f>IF(Pivot!B343=0,"",Pivot!B343)</f>
        <v/>
      </c>
      <c r="C343" s="157" t="str">
        <f>IF(Pivot!C343=0,"",Pivot!C343)</f>
        <v/>
      </c>
      <c r="D343" s="157" t="str">
        <f>IF(Pivot!D343=0,"",Pivot!D343)</f>
        <v/>
      </c>
      <c r="E343" s="157" t="str">
        <f>IF(Pivot!E343=0,"",Pivot!E343)</f>
        <v/>
      </c>
      <c r="F343" s="157" t="str">
        <f>IF(Pivot!F343=0,"",Pivot!F343)</f>
        <v/>
      </c>
      <c r="G343" t="str">
        <f>IF(Pivot!G343=0,"",Pivot!G343)</f>
        <v/>
      </c>
      <c r="H343" s="157" t="str">
        <f>IF(Pivot!H343=0,"",Pivot!H343)</f>
        <v/>
      </c>
      <c r="I343" t="str">
        <f>IF(Pivot!J343=0,"",Pivot!J343)</f>
        <v/>
      </c>
      <c r="J343" t="str">
        <f>IF(Pivot!I343=0,"",Pivot!I343)</f>
        <v/>
      </c>
      <c r="K343" t="str">
        <f>IF(Pivot!K343=0,"",Pivot!K343)</f>
        <v/>
      </c>
      <c r="L343" s="70" t="str">
        <f>IF(Pivot!M343=0,"",Pivot!M343)</f>
        <v/>
      </c>
      <c r="M343" t="str">
        <f>IF(Pivot!L343=0,"",Pivot!L343)</f>
        <v/>
      </c>
      <c r="N343" t="str">
        <f>IF(Pivot!N343=0,"",Pivot!N343)</f>
        <v/>
      </c>
      <c r="O343" s="71"/>
      <c r="P343" s="83"/>
      <c r="Q343" s="83"/>
      <c r="R343" s="83"/>
      <c r="T343" s="2"/>
      <c r="U343" s="2"/>
      <c r="V343" s="2"/>
      <c r="W343" s="2"/>
      <c r="AA343" s="71"/>
    </row>
    <row r="344" spans="1:27" customFormat="1" x14ac:dyDescent="0.3">
      <c r="A344" s="2" t="str">
        <f>IF(Pivot!A344=0,"",TRIM(Pivot!A344))</f>
        <v/>
      </c>
      <c r="B344" t="str">
        <f>IF(Pivot!B344=0,"",Pivot!B344)</f>
        <v/>
      </c>
      <c r="C344" s="157" t="str">
        <f>IF(Pivot!C344=0,"",Pivot!C344)</f>
        <v/>
      </c>
      <c r="D344" s="157" t="str">
        <f>IF(Pivot!D344=0,"",Pivot!D344)</f>
        <v/>
      </c>
      <c r="E344" s="157" t="str">
        <f>IF(Pivot!E344=0,"",Pivot!E344)</f>
        <v/>
      </c>
      <c r="F344" s="157" t="str">
        <f>IF(Pivot!F344=0,"",Pivot!F344)</f>
        <v/>
      </c>
      <c r="G344" t="str">
        <f>IF(Pivot!G344=0,"",Pivot!G344)</f>
        <v/>
      </c>
      <c r="H344" s="157" t="str">
        <f>IF(Pivot!H344=0,"",Pivot!H344)</f>
        <v/>
      </c>
      <c r="I344" t="str">
        <f>IF(Pivot!J344=0,"",Pivot!J344)</f>
        <v/>
      </c>
      <c r="J344" t="str">
        <f>IF(Pivot!I344=0,"",Pivot!I344)</f>
        <v/>
      </c>
      <c r="K344" t="str">
        <f>IF(Pivot!K344=0,"",Pivot!K344)</f>
        <v/>
      </c>
      <c r="L344" s="70" t="str">
        <f>IF(Pivot!M344=0,"",Pivot!M344)</f>
        <v/>
      </c>
      <c r="M344" t="str">
        <f>IF(Pivot!L344=0,"",Pivot!L344)</f>
        <v/>
      </c>
      <c r="N344" t="str">
        <f>IF(Pivot!N344=0,"",Pivot!N344)</f>
        <v/>
      </c>
      <c r="O344" s="71"/>
      <c r="P344" s="83"/>
      <c r="Q344" s="83"/>
      <c r="R344" s="83"/>
      <c r="T344" s="2"/>
      <c r="U344" s="2"/>
      <c r="V344" s="2"/>
      <c r="W344" s="2"/>
      <c r="AA344" s="71"/>
    </row>
    <row r="345" spans="1:27" customFormat="1" x14ac:dyDescent="0.3">
      <c r="A345" s="2" t="str">
        <f>IF(Pivot!A345=0,"",TRIM(Pivot!A345))</f>
        <v/>
      </c>
      <c r="B345" t="str">
        <f>IF(Pivot!B345=0,"",Pivot!B345)</f>
        <v/>
      </c>
      <c r="C345" s="157" t="str">
        <f>IF(Pivot!C345=0,"",Pivot!C345)</f>
        <v/>
      </c>
      <c r="D345" s="157" t="str">
        <f>IF(Pivot!D345=0,"",Pivot!D345)</f>
        <v/>
      </c>
      <c r="E345" s="157" t="str">
        <f>IF(Pivot!E345=0,"",Pivot!E345)</f>
        <v/>
      </c>
      <c r="F345" s="157" t="str">
        <f>IF(Pivot!F345=0,"",Pivot!F345)</f>
        <v/>
      </c>
      <c r="G345" t="str">
        <f>IF(Pivot!G345=0,"",Pivot!G345)</f>
        <v/>
      </c>
      <c r="H345" s="157" t="str">
        <f>IF(Pivot!H345=0,"",Pivot!H345)</f>
        <v/>
      </c>
      <c r="I345" t="str">
        <f>IF(Pivot!J345=0,"",Pivot!J345)</f>
        <v/>
      </c>
      <c r="J345" t="str">
        <f>IF(Pivot!I345=0,"",Pivot!I345)</f>
        <v/>
      </c>
      <c r="K345" t="str">
        <f>IF(Pivot!K345=0,"",Pivot!K345)</f>
        <v/>
      </c>
      <c r="L345" s="70" t="str">
        <f>IF(Pivot!M345=0,"",Pivot!M345)</f>
        <v/>
      </c>
      <c r="M345" t="str">
        <f>IF(Pivot!L345=0,"",Pivot!L345)</f>
        <v/>
      </c>
      <c r="N345" t="str">
        <f>IF(Pivot!N345=0,"",Pivot!N345)</f>
        <v/>
      </c>
      <c r="O345" s="71"/>
      <c r="P345" s="83"/>
      <c r="Q345" s="83"/>
      <c r="R345" s="83"/>
      <c r="T345" s="2"/>
      <c r="U345" s="2"/>
      <c r="V345" s="2"/>
      <c r="W345" s="2"/>
      <c r="AA345" s="71"/>
    </row>
    <row r="346" spans="1:27" customFormat="1" x14ac:dyDescent="0.3">
      <c r="A346" s="2" t="str">
        <f>IF(Pivot!A346=0,"",TRIM(Pivot!A346))</f>
        <v/>
      </c>
      <c r="B346" t="str">
        <f>IF(Pivot!B346=0,"",Pivot!B346)</f>
        <v/>
      </c>
      <c r="C346" s="157" t="str">
        <f>IF(Pivot!C346=0,"",Pivot!C346)</f>
        <v/>
      </c>
      <c r="D346" s="157" t="str">
        <f>IF(Pivot!D346=0,"",Pivot!D346)</f>
        <v/>
      </c>
      <c r="E346" s="157" t="str">
        <f>IF(Pivot!E346=0,"",Pivot!E346)</f>
        <v/>
      </c>
      <c r="F346" s="157" t="str">
        <f>IF(Pivot!F346=0,"",Pivot!F346)</f>
        <v/>
      </c>
      <c r="G346" t="str">
        <f>IF(Pivot!G346=0,"",Pivot!G346)</f>
        <v/>
      </c>
      <c r="H346" s="157" t="str">
        <f>IF(Pivot!H346=0,"",Pivot!H346)</f>
        <v/>
      </c>
      <c r="I346" t="str">
        <f>IF(Pivot!J346=0,"",Pivot!J346)</f>
        <v/>
      </c>
      <c r="J346" t="str">
        <f>IF(Pivot!I346=0,"",Pivot!I346)</f>
        <v/>
      </c>
      <c r="K346" t="str">
        <f>IF(Pivot!K346=0,"",Pivot!K346)</f>
        <v/>
      </c>
      <c r="L346" s="70" t="str">
        <f>IF(Pivot!M346=0,"",Pivot!M346)</f>
        <v/>
      </c>
      <c r="M346" t="str">
        <f>IF(Pivot!L346=0,"",Pivot!L346)</f>
        <v/>
      </c>
      <c r="N346" t="str">
        <f>IF(Pivot!N346=0,"",Pivot!N346)</f>
        <v/>
      </c>
      <c r="O346" s="71"/>
      <c r="P346" s="83"/>
      <c r="Q346" s="83"/>
      <c r="R346" s="83"/>
      <c r="T346" s="2"/>
      <c r="U346" s="2"/>
      <c r="V346" s="2"/>
      <c r="W346" s="2"/>
      <c r="AA346" s="71"/>
    </row>
    <row r="347" spans="1:27" customFormat="1" x14ac:dyDescent="0.3">
      <c r="A347" s="2" t="str">
        <f>IF(Pivot!A347=0,"",TRIM(Pivot!A347))</f>
        <v/>
      </c>
      <c r="B347" t="str">
        <f>IF(Pivot!B347=0,"",Pivot!B347)</f>
        <v/>
      </c>
      <c r="C347" s="157" t="str">
        <f>IF(Pivot!C347=0,"",Pivot!C347)</f>
        <v/>
      </c>
      <c r="D347" s="157" t="str">
        <f>IF(Pivot!D347=0,"",Pivot!D347)</f>
        <v/>
      </c>
      <c r="E347" s="157" t="str">
        <f>IF(Pivot!E347=0,"",Pivot!E347)</f>
        <v/>
      </c>
      <c r="F347" s="157" t="str">
        <f>IF(Pivot!F347=0,"",Pivot!F347)</f>
        <v/>
      </c>
      <c r="G347" t="str">
        <f>IF(Pivot!G347=0,"",Pivot!G347)</f>
        <v/>
      </c>
      <c r="H347" s="157" t="str">
        <f>IF(Pivot!H347=0,"",Pivot!H347)</f>
        <v/>
      </c>
      <c r="I347" t="str">
        <f>IF(Pivot!J347=0,"",Pivot!J347)</f>
        <v/>
      </c>
      <c r="J347" t="str">
        <f>IF(Pivot!I347=0,"",Pivot!I347)</f>
        <v/>
      </c>
      <c r="K347" t="str">
        <f>IF(Pivot!K347=0,"",Pivot!K347)</f>
        <v/>
      </c>
      <c r="L347" s="70" t="str">
        <f>IF(Pivot!M347=0,"",Pivot!M347)</f>
        <v/>
      </c>
      <c r="M347" t="str">
        <f>IF(Pivot!L347=0,"",Pivot!L347)</f>
        <v/>
      </c>
      <c r="N347" t="str">
        <f>IF(Pivot!N347=0,"",Pivot!N347)</f>
        <v/>
      </c>
      <c r="O347" s="71"/>
      <c r="P347" s="83"/>
      <c r="Q347" s="83"/>
      <c r="R347" s="83"/>
      <c r="T347" s="2"/>
      <c r="U347" s="2"/>
      <c r="V347" s="2"/>
      <c r="W347" s="2"/>
      <c r="AA347" s="71"/>
    </row>
    <row r="348" spans="1:27" customFormat="1" x14ac:dyDescent="0.3">
      <c r="A348" s="2" t="str">
        <f>IF(Pivot!A348=0,"",TRIM(Pivot!A348))</f>
        <v/>
      </c>
      <c r="B348" t="str">
        <f>IF(Pivot!B348=0,"",Pivot!B348)</f>
        <v/>
      </c>
      <c r="C348" s="157" t="str">
        <f>IF(Pivot!C348=0,"",Pivot!C348)</f>
        <v/>
      </c>
      <c r="D348" s="157" t="str">
        <f>IF(Pivot!D348=0,"",Pivot!D348)</f>
        <v/>
      </c>
      <c r="E348" s="157" t="str">
        <f>IF(Pivot!E348=0,"",Pivot!E348)</f>
        <v/>
      </c>
      <c r="F348" s="157" t="str">
        <f>IF(Pivot!F348=0,"",Pivot!F348)</f>
        <v/>
      </c>
      <c r="G348" t="str">
        <f>IF(Pivot!G348=0,"",Pivot!G348)</f>
        <v/>
      </c>
      <c r="H348" s="157" t="str">
        <f>IF(Pivot!H348=0,"",Pivot!H348)</f>
        <v/>
      </c>
      <c r="I348" t="str">
        <f>IF(Pivot!J348=0,"",Pivot!J348)</f>
        <v/>
      </c>
      <c r="J348" t="str">
        <f>IF(Pivot!I348=0,"",Pivot!I348)</f>
        <v/>
      </c>
      <c r="K348" t="str">
        <f>IF(Pivot!K348=0,"",Pivot!K348)</f>
        <v/>
      </c>
      <c r="L348" s="70" t="str">
        <f>IF(Pivot!M348=0,"",Pivot!M348)</f>
        <v/>
      </c>
      <c r="M348" t="str">
        <f>IF(Pivot!L348=0,"",Pivot!L348)</f>
        <v/>
      </c>
      <c r="N348" t="str">
        <f>IF(Pivot!N348=0,"",Pivot!N348)</f>
        <v/>
      </c>
      <c r="O348" s="71"/>
      <c r="P348" s="83"/>
      <c r="Q348" s="83"/>
      <c r="R348" s="83"/>
      <c r="T348" s="2"/>
      <c r="U348" s="2"/>
      <c r="V348" s="2"/>
      <c r="W348" s="2"/>
      <c r="AA348" s="71"/>
    </row>
    <row r="349" spans="1:27" customFormat="1" x14ac:dyDescent="0.3">
      <c r="A349" s="2" t="str">
        <f>IF(Pivot!A349=0,"",TRIM(Pivot!A349))</f>
        <v/>
      </c>
      <c r="B349" t="str">
        <f>IF(Pivot!B349=0,"",Pivot!B349)</f>
        <v/>
      </c>
      <c r="C349" s="157" t="str">
        <f>IF(Pivot!C349=0,"",Pivot!C349)</f>
        <v/>
      </c>
      <c r="D349" s="157" t="str">
        <f>IF(Pivot!D349=0,"",Pivot!D349)</f>
        <v/>
      </c>
      <c r="E349" s="157" t="str">
        <f>IF(Pivot!E349=0,"",Pivot!E349)</f>
        <v/>
      </c>
      <c r="F349" s="157" t="str">
        <f>IF(Pivot!F349=0,"",Pivot!F349)</f>
        <v/>
      </c>
      <c r="G349" t="str">
        <f>IF(Pivot!G349=0,"",Pivot!G349)</f>
        <v/>
      </c>
      <c r="H349" s="157" t="str">
        <f>IF(Pivot!H349=0,"",Pivot!H349)</f>
        <v/>
      </c>
      <c r="I349" t="str">
        <f>IF(Pivot!J349=0,"",Pivot!J349)</f>
        <v/>
      </c>
      <c r="J349" t="str">
        <f>IF(Pivot!I349=0,"",Pivot!I349)</f>
        <v/>
      </c>
      <c r="K349" t="str">
        <f>IF(Pivot!K349=0,"",Pivot!K349)</f>
        <v/>
      </c>
      <c r="L349" s="70" t="str">
        <f>IF(Pivot!M349=0,"",Pivot!M349)</f>
        <v/>
      </c>
      <c r="M349" t="str">
        <f>IF(Pivot!L349=0,"",Pivot!L349)</f>
        <v/>
      </c>
      <c r="N349" t="str">
        <f>IF(Pivot!N349=0,"",Pivot!N349)</f>
        <v/>
      </c>
      <c r="O349" s="71"/>
      <c r="P349" s="83"/>
      <c r="Q349" s="83"/>
      <c r="R349" s="83"/>
      <c r="T349" s="2"/>
      <c r="U349" s="2"/>
      <c r="V349" s="2"/>
      <c r="W349" s="2"/>
      <c r="AA349" s="71"/>
    </row>
    <row r="350" spans="1:27" customFormat="1" x14ac:dyDescent="0.3">
      <c r="A350" s="2" t="str">
        <f>IF(Pivot!A350=0,"",TRIM(Pivot!A350))</f>
        <v/>
      </c>
      <c r="B350" t="str">
        <f>IF(Pivot!B350=0,"",Pivot!B350)</f>
        <v/>
      </c>
      <c r="C350" s="157" t="str">
        <f>IF(Pivot!C350=0,"",Pivot!C350)</f>
        <v/>
      </c>
      <c r="D350" s="157" t="str">
        <f>IF(Pivot!D350=0,"",Pivot!D350)</f>
        <v/>
      </c>
      <c r="E350" s="157" t="str">
        <f>IF(Pivot!E350=0,"",Pivot!E350)</f>
        <v/>
      </c>
      <c r="F350" s="157" t="str">
        <f>IF(Pivot!F350=0,"",Pivot!F350)</f>
        <v/>
      </c>
      <c r="G350" t="str">
        <f>IF(Pivot!G350=0,"",Pivot!G350)</f>
        <v/>
      </c>
      <c r="H350" s="157" t="str">
        <f>IF(Pivot!H350=0,"",Pivot!H350)</f>
        <v/>
      </c>
      <c r="I350" t="str">
        <f>IF(Pivot!J350=0,"",Pivot!J350)</f>
        <v/>
      </c>
      <c r="J350" t="str">
        <f>IF(Pivot!I350=0,"",Pivot!I350)</f>
        <v/>
      </c>
      <c r="K350" t="str">
        <f>IF(Pivot!K350=0,"",Pivot!K350)</f>
        <v/>
      </c>
      <c r="L350" s="70" t="str">
        <f>IF(Pivot!M350=0,"",Pivot!M350)</f>
        <v/>
      </c>
      <c r="M350" t="str">
        <f>IF(Pivot!L350=0,"",Pivot!L350)</f>
        <v/>
      </c>
      <c r="N350" t="str">
        <f>IF(Pivot!N350=0,"",Pivot!N350)</f>
        <v/>
      </c>
      <c r="O350" s="71"/>
      <c r="P350" s="83"/>
      <c r="Q350" s="83"/>
      <c r="R350" s="83"/>
      <c r="T350" s="2"/>
      <c r="U350" s="2"/>
      <c r="V350" s="2"/>
      <c r="W350" s="2"/>
      <c r="AA350" s="71"/>
    </row>
    <row r="351" spans="1:27" customFormat="1" x14ac:dyDescent="0.3">
      <c r="A351" s="2" t="str">
        <f>IF(Pivot!A351=0,"",TRIM(Pivot!A351))</f>
        <v/>
      </c>
      <c r="B351" t="str">
        <f>IF(Pivot!B351=0,"",Pivot!B351)</f>
        <v/>
      </c>
      <c r="C351" s="157" t="str">
        <f>IF(Pivot!C351=0,"",Pivot!C351)</f>
        <v/>
      </c>
      <c r="D351" s="157" t="str">
        <f>IF(Pivot!D351=0,"",Pivot!D351)</f>
        <v/>
      </c>
      <c r="E351" s="157" t="str">
        <f>IF(Pivot!E351=0,"",Pivot!E351)</f>
        <v/>
      </c>
      <c r="F351" s="157" t="str">
        <f>IF(Pivot!F351=0,"",Pivot!F351)</f>
        <v/>
      </c>
      <c r="G351" t="str">
        <f>IF(Pivot!G351=0,"",Pivot!G351)</f>
        <v/>
      </c>
      <c r="H351" s="157" t="str">
        <f>IF(Pivot!H351=0,"",Pivot!H351)</f>
        <v/>
      </c>
      <c r="I351" t="str">
        <f>IF(Pivot!J351=0,"",Pivot!J351)</f>
        <v/>
      </c>
      <c r="J351" t="str">
        <f>IF(Pivot!I351=0,"",Pivot!I351)</f>
        <v/>
      </c>
      <c r="K351" t="str">
        <f>IF(Pivot!K351=0,"",Pivot!K351)</f>
        <v/>
      </c>
      <c r="L351" s="70" t="str">
        <f>IF(Pivot!M351=0,"",Pivot!M351)</f>
        <v/>
      </c>
      <c r="M351" t="str">
        <f>IF(Pivot!L351=0,"",Pivot!L351)</f>
        <v/>
      </c>
      <c r="N351" t="str">
        <f>IF(Pivot!N351=0,"",Pivot!N351)</f>
        <v/>
      </c>
      <c r="O351" s="71"/>
      <c r="P351" s="83"/>
      <c r="Q351" s="83"/>
      <c r="R351" s="83"/>
      <c r="T351" s="2"/>
      <c r="U351" s="2"/>
      <c r="V351" s="2"/>
      <c r="W351" s="2"/>
      <c r="AA351" s="71"/>
    </row>
    <row r="352" spans="1:27" customFormat="1" x14ac:dyDescent="0.3">
      <c r="A352" s="2" t="str">
        <f>IF(Pivot!A352=0,"",TRIM(Pivot!A352))</f>
        <v/>
      </c>
      <c r="B352" t="str">
        <f>IF(Pivot!B352=0,"",Pivot!B352)</f>
        <v/>
      </c>
      <c r="C352" s="157" t="str">
        <f>IF(Pivot!C352=0,"",Pivot!C352)</f>
        <v/>
      </c>
      <c r="D352" s="157" t="str">
        <f>IF(Pivot!D352=0,"",Pivot!D352)</f>
        <v/>
      </c>
      <c r="E352" s="157" t="str">
        <f>IF(Pivot!E352=0,"",Pivot!E352)</f>
        <v/>
      </c>
      <c r="F352" s="157" t="str">
        <f>IF(Pivot!F352=0,"",Pivot!F352)</f>
        <v/>
      </c>
      <c r="G352" t="str">
        <f>IF(Pivot!G352=0,"",Pivot!G352)</f>
        <v/>
      </c>
      <c r="H352" s="157" t="str">
        <f>IF(Pivot!H352=0,"",Pivot!H352)</f>
        <v/>
      </c>
      <c r="I352" t="str">
        <f>IF(Pivot!J352=0,"",Pivot!J352)</f>
        <v/>
      </c>
      <c r="J352" t="str">
        <f>IF(Pivot!I352=0,"",Pivot!I352)</f>
        <v/>
      </c>
      <c r="K352" t="str">
        <f>IF(Pivot!K352=0,"",Pivot!K352)</f>
        <v/>
      </c>
      <c r="L352" s="70" t="str">
        <f>IF(Pivot!M352=0,"",Pivot!M352)</f>
        <v/>
      </c>
      <c r="M352" t="str">
        <f>IF(Pivot!L352=0,"",Pivot!L352)</f>
        <v/>
      </c>
      <c r="N352" t="str">
        <f>IF(Pivot!N352=0,"",Pivot!N352)</f>
        <v/>
      </c>
      <c r="O352" s="71"/>
      <c r="P352" s="83"/>
      <c r="Q352" s="83"/>
      <c r="R352" s="83"/>
      <c r="T352" s="2"/>
      <c r="U352" s="2"/>
      <c r="V352" s="2"/>
      <c r="W352" s="2"/>
      <c r="AA352" s="71"/>
    </row>
    <row r="353" spans="1:27" customFormat="1" x14ac:dyDescent="0.3">
      <c r="A353" s="2" t="str">
        <f>IF(Pivot!A353=0,"",TRIM(Pivot!A353))</f>
        <v/>
      </c>
      <c r="B353" t="str">
        <f>IF(Pivot!B353=0,"",Pivot!B353)</f>
        <v/>
      </c>
      <c r="C353" s="157" t="str">
        <f>IF(Pivot!C353=0,"",Pivot!C353)</f>
        <v/>
      </c>
      <c r="D353" s="157" t="str">
        <f>IF(Pivot!D353=0,"",Pivot!D353)</f>
        <v/>
      </c>
      <c r="E353" s="157" t="str">
        <f>IF(Pivot!E353=0,"",Pivot!E353)</f>
        <v/>
      </c>
      <c r="F353" s="157" t="str">
        <f>IF(Pivot!F353=0,"",Pivot!F353)</f>
        <v/>
      </c>
      <c r="G353" t="str">
        <f>IF(Pivot!G353=0,"",Pivot!G353)</f>
        <v/>
      </c>
      <c r="H353" s="157" t="str">
        <f>IF(Pivot!H353=0,"",Pivot!H353)</f>
        <v/>
      </c>
      <c r="I353" t="str">
        <f>IF(Pivot!J353=0,"",Pivot!J353)</f>
        <v/>
      </c>
      <c r="J353" t="str">
        <f>IF(Pivot!I353=0,"",Pivot!I353)</f>
        <v/>
      </c>
      <c r="K353" t="str">
        <f>IF(Pivot!K353=0,"",Pivot!K353)</f>
        <v/>
      </c>
      <c r="L353" s="70" t="str">
        <f>IF(Pivot!M353=0,"",Pivot!M353)</f>
        <v/>
      </c>
      <c r="M353" t="str">
        <f>IF(Pivot!L353=0,"",Pivot!L353)</f>
        <v/>
      </c>
      <c r="N353" t="str">
        <f>IF(Pivot!N353=0,"",Pivot!N353)</f>
        <v/>
      </c>
      <c r="O353" s="71"/>
      <c r="P353" s="83"/>
      <c r="Q353" s="83"/>
      <c r="R353" s="83"/>
      <c r="T353" s="2"/>
      <c r="U353" s="2"/>
      <c r="V353" s="2"/>
      <c r="W353" s="2"/>
      <c r="AA353" s="71"/>
    </row>
    <row r="354" spans="1:27" customFormat="1" x14ac:dyDescent="0.3">
      <c r="A354" s="2" t="str">
        <f>IF(Pivot!A354=0,"",TRIM(Pivot!A354))</f>
        <v/>
      </c>
      <c r="B354" t="str">
        <f>IF(Pivot!B354=0,"",Pivot!B354)</f>
        <v/>
      </c>
      <c r="C354" s="157" t="str">
        <f>IF(Pivot!C354=0,"",Pivot!C354)</f>
        <v/>
      </c>
      <c r="D354" s="157" t="str">
        <f>IF(Pivot!D354=0,"",Pivot!D354)</f>
        <v/>
      </c>
      <c r="E354" s="157" t="str">
        <f>IF(Pivot!E354=0,"",Pivot!E354)</f>
        <v/>
      </c>
      <c r="F354" s="157" t="str">
        <f>IF(Pivot!F354=0,"",Pivot!F354)</f>
        <v/>
      </c>
      <c r="G354" t="str">
        <f>IF(Pivot!G354=0,"",Pivot!G354)</f>
        <v/>
      </c>
      <c r="H354" s="157" t="str">
        <f>IF(Pivot!H354=0,"",Pivot!H354)</f>
        <v/>
      </c>
      <c r="I354" t="str">
        <f>IF(Pivot!J354=0,"",Pivot!J354)</f>
        <v/>
      </c>
      <c r="J354" t="str">
        <f>IF(Pivot!I354=0,"",Pivot!I354)</f>
        <v/>
      </c>
      <c r="K354" t="str">
        <f>IF(Pivot!K354=0,"",Pivot!K354)</f>
        <v/>
      </c>
      <c r="L354" s="70" t="str">
        <f>IF(Pivot!M354=0,"",Pivot!M354)</f>
        <v/>
      </c>
      <c r="M354" t="str">
        <f>IF(Pivot!L354=0,"",Pivot!L354)</f>
        <v/>
      </c>
      <c r="N354" t="str">
        <f>IF(Pivot!N354=0,"",Pivot!N354)</f>
        <v/>
      </c>
      <c r="O354" s="71"/>
      <c r="P354" s="83"/>
      <c r="Q354" s="83"/>
      <c r="R354" s="83"/>
      <c r="T354" s="2"/>
      <c r="U354" s="2"/>
      <c r="V354" s="2"/>
      <c r="W354" s="2"/>
      <c r="AA354" s="71"/>
    </row>
    <row r="355" spans="1:27" customFormat="1" x14ac:dyDescent="0.3">
      <c r="A355" s="2" t="str">
        <f>IF(Pivot!A355=0,"",TRIM(Pivot!A355))</f>
        <v/>
      </c>
      <c r="B355" t="str">
        <f>IF(Pivot!B355=0,"",Pivot!B355)</f>
        <v/>
      </c>
      <c r="C355" s="157" t="str">
        <f>IF(Pivot!C355=0,"",Pivot!C355)</f>
        <v/>
      </c>
      <c r="D355" s="157" t="str">
        <f>IF(Pivot!D355=0,"",Pivot!D355)</f>
        <v/>
      </c>
      <c r="E355" s="157" t="str">
        <f>IF(Pivot!E355=0,"",Pivot!E355)</f>
        <v/>
      </c>
      <c r="F355" s="157" t="str">
        <f>IF(Pivot!F355=0,"",Pivot!F355)</f>
        <v/>
      </c>
      <c r="G355" t="str">
        <f>IF(Pivot!G355=0,"",Pivot!G355)</f>
        <v/>
      </c>
      <c r="H355" s="157" t="str">
        <f>IF(Pivot!H355=0,"",Pivot!H355)</f>
        <v/>
      </c>
      <c r="I355" t="str">
        <f>IF(Pivot!J355=0,"",Pivot!J355)</f>
        <v/>
      </c>
      <c r="J355" t="str">
        <f>IF(Pivot!I355=0,"",Pivot!I355)</f>
        <v/>
      </c>
      <c r="K355" t="str">
        <f>IF(Pivot!K355=0,"",Pivot!K355)</f>
        <v/>
      </c>
      <c r="L355" s="70" t="str">
        <f>IF(Pivot!M355=0,"",Pivot!M355)</f>
        <v/>
      </c>
      <c r="M355" t="str">
        <f>IF(Pivot!L355=0,"",Pivot!L355)</f>
        <v/>
      </c>
      <c r="N355" t="str">
        <f>IF(Pivot!N355=0,"",Pivot!N355)</f>
        <v/>
      </c>
      <c r="O355" s="71"/>
      <c r="P355" s="83"/>
      <c r="Q355" s="83"/>
      <c r="R355" s="83"/>
      <c r="T355" s="2"/>
      <c r="U355" s="2"/>
      <c r="V355" s="2"/>
      <c r="W355" s="2"/>
      <c r="AA355" s="71"/>
    </row>
    <row r="356" spans="1:27" customFormat="1" x14ac:dyDescent="0.3">
      <c r="A356" s="2" t="str">
        <f>IF(Pivot!A356=0,"",TRIM(Pivot!A356))</f>
        <v/>
      </c>
      <c r="B356" t="str">
        <f>IF(Pivot!B356=0,"",Pivot!B356)</f>
        <v/>
      </c>
      <c r="C356" s="157" t="str">
        <f>IF(Pivot!C356=0,"",Pivot!C356)</f>
        <v/>
      </c>
      <c r="D356" s="157" t="str">
        <f>IF(Pivot!D356=0,"",Pivot!D356)</f>
        <v/>
      </c>
      <c r="E356" s="157" t="str">
        <f>IF(Pivot!E356=0,"",Pivot!E356)</f>
        <v/>
      </c>
      <c r="F356" s="157" t="str">
        <f>IF(Pivot!F356=0,"",Pivot!F356)</f>
        <v/>
      </c>
      <c r="G356" t="str">
        <f>IF(Pivot!G356=0,"",Pivot!G356)</f>
        <v/>
      </c>
      <c r="H356" s="157" t="str">
        <f>IF(Pivot!H356=0,"",Pivot!H356)</f>
        <v/>
      </c>
      <c r="I356" t="str">
        <f>IF(Pivot!J356=0,"",Pivot!J356)</f>
        <v/>
      </c>
      <c r="J356" t="str">
        <f>IF(Pivot!I356=0,"",Pivot!I356)</f>
        <v/>
      </c>
      <c r="K356" t="str">
        <f>IF(Pivot!K356=0,"",Pivot!K356)</f>
        <v/>
      </c>
      <c r="L356" s="70" t="str">
        <f>IF(Pivot!M356=0,"",Pivot!M356)</f>
        <v/>
      </c>
      <c r="M356" t="str">
        <f>IF(Pivot!L356=0,"",Pivot!L356)</f>
        <v/>
      </c>
      <c r="N356" t="str">
        <f>IF(Pivot!N356=0,"",Pivot!N356)</f>
        <v/>
      </c>
      <c r="O356" s="71"/>
      <c r="P356" s="83"/>
      <c r="Q356" s="83"/>
      <c r="R356" s="83"/>
      <c r="T356" s="2"/>
      <c r="U356" s="2"/>
      <c r="V356" s="2"/>
      <c r="W356" s="2"/>
      <c r="AA356" s="71"/>
    </row>
    <row r="357" spans="1:27" customFormat="1" x14ac:dyDescent="0.3">
      <c r="A357" s="2" t="str">
        <f>IF(Pivot!A357=0,"",TRIM(Pivot!A357))</f>
        <v/>
      </c>
      <c r="B357" t="str">
        <f>IF(Pivot!B357=0,"",Pivot!B357)</f>
        <v/>
      </c>
      <c r="C357" s="157" t="str">
        <f>IF(Pivot!C357=0,"",Pivot!C357)</f>
        <v/>
      </c>
      <c r="D357" s="157" t="str">
        <f>IF(Pivot!D357=0,"",Pivot!D357)</f>
        <v/>
      </c>
      <c r="E357" s="157" t="str">
        <f>IF(Pivot!E357=0,"",Pivot!E357)</f>
        <v/>
      </c>
      <c r="F357" s="157" t="str">
        <f>IF(Pivot!F357=0,"",Pivot!F357)</f>
        <v/>
      </c>
      <c r="G357" t="str">
        <f>IF(Pivot!G357=0,"",Pivot!G357)</f>
        <v/>
      </c>
      <c r="H357" s="157" t="str">
        <f>IF(Pivot!H357=0,"",Pivot!H357)</f>
        <v/>
      </c>
      <c r="I357" t="str">
        <f>IF(Pivot!J357=0,"",Pivot!J357)</f>
        <v/>
      </c>
      <c r="J357" t="str">
        <f>IF(Pivot!I357=0,"",Pivot!I357)</f>
        <v/>
      </c>
      <c r="K357" t="str">
        <f>IF(Pivot!K357=0,"",Pivot!K357)</f>
        <v/>
      </c>
      <c r="L357" s="70" t="str">
        <f>IF(Pivot!M357=0,"",Pivot!M357)</f>
        <v/>
      </c>
      <c r="M357" t="str">
        <f>IF(Pivot!L357=0,"",Pivot!L357)</f>
        <v/>
      </c>
      <c r="N357" t="str">
        <f>IF(Pivot!N357=0,"",Pivot!N357)</f>
        <v/>
      </c>
      <c r="O357" s="71"/>
      <c r="P357" s="83"/>
      <c r="Q357" s="83"/>
      <c r="R357" s="83"/>
      <c r="T357" s="2"/>
      <c r="U357" s="2"/>
      <c r="V357" s="2"/>
      <c r="W357" s="2"/>
      <c r="AA357" s="71"/>
    </row>
    <row r="358" spans="1:27" customFormat="1" x14ac:dyDescent="0.3">
      <c r="A358" s="2" t="str">
        <f>IF(Pivot!A358=0,"",TRIM(Pivot!A358))</f>
        <v/>
      </c>
      <c r="B358" t="str">
        <f>IF(Pivot!B358=0,"",Pivot!B358)</f>
        <v/>
      </c>
      <c r="C358" s="157" t="str">
        <f>IF(Pivot!C358=0,"",Pivot!C358)</f>
        <v/>
      </c>
      <c r="D358" s="157" t="str">
        <f>IF(Pivot!D358=0,"",Pivot!D358)</f>
        <v/>
      </c>
      <c r="E358" s="157" t="str">
        <f>IF(Pivot!E358=0,"",Pivot!E358)</f>
        <v/>
      </c>
      <c r="F358" s="157" t="str">
        <f>IF(Pivot!F358=0,"",Pivot!F358)</f>
        <v/>
      </c>
      <c r="G358" t="str">
        <f>IF(Pivot!G358=0,"",Pivot!G358)</f>
        <v/>
      </c>
      <c r="H358" s="157" t="str">
        <f>IF(Pivot!H358=0,"",Pivot!H358)</f>
        <v/>
      </c>
      <c r="I358" t="str">
        <f>IF(Pivot!J358=0,"",Pivot!J358)</f>
        <v/>
      </c>
      <c r="J358" t="str">
        <f>IF(Pivot!I358=0,"",Pivot!I358)</f>
        <v/>
      </c>
      <c r="K358" t="str">
        <f>IF(Pivot!K358=0,"",Pivot!K358)</f>
        <v/>
      </c>
      <c r="L358" s="70" t="str">
        <f>IF(Pivot!M358=0,"",Pivot!M358)</f>
        <v/>
      </c>
      <c r="M358" t="str">
        <f>IF(Pivot!L358=0,"",Pivot!L358)</f>
        <v/>
      </c>
      <c r="N358" t="str">
        <f>IF(Pivot!N358=0,"",Pivot!N358)</f>
        <v/>
      </c>
      <c r="O358" s="71"/>
      <c r="P358" s="83"/>
      <c r="Q358" s="83"/>
      <c r="R358" s="83"/>
      <c r="T358" s="2"/>
      <c r="U358" s="2"/>
      <c r="V358" s="2"/>
      <c r="W358" s="2"/>
      <c r="AA358" s="71"/>
    </row>
    <row r="359" spans="1:27" customFormat="1" x14ac:dyDescent="0.3">
      <c r="A359" s="2" t="str">
        <f>IF(Pivot!A359=0,"",TRIM(Pivot!A359))</f>
        <v/>
      </c>
      <c r="B359" t="str">
        <f>IF(Pivot!B359=0,"",Pivot!B359)</f>
        <v/>
      </c>
      <c r="C359" s="157" t="str">
        <f>IF(Pivot!C359=0,"",Pivot!C359)</f>
        <v/>
      </c>
      <c r="D359" s="157" t="str">
        <f>IF(Pivot!D359=0,"",Pivot!D359)</f>
        <v/>
      </c>
      <c r="E359" s="157" t="str">
        <f>IF(Pivot!E359=0,"",Pivot!E359)</f>
        <v/>
      </c>
      <c r="F359" s="157" t="str">
        <f>IF(Pivot!F359=0,"",Pivot!F359)</f>
        <v/>
      </c>
      <c r="G359" t="str">
        <f>IF(Pivot!G359=0,"",Pivot!G359)</f>
        <v/>
      </c>
      <c r="H359" s="157" t="str">
        <f>IF(Pivot!H359=0,"",Pivot!H359)</f>
        <v/>
      </c>
      <c r="I359" t="str">
        <f>IF(Pivot!J359=0,"",Pivot!J359)</f>
        <v/>
      </c>
      <c r="J359" t="str">
        <f>IF(Pivot!I359=0,"",Pivot!I359)</f>
        <v/>
      </c>
      <c r="K359" t="str">
        <f>IF(Pivot!K359=0,"",Pivot!K359)</f>
        <v/>
      </c>
      <c r="L359" s="70" t="str">
        <f>IF(Pivot!M359=0,"",Pivot!M359)</f>
        <v/>
      </c>
      <c r="M359" t="str">
        <f>IF(Pivot!L359=0,"",Pivot!L359)</f>
        <v/>
      </c>
      <c r="N359" t="str">
        <f>IF(Pivot!N359=0,"",Pivot!N359)</f>
        <v/>
      </c>
      <c r="O359" s="71"/>
      <c r="P359" s="83"/>
      <c r="Q359" s="83"/>
      <c r="R359" s="83"/>
      <c r="T359" s="2"/>
      <c r="U359" s="2"/>
      <c r="V359" s="2"/>
      <c r="W359" s="2"/>
      <c r="AA359" s="71"/>
    </row>
    <row r="360" spans="1:27" customFormat="1" x14ac:dyDescent="0.3">
      <c r="A360" s="2" t="str">
        <f>IF(Pivot!A360=0,"",TRIM(Pivot!A360))</f>
        <v/>
      </c>
      <c r="B360" t="str">
        <f>IF(Pivot!B360=0,"",Pivot!B360)</f>
        <v/>
      </c>
      <c r="C360" s="157" t="str">
        <f>IF(Pivot!C360=0,"",Pivot!C360)</f>
        <v/>
      </c>
      <c r="D360" s="157" t="str">
        <f>IF(Pivot!D360=0,"",Pivot!D360)</f>
        <v/>
      </c>
      <c r="E360" s="157" t="str">
        <f>IF(Pivot!E360=0,"",Pivot!E360)</f>
        <v/>
      </c>
      <c r="F360" s="157" t="str">
        <f>IF(Pivot!F360=0,"",Pivot!F360)</f>
        <v/>
      </c>
      <c r="G360" t="str">
        <f>IF(Pivot!G360=0,"",Pivot!G360)</f>
        <v/>
      </c>
      <c r="H360" s="157" t="str">
        <f>IF(Pivot!H360=0,"",Pivot!H360)</f>
        <v/>
      </c>
      <c r="I360" t="str">
        <f>IF(Pivot!J360=0,"",Pivot!J360)</f>
        <v/>
      </c>
      <c r="J360" t="str">
        <f>IF(Pivot!I360=0,"",Pivot!I360)</f>
        <v/>
      </c>
      <c r="K360" t="str">
        <f>IF(Pivot!K360=0,"",Pivot!K360)</f>
        <v/>
      </c>
      <c r="L360" s="70" t="str">
        <f>IF(Pivot!M360=0,"",Pivot!M360)</f>
        <v/>
      </c>
      <c r="M360" t="str">
        <f>IF(Pivot!L360=0,"",Pivot!L360)</f>
        <v/>
      </c>
      <c r="N360" t="str">
        <f>IF(Pivot!N360=0,"",Pivot!N360)</f>
        <v/>
      </c>
      <c r="O360" s="71"/>
      <c r="P360" s="83"/>
      <c r="Q360" s="83"/>
      <c r="R360" s="83"/>
      <c r="T360" s="2"/>
      <c r="U360" s="2"/>
      <c r="V360" s="2"/>
      <c r="W360" s="2"/>
      <c r="AA360" s="71"/>
    </row>
    <row r="361" spans="1:27" customFormat="1" x14ac:dyDescent="0.3">
      <c r="A361" s="2" t="str">
        <f>IF(Pivot!A361=0,"",TRIM(Pivot!A361))</f>
        <v/>
      </c>
      <c r="B361" t="str">
        <f>IF(Pivot!B361=0,"",Pivot!B361)</f>
        <v/>
      </c>
      <c r="C361" s="157" t="str">
        <f>IF(Pivot!C361=0,"",Pivot!C361)</f>
        <v/>
      </c>
      <c r="D361" s="157" t="str">
        <f>IF(Pivot!D361=0,"",Pivot!D361)</f>
        <v/>
      </c>
      <c r="E361" s="157" t="str">
        <f>IF(Pivot!E361=0,"",Pivot!E361)</f>
        <v/>
      </c>
      <c r="F361" s="157" t="str">
        <f>IF(Pivot!F361=0,"",Pivot!F361)</f>
        <v/>
      </c>
      <c r="G361" t="str">
        <f>IF(Pivot!G361=0,"",Pivot!G361)</f>
        <v/>
      </c>
      <c r="H361" s="157" t="str">
        <f>IF(Pivot!H361=0,"",Pivot!H361)</f>
        <v/>
      </c>
      <c r="I361" t="str">
        <f>IF(Pivot!J361=0,"",Pivot!J361)</f>
        <v/>
      </c>
      <c r="J361" t="str">
        <f>IF(Pivot!I361=0,"",Pivot!I361)</f>
        <v/>
      </c>
      <c r="K361" t="str">
        <f>IF(Pivot!K361=0,"",Pivot!K361)</f>
        <v/>
      </c>
      <c r="L361" s="70" t="str">
        <f>IF(Pivot!M361=0,"",Pivot!M361)</f>
        <v/>
      </c>
      <c r="M361" t="str">
        <f>IF(Pivot!L361=0,"",Pivot!L361)</f>
        <v/>
      </c>
      <c r="N361" t="str">
        <f>IF(Pivot!N361=0,"",Pivot!N361)</f>
        <v/>
      </c>
      <c r="O361" s="71"/>
      <c r="P361" s="83"/>
      <c r="Q361" s="83"/>
      <c r="R361" s="83"/>
      <c r="T361" s="2"/>
      <c r="U361" s="2"/>
      <c r="V361" s="2"/>
      <c r="W361" s="2"/>
      <c r="AA361" s="71"/>
    </row>
    <row r="362" spans="1:27" customFormat="1" x14ac:dyDescent="0.3">
      <c r="A362" s="2" t="str">
        <f>IF(Pivot!A362=0,"",TRIM(Pivot!A362))</f>
        <v/>
      </c>
      <c r="B362" t="str">
        <f>IF(Pivot!B362=0,"",Pivot!B362)</f>
        <v/>
      </c>
      <c r="C362" s="157" t="str">
        <f>IF(Pivot!C362=0,"",Pivot!C362)</f>
        <v/>
      </c>
      <c r="D362" s="157" t="str">
        <f>IF(Pivot!D362=0,"",Pivot!D362)</f>
        <v/>
      </c>
      <c r="E362" s="157" t="str">
        <f>IF(Pivot!E362=0,"",Pivot!E362)</f>
        <v/>
      </c>
      <c r="F362" s="157" t="str">
        <f>IF(Pivot!F362=0,"",Pivot!F362)</f>
        <v/>
      </c>
      <c r="G362" t="str">
        <f>IF(Pivot!G362=0,"",Pivot!G362)</f>
        <v/>
      </c>
      <c r="H362" s="157" t="str">
        <f>IF(Pivot!H362=0,"",Pivot!H362)</f>
        <v/>
      </c>
      <c r="I362" t="str">
        <f>IF(Pivot!J362=0,"",Pivot!J362)</f>
        <v/>
      </c>
      <c r="J362" t="str">
        <f>IF(Pivot!I362=0,"",Pivot!I362)</f>
        <v/>
      </c>
      <c r="K362" t="str">
        <f>IF(Pivot!K362=0,"",Pivot!K362)</f>
        <v/>
      </c>
      <c r="L362" s="70" t="str">
        <f>IF(Pivot!M362=0,"",Pivot!M362)</f>
        <v/>
      </c>
      <c r="M362" t="str">
        <f>IF(Pivot!L362=0,"",Pivot!L362)</f>
        <v/>
      </c>
      <c r="N362" t="str">
        <f>IF(Pivot!N362=0,"",Pivot!N362)</f>
        <v/>
      </c>
      <c r="O362" s="71"/>
      <c r="P362" s="83"/>
      <c r="Q362" s="83"/>
      <c r="R362" s="83"/>
      <c r="T362" s="2"/>
      <c r="U362" s="2"/>
      <c r="V362" s="2"/>
      <c r="W362" s="2"/>
      <c r="AA362" s="71"/>
    </row>
    <row r="363" spans="1:27" customFormat="1" x14ac:dyDescent="0.3">
      <c r="A363" s="2" t="str">
        <f>IF(Pivot!A363=0,"",TRIM(Pivot!A363))</f>
        <v/>
      </c>
      <c r="B363" t="str">
        <f>IF(Pivot!B363=0,"",Pivot!B363)</f>
        <v/>
      </c>
      <c r="C363" s="157" t="str">
        <f>IF(Pivot!C363=0,"",Pivot!C363)</f>
        <v/>
      </c>
      <c r="D363" s="157" t="str">
        <f>IF(Pivot!D363=0,"",Pivot!D363)</f>
        <v/>
      </c>
      <c r="E363" s="157" t="str">
        <f>IF(Pivot!E363=0,"",Pivot!E363)</f>
        <v/>
      </c>
      <c r="F363" s="157" t="str">
        <f>IF(Pivot!F363=0,"",Pivot!F363)</f>
        <v/>
      </c>
      <c r="G363" t="str">
        <f>IF(Pivot!G363=0,"",Pivot!G363)</f>
        <v/>
      </c>
      <c r="H363" s="157" t="str">
        <f>IF(Pivot!H363=0,"",Pivot!H363)</f>
        <v/>
      </c>
      <c r="I363" t="str">
        <f>IF(Pivot!J363=0,"",Pivot!J363)</f>
        <v/>
      </c>
      <c r="J363" t="str">
        <f>IF(Pivot!I363=0,"",Pivot!I363)</f>
        <v/>
      </c>
      <c r="K363" t="str">
        <f>IF(Pivot!K363=0,"",Pivot!K363)</f>
        <v/>
      </c>
      <c r="L363" s="70" t="str">
        <f>IF(Pivot!M363=0,"",Pivot!M363)</f>
        <v/>
      </c>
      <c r="M363" t="str">
        <f>IF(Pivot!L363=0,"",Pivot!L363)</f>
        <v/>
      </c>
      <c r="N363" t="str">
        <f>IF(Pivot!N363=0,"",Pivot!N363)</f>
        <v/>
      </c>
      <c r="O363" s="71"/>
      <c r="P363" s="83"/>
      <c r="Q363" s="83"/>
      <c r="R363" s="83"/>
      <c r="T363" s="2"/>
      <c r="U363" s="2"/>
      <c r="V363" s="2"/>
      <c r="W363" s="2"/>
      <c r="AA363" s="71"/>
    </row>
    <row r="364" spans="1:27" customFormat="1" x14ac:dyDescent="0.3">
      <c r="A364" s="2" t="str">
        <f>IF(Pivot!A364=0,"",TRIM(Pivot!A364))</f>
        <v/>
      </c>
      <c r="B364" t="str">
        <f>IF(Pivot!B364=0,"",Pivot!B364)</f>
        <v/>
      </c>
      <c r="C364" s="157" t="str">
        <f>IF(Pivot!C364=0,"",Pivot!C364)</f>
        <v/>
      </c>
      <c r="D364" s="157" t="str">
        <f>IF(Pivot!D364=0,"",Pivot!D364)</f>
        <v/>
      </c>
      <c r="E364" s="157" t="str">
        <f>IF(Pivot!E364=0,"",Pivot!E364)</f>
        <v/>
      </c>
      <c r="F364" s="157" t="str">
        <f>IF(Pivot!F364=0,"",Pivot!F364)</f>
        <v/>
      </c>
      <c r="G364" t="str">
        <f>IF(Pivot!G364=0,"",Pivot!G364)</f>
        <v/>
      </c>
      <c r="H364" s="157" t="str">
        <f>IF(Pivot!H364=0,"",Pivot!H364)</f>
        <v/>
      </c>
      <c r="I364" t="str">
        <f>IF(Pivot!J364=0,"",Pivot!J364)</f>
        <v/>
      </c>
      <c r="J364" t="str">
        <f>IF(Pivot!I364=0,"",Pivot!I364)</f>
        <v/>
      </c>
      <c r="K364" t="str">
        <f>IF(Pivot!K364=0,"",Pivot!K364)</f>
        <v/>
      </c>
      <c r="L364" s="70" t="str">
        <f>IF(Pivot!M364=0,"",Pivot!M364)</f>
        <v/>
      </c>
      <c r="M364" t="str">
        <f>IF(Pivot!L364=0,"",Pivot!L364)</f>
        <v/>
      </c>
      <c r="N364" t="str">
        <f>IF(Pivot!N364=0,"",Pivot!N364)</f>
        <v/>
      </c>
      <c r="O364" s="71"/>
      <c r="P364" s="83"/>
      <c r="Q364" s="83"/>
      <c r="R364" s="83"/>
      <c r="T364" s="2"/>
      <c r="U364" s="2"/>
      <c r="V364" s="2"/>
      <c r="W364" s="2"/>
      <c r="AA364" s="71"/>
    </row>
    <row r="365" spans="1:27" customFormat="1" x14ac:dyDescent="0.3">
      <c r="A365" s="2" t="str">
        <f>IF(Pivot!A365=0,"",TRIM(Pivot!A365))</f>
        <v/>
      </c>
      <c r="B365" t="str">
        <f>IF(Pivot!B365=0,"",Pivot!B365)</f>
        <v/>
      </c>
      <c r="C365" s="157" t="str">
        <f>IF(Pivot!C365=0,"",Pivot!C365)</f>
        <v/>
      </c>
      <c r="D365" s="157" t="str">
        <f>IF(Pivot!D365=0,"",Pivot!D365)</f>
        <v/>
      </c>
      <c r="E365" s="157" t="str">
        <f>IF(Pivot!E365=0,"",Pivot!E365)</f>
        <v/>
      </c>
      <c r="F365" s="157" t="str">
        <f>IF(Pivot!F365=0,"",Pivot!F365)</f>
        <v/>
      </c>
      <c r="G365" t="str">
        <f>IF(Pivot!G365=0,"",Pivot!G365)</f>
        <v/>
      </c>
      <c r="H365" s="157" t="str">
        <f>IF(Pivot!H365=0,"",Pivot!H365)</f>
        <v/>
      </c>
      <c r="I365" t="str">
        <f>IF(Pivot!J365=0,"",Pivot!J365)</f>
        <v/>
      </c>
      <c r="J365" t="str">
        <f>IF(Pivot!I365=0,"",Pivot!I365)</f>
        <v/>
      </c>
      <c r="K365" t="str">
        <f>IF(Pivot!K365=0,"",Pivot!K365)</f>
        <v/>
      </c>
      <c r="L365" s="70" t="str">
        <f>IF(Pivot!M365=0,"",Pivot!M365)</f>
        <v/>
      </c>
      <c r="M365" t="str">
        <f>IF(Pivot!L365=0,"",Pivot!L365)</f>
        <v/>
      </c>
      <c r="N365" t="str">
        <f>IF(Pivot!N365=0,"",Pivot!N365)</f>
        <v/>
      </c>
      <c r="O365" s="71"/>
      <c r="P365" s="83"/>
      <c r="Q365" s="83"/>
      <c r="R365" s="83"/>
      <c r="T365" s="2"/>
      <c r="U365" s="2"/>
      <c r="V365" s="2"/>
      <c r="W365" s="2"/>
      <c r="AA365" s="71"/>
    </row>
    <row r="366" spans="1:27" customFormat="1" x14ac:dyDescent="0.3">
      <c r="A366" s="2" t="str">
        <f>IF(Pivot!A366=0,"",TRIM(Pivot!A366))</f>
        <v/>
      </c>
      <c r="B366" t="str">
        <f>IF(Pivot!B366=0,"",Pivot!B366)</f>
        <v/>
      </c>
      <c r="C366" s="157" t="str">
        <f>IF(Pivot!C366=0,"",Pivot!C366)</f>
        <v/>
      </c>
      <c r="D366" s="157" t="str">
        <f>IF(Pivot!D366=0,"",Pivot!D366)</f>
        <v/>
      </c>
      <c r="E366" s="157" t="str">
        <f>IF(Pivot!E366=0,"",Pivot!E366)</f>
        <v/>
      </c>
      <c r="F366" s="157" t="str">
        <f>IF(Pivot!F366=0,"",Pivot!F366)</f>
        <v/>
      </c>
      <c r="G366" t="str">
        <f>IF(Pivot!G366=0,"",Pivot!G366)</f>
        <v/>
      </c>
      <c r="H366" s="157" t="str">
        <f>IF(Pivot!H366=0,"",Pivot!H366)</f>
        <v/>
      </c>
      <c r="I366" t="str">
        <f>IF(Pivot!J366=0,"",Pivot!J366)</f>
        <v/>
      </c>
      <c r="J366" t="str">
        <f>IF(Pivot!I366=0,"",Pivot!I366)</f>
        <v/>
      </c>
      <c r="K366" t="str">
        <f>IF(Pivot!K366=0,"",Pivot!K366)</f>
        <v/>
      </c>
      <c r="L366" s="70" t="str">
        <f>IF(Pivot!M366=0,"",Pivot!M366)</f>
        <v/>
      </c>
      <c r="M366" t="str">
        <f>IF(Pivot!L366=0,"",Pivot!L366)</f>
        <v/>
      </c>
      <c r="N366" t="str">
        <f>IF(Pivot!N366=0,"",Pivot!N366)</f>
        <v/>
      </c>
      <c r="O366" s="71"/>
      <c r="P366" s="83"/>
      <c r="Q366" s="83"/>
      <c r="R366" s="83"/>
      <c r="T366" s="2"/>
      <c r="U366" s="2"/>
      <c r="V366" s="2"/>
      <c r="W366" s="2"/>
      <c r="AA366" s="71"/>
    </row>
    <row r="367" spans="1:27" customFormat="1" x14ac:dyDescent="0.3">
      <c r="A367" s="2" t="str">
        <f>IF(Pivot!A367=0,"",TRIM(Pivot!A367))</f>
        <v/>
      </c>
      <c r="B367" t="str">
        <f>IF(Pivot!B367=0,"",Pivot!B367)</f>
        <v/>
      </c>
      <c r="C367" s="157" t="str">
        <f>IF(Pivot!C367=0,"",Pivot!C367)</f>
        <v/>
      </c>
      <c r="D367" s="157" t="str">
        <f>IF(Pivot!D367=0,"",Pivot!D367)</f>
        <v/>
      </c>
      <c r="E367" s="157" t="str">
        <f>IF(Pivot!E367=0,"",Pivot!E367)</f>
        <v/>
      </c>
      <c r="F367" s="157" t="str">
        <f>IF(Pivot!F367=0,"",Pivot!F367)</f>
        <v/>
      </c>
      <c r="G367" t="str">
        <f>IF(Pivot!G367=0,"",Pivot!G367)</f>
        <v/>
      </c>
      <c r="H367" s="157" t="str">
        <f>IF(Pivot!H367=0,"",Pivot!H367)</f>
        <v/>
      </c>
      <c r="I367" t="str">
        <f>IF(Pivot!J367=0,"",Pivot!J367)</f>
        <v/>
      </c>
      <c r="J367" t="str">
        <f>IF(Pivot!I367=0,"",Pivot!I367)</f>
        <v/>
      </c>
      <c r="K367" t="str">
        <f>IF(Pivot!K367=0,"",Pivot!K367)</f>
        <v/>
      </c>
      <c r="L367" s="70" t="str">
        <f>IF(Pivot!M367=0,"",Pivot!M367)</f>
        <v/>
      </c>
      <c r="M367" t="str">
        <f>IF(Pivot!L367=0,"",Pivot!L367)</f>
        <v/>
      </c>
      <c r="N367" t="str">
        <f>IF(Pivot!N367=0,"",Pivot!N367)</f>
        <v/>
      </c>
      <c r="O367" s="71"/>
      <c r="P367" s="83"/>
      <c r="Q367" s="83"/>
      <c r="R367" s="83"/>
      <c r="T367" s="2"/>
      <c r="U367" s="2"/>
      <c r="V367" s="2"/>
      <c r="W367" s="2"/>
      <c r="AA367" s="71"/>
    </row>
    <row r="368" spans="1:27" customFormat="1" x14ac:dyDescent="0.3">
      <c r="A368" s="2" t="str">
        <f>IF(Pivot!A368=0,"",TRIM(Pivot!A368))</f>
        <v/>
      </c>
      <c r="B368" t="str">
        <f>IF(Pivot!B368=0,"",Pivot!B368)</f>
        <v/>
      </c>
      <c r="C368" s="157" t="str">
        <f>IF(Pivot!C368=0,"",Pivot!C368)</f>
        <v/>
      </c>
      <c r="D368" s="157" t="str">
        <f>IF(Pivot!D368=0,"",Pivot!D368)</f>
        <v/>
      </c>
      <c r="E368" s="157" t="str">
        <f>IF(Pivot!E368=0,"",Pivot!E368)</f>
        <v/>
      </c>
      <c r="F368" s="157" t="str">
        <f>IF(Pivot!F368=0,"",Pivot!F368)</f>
        <v/>
      </c>
      <c r="G368" t="str">
        <f>IF(Pivot!G368=0,"",Pivot!G368)</f>
        <v/>
      </c>
      <c r="H368" s="157" t="str">
        <f>IF(Pivot!H368=0,"",Pivot!H368)</f>
        <v/>
      </c>
      <c r="I368" t="str">
        <f>IF(Pivot!J368=0,"",Pivot!J368)</f>
        <v/>
      </c>
      <c r="J368" t="str">
        <f>IF(Pivot!I368=0,"",Pivot!I368)</f>
        <v/>
      </c>
      <c r="K368" t="str">
        <f>IF(Pivot!K368=0,"",Pivot!K368)</f>
        <v/>
      </c>
      <c r="L368" s="70" t="str">
        <f>IF(Pivot!M368=0,"",Pivot!M368)</f>
        <v/>
      </c>
      <c r="M368" t="str">
        <f>IF(Pivot!L368=0,"",Pivot!L368)</f>
        <v/>
      </c>
      <c r="N368" t="str">
        <f>IF(Pivot!N368=0,"",Pivot!N368)</f>
        <v/>
      </c>
      <c r="O368" s="71"/>
      <c r="P368" s="83"/>
      <c r="Q368" s="83"/>
      <c r="R368" s="83"/>
      <c r="T368" s="2"/>
      <c r="U368" s="2"/>
      <c r="V368" s="2"/>
      <c r="W368" s="2"/>
      <c r="AA368" s="71"/>
    </row>
    <row r="369" spans="1:27" customFormat="1" x14ac:dyDescent="0.3">
      <c r="A369" s="2" t="str">
        <f>IF(Pivot!A369=0,"",TRIM(Pivot!A369))</f>
        <v/>
      </c>
      <c r="B369" t="str">
        <f>IF(Pivot!B369=0,"",Pivot!B369)</f>
        <v/>
      </c>
      <c r="C369" s="157" t="str">
        <f>IF(Pivot!C369=0,"",Pivot!C369)</f>
        <v/>
      </c>
      <c r="D369" s="157" t="str">
        <f>IF(Pivot!D369=0,"",Pivot!D369)</f>
        <v/>
      </c>
      <c r="E369" s="157" t="str">
        <f>IF(Pivot!E369=0,"",Pivot!E369)</f>
        <v/>
      </c>
      <c r="F369" s="157" t="str">
        <f>IF(Pivot!F369=0,"",Pivot!F369)</f>
        <v/>
      </c>
      <c r="G369" t="str">
        <f>IF(Pivot!G369=0,"",Pivot!G369)</f>
        <v/>
      </c>
      <c r="H369" s="157" t="str">
        <f>IF(Pivot!H369=0,"",Pivot!H369)</f>
        <v/>
      </c>
      <c r="I369" t="str">
        <f>IF(Pivot!J369=0,"",Pivot!J369)</f>
        <v/>
      </c>
      <c r="J369" t="str">
        <f>IF(Pivot!I369=0,"",Pivot!I369)</f>
        <v/>
      </c>
      <c r="K369" t="str">
        <f>IF(Pivot!K369=0,"",Pivot!K369)</f>
        <v/>
      </c>
      <c r="L369" s="70" t="str">
        <f>IF(Pivot!M369=0,"",Pivot!M369)</f>
        <v/>
      </c>
      <c r="M369" t="str">
        <f>IF(Pivot!L369=0,"",Pivot!L369)</f>
        <v/>
      </c>
      <c r="N369" t="str">
        <f>IF(Pivot!N369=0,"",Pivot!N369)</f>
        <v/>
      </c>
      <c r="O369" s="71"/>
      <c r="P369" s="83"/>
      <c r="Q369" s="83"/>
      <c r="R369" s="83"/>
      <c r="T369" s="2"/>
      <c r="U369" s="2"/>
      <c r="V369" s="2"/>
      <c r="W369" s="2"/>
      <c r="AA369" s="71"/>
    </row>
    <row r="370" spans="1:27" customFormat="1" x14ac:dyDescent="0.3">
      <c r="A370" s="2" t="str">
        <f>IF(Pivot!A370=0,"",TRIM(Pivot!A370))</f>
        <v/>
      </c>
      <c r="B370" t="str">
        <f>IF(Pivot!B370=0,"",Pivot!B370)</f>
        <v/>
      </c>
      <c r="C370" s="157" t="str">
        <f>IF(Pivot!C370=0,"",Pivot!C370)</f>
        <v/>
      </c>
      <c r="D370" s="157" t="str">
        <f>IF(Pivot!D370=0,"",Pivot!D370)</f>
        <v/>
      </c>
      <c r="E370" s="157" t="str">
        <f>IF(Pivot!E370=0,"",Pivot!E370)</f>
        <v/>
      </c>
      <c r="F370" s="157" t="str">
        <f>IF(Pivot!F370=0,"",Pivot!F370)</f>
        <v/>
      </c>
      <c r="G370" t="str">
        <f>IF(Pivot!G370=0,"",Pivot!G370)</f>
        <v/>
      </c>
      <c r="H370" s="157" t="str">
        <f>IF(Pivot!H370=0,"",Pivot!H370)</f>
        <v/>
      </c>
      <c r="I370" t="str">
        <f>IF(Pivot!J370=0,"",Pivot!J370)</f>
        <v/>
      </c>
      <c r="J370" t="str">
        <f>IF(Pivot!I370=0,"",Pivot!I370)</f>
        <v/>
      </c>
      <c r="K370" t="str">
        <f>IF(Pivot!K370=0,"",Pivot!K370)</f>
        <v/>
      </c>
      <c r="L370" s="70" t="str">
        <f>IF(Pivot!M370=0,"",Pivot!M370)</f>
        <v/>
      </c>
      <c r="M370" t="str">
        <f>IF(Pivot!L370=0,"",Pivot!L370)</f>
        <v/>
      </c>
      <c r="N370" t="str">
        <f>IF(Pivot!N370=0,"",Pivot!N370)</f>
        <v/>
      </c>
      <c r="O370" s="71"/>
      <c r="P370" s="83"/>
      <c r="Q370" s="83"/>
      <c r="R370" s="83"/>
      <c r="T370" s="2"/>
      <c r="U370" s="2"/>
      <c r="V370" s="2"/>
      <c r="W370" s="2"/>
      <c r="AA370" s="71"/>
    </row>
    <row r="371" spans="1:27" customFormat="1" x14ac:dyDescent="0.3">
      <c r="A371" s="2" t="str">
        <f>IF(Pivot!A371=0,"",TRIM(Pivot!A371))</f>
        <v/>
      </c>
      <c r="B371" t="str">
        <f>IF(Pivot!B371=0,"",Pivot!B371)</f>
        <v/>
      </c>
      <c r="C371" s="157" t="str">
        <f>IF(Pivot!C371=0,"",Pivot!C371)</f>
        <v/>
      </c>
      <c r="D371" s="157" t="str">
        <f>IF(Pivot!D371=0,"",Pivot!D371)</f>
        <v/>
      </c>
      <c r="E371" s="157" t="str">
        <f>IF(Pivot!E371=0,"",Pivot!E371)</f>
        <v/>
      </c>
      <c r="F371" s="157" t="str">
        <f>IF(Pivot!F371=0,"",Pivot!F371)</f>
        <v/>
      </c>
      <c r="G371" t="str">
        <f>IF(Pivot!G371=0,"",Pivot!G371)</f>
        <v/>
      </c>
      <c r="H371" s="157" t="str">
        <f>IF(Pivot!H371=0,"",Pivot!H371)</f>
        <v/>
      </c>
      <c r="I371" t="str">
        <f>IF(Pivot!J371=0,"",Pivot!J371)</f>
        <v/>
      </c>
      <c r="J371" t="str">
        <f>IF(Pivot!I371=0,"",Pivot!I371)</f>
        <v/>
      </c>
      <c r="K371" t="str">
        <f>IF(Pivot!K371=0,"",Pivot!K371)</f>
        <v/>
      </c>
      <c r="L371" s="70" t="str">
        <f>IF(Pivot!M371=0,"",Pivot!M371)</f>
        <v/>
      </c>
      <c r="M371" t="str">
        <f>IF(Pivot!L371=0,"",Pivot!L371)</f>
        <v/>
      </c>
      <c r="N371" t="str">
        <f>IF(Pivot!N371=0,"",Pivot!N371)</f>
        <v/>
      </c>
      <c r="O371" s="71"/>
      <c r="P371" s="83"/>
      <c r="Q371" s="83"/>
      <c r="R371" s="83"/>
      <c r="T371" s="2"/>
      <c r="U371" s="2"/>
      <c r="V371" s="2"/>
      <c r="W371" s="2"/>
      <c r="AA371" s="71"/>
    </row>
    <row r="372" spans="1:27" customFormat="1" x14ac:dyDescent="0.3">
      <c r="A372" s="2" t="str">
        <f>IF(Pivot!A372=0,"",TRIM(Pivot!A372))</f>
        <v/>
      </c>
      <c r="B372" t="str">
        <f>IF(Pivot!B372=0,"",Pivot!B372)</f>
        <v/>
      </c>
      <c r="C372" s="157" t="str">
        <f>IF(Pivot!C372=0,"",Pivot!C372)</f>
        <v/>
      </c>
      <c r="D372" s="157" t="str">
        <f>IF(Pivot!D372=0,"",Pivot!D372)</f>
        <v/>
      </c>
      <c r="E372" s="157" t="str">
        <f>IF(Pivot!E372=0,"",Pivot!E372)</f>
        <v/>
      </c>
      <c r="F372" s="157" t="str">
        <f>IF(Pivot!F372=0,"",Pivot!F372)</f>
        <v/>
      </c>
      <c r="G372" t="str">
        <f>IF(Pivot!G372=0,"",Pivot!G372)</f>
        <v/>
      </c>
      <c r="H372" s="157" t="str">
        <f>IF(Pivot!H372=0,"",Pivot!H372)</f>
        <v/>
      </c>
      <c r="I372" t="str">
        <f>IF(Pivot!J372=0,"",Pivot!J372)</f>
        <v/>
      </c>
      <c r="J372" t="str">
        <f>IF(Pivot!I372=0,"",Pivot!I372)</f>
        <v/>
      </c>
      <c r="K372" t="str">
        <f>IF(Pivot!K372=0,"",Pivot!K372)</f>
        <v/>
      </c>
      <c r="L372" s="70" t="str">
        <f>IF(Pivot!M372=0,"",Pivot!M372)</f>
        <v/>
      </c>
      <c r="M372" t="str">
        <f>IF(Pivot!L372=0,"",Pivot!L372)</f>
        <v/>
      </c>
      <c r="N372" t="str">
        <f>IF(Pivot!N372=0,"",Pivot!N372)</f>
        <v/>
      </c>
      <c r="O372" s="71"/>
      <c r="P372" s="83"/>
      <c r="Q372" s="83"/>
      <c r="R372" s="83"/>
      <c r="T372" s="2"/>
      <c r="U372" s="2"/>
      <c r="V372" s="2"/>
      <c r="W372" s="2"/>
      <c r="AA372" s="71"/>
    </row>
    <row r="373" spans="1:27" customFormat="1" x14ac:dyDescent="0.3">
      <c r="A373" s="2" t="str">
        <f>IF(Pivot!A373=0,"",TRIM(Pivot!A373))</f>
        <v/>
      </c>
      <c r="B373" t="str">
        <f>IF(Pivot!B373=0,"",Pivot!B373)</f>
        <v/>
      </c>
      <c r="C373" s="157" t="str">
        <f>IF(Pivot!C373=0,"",Pivot!C373)</f>
        <v/>
      </c>
      <c r="D373" s="157" t="str">
        <f>IF(Pivot!D373=0,"",Pivot!D373)</f>
        <v/>
      </c>
      <c r="E373" s="157" t="str">
        <f>IF(Pivot!E373=0,"",Pivot!E373)</f>
        <v/>
      </c>
      <c r="F373" s="157" t="str">
        <f>IF(Pivot!F373=0,"",Pivot!F373)</f>
        <v/>
      </c>
      <c r="G373" t="str">
        <f>IF(Pivot!G373=0,"",Pivot!G373)</f>
        <v/>
      </c>
      <c r="H373" s="157" t="str">
        <f>IF(Pivot!H373=0,"",Pivot!H373)</f>
        <v/>
      </c>
      <c r="I373" t="str">
        <f>IF(Pivot!J373=0,"",Pivot!J373)</f>
        <v/>
      </c>
      <c r="J373" t="str">
        <f>IF(Pivot!I373=0,"",Pivot!I373)</f>
        <v/>
      </c>
      <c r="K373" t="str">
        <f>IF(Pivot!K373=0,"",Pivot!K373)</f>
        <v/>
      </c>
      <c r="L373" s="70" t="str">
        <f>IF(Pivot!M373=0,"",Pivot!M373)</f>
        <v/>
      </c>
      <c r="M373" t="str">
        <f>IF(Pivot!L373=0,"",Pivot!L373)</f>
        <v/>
      </c>
      <c r="N373" t="str">
        <f>IF(Pivot!N373=0,"",Pivot!N373)</f>
        <v/>
      </c>
      <c r="O373" s="71"/>
      <c r="P373" s="83"/>
      <c r="Q373" s="83"/>
      <c r="R373" s="83"/>
      <c r="T373" s="2"/>
      <c r="U373" s="2"/>
      <c r="V373" s="2"/>
      <c r="W373" s="2"/>
      <c r="AA373" s="71"/>
    </row>
    <row r="374" spans="1:27" customFormat="1" x14ac:dyDescent="0.3">
      <c r="A374" s="2" t="str">
        <f>IF(Pivot!A374=0,"",TRIM(Pivot!A374))</f>
        <v/>
      </c>
      <c r="B374" t="str">
        <f>IF(Pivot!B374=0,"",Pivot!B374)</f>
        <v/>
      </c>
      <c r="C374" s="157" t="str">
        <f>IF(Pivot!C374=0,"",Pivot!C374)</f>
        <v/>
      </c>
      <c r="D374" s="157" t="str">
        <f>IF(Pivot!D374=0,"",Pivot!D374)</f>
        <v/>
      </c>
      <c r="E374" s="157" t="str">
        <f>IF(Pivot!E374=0,"",Pivot!E374)</f>
        <v/>
      </c>
      <c r="F374" s="157" t="str">
        <f>IF(Pivot!F374=0,"",Pivot!F374)</f>
        <v/>
      </c>
      <c r="G374" t="str">
        <f>IF(Pivot!G374=0,"",Pivot!G374)</f>
        <v/>
      </c>
      <c r="H374" s="157" t="str">
        <f>IF(Pivot!H374=0,"",Pivot!H374)</f>
        <v/>
      </c>
      <c r="I374" t="str">
        <f>IF(Pivot!J374=0,"",Pivot!J374)</f>
        <v/>
      </c>
      <c r="J374" t="str">
        <f>IF(Pivot!I374=0,"",Pivot!I374)</f>
        <v/>
      </c>
      <c r="K374" t="str">
        <f>IF(Pivot!K374=0,"",Pivot!K374)</f>
        <v/>
      </c>
      <c r="L374" s="70" t="str">
        <f>IF(Pivot!M374=0,"",Pivot!M374)</f>
        <v/>
      </c>
      <c r="M374" t="str">
        <f>IF(Pivot!L374=0,"",Pivot!L374)</f>
        <v/>
      </c>
      <c r="N374" t="str">
        <f>IF(Pivot!N374=0,"",Pivot!N374)</f>
        <v/>
      </c>
      <c r="O374" s="71"/>
      <c r="P374" s="83"/>
      <c r="Q374" s="83"/>
      <c r="R374" s="83"/>
      <c r="T374" s="2"/>
      <c r="U374" s="2"/>
      <c r="V374" s="2"/>
      <c r="W374" s="2"/>
      <c r="AA374" s="71"/>
    </row>
    <row r="375" spans="1:27" customFormat="1" x14ac:dyDescent="0.3">
      <c r="A375" s="2" t="str">
        <f>IF(Pivot!A375=0,"",TRIM(Pivot!A375))</f>
        <v/>
      </c>
      <c r="B375" t="str">
        <f>IF(Pivot!B375=0,"",Pivot!B375)</f>
        <v/>
      </c>
      <c r="C375" s="157" t="str">
        <f>IF(Pivot!C375=0,"",Pivot!C375)</f>
        <v/>
      </c>
      <c r="D375" s="157" t="str">
        <f>IF(Pivot!D375=0,"",Pivot!D375)</f>
        <v/>
      </c>
      <c r="E375" s="157" t="str">
        <f>IF(Pivot!E375=0,"",Pivot!E375)</f>
        <v/>
      </c>
      <c r="F375" s="157" t="str">
        <f>IF(Pivot!F375=0,"",Pivot!F375)</f>
        <v/>
      </c>
      <c r="G375" t="str">
        <f>IF(Pivot!G375=0,"",Pivot!G375)</f>
        <v/>
      </c>
      <c r="H375" s="157" t="str">
        <f>IF(Pivot!H375=0,"",Pivot!H375)</f>
        <v/>
      </c>
      <c r="I375" t="str">
        <f>IF(Pivot!J375=0,"",Pivot!J375)</f>
        <v/>
      </c>
      <c r="J375" t="str">
        <f>IF(Pivot!I375=0,"",Pivot!I375)</f>
        <v/>
      </c>
      <c r="K375" t="str">
        <f>IF(Pivot!K375=0,"",Pivot!K375)</f>
        <v/>
      </c>
      <c r="L375" s="70" t="str">
        <f>IF(Pivot!M375=0,"",Pivot!M375)</f>
        <v/>
      </c>
      <c r="M375" t="str">
        <f>IF(Pivot!L375=0,"",Pivot!L375)</f>
        <v/>
      </c>
      <c r="N375" t="str">
        <f>IF(Pivot!N375=0,"",Pivot!N375)</f>
        <v/>
      </c>
      <c r="O375" s="71"/>
      <c r="P375" s="83"/>
      <c r="Q375" s="83"/>
      <c r="R375" s="83"/>
      <c r="T375" s="2"/>
      <c r="U375" s="2"/>
      <c r="V375" s="2"/>
      <c r="W375" s="2"/>
      <c r="AA375" s="71"/>
    </row>
    <row r="376" spans="1:27" customFormat="1" x14ac:dyDescent="0.3">
      <c r="A376" s="2" t="str">
        <f>IF(Pivot!A376=0,"",TRIM(Pivot!A376))</f>
        <v/>
      </c>
      <c r="B376" t="str">
        <f>IF(Pivot!B376=0,"",Pivot!B376)</f>
        <v/>
      </c>
      <c r="C376" s="157" t="str">
        <f>IF(Pivot!C376=0,"",Pivot!C376)</f>
        <v/>
      </c>
      <c r="D376" s="157" t="str">
        <f>IF(Pivot!D376=0,"",Pivot!D376)</f>
        <v/>
      </c>
      <c r="E376" s="157" t="str">
        <f>IF(Pivot!E376=0,"",Pivot!E376)</f>
        <v/>
      </c>
      <c r="F376" s="157" t="str">
        <f>IF(Pivot!F376=0,"",Pivot!F376)</f>
        <v/>
      </c>
      <c r="G376" t="str">
        <f>IF(Pivot!G376=0,"",Pivot!G376)</f>
        <v/>
      </c>
      <c r="H376" s="157" t="str">
        <f>IF(Pivot!H376=0,"",Pivot!H376)</f>
        <v/>
      </c>
      <c r="I376" t="str">
        <f>IF(Pivot!J376=0,"",Pivot!J376)</f>
        <v/>
      </c>
      <c r="J376" t="str">
        <f>IF(Pivot!I376=0,"",Pivot!I376)</f>
        <v/>
      </c>
      <c r="K376" t="str">
        <f>IF(Pivot!K376=0,"",Pivot!K376)</f>
        <v/>
      </c>
      <c r="L376" s="70" t="str">
        <f>IF(Pivot!M376=0,"",Pivot!M376)</f>
        <v/>
      </c>
      <c r="M376" t="str">
        <f>IF(Pivot!L376=0,"",Pivot!L376)</f>
        <v/>
      </c>
      <c r="N376" t="str">
        <f>IF(Pivot!N376=0,"",Pivot!N376)</f>
        <v/>
      </c>
      <c r="O376" s="71"/>
      <c r="P376" s="83"/>
      <c r="Q376" s="83"/>
      <c r="R376" s="83"/>
      <c r="T376" s="2"/>
      <c r="U376" s="2"/>
      <c r="V376" s="2"/>
      <c r="W376" s="2"/>
      <c r="AA376" s="71"/>
    </row>
    <row r="377" spans="1:27" customFormat="1" x14ac:dyDescent="0.3">
      <c r="A377" s="2" t="str">
        <f>IF(Pivot!A377=0,"",TRIM(Pivot!A377))</f>
        <v/>
      </c>
      <c r="B377" t="str">
        <f>IF(Pivot!B377=0,"",Pivot!B377)</f>
        <v/>
      </c>
      <c r="C377" s="157" t="str">
        <f>IF(Pivot!C377=0,"",Pivot!C377)</f>
        <v/>
      </c>
      <c r="D377" s="157" t="str">
        <f>IF(Pivot!D377=0,"",Pivot!D377)</f>
        <v/>
      </c>
      <c r="E377" s="157" t="str">
        <f>IF(Pivot!E377=0,"",Pivot!E377)</f>
        <v/>
      </c>
      <c r="F377" s="157" t="str">
        <f>IF(Pivot!F377=0,"",Pivot!F377)</f>
        <v/>
      </c>
      <c r="G377" t="str">
        <f>IF(Pivot!G377=0,"",Pivot!G377)</f>
        <v/>
      </c>
      <c r="H377" s="157" t="str">
        <f>IF(Pivot!H377=0,"",Pivot!H377)</f>
        <v/>
      </c>
      <c r="I377" t="str">
        <f>IF(Pivot!J377=0,"",Pivot!J377)</f>
        <v/>
      </c>
      <c r="J377" t="str">
        <f>IF(Pivot!I377=0,"",Pivot!I377)</f>
        <v/>
      </c>
      <c r="K377" t="str">
        <f>IF(Pivot!K377=0,"",Pivot!K377)</f>
        <v/>
      </c>
      <c r="L377" s="70" t="str">
        <f>IF(Pivot!M377=0,"",Pivot!M377)</f>
        <v/>
      </c>
      <c r="M377" t="str">
        <f>IF(Pivot!L377=0,"",Pivot!L377)</f>
        <v/>
      </c>
      <c r="N377" t="str">
        <f>IF(Pivot!N377=0,"",Pivot!N377)</f>
        <v/>
      </c>
      <c r="O377" s="71"/>
      <c r="P377" s="83"/>
      <c r="Q377" s="83"/>
      <c r="R377" s="83"/>
      <c r="T377" s="2"/>
      <c r="U377" s="2"/>
      <c r="V377" s="2"/>
      <c r="W377" s="2"/>
      <c r="AA377" s="71"/>
    </row>
    <row r="378" spans="1:27" customFormat="1" x14ac:dyDescent="0.3">
      <c r="A378" s="2" t="str">
        <f>IF(Pivot!A378=0,"",TRIM(Pivot!A378))</f>
        <v/>
      </c>
      <c r="B378" t="str">
        <f>IF(Pivot!B378=0,"",Pivot!B378)</f>
        <v/>
      </c>
      <c r="C378" s="157" t="str">
        <f>IF(Pivot!C378=0,"",Pivot!C378)</f>
        <v/>
      </c>
      <c r="D378" s="157" t="str">
        <f>IF(Pivot!D378=0,"",Pivot!D378)</f>
        <v/>
      </c>
      <c r="E378" s="157" t="str">
        <f>IF(Pivot!E378=0,"",Pivot!E378)</f>
        <v/>
      </c>
      <c r="F378" s="157" t="str">
        <f>IF(Pivot!F378=0,"",Pivot!F378)</f>
        <v/>
      </c>
      <c r="G378" t="str">
        <f>IF(Pivot!G378=0,"",Pivot!G378)</f>
        <v/>
      </c>
      <c r="H378" s="157" t="str">
        <f>IF(Pivot!H378=0,"",Pivot!H378)</f>
        <v/>
      </c>
      <c r="I378" t="str">
        <f>IF(Pivot!J378=0,"",Pivot!J378)</f>
        <v/>
      </c>
      <c r="J378" t="str">
        <f>IF(Pivot!I378=0,"",Pivot!I378)</f>
        <v/>
      </c>
      <c r="K378" t="str">
        <f>IF(Pivot!K378=0,"",Pivot!K378)</f>
        <v/>
      </c>
      <c r="L378" s="70" t="str">
        <f>IF(Pivot!M378=0,"",Pivot!M378)</f>
        <v/>
      </c>
      <c r="M378" t="str">
        <f>IF(Pivot!L378=0,"",Pivot!L378)</f>
        <v/>
      </c>
      <c r="N378" t="str">
        <f>IF(Pivot!N378=0,"",Pivot!N378)</f>
        <v/>
      </c>
      <c r="O378" s="71"/>
      <c r="P378" s="83"/>
      <c r="Q378" s="83"/>
      <c r="R378" s="83"/>
      <c r="T378" s="2"/>
      <c r="U378" s="2"/>
      <c r="V378" s="2"/>
      <c r="W378" s="2"/>
      <c r="AA378" s="71"/>
    </row>
    <row r="379" spans="1:27" customFormat="1" x14ac:dyDescent="0.3">
      <c r="A379" s="2" t="str">
        <f>IF(Pivot!A379=0,"",TRIM(Pivot!A379))</f>
        <v/>
      </c>
      <c r="B379" t="str">
        <f>IF(Pivot!B379=0,"",Pivot!B379)</f>
        <v/>
      </c>
      <c r="C379" s="157" t="str">
        <f>IF(Pivot!C379=0,"",Pivot!C379)</f>
        <v/>
      </c>
      <c r="D379" s="157" t="str">
        <f>IF(Pivot!D379=0,"",Pivot!D379)</f>
        <v/>
      </c>
      <c r="E379" s="157" t="str">
        <f>IF(Pivot!E379=0,"",Pivot!E379)</f>
        <v/>
      </c>
      <c r="F379" s="157" t="str">
        <f>IF(Pivot!F379=0,"",Pivot!F379)</f>
        <v/>
      </c>
      <c r="G379" t="str">
        <f>IF(Pivot!G379=0,"",Pivot!G379)</f>
        <v/>
      </c>
      <c r="H379" s="157" t="str">
        <f>IF(Pivot!H379=0,"",Pivot!H379)</f>
        <v/>
      </c>
      <c r="I379" t="str">
        <f>IF(Pivot!J379=0,"",Pivot!J379)</f>
        <v/>
      </c>
      <c r="J379" t="str">
        <f>IF(Pivot!I379=0,"",Pivot!I379)</f>
        <v/>
      </c>
      <c r="K379" t="str">
        <f>IF(Pivot!K379=0,"",Pivot!K379)</f>
        <v/>
      </c>
      <c r="L379" s="70" t="str">
        <f>IF(Pivot!M379=0,"",Pivot!M379)</f>
        <v/>
      </c>
      <c r="M379" t="str">
        <f>IF(Pivot!L379=0,"",Pivot!L379)</f>
        <v/>
      </c>
      <c r="N379" t="str">
        <f>IF(Pivot!N379=0,"",Pivot!N379)</f>
        <v/>
      </c>
      <c r="O379" s="71"/>
      <c r="P379" s="83"/>
      <c r="Q379" s="83"/>
      <c r="R379" s="83"/>
      <c r="T379" s="2"/>
      <c r="U379" s="2"/>
      <c r="V379" s="2"/>
      <c r="W379" s="2"/>
      <c r="AA379" s="71"/>
    </row>
    <row r="380" spans="1:27" customFormat="1" x14ac:dyDescent="0.3">
      <c r="A380" s="2" t="str">
        <f>IF(Pivot!A380=0,"",TRIM(Pivot!A380))</f>
        <v/>
      </c>
      <c r="B380" t="str">
        <f>IF(Pivot!B380=0,"",Pivot!B380)</f>
        <v/>
      </c>
      <c r="C380" s="157" t="str">
        <f>IF(Pivot!C380=0,"",Pivot!C380)</f>
        <v/>
      </c>
      <c r="D380" s="157" t="str">
        <f>IF(Pivot!D380=0,"",Pivot!D380)</f>
        <v/>
      </c>
      <c r="E380" s="157" t="str">
        <f>IF(Pivot!E380=0,"",Pivot!E380)</f>
        <v/>
      </c>
      <c r="F380" s="157" t="str">
        <f>IF(Pivot!F380=0,"",Pivot!F380)</f>
        <v/>
      </c>
      <c r="G380" t="str">
        <f>IF(Pivot!G380=0,"",Pivot!G380)</f>
        <v/>
      </c>
      <c r="H380" s="157" t="str">
        <f>IF(Pivot!H380=0,"",Pivot!H380)</f>
        <v/>
      </c>
      <c r="I380" t="str">
        <f>IF(Pivot!J380=0,"",Pivot!J380)</f>
        <v/>
      </c>
      <c r="J380" t="str">
        <f>IF(Pivot!I380=0,"",Pivot!I380)</f>
        <v/>
      </c>
      <c r="K380" t="str">
        <f>IF(Pivot!K380=0,"",Pivot!K380)</f>
        <v/>
      </c>
      <c r="L380" s="70" t="str">
        <f>IF(Pivot!M380=0,"",Pivot!M380)</f>
        <v/>
      </c>
      <c r="M380" t="str">
        <f>IF(Pivot!L380=0,"",Pivot!L380)</f>
        <v/>
      </c>
      <c r="N380" t="str">
        <f>IF(Pivot!N380=0,"",Pivot!N380)</f>
        <v/>
      </c>
      <c r="O380" s="71"/>
      <c r="P380" s="83"/>
      <c r="Q380" s="83"/>
      <c r="R380" s="83"/>
      <c r="T380" s="2"/>
      <c r="U380" s="2"/>
      <c r="V380" s="2"/>
      <c r="W380" s="2"/>
      <c r="AA380" s="71"/>
    </row>
    <row r="381" spans="1:27" customFormat="1" x14ac:dyDescent="0.3">
      <c r="A381" s="2" t="str">
        <f>IF(Pivot!A381=0,"",TRIM(Pivot!A381))</f>
        <v/>
      </c>
      <c r="B381" t="str">
        <f>IF(Pivot!B381=0,"",Pivot!B381)</f>
        <v/>
      </c>
      <c r="C381" s="157" t="str">
        <f>IF(Pivot!C381=0,"",Pivot!C381)</f>
        <v/>
      </c>
      <c r="D381" s="157" t="str">
        <f>IF(Pivot!D381=0,"",Pivot!D381)</f>
        <v/>
      </c>
      <c r="E381" s="157" t="str">
        <f>IF(Pivot!E381=0,"",Pivot!E381)</f>
        <v/>
      </c>
      <c r="F381" s="157" t="str">
        <f>IF(Pivot!F381=0,"",Pivot!F381)</f>
        <v/>
      </c>
      <c r="G381" t="str">
        <f>IF(Pivot!G381=0,"",Pivot!G381)</f>
        <v/>
      </c>
      <c r="H381" s="157" t="str">
        <f>IF(Pivot!H381=0,"",Pivot!H381)</f>
        <v/>
      </c>
      <c r="I381" t="str">
        <f>IF(Pivot!J381=0,"",Pivot!J381)</f>
        <v/>
      </c>
      <c r="J381" t="str">
        <f>IF(Pivot!I381=0,"",Pivot!I381)</f>
        <v/>
      </c>
      <c r="K381" t="str">
        <f>IF(Pivot!K381=0,"",Pivot!K381)</f>
        <v/>
      </c>
      <c r="L381" s="70" t="str">
        <f>IF(Pivot!M381=0,"",Pivot!M381)</f>
        <v/>
      </c>
      <c r="M381" t="str">
        <f>IF(Pivot!L381=0,"",Pivot!L381)</f>
        <v/>
      </c>
      <c r="N381" t="str">
        <f>IF(Pivot!N381=0,"",Pivot!N381)</f>
        <v/>
      </c>
      <c r="O381" s="71"/>
      <c r="P381" s="83"/>
      <c r="Q381" s="83"/>
      <c r="R381" s="83"/>
      <c r="T381" s="2"/>
      <c r="U381" s="2"/>
      <c r="V381" s="2"/>
      <c r="W381" s="2"/>
      <c r="AA381" s="71"/>
    </row>
    <row r="382" spans="1:27" customFormat="1" x14ac:dyDescent="0.3">
      <c r="A382" s="2" t="str">
        <f>IF(Pivot!A382=0,"",TRIM(Pivot!A382))</f>
        <v/>
      </c>
      <c r="B382" t="str">
        <f>IF(Pivot!B382=0,"",Pivot!B382)</f>
        <v/>
      </c>
      <c r="C382" s="157" t="str">
        <f>IF(Pivot!C382=0,"",Pivot!C382)</f>
        <v/>
      </c>
      <c r="D382" s="157" t="str">
        <f>IF(Pivot!D382=0,"",Pivot!D382)</f>
        <v/>
      </c>
      <c r="E382" s="157" t="str">
        <f>IF(Pivot!E382=0,"",Pivot!E382)</f>
        <v/>
      </c>
      <c r="F382" s="157" t="str">
        <f>IF(Pivot!F382=0,"",Pivot!F382)</f>
        <v/>
      </c>
      <c r="G382" t="str">
        <f>IF(Pivot!G382=0,"",Pivot!G382)</f>
        <v/>
      </c>
      <c r="H382" s="157" t="str">
        <f>IF(Pivot!H382=0,"",Pivot!H382)</f>
        <v/>
      </c>
      <c r="I382" t="str">
        <f>IF(Pivot!J382=0,"",Pivot!J382)</f>
        <v/>
      </c>
      <c r="J382" t="str">
        <f>IF(Pivot!I382=0,"",Pivot!I382)</f>
        <v/>
      </c>
      <c r="K382" t="str">
        <f>IF(Pivot!K382=0,"",Pivot!K382)</f>
        <v/>
      </c>
      <c r="L382" s="70" t="str">
        <f>IF(Pivot!M382=0,"",Pivot!M382)</f>
        <v/>
      </c>
      <c r="M382" t="str">
        <f>IF(Pivot!L382=0,"",Pivot!L382)</f>
        <v/>
      </c>
      <c r="N382" t="str">
        <f>IF(Pivot!N382=0,"",Pivot!N382)</f>
        <v/>
      </c>
      <c r="O382" s="71"/>
      <c r="P382" s="83"/>
      <c r="Q382" s="83"/>
      <c r="R382" s="83"/>
      <c r="T382" s="2"/>
      <c r="U382" s="2"/>
      <c r="V382" s="2"/>
      <c r="W382" s="2"/>
      <c r="AA382" s="71"/>
    </row>
    <row r="383" spans="1:27" customFormat="1" x14ac:dyDescent="0.3">
      <c r="A383" s="2" t="str">
        <f>IF(Pivot!A383=0,"",TRIM(Pivot!A383))</f>
        <v/>
      </c>
      <c r="B383" t="str">
        <f>IF(Pivot!B383=0,"",Pivot!B383)</f>
        <v/>
      </c>
      <c r="C383" s="157" t="str">
        <f>IF(Pivot!C383=0,"",Pivot!C383)</f>
        <v/>
      </c>
      <c r="D383" s="157" t="str">
        <f>IF(Pivot!D383=0,"",Pivot!D383)</f>
        <v/>
      </c>
      <c r="E383" s="157" t="str">
        <f>IF(Pivot!E383=0,"",Pivot!E383)</f>
        <v/>
      </c>
      <c r="F383" s="157" t="str">
        <f>IF(Pivot!F383=0,"",Pivot!F383)</f>
        <v/>
      </c>
      <c r="G383" t="str">
        <f>IF(Pivot!G383=0,"",Pivot!G383)</f>
        <v/>
      </c>
      <c r="H383" s="157" t="str">
        <f>IF(Pivot!H383=0,"",Pivot!H383)</f>
        <v/>
      </c>
      <c r="I383" t="str">
        <f>IF(Pivot!J383=0,"",Pivot!J383)</f>
        <v/>
      </c>
      <c r="J383" t="str">
        <f>IF(Pivot!I383=0,"",Pivot!I383)</f>
        <v/>
      </c>
      <c r="K383" t="str">
        <f>IF(Pivot!K383=0,"",Pivot!K383)</f>
        <v/>
      </c>
      <c r="L383" s="70" t="str">
        <f>IF(Pivot!M383=0,"",Pivot!M383)</f>
        <v/>
      </c>
      <c r="M383" t="str">
        <f>IF(Pivot!L383=0,"",Pivot!L383)</f>
        <v/>
      </c>
      <c r="N383" t="str">
        <f>IF(Pivot!N383=0,"",Pivot!N383)</f>
        <v/>
      </c>
      <c r="O383" s="71"/>
      <c r="P383" s="83"/>
      <c r="Q383" s="83"/>
      <c r="R383" s="83"/>
      <c r="T383" s="2"/>
      <c r="U383" s="2"/>
      <c r="V383" s="2"/>
      <c r="W383" s="2"/>
      <c r="AA383" s="71"/>
    </row>
    <row r="384" spans="1:27" customFormat="1" x14ac:dyDescent="0.3">
      <c r="A384" s="2" t="str">
        <f>IF(Pivot!A384=0,"",TRIM(Pivot!A384))</f>
        <v/>
      </c>
      <c r="B384" t="str">
        <f>IF(Pivot!B384=0,"",Pivot!B384)</f>
        <v/>
      </c>
      <c r="C384" s="157" t="str">
        <f>IF(Pivot!C384=0,"",Pivot!C384)</f>
        <v/>
      </c>
      <c r="D384" s="157" t="str">
        <f>IF(Pivot!D384=0,"",Pivot!D384)</f>
        <v/>
      </c>
      <c r="E384" s="157" t="str">
        <f>IF(Pivot!E384=0,"",Pivot!E384)</f>
        <v/>
      </c>
      <c r="F384" s="157" t="str">
        <f>IF(Pivot!F384=0,"",Pivot!F384)</f>
        <v/>
      </c>
      <c r="G384" t="str">
        <f>IF(Pivot!G384=0,"",Pivot!G384)</f>
        <v/>
      </c>
      <c r="H384" s="157" t="str">
        <f>IF(Pivot!H384=0,"",Pivot!H384)</f>
        <v/>
      </c>
      <c r="I384" t="str">
        <f>IF(Pivot!J384=0,"",Pivot!J384)</f>
        <v/>
      </c>
      <c r="J384" t="str">
        <f>IF(Pivot!I384=0,"",Pivot!I384)</f>
        <v/>
      </c>
      <c r="K384" t="str">
        <f>IF(Pivot!K384=0,"",Pivot!K384)</f>
        <v/>
      </c>
      <c r="L384" s="70" t="str">
        <f>IF(Pivot!M384=0,"",Pivot!M384)</f>
        <v/>
      </c>
      <c r="M384" t="str">
        <f>IF(Pivot!L384=0,"",Pivot!L384)</f>
        <v/>
      </c>
      <c r="N384" t="str">
        <f>IF(Pivot!N384=0,"",Pivot!N384)</f>
        <v/>
      </c>
      <c r="O384" s="71"/>
      <c r="P384" s="83"/>
      <c r="Q384" s="83"/>
      <c r="R384" s="83"/>
      <c r="T384" s="2"/>
      <c r="U384" s="2"/>
      <c r="V384" s="2"/>
      <c r="W384" s="2"/>
      <c r="AA384" s="71"/>
    </row>
    <row r="385" spans="1:27" customFormat="1" x14ac:dyDescent="0.3">
      <c r="A385" s="2" t="str">
        <f>IF(Pivot!A385=0,"",TRIM(Pivot!A385))</f>
        <v/>
      </c>
      <c r="B385" t="str">
        <f>IF(Pivot!B385=0,"",Pivot!B385)</f>
        <v/>
      </c>
      <c r="C385" s="157" t="str">
        <f>IF(Pivot!C385=0,"",Pivot!C385)</f>
        <v/>
      </c>
      <c r="D385" s="157" t="str">
        <f>IF(Pivot!D385=0,"",Pivot!D385)</f>
        <v/>
      </c>
      <c r="E385" s="157" t="str">
        <f>IF(Pivot!E385=0,"",Pivot!E385)</f>
        <v/>
      </c>
      <c r="F385" s="157" t="str">
        <f>IF(Pivot!F385=0,"",Pivot!F385)</f>
        <v/>
      </c>
      <c r="G385" t="str">
        <f>IF(Pivot!G385=0,"",Pivot!G385)</f>
        <v/>
      </c>
      <c r="H385" s="157" t="str">
        <f>IF(Pivot!H385=0,"",Pivot!H385)</f>
        <v/>
      </c>
      <c r="I385" t="str">
        <f>IF(Pivot!J385=0,"",Pivot!J385)</f>
        <v/>
      </c>
      <c r="J385" t="str">
        <f>IF(Pivot!I385=0,"",Pivot!I385)</f>
        <v/>
      </c>
      <c r="K385" t="str">
        <f>IF(Pivot!K385=0,"",Pivot!K385)</f>
        <v/>
      </c>
      <c r="L385" s="70" t="str">
        <f>IF(Pivot!M385=0,"",Pivot!M385)</f>
        <v/>
      </c>
      <c r="M385" t="str">
        <f>IF(Pivot!L385=0,"",Pivot!L385)</f>
        <v/>
      </c>
      <c r="N385" t="str">
        <f>IF(Pivot!N385=0,"",Pivot!N385)</f>
        <v/>
      </c>
      <c r="O385" s="71"/>
      <c r="P385" s="83"/>
      <c r="Q385" s="83"/>
      <c r="R385" s="83"/>
      <c r="T385" s="2"/>
      <c r="U385" s="2"/>
      <c r="V385" s="2"/>
      <c r="W385" s="2"/>
      <c r="AA385" s="71"/>
    </row>
    <row r="386" spans="1:27" customFormat="1" x14ac:dyDescent="0.3">
      <c r="A386" s="2" t="str">
        <f>IF(Pivot!A386=0,"",TRIM(Pivot!A386))</f>
        <v/>
      </c>
      <c r="B386" t="str">
        <f>IF(Pivot!B386=0,"",Pivot!B386)</f>
        <v/>
      </c>
      <c r="C386" s="157" t="str">
        <f>IF(Pivot!C386=0,"",Pivot!C386)</f>
        <v/>
      </c>
      <c r="D386" s="157" t="str">
        <f>IF(Pivot!D386=0,"",Pivot!D386)</f>
        <v/>
      </c>
      <c r="E386" s="157" t="str">
        <f>IF(Pivot!E386=0,"",Pivot!E386)</f>
        <v/>
      </c>
      <c r="F386" s="157" t="str">
        <f>IF(Pivot!F386=0,"",Pivot!F386)</f>
        <v/>
      </c>
      <c r="G386" t="str">
        <f>IF(Pivot!G386=0,"",Pivot!G386)</f>
        <v/>
      </c>
      <c r="H386" s="157" t="str">
        <f>IF(Pivot!H386=0,"",Pivot!H386)</f>
        <v/>
      </c>
      <c r="I386" t="str">
        <f>IF(Pivot!J386=0,"",Pivot!J386)</f>
        <v/>
      </c>
      <c r="J386" t="str">
        <f>IF(Pivot!I386=0,"",Pivot!I386)</f>
        <v/>
      </c>
      <c r="K386" t="str">
        <f>IF(Pivot!K386=0,"",Pivot!K386)</f>
        <v/>
      </c>
      <c r="L386" s="70" t="str">
        <f>IF(Pivot!M386=0,"",Pivot!M386)</f>
        <v/>
      </c>
      <c r="M386" t="str">
        <f>IF(Pivot!L386=0,"",Pivot!L386)</f>
        <v/>
      </c>
      <c r="N386" t="str">
        <f>IF(Pivot!N386=0,"",Pivot!N386)</f>
        <v/>
      </c>
      <c r="O386" s="71"/>
      <c r="P386" s="83"/>
      <c r="Q386" s="83"/>
      <c r="R386" s="83"/>
      <c r="T386" s="2"/>
      <c r="U386" s="2"/>
      <c r="V386" s="2"/>
      <c r="W386" s="2"/>
      <c r="AA386" s="71"/>
    </row>
    <row r="387" spans="1:27" customFormat="1" x14ac:dyDescent="0.3">
      <c r="A387" s="2" t="str">
        <f>IF(Pivot!A387=0,"",TRIM(Pivot!A387))</f>
        <v/>
      </c>
      <c r="B387" t="str">
        <f>IF(Pivot!B387=0,"",Pivot!B387)</f>
        <v/>
      </c>
      <c r="C387" s="157" t="str">
        <f>IF(Pivot!C387=0,"",Pivot!C387)</f>
        <v/>
      </c>
      <c r="D387" s="157" t="str">
        <f>IF(Pivot!D387=0,"",Pivot!D387)</f>
        <v/>
      </c>
      <c r="E387" s="157" t="str">
        <f>IF(Pivot!E387=0,"",Pivot!E387)</f>
        <v/>
      </c>
      <c r="F387" s="157" t="str">
        <f>IF(Pivot!F387=0,"",Pivot!F387)</f>
        <v/>
      </c>
      <c r="G387" t="str">
        <f>IF(Pivot!G387=0,"",Pivot!G387)</f>
        <v/>
      </c>
      <c r="H387" s="157" t="str">
        <f>IF(Pivot!H387=0,"",Pivot!H387)</f>
        <v/>
      </c>
      <c r="I387" t="str">
        <f>IF(Pivot!J387=0,"",Pivot!J387)</f>
        <v/>
      </c>
      <c r="J387" t="str">
        <f>IF(Pivot!I387=0,"",Pivot!I387)</f>
        <v/>
      </c>
      <c r="K387" t="str">
        <f>IF(Pivot!K387=0,"",Pivot!K387)</f>
        <v/>
      </c>
      <c r="L387" s="70" t="str">
        <f>IF(Pivot!M387=0,"",Pivot!M387)</f>
        <v/>
      </c>
      <c r="M387" t="str">
        <f>IF(Pivot!L387=0,"",Pivot!L387)</f>
        <v/>
      </c>
      <c r="N387" t="str">
        <f>IF(Pivot!N387=0,"",Pivot!N387)</f>
        <v/>
      </c>
      <c r="O387" s="71"/>
      <c r="P387" s="83"/>
      <c r="Q387" s="83"/>
      <c r="R387" s="83"/>
      <c r="T387" s="2"/>
      <c r="U387" s="2"/>
      <c r="V387" s="2"/>
      <c r="W387" s="2"/>
      <c r="AA387" s="71"/>
    </row>
    <row r="388" spans="1:27" customFormat="1" x14ac:dyDescent="0.3">
      <c r="A388" s="2" t="str">
        <f>IF(Pivot!A388=0,"",TRIM(Pivot!A388))</f>
        <v/>
      </c>
      <c r="B388" t="str">
        <f>IF(Pivot!B388=0,"",Pivot!B388)</f>
        <v/>
      </c>
      <c r="C388" s="157" t="str">
        <f>IF(Pivot!C388=0,"",Pivot!C388)</f>
        <v/>
      </c>
      <c r="D388" s="157" t="str">
        <f>IF(Pivot!D388=0,"",Pivot!D388)</f>
        <v/>
      </c>
      <c r="E388" s="157" t="str">
        <f>IF(Pivot!E388=0,"",Pivot!E388)</f>
        <v/>
      </c>
      <c r="F388" s="157" t="str">
        <f>IF(Pivot!F388=0,"",Pivot!F388)</f>
        <v/>
      </c>
      <c r="G388" t="str">
        <f>IF(Pivot!G388=0,"",Pivot!G388)</f>
        <v/>
      </c>
      <c r="H388" s="157" t="str">
        <f>IF(Pivot!H388=0,"",Pivot!H388)</f>
        <v/>
      </c>
      <c r="I388" t="str">
        <f>IF(Pivot!J388=0,"",Pivot!J388)</f>
        <v/>
      </c>
      <c r="J388" t="str">
        <f>IF(Pivot!I388=0,"",Pivot!I388)</f>
        <v/>
      </c>
      <c r="K388" t="str">
        <f>IF(Pivot!K388=0,"",Pivot!K388)</f>
        <v/>
      </c>
      <c r="L388" s="70" t="str">
        <f>IF(Pivot!M388=0,"",Pivot!M388)</f>
        <v/>
      </c>
      <c r="M388" t="str">
        <f>IF(Pivot!L388=0,"",Pivot!L388)</f>
        <v/>
      </c>
      <c r="N388" t="str">
        <f>IF(Pivot!N388=0,"",Pivot!N388)</f>
        <v/>
      </c>
      <c r="O388" s="71"/>
      <c r="P388" s="83"/>
      <c r="Q388" s="83"/>
      <c r="R388" s="83"/>
      <c r="T388" s="2"/>
      <c r="U388" s="2"/>
      <c r="V388" s="2"/>
      <c r="W388" s="2"/>
      <c r="AA388" s="71"/>
    </row>
    <row r="389" spans="1:27" customFormat="1" x14ac:dyDescent="0.3">
      <c r="A389" s="2" t="str">
        <f>IF(Pivot!A389=0,"",TRIM(Pivot!A389))</f>
        <v/>
      </c>
      <c r="B389" t="str">
        <f>IF(Pivot!B389=0,"",Pivot!B389)</f>
        <v/>
      </c>
      <c r="C389" s="157" t="str">
        <f>IF(Pivot!C389=0,"",Pivot!C389)</f>
        <v/>
      </c>
      <c r="D389" s="157" t="str">
        <f>IF(Pivot!D389=0,"",Pivot!D389)</f>
        <v/>
      </c>
      <c r="E389" s="157" t="str">
        <f>IF(Pivot!E389=0,"",Pivot!E389)</f>
        <v/>
      </c>
      <c r="F389" s="157" t="str">
        <f>IF(Pivot!F389=0,"",Pivot!F389)</f>
        <v/>
      </c>
      <c r="G389" t="str">
        <f>IF(Pivot!G389=0,"",Pivot!G389)</f>
        <v/>
      </c>
      <c r="H389" s="157" t="str">
        <f>IF(Pivot!H389=0,"",Pivot!H389)</f>
        <v/>
      </c>
      <c r="I389" t="str">
        <f>IF(Pivot!J389=0,"",Pivot!J389)</f>
        <v/>
      </c>
      <c r="J389" t="str">
        <f>IF(Pivot!I389=0,"",Pivot!I389)</f>
        <v/>
      </c>
      <c r="K389" t="str">
        <f>IF(Pivot!K389=0,"",Pivot!K389)</f>
        <v/>
      </c>
      <c r="L389" s="70" t="str">
        <f>IF(Pivot!M389=0,"",Pivot!M389)</f>
        <v/>
      </c>
      <c r="M389" t="str">
        <f>IF(Pivot!L389=0,"",Pivot!L389)</f>
        <v/>
      </c>
      <c r="N389" t="str">
        <f>IF(Pivot!N389=0,"",Pivot!N389)</f>
        <v/>
      </c>
      <c r="O389" s="71"/>
      <c r="P389" s="83"/>
      <c r="Q389" s="83"/>
      <c r="R389" s="83"/>
      <c r="T389" s="2"/>
      <c r="U389" s="2"/>
      <c r="V389" s="2"/>
      <c r="W389" s="2"/>
      <c r="AA389" s="71"/>
    </row>
    <row r="390" spans="1:27" customFormat="1" x14ac:dyDescent="0.3">
      <c r="A390" s="2" t="str">
        <f>IF(Pivot!A390=0,"",TRIM(Pivot!A390))</f>
        <v/>
      </c>
      <c r="B390" t="str">
        <f>IF(Pivot!B390=0,"",Pivot!B390)</f>
        <v/>
      </c>
      <c r="C390" s="157" t="str">
        <f>IF(Pivot!C390=0,"",Pivot!C390)</f>
        <v/>
      </c>
      <c r="D390" s="157" t="str">
        <f>IF(Pivot!D390=0,"",Pivot!D390)</f>
        <v/>
      </c>
      <c r="E390" s="157" t="str">
        <f>IF(Pivot!E390=0,"",Pivot!E390)</f>
        <v/>
      </c>
      <c r="F390" s="157" t="str">
        <f>IF(Pivot!F390=0,"",Pivot!F390)</f>
        <v/>
      </c>
      <c r="G390" t="str">
        <f>IF(Pivot!G390=0,"",Pivot!G390)</f>
        <v/>
      </c>
      <c r="H390" s="157" t="str">
        <f>IF(Pivot!H390=0,"",Pivot!H390)</f>
        <v/>
      </c>
      <c r="I390" t="str">
        <f>IF(Pivot!J390=0,"",Pivot!J390)</f>
        <v/>
      </c>
      <c r="J390" t="str">
        <f>IF(Pivot!I390=0,"",Pivot!I390)</f>
        <v/>
      </c>
      <c r="K390" t="str">
        <f>IF(Pivot!K390=0,"",Pivot!K390)</f>
        <v/>
      </c>
      <c r="L390" s="70" t="str">
        <f>IF(Pivot!M390=0,"",Pivot!M390)</f>
        <v/>
      </c>
      <c r="M390" t="str">
        <f>IF(Pivot!L390=0,"",Pivot!L390)</f>
        <v/>
      </c>
      <c r="N390" t="str">
        <f>IF(Pivot!N390=0,"",Pivot!N390)</f>
        <v/>
      </c>
      <c r="O390" s="71"/>
      <c r="P390" s="83"/>
      <c r="Q390" s="83"/>
      <c r="R390" s="83"/>
      <c r="T390" s="2"/>
      <c r="U390" s="2"/>
      <c r="V390" s="2"/>
      <c r="W390" s="2"/>
      <c r="AA390" s="71"/>
    </row>
    <row r="391" spans="1:27" customFormat="1" x14ac:dyDescent="0.3">
      <c r="A391" s="2" t="str">
        <f>IF(Pivot!A391=0,"",TRIM(Pivot!A391))</f>
        <v/>
      </c>
      <c r="B391" t="str">
        <f>IF(Pivot!B391=0,"",Pivot!B391)</f>
        <v/>
      </c>
      <c r="C391" s="157" t="str">
        <f>IF(Pivot!C391=0,"",Pivot!C391)</f>
        <v/>
      </c>
      <c r="D391" s="157" t="str">
        <f>IF(Pivot!D391=0,"",Pivot!D391)</f>
        <v/>
      </c>
      <c r="E391" s="157" t="str">
        <f>IF(Pivot!E391=0,"",Pivot!E391)</f>
        <v/>
      </c>
      <c r="F391" s="157" t="str">
        <f>IF(Pivot!F391=0,"",Pivot!F391)</f>
        <v/>
      </c>
      <c r="G391" t="str">
        <f>IF(Pivot!G391=0,"",Pivot!G391)</f>
        <v/>
      </c>
      <c r="H391" s="157" t="str">
        <f>IF(Pivot!H391=0,"",Pivot!H391)</f>
        <v/>
      </c>
      <c r="I391" t="str">
        <f>IF(Pivot!J391=0,"",Pivot!J391)</f>
        <v/>
      </c>
      <c r="J391" t="str">
        <f>IF(Pivot!I391=0,"",Pivot!I391)</f>
        <v/>
      </c>
      <c r="K391" t="str">
        <f>IF(Pivot!K391=0,"",Pivot!K391)</f>
        <v/>
      </c>
      <c r="L391" s="70" t="str">
        <f>IF(Pivot!M391=0,"",Pivot!M391)</f>
        <v/>
      </c>
      <c r="M391" t="str">
        <f>IF(Pivot!L391=0,"",Pivot!L391)</f>
        <v/>
      </c>
      <c r="N391" t="str">
        <f>IF(Pivot!N391=0,"",Pivot!N391)</f>
        <v/>
      </c>
      <c r="O391" s="71"/>
      <c r="P391" s="83"/>
      <c r="Q391" s="83"/>
      <c r="R391" s="83"/>
      <c r="T391" s="2"/>
      <c r="U391" s="2"/>
      <c r="V391" s="2"/>
      <c r="W391" s="2"/>
      <c r="AA391" s="71"/>
    </row>
    <row r="392" spans="1:27" customFormat="1" x14ac:dyDescent="0.3">
      <c r="A392" s="2" t="str">
        <f>IF(Pivot!A392=0,"",TRIM(Pivot!A392))</f>
        <v/>
      </c>
      <c r="B392" t="str">
        <f>IF(Pivot!B392=0,"",Pivot!B392)</f>
        <v/>
      </c>
      <c r="C392" s="157" t="str">
        <f>IF(Pivot!C392=0,"",Pivot!C392)</f>
        <v/>
      </c>
      <c r="D392" s="157" t="str">
        <f>IF(Pivot!D392=0,"",Pivot!D392)</f>
        <v/>
      </c>
      <c r="E392" s="157" t="str">
        <f>IF(Pivot!E392=0,"",Pivot!E392)</f>
        <v/>
      </c>
      <c r="F392" s="157" t="str">
        <f>IF(Pivot!F392=0,"",Pivot!F392)</f>
        <v/>
      </c>
      <c r="G392" t="str">
        <f>IF(Pivot!G392=0,"",Pivot!G392)</f>
        <v/>
      </c>
      <c r="H392" s="157" t="str">
        <f>IF(Pivot!H392=0,"",Pivot!H392)</f>
        <v/>
      </c>
      <c r="I392" t="str">
        <f>IF(Pivot!J392=0,"",Pivot!J392)</f>
        <v/>
      </c>
      <c r="J392" t="str">
        <f>IF(Pivot!I392=0,"",Pivot!I392)</f>
        <v/>
      </c>
      <c r="K392" t="str">
        <f>IF(Pivot!K392=0,"",Pivot!K392)</f>
        <v/>
      </c>
      <c r="L392" s="70" t="str">
        <f>IF(Pivot!M392=0,"",Pivot!M392)</f>
        <v/>
      </c>
      <c r="M392" t="str">
        <f>IF(Pivot!L392=0,"",Pivot!L392)</f>
        <v/>
      </c>
      <c r="N392" t="str">
        <f>IF(Pivot!N392=0,"",Pivot!N392)</f>
        <v/>
      </c>
      <c r="O392" s="71"/>
      <c r="P392" s="83"/>
      <c r="Q392" s="83"/>
      <c r="R392" s="83"/>
      <c r="T392" s="2"/>
      <c r="U392" s="2"/>
      <c r="V392" s="2"/>
      <c r="W392" s="2"/>
      <c r="AA392" s="71"/>
    </row>
    <row r="393" spans="1:27" customFormat="1" x14ac:dyDescent="0.3">
      <c r="A393" s="2" t="str">
        <f>IF(Pivot!A393=0,"",TRIM(Pivot!A393))</f>
        <v/>
      </c>
      <c r="B393" t="str">
        <f>IF(Pivot!B393=0,"",Pivot!B393)</f>
        <v/>
      </c>
      <c r="C393" s="157" t="str">
        <f>IF(Pivot!C393=0,"",Pivot!C393)</f>
        <v/>
      </c>
      <c r="D393" s="157" t="str">
        <f>IF(Pivot!D393=0,"",Pivot!D393)</f>
        <v/>
      </c>
      <c r="E393" s="157" t="str">
        <f>IF(Pivot!E393=0,"",Pivot!E393)</f>
        <v/>
      </c>
      <c r="F393" s="157" t="str">
        <f>IF(Pivot!F393=0,"",Pivot!F393)</f>
        <v/>
      </c>
      <c r="G393" t="str">
        <f>IF(Pivot!G393=0,"",Pivot!G393)</f>
        <v/>
      </c>
      <c r="H393" s="157" t="str">
        <f>IF(Pivot!H393=0,"",Pivot!H393)</f>
        <v/>
      </c>
      <c r="I393" t="str">
        <f>IF(Pivot!J393=0,"",Pivot!J393)</f>
        <v/>
      </c>
      <c r="J393" t="str">
        <f>IF(Pivot!I393=0,"",Pivot!I393)</f>
        <v/>
      </c>
      <c r="K393" t="str">
        <f>IF(Pivot!K393=0,"",Pivot!K393)</f>
        <v/>
      </c>
      <c r="L393" s="70" t="str">
        <f>IF(Pivot!M393=0,"",Pivot!M393)</f>
        <v/>
      </c>
      <c r="M393" t="str">
        <f>IF(Pivot!L393=0,"",Pivot!L393)</f>
        <v/>
      </c>
      <c r="N393" t="str">
        <f>IF(Pivot!N393=0,"",Pivot!N393)</f>
        <v/>
      </c>
      <c r="O393" s="71"/>
      <c r="P393" s="83"/>
      <c r="Q393" s="83"/>
      <c r="R393" s="83"/>
      <c r="T393" s="2"/>
      <c r="U393" s="2"/>
      <c r="V393" s="2"/>
      <c r="W393" s="2"/>
      <c r="AA393" s="71"/>
    </row>
    <row r="394" spans="1:27" customFormat="1" x14ac:dyDescent="0.3">
      <c r="A394" s="2" t="str">
        <f>IF(Pivot!A394=0,"",TRIM(Pivot!A394))</f>
        <v/>
      </c>
      <c r="B394" t="str">
        <f>IF(Pivot!B394=0,"",Pivot!B394)</f>
        <v/>
      </c>
      <c r="C394" s="157" t="str">
        <f>IF(Pivot!C394=0,"",Pivot!C394)</f>
        <v/>
      </c>
      <c r="D394" s="157" t="str">
        <f>IF(Pivot!D394=0,"",Pivot!D394)</f>
        <v/>
      </c>
      <c r="E394" s="157" t="str">
        <f>IF(Pivot!E394=0,"",Pivot!E394)</f>
        <v/>
      </c>
      <c r="F394" s="157" t="str">
        <f>IF(Pivot!F394=0,"",Pivot!F394)</f>
        <v/>
      </c>
      <c r="G394" t="str">
        <f>IF(Pivot!G394=0,"",Pivot!G394)</f>
        <v/>
      </c>
      <c r="H394" s="157" t="str">
        <f>IF(Pivot!H394=0,"",Pivot!H394)</f>
        <v/>
      </c>
      <c r="I394" t="str">
        <f>IF(Pivot!J394=0,"",Pivot!J394)</f>
        <v/>
      </c>
      <c r="J394" t="str">
        <f>IF(Pivot!I394=0,"",Pivot!I394)</f>
        <v/>
      </c>
      <c r="K394" t="str">
        <f>IF(Pivot!K394=0,"",Pivot!K394)</f>
        <v/>
      </c>
      <c r="L394" s="70" t="str">
        <f>IF(Pivot!M394=0,"",Pivot!M394)</f>
        <v/>
      </c>
      <c r="M394" t="str">
        <f>IF(Pivot!L394=0,"",Pivot!L394)</f>
        <v/>
      </c>
      <c r="N394" t="str">
        <f>IF(Pivot!N394=0,"",Pivot!N394)</f>
        <v/>
      </c>
      <c r="O394" s="71"/>
      <c r="P394" s="83"/>
      <c r="Q394" s="83"/>
      <c r="R394" s="83"/>
      <c r="T394" s="2"/>
      <c r="U394" s="2"/>
      <c r="V394" s="2"/>
      <c r="W394" s="2"/>
      <c r="AA394" s="71"/>
    </row>
    <row r="395" spans="1:27" customFormat="1" x14ac:dyDescent="0.3">
      <c r="A395" s="2" t="str">
        <f>IF(Pivot!A395=0,"",TRIM(Pivot!A395))</f>
        <v/>
      </c>
      <c r="B395" t="str">
        <f>IF(Pivot!B395=0,"",Pivot!B395)</f>
        <v/>
      </c>
      <c r="C395" s="157" t="str">
        <f>IF(Pivot!C395=0,"",Pivot!C395)</f>
        <v/>
      </c>
      <c r="D395" s="157" t="str">
        <f>IF(Pivot!D395=0,"",Pivot!D395)</f>
        <v/>
      </c>
      <c r="E395" s="157" t="str">
        <f>IF(Pivot!E395=0,"",Pivot!E395)</f>
        <v/>
      </c>
      <c r="F395" s="157" t="str">
        <f>IF(Pivot!F395=0,"",Pivot!F395)</f>
        <v/>
      </c>
      <c r="G395" t="str">
        <f>IF(Pivot!G395=0,"",Pivot!G395)</f>
        <v/>
      </c>
      <c r="H395" s="157" t="str">
        <f>IF(Pivot!H395=0,"",Pivot!H395)</f>
        <v/>
      </c>
      <c r="I395" t="str">
        <f>IF(Pivot!J395=0,"",Pivot!J395)</f>
        <v/>
      </c>
      <c r="J395" t="str">
        <f>IF(Pivot!I395=0,"",Pivot!I395)</f>
        <v/>
      </c>
      <c r="K395" t="str">
        <f>IF(Pivot!K395=0,"",Pivot!K395)</f>
        <v/>
      </c>
      <c r="L395" s="70" t="str">
        <f>IF(Pivot!M395=0,"",Pivot!M395)</f>
        <v/>
      </c>
      <c r="M395" t="str">
        <f>IF(Pivot!L395=0,"",Pivot!L395)</f>
        <v/>
      </c>
      <c r="N395" t="str">
        <f>IF(Pivot!N395=0,"",Pivot!N395)</f>
        <v/>
      </c>
      <c r="O395" s="71"/>
      <c r="P395" s="83"/>
      <c r="Q395" s="83"/>
      <c r="R395" s="83"/>
      <c r="T395" s="2"/>
      <c r="U395" s="2"/>
      <c r="V395" s="2"/>
      <c r="W395" s="2"/>
      <c r="AA395" s="71"/>
    </row>
    <row r="396" spans="1:27" customFormat="1" x14ac:dyDescent="0.3">
      <c r="A396" s="2" t="str">
        <f>IF(Pivot!A396=0,"",TRIM(Pivot!A396))</f>
        <v/>
      </c>
      <c r="B396" t="str">
        <f>IF(Pivot!B396=0,"",Pivot!B396)</f>
        <v/>
      </c>
      <c r="C396" s="157" t="str">
        <f>IF(Pivot!C396=0,"",Pivot!C396)</f>
        <v/>
      </c>
      <c r="D396" s="157" t="str">
        <f>IF(Pivot!D396=0,"",Pivot!D396)</f>
        <v/>
      </c>
      <c r="E396" s="157" t="str">
        <f>IF(Pivot!E396=0,"",Pivot!E396)</f>
        <v/>
      </c>
      <c r="F396" s="157" t="str">
        <f>IF(Pivot!F396=0,"",Pivot!F396)</f>
        <v/>
      </c>
      <c r="G396" t="str">
        <f>IF(Pivot!G396=0,"",Pivot!G396)</f>
        <v/>
      </c>
      <c r="H396" s="157" t="str">
        <f>IF(Pivot!H396=0,"",Pivot!H396)</f>
        <v/>
      </c>
      <c r="I396" t="str">
        <f>IF(Pivot!J396=0,"",Pivot!J396)</f>
        <v/>
      </c>
      <c r="J396" t="str">
        <f>IF(Pivot!I396=0,"",Pivot!I396)</f>
        <v/>
      </c>
      <c r="K396" t="str">
        <f>IF(Pivot!K396=0,"",Pivot!K396)</f>
        <v/>
      </c>
      <c r="L396" s="70" t="str">
        <f>IF(Pivot!M396=0,"",Pivot!M396)</f>
        <v/>
      </c>
      <c r="M396" t="str">
        <f>IF(Pivot!L396=0,"",Pivot!L396)</f>
        <v/>
      </c>
      <c r="N396" t="str">
        <f>IF(Pivot!N396=0,"",Pivot!N396)</f>
        <v/>
      </c>
      <c r="O396" s="71"/>
      <c r="P396" s="83"/>
      <c r="Q396" s="83"/>
      <c r="R396" s="83"/>
      <c r="T396" s="2"/>
      <c r="U396" s="2"/>
      <c r="V396" s="2"/>
      <c r="W396" s="2"/>
      <c r="AA396" s="71"/>
    </row>
    <row r="397" spans="1:27" customFormat="1" x14ac:dyDescent="0.3">
      <c r="A397" s="2" t="str">
        <f>IF(Pivot!A397=0,"",TRIM(Pivot!A397))</f>
        <v/>
      </c>
      <c r="B397" t="str">
        <f>IF(Pivot!B397=0,"",Pivot!B397)</f>
        <v/>
      </c>
      <c r="C397" s="157" t="str">
        <f>IF(Pivot!C397=0,"",Pivot!C397)</f>
        <v/>
      </c>
      <c r="D397" s="157" t="str">
        <f>IF(Pivot!D397=0,"",Pivot!D397)</f>
        <v/>
      </c>
      <c r="E397" s="157" t="str">
        <f>IF(Pivot!E397=0,"",Pivot!E397)</f>
        <v/>
      </c>
      <c r="F397" s="157" t="str">
        <f>IF(Pivot!F397=0,"",Pivot!F397)</f>
        <v/>
      </c>
      <c r="G397" t="str">
        <f>IF(Pivot!G397=0,"",Pivot!G397)</f>
        <v/>
      </c>
      <c r="H397" s="157" t="str">
        <f>IF(Pivot!H397=0,"",Pivot!H397)</f>
        <v/>
      </c>
      <c r="I397" t="str">
        <f>IF(Pivot!J397=0,"",Pivot!J397)</f>
        <v/>
      </c>
      <c r="J397" t="str">
        <f>IF(Pivot!I397=0,"",Pivot!I397)</f>
        <v/>
      </c>
      <c r="K397" t="str">
        <f>IF(Pivot!K397=0,"",Pivot!K397)</f>
        <v/>
      </c>
      <c r="L397" s="70" t="str">
        <f>IF(Pivot!M397=0,"",Pivot!M397)</f>
        <v/>
      </c>
      <c r="M397" t="str">
        <f>IF(Pivot!L397=0,"",Pivot!L397)</f>
        <v/>
      </c>
      <c r="N397" t="str">
        <f>IF(Pivot!N397=0,"",Pivot!N397)</f>
        <v/>
      </c>
      <c r="O397" s="71"/>
      <c r="P397" s="83"/>
      <c r="Q397" s="83"/>
      <c r="R397" s="83"/>
      <c r="T397" s="2"/>
      <c r="U397" s="2"/>
      <c r="V397" s="2"/>
      <c r="W397" s="2"/>
      <c r="AA397" s="71"/>
    </row>
    <row r="398" spans="1:27" customFormat="1" x14ac:dyDescent="0.3">
      <c r="A398" s="2" t="str">
        <f>IF(Pivot!A398=0,"",TRIM(Pivot!A398))</f>
        <v/>
      </c>
      <c r="B398" t="str">
        <f>IF(Pivot!B398=0,"",Pivot!B398)</f>
        <v/>
      </c>
      <c r="C398" s="157" t="str">
        <f>IF(Pivot!C398=0,"",Pivot!C398)</f>
        <v/>
      </c>
      <c r="D398" s="157" t="str">
        <f>IF(Pivot!D398=0,"",Pivot!D398)</f>
        <v/>
      </c>
      <c r="E398" s="157" t="str">
        <f>IF(Pivot!E398=0,"",Pivot!E398)</f>
        <v/>
      </c>
      <c r="F398" s="157" t="str">
        <f>IF(Pivot!F398=0,"",Pivot!F398)</f>
        <v/>
      </c>
      <c r="G398" t="str">
        <f>IF(Pivot!G398=0,"",Pivot!G398)</f>
        <v/>
      </c>
      <c r="H398" s="157" t="str">
        <f>IF(Pivot!H398=0,"",Pivot!H398)</f>
        <v/>
      </c>
      <c r="I398" t="str">
        <f>IF(Pivot!J398=0,"",Pivot!J398)</f>
        <v/>
      </c>
      <c r="J398" t="str">
        <f>IF(Pivot!I398=0,"",Pivot!I398)</f>
        <v/>
      </c>
      <c r="K398" t="str">
        <f>IF(Pivot!K398=0,"",Pivot!K398)</f>
        <v/>
      </c>
      <c r="L398" s="70" t="str">
        <f>IF(Pivot!M398=0,"",Pivot!M398)</f>
        <v/>
      </c>
      <c r="M398" t="str">
        <f>IF(Pivot!L398=0,"",Pivot!L398)</f>
        <v/>
      </c>
      <c r="N398" t="str">
        <f>IF(Pivot!N398=0,"",Pivot!N398)</f>
        <v/>
      </c>
      <c r="O398" s="71"/>
      <c r="P398" s="83"/>
      <c r="Q398" s="83"/>
      <c r="R398" s="83"/>
      <c r="T398" s="2"/>
      <c r="U398" s="2"/>
      <c r="V398" s="2"/>
      <c r="W398" s="2"/>
      <c r="AA398" s="71"/>
    </row>
    <row r="399" spans="1:27" customFormat="1" x14ac:dyDescent="0.3">
      <c r="A399" s="2" t="str">
        <f>IF(Pivot!A399=0,"",TRIM(Pivot!A399))</f>
        <v/>
      </c>
      <c r="B399" t="str">
        <f>IF(Pivot!B399=0,"",Pivot!B399)</f>
        <v/>
      </c>
      <c r="C399" s="157" t="str">
        <f>IF(Pivot!C399=0,"",Pivot!C399)</f>
        <v/>
      </c>
      <c r="D399" s="157" t="str">
        <f>IF(Pivot!D399=0,"",Pivot!D399)</f>
        <v/>
      </c>
      <c r="E399" s="157" t="str">
        <f>IF(Pivot!E399=0,"",Pivot!E399)</f>
        <v/>
      </c>
      <c r="F399" s="157" t="str">
        <f>IF(Pivot!F399=0,"",Pivot!F399)</f>
        <v/>
      </c>
      <c r="G399" t="str">
        <f>IF(Pivot!G399=0,"",Pivot!G399)</f>
        <v/>
      </c>
      <c r="H399" s="157" t="str">
        <f>IF(Pivot!H399=0,"",Pivot!H399)</f>
        <v/>
      </c>
      <c r="I399" t="str">
        <f>IF(Pivot!J399=0,"",Pivot!J399)</f>
        <v/>
      </c>
      <c r="J399" t="str">
        <f>IF(Pivot!I399=0,"",Pivot!I399)</f>
        <v/>
      </c>
      <c r="K399" t="str">
        <f>IF(Pivot!K399=0,"",Pivot!K399)</f>
        <v/>
      </c>
      <c r="L399" s="70" t="str">
        <f>IF(Pivot!M399=0,"",Pivot!M399)</f>
        <v/>
      </c>
      <c r="M399" t="str">
        <f>IF(Pivot!L399=0,"",Pivot!L399)</f>
        <v/>
      </c>
      <c r="N399" t="str">
        <f>IF(Pivot!N399=0,"",Pivot!N399)</f>
        <v/>
      </c>
      <c r="O399" s="71"/>
      <c r="P399" s="83"/>
      <c r="Q399" s="83"/>
      <c r="R399" s="83"/>
      <c r="T399" s="2"/>
      <c r="U399" s="2"/>
      <c r="V399" s="2"/>
      <c r="W399" s="2"/>
      <c r="AA399" s="71"/>
    </row>
    <row r="400" spans="1:27" customFormat="1" x14ac:dyDescent="0.3">
      <c r="A400" s="2" t="str">
        <f>IF(Pivot!A400=0,"",TRIM(Pivot!A400))</f>
        <v/>
      </c>
      <c r="B400" t="str">
        <f>IF(Pivot!B400=0,"",Pivot!B400)</f>
        <v/>
      </c>
      <c r="C400" s="157" t="str">
        <f>IF(Pivot!C400=0,"",Pivot!C400)</f>
        <v/>
      </c>
      <c r="D400" s="157" t="str">
        <f>IF(Pivot!D400=0,"",Pivot!D400)</f>
        <v/>
      </c>
      <c r="E400" s="157" t="str">
        <f>IF(Pivot!E400=0,"",Pivot!E400)</f>
        <v/>
      </c>
      <c r="F400" s="157" t="str">
        <f>IF(Pivot!F400=0,"",Pivot!F400)</f>
        <v/>
      </c>
      <c r="G400" t="str">
        <f>IF(Pivot!G400=0,"",Pivot!G400)</f>
        <v/>
      </c>
      <c r="H400" s="157" t="str">
        <f>IF(Pivot!H400=0,"",Pivot!H400)</f>
        <v/>
      </c>
      <c r="I400" t="str">
        <f>IF(Pivot!J400=0,"",Pivot!J400)</f>
        <v/>
      </c>
      <c r="J400" t="str">
        <f>IF(Pivot!I400=0,"",Pivot!I400)</f>
        <v/>
      </c>
      <c r="K400" t="str">
        <f>IF(Pivot!K400=0,"",Pivot!K400)</f>
        <v/>
      </c>
      <c r="L400" s="70" t="str">
        <f>IF(Pivot!M400=0,"",Pivot!M400)</f>
        <v/>
      </c>
      <c r="M400" t="str">
        <f>IF(Pivot!L400=0,"",Pivot!L400)</f>
        <v/>
      </c>
      <c r="N400" t="str">
        <f>IF(Pivot!N400=0,"",Pivot!N400)</f>
        <v/>
      </c>
      <c r="O400" s="71"/>
      <c r="P400" s="83"/>
      <c r="Q400" s="83"/>
      <c r="R400" s="83"/>
      <c r="T400" s="2"/>
      <c r="U400" s="2"/>
      <c r="V400" s="2"/>
      <c r="W400" s="2"/>
      <c r="AA400" s="71"/>
    </row>
    <row r="401" spans="1:27" customFormat="1" x14ac:dyDescent="0.3">
      <c r="A401" s="2" t="str">
        <f>IF(Pivot!A401=0,"",TRIM(Pivot!A401))</f>
        <v/>
      </c>
      <c r="B401" t="str">
        <f>IF(Pivot!B401=0,"",Pivot!B401)</f>
        <v/>
      </c>
      <c r="C401" s="157" t="str">
        <f>IF(Pivot!C401=0,"",Pivot!C401)</f>
        <v/>
      </c>
      <c r="D401" s="157" t="str">
        <f>IF(Pivot!D401=0,"",Pivot!D401)</f>
        <v/>
      </c>
      <c r="E401" s="157" t="str">
        <f>IF(Pivot!E401=0,"",Pivot!E401)</f>
        <v/>
      </c>
      <c r="F401" s="157" t="str">
        <f>IF(Pivot!F401=0,"",Pivot!F401)</f>
        <v/>
      </c>
      <c r="G401" t="str">
        <f>IF(Pivot!G401=0,"",Pivot!G401)</f>
        <v/>
      </c>
      <c r="H401" s="157" t="str">
        <f>IF(Pivot!H401=0,"",Pivot!H401)</f>
        <v/>
      </c>
      <c r="I401" t="str">
        <f>IF(Pivot!J401=0,"",Pivot!J401)</f>
        <v/>
      </c>
      <c r="J401" t="str">
        <f>IF(Pivot!I401=0,"",Pivot!I401)</f>
        <v/>
      </c>
      <c r="K401" t="str">
        <f>IF(Pivot!K401=0,"",Pivot!K401)</f>
        <v/>
      </c>
      <c r="L401" s="70" t="str">
        <f>IF(Pivot!M401=0,"",Pivot!M401)</f>
        <v/>
      </c>
      <c r="M401" t="str">
        <f>IF(Pivot!L401=0,"",Pivot!L401)</f>
        <v/>
      </c>
      <c r="N401" t="str">
        <f>IF(Pivot!N401=0,"",Pivot!N401)</f>
        <v/>
      </c>
      <c r="O401" s="71"/>
      <c r="P401" s="83"/>
      <c r="Q401" s="83"/>
      <c r="R401" s="83"/>
      <c r="T401" s="2"/>
      <c r="U401" s="2"/>
      <c r="V401" s="2"/>
      <c r="W401" s="2"/>
      <c r="AA401" s="71"/>
    </row>
    <row r="402" spans="1:27" customFormat="1" x14ac:dyDescent="0.3">
      <c r="A402" s="2" t="str">
        <f>IF(Pivot!A402=0,"",TRIM(Pivot!A402))</f>
        <v/>
      </c>
      <c r="B402" t="str">
        <f>IF(Pivot!B402=0,"",Pivot!B402)</f>
        <v/>
      </c>
      <c r="C402" s="157" t="str">
        <f>IF(Pivot!C402=0,"",Pivot!C402)</f>
        <v/>
      </c>
      <c r="D402" s="157" t="str">
        <f>IF(Pivot!D402=0,"",Pivot!D402)</f>
        <v/>
      </c>
      <c r="E402" s="157" t="str">
        <f>IF(Pivot!E402=0,"",Pivot!E402)</f>
        <v/>
      </c>
      <c r="F402" s="157" t="str">
        <f>IF(Pivot!F402=0,"",Pivot!F402)</f>
        <v/>
      </c>
      <c r="G402" t="str">
        <f>IF(Pivot!G402=0,"",Pivot!G402)</f>
        <v/>
      </c>
      <c r="H402" s="157" t="str">
        <f>IF(Pivot!H402=0,"",Pivot!H402)</f>
        <v/>
      </c>
      <c r="I402" t="str">
        <f>IF(Pivot!J402=0,"",Pivot!J402)</f>
        <v/>
      </c>
      <c r="J402" t="str">
        <f>IF(Pivot!I402=0,"",Pivot!I402)</f>
        <v/>
      </c>
      <c r="K402" t="str">
        <f>IF(Pivot!K402=0,"",Pivot!K402)</f>
        <v/>
      </c>
      <c r="L402" s="70" t="str">
        <f>IF(Pivot!M402=0,"",Pivot!M402)</f>
        <v/>
      </c>
      <c r="M402" t="str">
        <f>IF(Pivot!L402=0,"",Pivot!L402)</f>
        <v/>
      </c>
      <c r="N402" t="str">
        <f>IF(Pivot!N402=0,"",Pivot!N402)</f>
        <v/>
      </c>
      <c r="O402" s="71"/>
      <c r="P402" s="83"/>
      <c r="Q402" s="83"/>
      <c r="R402" s="83"/>
      <c r="T402" s="2"/>
      <c r="U402" s="2"/>
      <c r="V402" s="2"/>
      <c r="W402" s="2"/>
      <c r="AA402" s="71"/>
    </row>
    <row r="403" spans="1:27" customFormat="1" x14ac:dyDescent="0.3">
      <c r="A403" s="2" t="str">
        <f>IF(Pivot!A403=0,"",TRIM(Pivot!A403))</f>
        <v/>
      </c>
      <c r="B403" t="str">
        <f>IF(Pivot!B403=0,"",Pivot!B403)</f>
        <v/>
      </c>
      <c r="C403" s="157" t="str">
        <f>IF(Pivot!C403=0,"",Pivot!C403)</f>
        <v/>
      </c>
      <c r="D403" s="157" t="str">
        <f>IF(Pivot!D403=0,"",Pivot!D403)</f>
        <v/>
      </c>
      <c r="E403" s="157" t="str">
        <f>IF(Pivot!E403=0,"",Pivot!E403)</f>
        <v/>
      </c>
      <c r="F403" s="157" t="str">
        <f>IF(Pivot!F403=0,"",Pivot!F403)</f>
        <v/>
      </c>
      <c r="G403" t="str">
        <f>IF(Pivot!G403=0,"",Pivot!G403)</f>
        <v/>
      </c>
      <c r="H403" s="157" t="str">
        <f>IF(Pivot!H403=0,"",Pivot!H403)</f>
        <v/>
      </c>
      <c r="I403" t="str">
        <f>IF(Pivot!J403=0,"",Pivot!J403)</f>
        <v/>
      </c>
      <c r="J403" t="str">
        <f>IF(Pivot!I403=0,"",Pivot!I403)</f>
        <v/>
      </c>
      <c r="K403" t="str">
        <f>IF(Pivot!K403=0,"",Pivot!K403)</f>
        <v/>
      </c>
      <c r="L403" s="70" t="str">
        <f>IF(Pivot!M403=0,"",Pivot!M403)</f>
        <v/>
      </c>
      <c r="M403" t="str">
        <f>IF(Pivot!L403=0,"",Pivot!L403)</f>
        <v/>
      </c>
      <c r="N403" t="str">
        <f>IF(Pivot!N403=0,"",Pivot!N403)</f>
        <v/>
      </c>
      <c r="O403" s="71"/>
      <c r="P403" s="83"/>
      <c r="Q403" s="83"/>
      <c r="R403" s="83"/>
      <c r="T403" s="2"/>
      <c r="U403" s="2"/>
      <c r="V403" s="2"/>
      <c r="W403" s="2"/>
      <c r="AA403" s="71"/>
    </row>
    <row r="404" spans="1:27" customFormat="1" x14ac:dyDescent="0.3">
      <c r="A404" s="2" t="str">
        <f>IF(Pivot!A404=0,"",TRIM(Pivot!A404))</f>
        <v/>
      </c>
      <c r="B404" t="str">
        <f>IF(Pivot!B404=0,"",Pivot!B404)</f>
        <v/>
      </c>
      <c r="C404" s="157" t="str">
        <f>IF(Pivot!C404=0,"",Pivot!C404)</f>
        <v/>
      </c>
      <c r="D404" s="157" t="str">
        <f>IF(Pivot!D404=0,"",Pivot!D404)</f>
        <v/>
      </c>
      <c r="E404" s="157" t="str">
        <f>IF(Pivot!E404=0,"",Pivot!E404)</f>
        <v/>
      </c>
      <c r="F404" s="157" t="str">
        <f>IF(Pivot!F404=0,"",Pivot!F404)</f>
        <v/>
      </c>
      <c r="G404" t="str">
        <f>IF(Pivot!G404=0,"",Pivot!G404)</f>
        <v/>
      </c>
      <c r="H404" s="157" t="str">
        <f>IF(Pivot!H404=0,"",Pivot!H404)</f>
        <v/>
      </c>
      <c r="I404" t="str">
        <f>IF(Pivot!J404=0,"",Pivot!J404)</f>
        <v/>
      </c>
      <c r="J404" t="str">
        <f>IF(Pivot!I404=0,"",Pivot!I404)</f>
        <v/>
      </c>
      <c r="K404" t="str">
        <f>IF(Pivot!K404=0,"",Pivot!K404)</f>
        <v/>
      </c>
      <c r="L404" s="70" t="str">
        <f>IF(Pivot!M404=0,"",Pivot!M404)</f>
        <v/>
      </c>
      <c r="M404" t="str">
        <f>IF(Pivot!L404=0,"",Pivot!L404)</f>
        <v/>
      </c>
      <c r="N404" t="str">
        <f>IF(Pivot!N404=0,"",Pivot!N404)</f>
        <v/>
      </c>
      <c r="O404" s="71"/>
      <c r="P404" s="83"/>
      <c r="Q404" s="83"/>
      <c r="R404" s="83"/>
      <c r="T404" s="2"/>
      <c r="U404" s="2"/>
      <c r="V404" s="2"/>
      <c r="W404" s="2"/>
      <c r="AA404" s="71"/>
    </row>
    <row r="405" spans="1:27" customFormat="1" x14ac:dyDescent="0.3">
      <c r="A405" s="2" t="str">
        <f>IF(Pivot!A405=0,"",TRIM(Pivot!A405))</f>
        <v/>
      </c>
      <c r="B405" t="str">
        <f>IF(Pivot!B405=0,"",Pivot!B405)</f>
        <v/>
      </c>
      <c r="C405" s="157" t="str">
        <f>IF(Pivot!C405=0,"",Pivot!C405)</f>
        <v/>
      </c>
      <c r="D405" s="157" t="str">
        <f>IF(Pivot!D405=0,"",Pivot!D405)</f>
        <v/>
      </c>
      <c r="E405" s="157" t="str">
        <f>IF(Pivot!E405=0,"",Pivot!E405)</f>
        <v/>
      </c>
      <c r="F405" s="157" t="str">
        <f>IF(Pivot!F405=0,"",Pivot!F405)</f>
        <v/>
      </c>
      <c r="G405" t="str">
        <f>IF(Pivot!G405=0,"",Pivot!G405)</f>
        <v/>
      </c>
      <c r="H405" s="157" t="str">
        <f>IF(Pivot!H405=0,"",Pivot!H405)</f>
        <v/>
      </c>
      <c r="I405" t="str">
        <f>IF(Pivot!J405=0,"",Pivot!J405)</f>
        <v/>
      </c>
      <c r="J405" t="str">
        <f>IF(Pivot!I405=0,"",Pivot!I405)</f>
        <v/>
      </c>
      <c r="K405" t="str">
        <f>IF(Pivot!K405=0,"",Pivot!K405)</f>
        <v/>
      </c>
      <c r="L405" s="70" t="str">
        <f>IF(Pivot!M405=0,"",Pivot!M405)</f>
        <v/>
      </c>
      <c r="M405" t="str">
        <f>IF(Pivot!L405=0,"",Pivot!L405)</f>
        <v/>
      </c>
      <c r="N405" t="str">
        <f>IF(Pivot!N405=0,"",Pivot!N405)</f>
        <v/>
      </c>
      <c r="O405" s="71"/>
      <c r="P405" s="83"/>
      <c r="Q405" s="83"/>
      <c r="R405" s="83"/>
      <c r="T405" s="2"/>
      <c r="U405" s="2"/>
      <c r="V405" s="2"/>
      <c r="W405" s="2"/>
      <c r="AA405" s="71"/>
    </row>
    <row r="406" spans="1:27" customFormat="1" x14ac:dyDescent="0.3">
      <c r="A406" s="2" t="str">
        <f>IF(Pivot!A406=0,"",TRIM(Pivot!A406))</f>
        <v/>
      </c>
      <c r="B406" t="str">
        <f>IF(Pivot!B406=0,"",Pivot!B406)</f>
        <v/>
      </c>
      <c r="C406" s="157" t="str">
        <f>IF(Pivot!C406=0,"",Pivot!C406)</f>
        <v/>
      </c>
      <c r="D406" s="157" t="str">
        <f>IF(Pivot!D406=0,"",Pivot!D406)</f>
        <v/>
      </c>
      <c r="E406" s="157" t="str">
        <f>IF(Pivot!E406=0,"",Pivot!E406)</f>
        <v/>
      </c>
      <c r="F406" s="157" t="str">
        <f>IF(Pivot!F406=0,"",Pivot!F406)</f>
        <v/>
      </c>
      <c r="G406" t="str">
        <f>IF(Pivot!G406=0,"",Pivot!G406)</f>
        <v/>
      </c>
      <c r="H406" s="157" t="str">
        <f>IF(Pivot!H406=0,"",Pivot!H406)</f>
        <v/>
      </c>
      <c r="I406" t="str">
        <f>IF(Pivot!J406=0,"",Pivot!J406)</f>
        <v/>
      </c>
      <c r="J406" t="str">
        <f>IF(Pivot!I406=0,"",Pivot!I406)</f>
        <v/>
      </c>
      <c r="K406" t="str">
        <f>IF(Pivot!K406=0,"",Pivot!K406)</f>
        <v/>
      </c>
      <c r="L406" s="70" t="str">
        <f>IF(Pivot!M406=0,"",Pivot!M406)</f>
        <v/>
      </c>
      <c r="M406" t="str">
        <f>IF(Pivot!L406=0,"",Pivot!L406)</f>
        <v/>
      </c>
      <c r="N406" t="str">
        <f>IF(Pivot!N406=0,"",Pivot!N406)</f>
        <v/>
      </c>
      <c r="O406" s="71"/>
      <c r="P406" s="83"/>
      <c r="Q406" s="83"/>
      <c r="R406" s="83"/>
      <c r="T406" s="2"/>
      <c r="U406" s="2"/>
      <c r="V406" s="2"/>
      <c r="W406" s="2"/>
      <c r="AA406" s="71"/>
    </row>
    <row r="407" spans="1:27" customFormat="1" x14ac:dyDescent="0.3">
      <c r="A407" s="2" t="str">
        <f>IF(Pivot!A407=0,"",TRIM(Pivot!A407))</f>
        <v/>
      </c>
      <c r="B407" t="str">
        <f>IF(Pivot!B407=0,"",Pivot!B407)</f>
        <v/>
      </c>
      <c r="C407" s="157" t="str">
        <f>IF(Pivot!C407=0,"",Pivot!C407)</f>
        <v/>
      </c>
      <c r="D407" s="157" t="str">
        <f>IF(Pivot!D407=0,"",Pivot!D407)</f>
        <v/>
      </c>
      <c r="E407" s="157" t="str">
        <f>IF(Pivot!E407=0,"",Pivot!E407)</f>
        <v/>
      </c>
      <c r="F407" s="157" t="str">
        <f>IF(Pivot!F407=0,"",Pivot!F407)</f>
        <v/>
      </c>
      <c r="G407" t="str">
        <f>IF(Pivot!G407=0,"",Pivot!G407)</f>
        <v/>
      </c>
      <c r="H407" s="157" t="str">
        <f>IF(Pivot!H407=0,"",Pivot!H407)</f>
        <v/>
      </c>
      <c r="I407" t="str">
        <f>IF(Pivot!J407=0,"",Pivot!J407)</f>
        <v/>
      </c>
      <c r="J407" t="str">
        <f>IF(Pivot!I407=0,"",Pivot!I407)</f>
        <v/>
      </c>
      <c r="K407" t="str">
        <f>IF(Pivot!K407=0,"",Pivot!K407)</f>
        <v/>
      </c>
      <c r="L407" s="70" t="str">
        <f>IF(Pivot!M407=0,"",Pivot!M407)</f>
        <v/>
      </c>
      <c r="M407" t="str">
        <f>IF(Pivot!L407=0,"",Pivot!L407)</f>
        <v/>
      </c>
      <c r="N407" t="str">
        <f>IF(Pivot!N407=0,"",Pivot!N407)</f>
        <v/>
      </c>
      <c r="O407" s="71"/>
      <c r="P407" s="83"/>
      <c r="Q407" s="83"/>
      <c r="R407" s="83"/>
      <c r="T407" s="2"/>
      <c r="U407" s="2"/>
      <c r="V407" s="2"/>
      <c r="W407" s="2"/>
      <c r="AA407" s="71"/>
    </row>
    <row r="408" spans="1:27" customFormat="1" x14ac:dyDescent="0.3">
      <c r="A408" s="2" t="str">
        <f>IF(Pivot!A408=0,"",TRIM(Pivot!A408))</f>
        <v/>
      </c>
      <c r="B408" t="str">
        <f>IF(Pivot!B408=0,"",Pivot!B408)</f>
        <v/>
      </c>
      <c r="C408" s="157" t="str">
        <f>IF(Pivot!C408=0,"",Pivot!C408)</f>
        <v/>
      </c>
      <c r="D408" s="157" t="str">
        <f>IF(Pivot!D408=0,"",Pivot!D408)</f>
        <v/>
      </c>
      <c r="E408" s="157" t="str">
        <f>IF(Pivot!E408=0,"",Pivot!E408)</f>
        <v/>
      </c>
      <c r="F408" s="157" t="str">
        <f>IF(Pivot!F408=0,"",Pivot!F408)</f>
        <v/>
      </c>
      <c r="G408" t="str">
        <f>IF(Pivot!G408=0,"",Pivot!G408)</f>
        <v/>
      </c>
      <c r="H408" s="157" t="str">
        <f>IF(Pivot!H408=0,"",Pivot!H408)</f>
        <v/>
      </c>
      <c r="I408" t="str">
        <f>IF(Pivot!J408=0,"",Pivot!J408)</f>
        <v/>
      </c>
      <c r="J408" t="str">
        <f>IF(Pivot!I408=0,"",Pivot!I408)</f>
        <v/>
      </c>
      <c r="K408" t="str">
        <f>IF(Pivot!K408=0,"",Pivot!K408)</f>
        <v/>
      </c>
      <c r="L408" s="70" t="str">
        <f>IF(Pivot!M408=0,"",Pivot!M408)</f>
        <v/>
      </c>
      <c r="M408" t="str">
        <f>IF(Pivot!L408=0,"",Pivot!L408)</f>
        <v/>
      </c>
      <c r="N408" t="str">
        <f>IF(Pivot!N408=0,"",Pivot!N408)</f>
        <v/>
      </c>
      <c r="O408" s="71"/>
      <c r="P408" s="83"/>
      <c r="Q408" s="83"/>
      <c r="R408" s="83"/>
      <c r="T408" s="2"/>
      <c r="U408" s="2"/>
      <c r="V408" s="2"/>
      <c r="W408" s="2"/>
      <c r="AA408" s="71"/>
    </row>
    <row r="409" spans="1:27" customFormat="1" x14ac:dyDescent="0.3">
      <c r="A409" s="2" t="str">
        <f>IF(Pivot!A409=0,"",TRIM(Pivot!A409))</f>
        <v/>
      </c>
      <c r="B409" t="str">
        <f>IF(Pivot!B409=0,"",Pivot!B409)</f>
        <v/>
      </c>
      <c r="C409" s="157" t="str">
        <f>IF(Pivot!C409=0,"",Pivot!C409)</f>
        <v/>
      </c>
      <c r="D409" s="157" t="str">
        <f>IF(Pivot!D409=0,"",Pivot!D409)</f>
        <v/>
      </c>
      <c r="E409" s="157" t="str">
        <f>IF(Pivot!E409=0,"",Pivot!E409)</f>
        <v/>
      </c>
      <c r="F409" s="157" t="str">
        <f>IF(Pivot!F409=0,"",Pivot!F409)</f>
        <v/>
      </c>
      <c r="G409" t="str">
        <f>IF(Pivot!G409=0,"",Pivot!G409)</f>
        <v/>
      </c>
      <c r="H409" s="157" t="str">
        <f>IF(Pivot!H409=0,"",Pivot!H409)</f>
        <v/>
      </c>
      <c r="I409" t="str">
        <f>IF(Pivot!J409=0,"",Pivot!J409)</f>
        <v/>
      </c>
      <c r="J409" t="str">
        <f>IF(Pivot!I409=0,"",Pivot!I409)</f>
        <v/>
      </c>
      <c r="K409" t="str">
        <f>IF(Pivot!K409=0,"",Pivot!K409)</f>
        <v/>
      </c>
      <c r="L409" s="70" t="str">
        <f>IF(Pivot!M409=0,"",Pivot!M409)</f>
        <v/>
      </c>
      <c r="M409" t="str">
        <f>IF(Pivot!L409=0,"",Pivot!L409)</f>
        <v/>
      </c>
      <c r="N409" t="str">
        <f>IF(Pivot!N409=0,"",Pivot!N409)</f>
        <v/>
      </c>
      <c r="O409" s="71"/>
      <c r="P409" s="83"/>
      <c r="Q409" s="83"/>
      <c r="R409" s="83"/>
      <c r="T409" s="2"/>
      <c r="U409" s="2"/>
      <c r="V409" s="2"/>
      <c r="W409" s="2"/>
      <c r="AA409" s="71"/>
    </row>
    <row r="410" spans="1:27" customFormat="1" x14ac:dyDescent="0.3">
      <c r="A410" s="2" t="str">
        <f>IF(Pivot!A410=0,"",TRIM(Pivot!A410))</f>
        <v/>
      </c>
      <c r="B410" t="str">
        <f>IF(Pivot!B410=0,"",Pivot!B410)</f>
        <v/>
      </c>
      <c r="C410" s="157" t="str">
        <f>IF(Pivot!C410=0,"",Pivot!C410)</f>
        <v/>
      </c>
      <c r="D410" s="157" t="str">
        <f>IF(Pivot!D410=0,"",Pivot!D410)</f>
        <v/>
      </c>
      <c r="E410" s="157" t="str">
        <f>IF(Pivot!E410=0,"",Pivot!E410)</f>
        <v/>
      </c>
      <c r="F410" s="157" t="str">
        <f>IF(Pivot!F410=0,"",Pivot!F410)</f>
        <v/>
      </c>
      <c r="G410" t="str">
        <f>IF(Pivot!G410=0,"",Pivot!G410)</f>
        <v/>
      </c>
      <c r="H410" s="157" t="str">
        <f>IF(Pivot!H410=0,"",Pivot!H410)</f>
        <v/>
      </c>
      <c r="I410" t="str">
        <f>IF(Pivot!J410=0,"",Pivot!J410)</f>
        <v/>
      </c>
      <c r="J410" t="str">
        <f>IF(Pivot!I410=0,"",Pivot!I410)</f>
        <v/>
      </c>
      <c r="K410" t="str">
        <f>IF(Pivot!K410=0,"",Pivot!K410)</f>
        <v/>
      </c>
      <c r="L410" s="70" t="str">
        <f>IF(Pivot!M410=0,"",Pivot!M410)</f>
        <v/>
      </c>
      <c r="M410" t="str">
        <f>IF(Pivot!L410=0,"",Pivot!L410)</f>
        <v/>
      </c>
      <c r="N410" t="str">
        <f>IF(Pivot!N410=0,"",Pivot!N410)</f>
        <v/>
      </c>
      <c r="O410" s="71"/>
      <c r="P410" s="83"/>
      <c r="Q410" s="83"/>
      <c r="R410" s="83"/>
      <c r="T410" s="2"/>
      <c r="U410" s="2"/>
      <c r="V410" s="2"/>
      <c r="W410" s="2"/>
      <c r="AA410" s="71"/>
    </row>
    <row r="411" spans="1:27" customFormat="1" x14ac:dyDescent="0.3">
      <c r="A411" s="2" t="str">
        <f>IF(Pivot!A411=0,"",TRIM(Pivot!A411))</f>
        <v/>
      </c>
      <c r="B411" t="str">
        <f>IF(Pivot!B411=0,"",Pivot!B411)</f>
        <v/>
      </c>
      <c r="C411" s="157" t="str">
        <f>IF(Pivot!C411=0,"",Pivot!C411)</f>
        <v/>
      </c>
      <c r="D411" s="157" t="str">
        <f>IF(Pivot!D411=0,"",Pivot!D411)</f>
        <v/>
      </c>
      <c r="E411" s="157" t="str">
        <f>IF(Pivot!E411=0,"",Pivot!E411)</f>
        <v/>
      </c>
      <c r="F411" s="157" t="str">
        <f>IF(Pivot!F411=0,"",Pivot!F411)</f>
        <v/>
      </c>
      <c r="G411" t="str">
        <f>IF(Pivot!G411=0,"",Pivot!G411)</f>
        <v/>
      </c>
      <c r="H411" s="157" t="str">
        <f>IF(Pivot!H411=0,"",Pivot!H411)</f>
        <v/>
      </c>
      <c r="I411" t="str">
        <f>IF(Pivot!J411=0,"",Pivot!J411)</f>
        <v/>
      </c>
      <c r="J411" t="str">
        <f>IF(Pivot!I411=0,"",Pivot!I411)</f>
        <v/>
      </c>
      <c r="K411" t="str">
        <f>IF(Pivot!K411=0,"",Pivot!K411)</f>
        <v/>
      </c>
      <c r="L411" s="70" t="str">
        <f>IF(Pivot!M411=0,"",Pivot!M411)</f>
        <v/>
      </c>
      <c r="M411" t="str">
        <f>IF(Pivot!L411=0,"",Pivot!L411)</f>
        <v/>
      </c>
      <c r="N411" t="str">
        <f>IF(Pivot!N411=0,"",Pivot!N411)</f>
        <v/>
      </c>
      <c r="O411" s="71"/>
      <c r="P411" s="83"/>
      <c r="Q411" s="83"/>
      <c r="R411" s="83"/>
      <c r="T411" s="2"/>
      <c r="U411" s="2"/>
      <c r="V411" s="2"/>
      <c r="W411" s="2"/>
      <c r="AA411" s="71"/>
    </row>
    <row r="412" spans="1:27" customFormat="1" x14ac:dyDescent="0.3">
      <c r="A412" s="2" t="str">
        <f>IF(Pivot!A412=0,"",TRIM(Pivot!A412))</f>
        <v/>
      </c>
      <c r="B412" t="str">
        <f>IF(Pivot!B412=0,"",Pivot!B412)</f>
        <v/>
      </c>
      <c r="C412" s="157" t="str">
        <f>IF(Pivot!C412=0,"",Pivot!C412)</f>
        <v/>
      </c>
      <c r="D412" s="157" t="str">
        <f>IF(Pivot!D412=0,"",Pivot!D412)</f>
        <v/>
      </c>
      <c r="E412" s="157" t="str">
        <f>IF(Pivot!E412=0,"",Pivot!E412)</f>
        <v/>
      </c>
      <c r="F412" s="157" t="str">
        <f>IF(Pivot!F412=0,"",Pivot!F412)</f>
        <v/>
      </c>
      <c r="G412" t="str">
        <f>IF(Pivot!G412=0,"",Pivot!G412)</f>
        <v/>
      </c>
      <c r="H412" s="157" t="str">
        <f>IF(Pivot!H412=0,"",Pivot!H412)</f>
        <v/>
      </c>
      <c r="I412" t="str">
        <f>IF(Pivot!J412=0,"",Pivot!J412)</f>
        <v/>
      </c>
      <c r="J412" t="str">
        <f>IF(Pivot!I412=0,"",Pivot!I412)</f>
        <v/>
      </c>
      <c r="K412" t="str">
        <f>IF(Pivot!K412=0,"",Pivot!K412)</f>
        <v/>
      </c>
      <c r="L412" s="70" t="str">
        <f>IF(Pivot!M412=0,"",Pivot!M412)</f>
        <v/>
      </c>
      <c r="M412" t="str">
        <f>IF(Pivot!L412=0,"",Pivot!L412)</f>
        <v/>
      </c>
      <c r="N412" t="str">
        <f>IF(Pivot!N412=0,"",Pivot!N412)</f>
        <v/>
      </c>
      <c r="O412" s="71"/>
      <c r="P412" s="83"/>
      <c r="Q412" s="83"/>
      <c r="R412" s="83"/>
      <c r="T412" s="2"/>
      <c r="U412" s="2"/>
      <c r="V412" s="2"/>
      <c r="W412" s="2"/>
      <c r="AA412" s="71"/>
    </row>
    <row r="413" spans="1:27" customFormat="1" x14ac:dyDescent="0.3">
      <c r="A413" s="2" t="str">
        <f>IF(Pivot!A413=0,"",TRIM(Pivot!A413))</f>
        <v/>
      </c>
      <c r="B413" t="str">
        <f>IF(Pivot!B413=0,"",Pivot!B413)</f>
        <v/>
      </c>
      <c r="C413" s="157" t="str">
        <f>IF(Pivot!C413=0,"",Pivot!C413)</f>
        <v/>
      </c>
      <c r="D413" s="157" t="str">
        <f>IF(Pivot!D413=0,"",Pivot!D413)</f>
        <v/>
      </c>
      <c r="E413" s="157" t="str">
        <f>IF(Pivot!E413=0,"",Pivot!E413)</f>
        <v/>
      </c>
      <c r="F413" s="157" t="str">
        <f>IF(Pivot!F413=0,"",Pivot!F413)</f>
        <v/>
      </c>
      <c r="G413" t="str">
        <f>IF(Pivot!G413=0,"",Pivot!G413)</f>
        <v/>
      </c>
      <c r="H413" s="157" t="str">
        <f>IF(Pivot!H413=0,"",Pivot!H413)</f>
        <v/>
      </c>
      <c r="I413" t="str">
        <f>IF(Pivot!J413=0,"",Pivot!J413)</f>
        <v/>
      </c>
      <c r="J413" t="str">
        <f>IF(Pivot!I413=0,"",Pivot!I413)</f>
        <v/>
      </c>
      <c r="K413" t="str">
        <f>IF(Pivot!K413=0,"",Pivot!K413)</f>
        <v/>
      </c>
      <c r="L413" s="70" t="str">
        <f>IF(Pivot!M413=0,"",Pivot!M413)</f>
        <v/>
      </c>
      <c r="M413" t="str">
        <f>IF(Pivot!L413=0,"",Pivot!L413)</f>
        <v/>
      </c>
      <c r="N413" t="str">
        <f>IF(Pivot!N413=0,"",Pivot!N413)</f>
        <v/>
      </c>
      <c r="O413" s="71"/>
      <c r="P413" s="83"/>
      <c r="Q413" s="83"/>
      <c r="R413" s="83"/>
      <c r="T413" s="2"/>
      <c r="U413" s="2"/>
      <c r="V413" s="2"/>
      <c r="W413" s="2"/>
      <c r="AA413" s="71"/>
    </row>
    <row r="414" spans="1:27" customFormat="1" x14ac:dyDescent="0.3">
      <c r="A414" s="2" t="str">
        <f>IF(Pivot!A414=0,"",TRIM(Pivot!A414))</f>
        <v/>
      </c>
      <c r="B414" t="str">
        <f>IF(Pivot!B414=0,"",Pivot!B414)</f>
        <v/>
      </c>
      <c r="C414" s="157" t="str">
        <f>IF(Pivot!C414=0,"",Pivot!C414)</f>
        <v/>
      </c>
      <c r="D414" s="157" t="str">
        <f>IF(Pivot!D414=0,"",Pivot!D414)</f>
        <v/>
      </c>
      <c r="E414" s="157" t="str">
        <f>IF(Pivot!E414=0,"",Pivot!E414)</f>
        <v/>
      </c>
      <c r="F414" s="157" t="str">
        <f>IF(Pivot!F414=0,"",Pivot!F414)</f>
        <v/>
      </c>
      <c r="G414" t="str">
        <f>IF(Pivot!G414=0,"",Pivot!G414)</f>
        <v/>
      </c>
      <c r="H414" s="157" t="str">
        <f>IF(Pivot!H414=0,"",Pivot!H414)</f>
        <v/>
      </c>
      <c r="I414" t="str">
        <f>IF(Pivot!J414=0,"",Pivot!J414)</f>
        <v/>
      </c>
      <c r="J414" t="str">
        <f>IF(Pivot!I414=0,"",Pivot!I414)</f>
        <v/>
      </c>
      <c r="K414" t="str">
        <f>IF(Pivot!K414=0,"",Pivot!K414)</f>
        <v/>
      </c>
      <c r="L414" s="70" t="str">
        <f>IF(Pivot!M414=0,"",Pivot!M414)</f>
        <v/>
      </c>
      <c r="M414" t="str">
        <f>IF(Pivot!L414=0,"",Pivot!L414)</f>
        <v/>
      </c>
      <c r="N414" t="str">
        <f>IF(Pivot!N414=0,"",Pivot!N414)</f>
        <v/>
      </c>
      <c r="O414" s="71"/>
      <c r="P414" s="83"/>
      <c r="Q414" s="83"/>
      <c r="R414" s="83"/>
      <c r="T414" s="2"/>
      <c r="U414" s="2"/>
      <c r="V414" s="2"/>
      <c r="W414" s="2"/>
      <c r="AA414" s="71"/>
    </row>
    <row r="415" spans="1:27" customFormat="1" x14ac:dyDescent="0.3">
      <c r="A415" s="2" t="str">
        <f>IF(Pivot!A415=0,"",TRIM(Pivot!A415))</f>
        <v/>
      </c>
      <c r="B415" t="str">
        <f>IF(Pivot!B415=0,"",Pivot!B415)</f>
        <v/>
      </c>
      <c r="C415" s="157" t="str">
        <f>IF(Pivot!C415=0,"",Pivot!C415)</f>
        <v/>
      </c>
      <c r="D415" s="157" t="str">
        <f>IF(Pivot!D415=0,"",Pivot!D415)</f>
        <v/>
      </c>
      <c r="E415" s="157" t="str">
        <f>IF(Pivot!E415=0,"",Pivot!E415)</f>
        <v/>
      </c>
      <c r="F415" s="157" t="str">
        <f>IF(Pivot!F415=0,"",Pivot!F415)</f>
        <v/>
      </c>
      <c r="G415" t="str">
        <f>IF(Pivot!G415=0,"",Pivot!G415)</f>
        <v/>
      </c>
      <c r="H415" s="157" t="str">
        <f>IF(Pivot!H415=0,"",Pivot!H415)</f>
        <v/>
      </c>
      <c r="I415" t="str">
        <f>IF(Pivot!J415=0,"",Pivot!J415)</f>
        <v/>
      </c>
      <c r="J415" t="str">
        <f>IF(Pivot!I415=0,"",Pivot!I415)</f>
        <v/>
      </c>
      <c r="K415" t="str">
        <f>IF(Pivot!K415=0,"",Pivot!K415)</f>
        <v/>
      </c>
      <c r="L415" s="70" t="str">
        <f>IF(Pivot!M415=0,"",Pivot!M415)</f>
        <v/>
      </c>
      <c r="M415" t="str">
        <f>IF(Pivot!L415=0,"",Pivot!L415)</f>
        <v/>
      </c>
      <c r="N415" t="str">
        <f>IF(Pivot!N415=0,"",Pivot!N415)</f>
        <v/>
      </c>
      <c r="O415" s="71"/>
      <c r="P415" s="83"/>
      <c r="Q415" s="83"/>
      <c r="R415" s="83"/>
      <c r="T415" s="2"/>
      <c r="U415" s="2"/>
      <c r="V415" s="2"/>
      <c r="W415" s="2"/>
      <c r="AA415" s="71"/>
    </row>
    <row r="416" spans="1:27" customFormat="1" x14ac:dyDescent="0.3">
      <c r="A416" s="2" t="str">
        <f>IF(Pivot!A416=0,"",TRIM(Pivot!A416))</f>
        <v/>
      </c>
      <c r="B416" t="str">
        <f>IF(Pivot!B416=0,"",Pivot!B416)</f>
        <v/>
      </c>
      <c r="C416" s="157" t="str">
        <f>IF(Pivot!C416=0,"",Pivot!C416)</f>
        <v/>
      </c>
      <c r="D416" s="157" t="str">
        <f>IF(Pivot!D416=0,"",Pivot!D416)</f>
        <v/>
      </c>
      <c r="E416" s="157" t="str">
        <f>IF(Pivot!E416=0,"",Pivot!E416)</f>
        <v/>
      </c>
      <c r="F416" s="157" t="str">
        <f>IF(Pivot!F416=0,"",Pivot!F416)</f>
        <v/>
      </c>
      <c r="G416" t="str">
        <f>IF(Pivot!G416=0,"",Pivot!G416)</f>
        <v/>
      </c>
      <c r="H416" s="157" t="str">
        <f>IF(Pivot!H416=0,"",Pivot!H416)</f>
        <v/>
      </c>
      <c r="I416" t="str">
        <f>IF(Pivot!J416=0,"",Pivot!J416)</f>
        <v/>
      </c>
      <c r="J416" t="str">
        <f>IF(Pivot!I416=0,"",Pivot!I416)</f>
        <v/>
      </c>
      <c r="K416" t="str">
        <f>IF(Pivot!K416=0,"",Pivot!K416)</f>
        <v/>
      </c>
      <c r="L416" s="70" t="str">
        <f>IF(Pivot!M416=0,"",Pivot!M416)</f>
        <v/>
      </c>
      <c r="M416" t="str">
        <f>IF(Pivot!L416=0,"",Pivot!L416)</f>
        <v/>
      </c>
      <c r="N416" t="str">
        <f>IF(Pivot!N416=0,"",Pivot!N416)</f>
        <v/>
      </c>
      <c r="O416" s="71"/>
      <c r="P416" s="83"/>
      <c r="Q416" s="83"/>
      <c r="R416" s="83"/>
      <c r="T416" s="2"/>
      <c r="U416" s="2"/>
      <c r="V416" s="2"/>
      <c r="W416" s="2"/>
      <c r="AA416" s="71"/>
    </row>
    <row r="417" spans="1:27" customFormat="1" x14ac:dyDescent="0.3">
      <c r="A417" s="2" t="str">
        <f>IF(Pivot!A417=0,"",TRIM(Pivot!A417))</f>
        <v/>
      </c>
      <c r="B417" t="str">
        <f>IF(Pivot!B417=0,"",Pivot!B417)</f>
        <v/>
      </c>
      <c r="C417" s="157" t="str">
        <f>IF(Pivot!C417=0,"",Pivot!C417)</f>
        <v/>
      </c>
      <c r="D417" s="157" t="str">
        <f>IF(Pivot!D417=0,"",Pivot!D417)</f>
        <v/>
      </c>
      <c r="E417" s="157" t="str">
        <f>IF(Pivot!E417=0,"",Pivot!E417)</f>
        <v/>
      </c>
      <c r="F417" s="157" t="str">
        <f>IF(Pivot!F417=0,"",Pivot!F417)</f>
        <v/>
      </c>
      <c r="G417" t="str">
        <f>IF(Pivot!G417=0,"",Pivot!G417)</f>
        <v/>
      </c>
      <c r="H417" s="157" t="str">
        <f>IF(Pivot!H417=0,"",Pivot!H417)</f>
        <v/>
      </c>
      <c r="I417" t="str">
        <f>IF(Pivot!J417=0,"",Pivot!J417)</f>
        <v/>
      </c>
      <c r="J417" t="str">
        <f>IF(Pivot!I417=0,"",Pivot!I417)</f>
        <v/>
      </c>
      <c r="K417" t="str">
        <f>IF(Pivot!K417=0,"",Pivot!K417)</f>
        <v/>
      </c>
      <c r="L417" s="70" t="str">
        <f>IF(Pivot!M417=0,"",Pivot!M417)</f>
        <v/>
      </c>
      <c r="M417" t="str">
        <f>IF(Pivot!L417=0,"",Pivot!L417)</f>
        <v/>
      </c>
      <c r="N417" t="str">
        <f>IF(Pivot!N417=0,"",Pivot!N417)</f>
        <v/>
      </c>
      <c r="O417" s="71"/>
      <c r="P417" s="83"/>
      <c r="Q417" s="83"/>
      <c r="R417" s="83"/>
      <c r="T417" s="2"/>
      <c r="U417" s="2"/>
      <c r="V417" s="2"/>
      <c r="W417" s="2"/>
      <c r="AA417" s="71"/>
    </row>
    <row r="418" spans="1:27" customFormat="1" x14ac:dyDescent="0.3">
      <c r="A418" s="2" t="str">
        <f>IF(Pivot!A418=0,"",TRIM(Pivot!A418))</f>
        <v/>
      </c>
      <c r="B418" t="str">
        <f>IF(Pivot!B418=0,"",Pivot!B418)</f>
        <v/>
      </c>
      <c r="C418" s="157" t="str">
        <f>IF(Pivot!C418=0,"",Pivot!C418)</f>
        <v/>
      </c>
      <c r="D418" s="157" t="str">
        <f>IF(Pivot!D418=0,"",Pivot!D418)</f>
        <v/>
      </c>
      <c r="E418" s="157" t="str">
        <f>IF(Pivot!E418=0,"",Pivot!E418)</f>
        <v/>
      </c>
      <c r="F418" s="157" t="str">
        <f>IF(Pivot!F418=0,"",Pivot!F418)</f>
        <v/>
      </c>
      <c r="G418" t="str">
        <f>IF(Pivot!G418=0,"",Pivot!G418)</f>
        <v/>
      </c>
      <c r="H418" s="157" t="str">
        <f>IF(Pivot!H418=0,"",Pivot!H418)</f>
        <v/>
      </c>
      <c r="I418" t="str">
        <f>IF(Pivot!J418=0,"",Pivot!J418)</f>
        <v/>
      </c>
      <c r="J418" t="str">
        <f>IF(Pivot!I418=0,"",Pivot!I418)</f>
        <v/>
      </c>
      <c r="K418" t="str">
        <f>IF(Pivot!K418=0,"",Pivot!K418)</f>
        <v/>
      </c>
      <c r="L418" s="70" t="str">
        <f>IF(Pivot!M418=0,"",Pivot!M418)</f>
        <v/>
      </c>
      <c r="M418" t="str">
        <f>IF(Pivot!L418=0,"",Pivot!L418)</f>
        <v/>
      </c>
      <c r="N418" t="str">
        <f>IF(Pivot!N418=0,"",Pivot!N418)</f>
        <v/>
      </c>
      <c r="O418" s="71"/>
      <c r="P418" s="83"/>
      <c r="Q418" s="83"/>
      <c r="R418" s="83"/>
      <c r="T418" s="2"/>
      <c r="U418" s="2"/>
      <c r="V418" s="2"/>
      <c r="W418" s="2"/>
      <c r="AA418" s="71"/>
    </row>
    <row r="419" spans="1:27" customFormat="1" x14ac:dyDescent="0.3">
      <c r="A419" s="2" t="str">
        <f>IF(Pivot!A419=0,"",TRIM(Pivot!A419))</f>
        <v/>
      </c>
      <c r="B419" t="str">
        <f>IF(Pivot!B419=0,"",Pivot!B419)</f>
        <v/>
      </c>
      <c r="C419" s="157" t="str">
        <f>IF(Pivot!C419=0,"",Pivot!C419)</f>
        <v/>
      </c>
      <c r="D419" s="157" t="str">
        <f>IF(Pivot!D419=0,"",Pivot!D419)</f>
        <v/>
      </c>
      <c r="E419" s="157" t="str">
        <f>IF(Pivot!E419=0,"",Pivot!E419)</f>
        <v/>
      </c>
      <c r="F419" s="157" t="str">
        <f>IF(Pivot!F419=0,"",Pivot!F419)</f>
        <v/>
      </c>
      <c r="G419" t="str">
        <f>IF(Pivot!G419=0,"",Pivot!G419)</f>
        <v/>
      </c>
      <c r="H419" s="157" t="str">
        <f>IF(Pivot!H419=0,"",Pivot!H419)</f>
        <v/>
      </c>
      <c r="I419" t="str">
        <f>IF(Pivot!J419=0,"",Pivot!J419)</f>
        <v/>
      </c>
      <c r="J419" t="str">
        <f>IF(Pivot!I419=0,"",Pivot!I419)</f>
        <v/>
      </c>
      <c r="K419" t="str">
        <f>IF(Pivot!K419=0,"",Pivot!K419)</f>
        <v/>
      </c>
      <c r="L419" s="70" t="str">
        <f>IF(Pivot!M419=0,"",Pivot!M419)</f>
        <v/>
      </c>
      <c r="M419" t="str">
        <f>IF(Pivot!L419=0,"",Pivot!L419)</f>
        <v/>
      </c>
      <c r="N419" t="str">
        <f>IF(Pivot!N419=0,"",Pivot!N419)</f>
        <v/>
      </c>
      <c r="O419" s="71"/>
      <c r="P419" s="83"/>
      <c r="Q419" s="83"/>
      <c r="R419" s="83"/>
      <c r="T419" s="2"/>
      <c r="U419" s="2"/>
      <c r="V419" s="2"/>
      <c r="W419" s="2"/>
      <c r="AA419" s="71"/>
    </row>
    <row r="420" spans="1:27" customFormat="1" x14ac:dyDescent="0.3">
      <c r="A420" s="2" t="str">
        <f>IF(Pivot!A420=0,"",TRIM(Pivot!A420))</f>
        <v/>
      </c>
      <c r="B420" t="str">
        <f>IF(Pivot!B420=0,"",Pivot!B420)</f>
        <v/>
      </c>
      <c r="C420" s="157" t="str">
        <f>IF(Pivot!C420=0,"",Pivot!C420)</f>
        <v/>
      </c>
      <c r="D420" s="157" t="str">
        <f>IF(Pivot!D420=0,"",Pivot!D420)</f>
        <v/>
      </c>
      <c r="E420" s="157" t="str">
        <f>IF(Pivot!E420=0,"",Pivot!E420)</f>
        <v/>
      </c>
      <c r="F420" s="157" t="str">
        <f>IF(Pivot!F420=0,"",Pivot!F420)</f>
        <v/>
      </c>
      <c r="G420" t="str">
        <f>IF(Pivot!G420=0,"",Pivot!G420)</f>
        <v/>
      </c>
      <c r="H420" s="157" t="str">
        <f>IF(Pivot!H420=0,"",Pivot!H420)</f>
        <v/>
      </c>
      <c r="I420" t="str">
        <f>IF(Pivot!J420=0,"",Pivot!J420)</f>
        <v/>
      </c>
      <c r="J420" t="str">
        <f>IF(Pivot!I420=0,"",Pivot!I420)</f>
        <v/>
      </c>
      <c r="K420" t="str">
        <f>IF(Pivot!K420=0,"",Pivot!K420)</f>
        <v/>
      </c>
      <c r="L420" s="70" t="str">
        <f>IF(Pivot!M420=0,"",Pivot!M420)</f>
        <v/>
      </c>
      <c r="M420" t="str">
        <f>IF(Pivot!L420=0,"",Pivot!L420)</f>
        <v/>
      </c>
      <c r="N420" t="str">
        <f>IF(Pivot!N420=0,"",Pivot!N420)</f>
        <v/>
      </c>
      <c r="O420" s="71"/>
      <c r="P420" s="83"/>
      <c r="Q420" s="83"/>
      <c r="R420" s="83"/>
      <c r="T420" s="2"/>
      <c r="U420" s="2"/>
      <c r="V420" s="2"/>
      <c r="W420" s="2"/>
      <c r="AA420" s="71"/>
    </row>
    <row r="421" spans="1:27" customFormat="1" x14ac:dyDescent="0.3">
      <c r="A421" s="2" t="str">
        <f>IF(Pivot!A421=0,"",TRIM(Pivot!A421))</f>
        <v/>
      </c>
      <c r="B421" t="str">
        <f>IF(Pivot!B421=0,"",Pivot!B421)</f>
        <v/>
      </c>
      <c r="C421" s="157" t="str">
        <f>IF(Pivot!C421=0,"",Pivot!C421)</f>
        <v/>
      </c>
      <c r="D421" s="157" t="str">
        <f>IF(Pivot!D421=0,"",Pivot!D421)</f>
        <v/>
      </c>
      <c r="E421" s="157" t="str">
        <f>IF(Pivot!E421=0,"",Pivot!E421)</f>
        <v/>
      </c>
      <c r="F421" s="157" t="str">
        <f>IF(Pivot!F421=0,"",Pivot!F421)</f>
        <v/>
      </c>
      <c r="G421" t="str">
        <f>IF(Pivot!G421=0,"",Pivot!G421)</f>
        <v/>
      </c>
      <c r="H421" s="157" t="str">
        <f>IF(Pivot!H421=0,"",Pivot!H421)</f>
        <v/>
      </c>
      <c r="I421" t="str">
        <f>IF(Pivot!J421=0,"",Pivot!J421)</f>
        <v/>
      </c>
      <c r="J421" t="str">
        <f>IF(Pivot!I421=0,"",Pivot!I421)</f>
        <v/>
      </c>
      <c r="K421" t="str">
        <f>IF(Pivot!K421=0,"",Pivot!K421)</f>
        <v/>
      </c>
      <c r="L421" s="70" t="str">
        <f>IF(Pivot!M421=0,"",Pivot!M421)</f>
        <v/>
      </c>
      <c r="M421" t="str">
        <f>IF(Pivot!L421=0,"",Pivot!L421)</f>
        <v/>
      </c>
      <c r="N421" t="str">
        <f>IF(Pivot!N421=0,"",Pivot!N421)</f>
        <v/>
      </c>
      <c r="O421" s="71"/>
      <c r="P421" s="83"/>
      <c r="Q421" s="83"/>
      <c r="R421" s="83"/>
      <c r="T421" s="2"/>
      <c r="U421" s="2"/>
      <c r="V421" s="2"/>
      <c r="W421" s="2"/>
      <c r="AA421" s="71"/>
    </row>
    <row r="422" spans="1:27" customFormat="1" x14ac:dyDescent="0.3">
      <c r="A422" s="2" t="str">
        <f>IF(Pivot!A422=0,"",TRIM(Pivot!A422))</f>
        <v/>
      </c>
      <c r="B422" t="str">
        <f>IF(Pivot!B422=0,"",Pivot!B422)</f>
        <v/>
      </c>
      <c r="C422" s="157" t="str">
        <f>IF(Pivot!C422=0,"",Pivot!C422)</f>
        <v/>
      </c>
      <c r="D422" s="157" t="str">
        <f>IF(Pivot!D422=0,"",Pivot!D422)</f>
        <v/>
      </c>
      <c r="E422" s="157" t="str">
        <f>IF(Pivot!E422=0,"",Pivot!E422)</f>
        <v/>
      </c>
      <c r="F422" s="157" t="str">
        <f>IF(Pivot!F422=0,"",Pivot!F422)</f>
        <v/>
      </c>
      <c r="G422" t="str">
        <f>IF(Pivot!G422=0,"",Pivot!G422)</f>
        <v/>
      </c>
      <c r="H422" s="157" t="str">
        <f>IF(Pivot!H422=0,"",Pivot!H422)</f>
        <v/>
      </c>
      <c r="I422" t="str">
        <f>IF(Pivot!J422=0,"",Pivot!J422)</f>
        <v/>
      </c>
      <c r="J422" t="str">
        <f>IF(Pivot!I422=0,"",Pivot!I422)</f>
        <v/>
      </c>
      <c r="K422" t="str">
        <f>IF(Pivot!K422=0,"",Pivot!K422)</f>
        <v/>
      </c>
      <c r="L422" s="70" t="str">
        <f>IF(Pivot!M422=0,"",Pivot!M422)</f>
        <v/>
      </c>
      <c r="M422" t="str">
        <f>IF(Pivot!L422=0,"",Pivot!L422)</f>
        <v/>
      </c>
      <c r="N422" t="str">
        <f>IF(Pivot!N422=0,"",Pivot!N422)</f>
        <v/>
      </c>
      <c r="O422" s="71"/>
      <c r="P422" s="83"/>
      <c r="Q422" s="83"/>
      <c r="R422" s="83"/>
      <c r="T422" s="2"/>
      <c r="U422" s="2"/>
      <c r="V422" s="2"/>
      <c r="W422" s="2"/>
      <c r="AA422" s="71"/>
    </row>
    <row r="423" spans="1:27" customFormat="1" x14ac:dyDescent="0.3">
      <c r="A423" s="2" t="str">
        <f>IF(Pivot!A423=0,"",TRIM(Pivot!A423))</f>
        <v/>
      </c>
      <c r="B423" t="str">
        <f>IF(Pivot!B423=0,"",Pivot!B423)</f>
        <v/>
      </c>
      <c r="C423" s="157" t="str">
        <f>IF(Pivot!C423=0,"",Pivot!C423)</f>
        <v/>
      </c>
      <c r="D423" s="157" t="str">
        <f>IF(Pivot!D423=0,"",Pivot!D423)</f>
        <v/>
      </c>
      <c r="E423" s="157" t="str">
        <f>IF(Pivot!E423=0,"",Pivot!E423)</f>
        <v/>
      </c>
      <c r="F423" s="157" t="str">
        <f>IF(Pivot!F423=0,"",Pivot!F423)</f>
        <v/>
      </c>
      <c r="G423" t="str">
        <f>IF(Pivot!G423=0,"",Pivot!G423)</f>
        <v/>
      </c>
      <c r="H423" s="157" t="str">
        <f>IF(Pivot!H423=0,"",Pivot!H423)</f>
        <v/>
      </c>
      <c r="I423" t="str">
        <f>IF(Pivot!J423=0,"",Pivot!J423)</f>
        <v/>
      </c>
      <c r="J423" t="str">
        <f>IF(Pivot!I423=0,"",Pivot!I423)</f>
        <v/>
      </c>
      <c r="K423" t="str">
        <f>IF(Pivot!K423=0,"",Pivot!K423)</f>
        <v/>
      </c>
      <c r="L423" s="70" t="str">
        <f>IF(Pivot!M423=0,"",Pivot!M423)</f>
        <v/>
      </c>
      <c r="M423" t="str">
        <f>IF(Pivot!L423=0,"",Pivot!L423)</f>
        <v/>
      </c>
      <c r="N423" t="str">
        <f>IF(Pivot!N423=0,"",Pivot!N423)</f>
        <v/>
      </c>
      <c r="O423" s="71"/>
      <c r="P423" s="83"/>
      <c r="Q423" s="83"/>
      <c r="R423" s="83"/>
      <c r="T423" s="2"/>
      <c r="U423" s="2"/>
      <c r="V423" s="2"/>
      <c r="W423" s="2"/>
      <c r="AA423" s="71"/>
    </row>
    <row r="424" spans="1:27" customFormat="1" x14ac:dyDescent="0.3">
      <c r="A424" s="2" t="str">
        <f>IF(Pivot!A424=0,"",TRIM(Pivot!A424))</f>
        <v/>
      </c>
      <c r="B424" t="str">
        <f>IF(Pivot!B424=0,"",Pivot!B424)</f>
        <v/>
      </c>
      <c r="C424" s="157" t="str">
        <f>IF(Pivot!C424=0,"",Pivot!C424)</f>
        <v/>
      </c>
      <c r="D424" s="157" t="str">
        <f>IF(Pivot!D424=0,"",Pivot!D424)</f>
        <v/>
      </c>
      <c r="E424" s="157" t="str">
        <f>IF(Pivot!E424=0,"",Pivot!E424)</f>
        <v/>
      </c>
      <c r="F424" s="157" t="str">
        <f>IF(Pivot!F424=0,"",Pivot!F424)</f>
        <v/>
      </c>
      <c r="G424" t="str">
        <f>IF(Pivot!G424=0,"",Pivot!G424)</f>
        <v/>
      </c>
      <c r="H424" s="157" t="str">
        <f>IF(Pivot!H424=0,"",Pivot!H424)</f>
        <v/>
      </c>
      <c r="I424" t="str">
        <f>IF(Pivot!J424=0,"",Pivot!J424)</f>
        <v/>
      </c>
      <c r="J424" t="str">
        <f>IF(Pivot!I424=0,"",Pivot!I424)</f>
        <v/>
      </c>
      <c r="K424" t="str">
        <f>IF(Pivot!K424=0,"",Pivot!K424)</f>
        <v/>
      </c>
      <c r="L424" s="70" t="str">
        <f>IF(Pivot!M424=0,"",Pivot!M424)</f>
        <v/>
      </c>
      <c r="M424" t="str">
        <f>IF(Pivot!L424=0,"",Pivot!L424)</f>
        <v/>
      </c>
      <c r="N424" t="str">
        <f>IF(Pivot!N424=0,"",Pivot!N424)</f>
        <v/>
      </c>
      <c r="O424" s="71"/>
      <c r="P424" s="83"/>
      <c r="Q424" s="83"/>
      <c r="R424" s="83"/>
      <c r="T424" s="2"/>
      <c r="U424" s="2"/>
      <c r="V424" s="2"/>
      <c r="W424" s="2"/>
      <c r="AA424" s="71"/>
    </row>
    <row r="425" spans="1:27" customFormat="1" x14ac:dyDescent="0.3">
      <c r="A425" s="2" t="str">
        <f>IF(Pivot!A425=0,"",TRIM(Pivot!A425))</f>
        <v/>
      </c>
      <c r="B425" t="str">
        <f>IF(Pivot!B425=0,"",Pivot!B425)</f>
        <v/>
      </c>
      <c r="C425" s="157" t="str">
        <f>IF(Pivot!C425=0,"",Pivot!C425)</f>
        <v/>
      </c>
      <c r="D425" s="157" t="str">
        <f>IF(Pivot!D425=0,"",Pivot!D425)</f>
        <v/>
      </c>
      <c r="E425" s="157" t="str">
        <f>IF(Pivot!E425=0,"",Pivot!E425)</f>
        <v/>
      </c>
      <c r="F425" s="157" t="str">
        <f>IF(Pivot!F425=0,"",Pivot!F425)</f>
        <v/>
      </c>
      <c r="G425" t="str">
        <f>IF(Pivot!G425=0,"",Pivot!G425)</f>
        <v/>
      </c>
      <c r="H425" s="157" t="str">
        <f>IF(Pivot!H425=0,"",Pivot!H425)</f>
        <v/>
      </c>
      <c r="I425" t="str">
        <f>IF(Pivot!J425=0,"",Pivot!J425)</f>
        <v/>
      </c>
      <c r="J425" t="str">
        <f>IF(Pivot!I425=0,"",Pivot!I425)</f>
        <v/>
      </c>
      <c r="K425" t="str">
        <f>IF(Pivot!K425=0,"",Pivot!K425)</f>
        <v/>
      </c>
      <c r="L425" s="70" t="str">
        <f>IF(Pivot!M425=0,"",Pivot!M425)</f>
        <v/>
      </c>
      <c r="M425" t="str">
        <f>IF(Pivot!L425=0,"",Pivot!L425)</f>
        <v/>
      </c>
      <c r="N425" t="str">
        <f>IF(Pivot!N425=0,"",Pivot!N425)</f>
        <v/>
      </c>
      <c r="O425" s="71"/>
      <c r="P425" s="83"/>
      <c r="Q425" s="83"/>
      <c r="R425" s="83"/>
      <c r="T425" s="2"/>
      <c r="U425" s="2"/>
      <c r="V425" s="2"/>
      <c r="W425" s="2"/>
      <c r="AA425" s="71"/>
    </row>
    <row r="426" spans="1:27" customFormat="1" x14ac:dyDescent="0.3">
      <c r="A426" s="2" t="str">
        <f>IF(Pivot!A426=0,"",TRIM(Pivot!A426))</f>
        <v/>
      </c>
      <c r="B426" t="str">
        <f>IF(Pivot!B426=0,"",Pivot!B426)</f>
        <v/>
      </c>
      <c r="C426" s="157" t="str">
        <f>IF(Pivot!C426=0,"",Pivot!C426)</f>
        <v/>
      </c>
      <c r="D426" s="157" t="str">
        <f>IF(Pivot!D426=0,"",Pivot!D426)</f>
        <v/>
      </c>
      <c r="E426" s="157" t="str">
        <f>IF(Pivot!E426=0,"",Pivot!E426)</f>
        <v/>
      </c>
      <c r="F426" s="157" t="str">
        <f>IF(Pivot!F426=0,"",Pivot!F426)</f>
        <v/>
      </c>
      <c r="G426" t="str">
        <f>IF(Pivot!G426=0,"",Pivot!G426)</f>
        <v/>
      </c>
      <c r="H426" s="157" t="str">
        <f>IF(Pivot!H426=0,"",Pivot!H426)</f>
        <v/>
      </c>
      <c r="I426" t="str">
        <f>IF(Pivot!J426=0,"",Pivot!J426)</f>
        <v/>
      </c>
      <c r="J426" t="str">
        <f>IF(Pivot!I426=0,"",Pivot!I426)</f>
        <v/>
      </c>
      <c r="K426" t="str">
        <f>IF(Pivot!K426=0,"",Pivot!K426)</f>
        <v/>
      </c>
      <c r="L426" s="70" t="str">
        <f>IF(Pivot!M426=0,"",Pivot!M426)</f>
        <v/>
      </c>
      <c r="M426" t="str">
        <f>IF(Pivot!L426=0,"",Pivot!L426)</f>
        <v/>
      </c>
      <c r="N426" t="str">
        <f>IF(Pivot!N426=0,"",Pivot!N426)</f>
        <v/>
      </c>
      <c r="O426" s="71"/>
      <c r="P426" s="83"/>
      <c r="Q426" s="83"/>
      <c r="R426" s="83"/>
      <c r="T426" s="2"/>
      <c r="U426" s="2"/>
      <c r="V426" s="2"/>
      <c r="W426" s="2"/>
      <c r="AA426" s="71"/>
    </row>
    <row r="427" spans="1:27" customFormat="1" x14ac:dyDescent="0.3">
      <c r="A427" s="2" t="str">
        <f>IF(Pivot!A427=0,"",TRIM(Pivot!A427))</f>
        <v/>
      </c>
      <c r="B427" t="str">
        <f>IF(Pivot!B427=0,"",Pivot!B427)</f>
        <v/>
      </c>
      <c r="C427" s="157" t="str">
        <f>IF(Pivot!C427=0,"",Pivot!C427)</f>
        <v/>
      </c>
      <c r="D427" s="157" t="str">
        <f>IF(Pivot!D427=0,"",Pivot!D427)</f>
        <v/>
      </c>
      <c r="E427" s="157" t="str">
        <f>IF(Pivot!E427=0,"",Pivot!E427)</f>
        <v/>
      </c>
      <c r="F427" s="157" t="str">
        <f>IF(Pivot!F427=0,"",Pivot!F427)</f>
        <v/>
      </c>
      <c r="G427" t="str">
        <f>IF(Pivot!G427=0,"",Pivot!G427)</f>
        <v/>
      </c>
      <c r="H427" s="157" t="str">
        <f>IF(Pivot!H427=0,"",Pivot!H427)</f>
        <v/>
      </c>
      <c r="I427" t="str">
        <f>IF(Pivot!J427=0,"",Pivot!J427)</f>
        <v/>
      </c>
      <c r="J427" t="str">
        <f>IF(Pivot!I427=0,"",Pivot!I427)</f>
        <v/>
      </c>
      <c r="K427" t="str">
        <f>IF(Pivot!K427=0,"",Pivot!K427)</f>
        <v/>
      </c>
      <c r="L427" s="70" t="str">
        <f>IF(Pivot!M427=0,"",Pivot!M427)</f>
        <v/>
      </c>
      <c r="M427" t="str">
        <f>IF(Pivot!L427=0,"",Pivot!L427)</f>
        <v/>
      </c>
      <c r="N427" t="str">
        <f>IF(Pivot!N427=0,"",Pivot!N427)</f>
        <v/>
      </c>
      <c r="O427" s="71"/>
      <c r="P427" s="83"/>
      <c r="Q427" s="83"/>
      <c r="R427" s="83"/>
      <c r="T427" s="2"/>
      <c r="U427" s="2"/>
      <c r="V427" s="2"/>
      <c r="W427" s="2"/>
      <c r="AA427" s="71"/>
    </row>
    <row r="428" spans="1:27" customFormat="1" x14ac:dyDescent="0.3">
      <c r="A428" s="2" t="str">
        <f>IF(Pivot!A428=0,"",TRIM(Pivot!A428))</f>
        <v/>
      </c>
      <c r="B428" t="str">
        <f>IF(Pivot!B428=0,"",Pivot!B428)</f>
        <v/>
      </c>
      <c r="C428" s="157" t="str">
        <f>IF(Pivot!C428=0,"",Pivot!C428)</f>
        <v/>
      </c>
      <c r="D428" s="157" t="str">
        <f>IF(Pivot!D428=0,"",Pivot!D428)</f>
        <v/>
      </c>
      <c r="E428" s="157" t="str">
        <f>IF(Pivot!E428=0,"",Pivot!E428)</f>
        <v/>
      </c>
      <c r="F428" s="157" t="str">
        <f>IF(Pivot!F428=0,"",Pivot!F428)</f>
        <v/>
      </c>
      <c r="G428" t="str">
        <f>IF(Pivot!G428=0,"",Pivot!G428)</f>
        <v/>
      </c>
      <c r="H428" s="157" t="str">
        <f>IF(Pivot!H428=0,"",Pivot!H428)</f>
        <v/>
      </c>
      <c r="I428" t="str">
        <f>IF(Pivot!J428=0,"",Pivot!J428)</f>
        <v/>
      </c>
      <c r="J428" t="str">
        <f>IF(Pivot!I428=0,"",Pivot!I428)</f>
        <v/>
      </c>
      <c r="K428" t="str">
        <f>IF(Pivot!K428=0,"",Pivot!K428)</f>
        <v/>
      </c>
      <c r="L428" s="70" t="str">
        <f>IF(Pivot!M428=0,"",Pivot!M428)</f>
        <v/>
      </c>
      <c r="M428" t="str">
        <f>IF(Pivot!L428=0,"",Pivot!L428)</f>
        <v/>
      </c>
      <c r="N428" t="str">
        <f>IF(Pivot!N428=0,"",Pivot!N428)</f>
        <v/>
      </c>
      <c r="O428" s="71"/>
      <c r="P428" s="83"/>
      <c r="Q428" s="83"/>
      <c r="R428" s="83"/>
      <c r="T428" s="2"/>
      <c r="U428" s="2"/>
      <c r="V428" s="2"/>
      <c r="W428" s="2"/>
      <c r="AA428" s="71"/>
    </row>
    <row r="429" spans="1:27" customFormat="1" x14ac:dyDescent="0.3">
      <c r="A429" s="2" t="str">
        <f>IF(Pivot!A429=0,"",TRIM(Pivot!A429))</f>
        <v/>
      </c>
      <c r="B429" t="str">
        <f>IF(Pivot!B429=0,"",Pivot!B429)</f>
        <v/>
      </c>
      <c r="C429" s="157" t="str">
        <f>IF(Pivot!C429=0,"",Pivot!C429)</f>
        <v/>
      </c>
      <c r="D429" s="157" t="str">
        <f>IF(Pivot!D429=0,"",Pivot!D429)</f>
        <v/>
      </c>
      <c r="E429" s="157" t="str">
        <f>IF(Pivot!E429=0,"",Pivot!E429)</f>
        <v/>
      </c>
      <c r="F429" s="157" t="str">
        <f>IF(Pivot!F429=0,"",Pivot!F429)</f>
        <v/>
      </c>
      <c r="G429" t="str">
        <f>IF(Pivot!G429=0,"",Pivot!G429)</f>
        <v/>
      </c>
      <c r="H429" s="157" t="str">
        <f>IF(Pivot!H429=0,"",Pivot!H429)</f>
        <v/>
      </c>
      <c r="I429" t="str">
        <f>IF(Pivot!J429=0,"",Pivot!J429)</f>
        <v/>
      </c>
      <c r="J429" t="str">
        <f>IF(Pivot!I429=0,"",Pivot!I429)</f>
        <v/>
      </c>
      <c r="K429" t="str">
        <f>IF(Pivot!K429=0,"",Pivot!K429)</f>
        <v/>
      </c>
      <c r="L429" s="70" t="str">
        <f>IF(Pivot!M429=0,"",Pivot!M429)</f>
        <v/>
      </c>
      <c r="M429" t="str">
        <f>IF(Pivot!L429=0,"",Pivot!L429)</f>
        <v/>
      </c>
      <c r="N429" t="str">
        <f>IF(Pivot!N429=0,"",Pivot!N429)</f>
        <v/>
      </c>
      <c r="O429" s="71"/>
      <c r="P429" s="83"/>
      <c r="Q429" s="83"/>
      <c r="R429" s="83"/>
      <c r="T429" s="2"/>
      <c r="U429" s="2"/>
      <c r="V429" s="2"/>
      <c r="W429" s="2"/>
      <c r="AA429" s="71"/>
    </row>
    <row r="430" spans="1:27" customFormat="1" x14ac:dyDescent="0.3">
      <c r="A430" s="2" t="str">
        <f>IF(Pivot!A430=0,"",TRIM(Pivot!A430))</f>
        <v/>
      </c>
      <c r="B430" t="str">
        <f>IF(Pivot!B430=0,"",Pivot!B430)</f>
        <v/>
      </c>
      <c r="C430" s="157" t="str">
        <f>IF(Pivot!C430=0,"",Pivot!C430)</f>
        <v/>
      </c>
      <c r="D430" s="157" t="str">
        <f>IF(Pivot!D430=0,"",Pivot!D430)</f>
        <v/>
      </c>
      <c r="E430" s="157" t="str">
        <f>IF(Pivot!E430=0,"",Pivot!E430)</f>
        <v/>
      </c>
      <c r="F430" s="157" t="str">
        <f>IF(Pivot!F430=0,"",Pivot!F430)</f>
        <v/>
      </c>
      <c r="G430" t="str">
        <f>IF(Pivot!G430=0,"",Pivot!G430)</f>
        <v/>
      </c>
      <c r="H430" s="157" t="str">
        <f>IF(Pivot!H430=0,"",Pivot!H430)</f>
        <v/>
      </c>
      <c r="I430" t="str">
        <f>IF(Pivot!J430=0,"",Pivot!J430)</f>
        <v/>
      </c>
      <c r="J430" t="str">
        <f>IF(Pivot!I430=0,"",Pivot!I430)</f>
        <v/>
      </c>
      <c r="K430" t="str">
        <f>IF(Pivot!K430=0,"",Pivot!K430)</f>
        <v/>
      </c>
      <c r="L430" s="70" t="str">
        <f>IF(Pivot!M430=0,"",Pivot!M430)</f>
        <v/>
      </c>
      <c r="M430" t="str">
        <f>IF(Pivot!L430=0,"",Pivot!L430)</f>
        <v/>
      </c>
      <c r="N430" t="str">
        <f>IF(Pivot!N430=0,"",Pivot!N430)</f>
        <v/>
      </c>
      <c r="O430" s="71"/>
      <c r="P430" s="83"/>
      <c r="Q430" s="83"/>
      <c r="R430" s="83"/>
      <c r="T430" s="2"/>
      <c r="U430" s="2"/>
      <c r="V430" s="2"/>
      <c r="W430" s="2"/>
      <c r="AA430" s="71"/>
    </row>
    <row r="431" spans="1:27" customFormat="1" x14ac:dyDescent="0.3">
      <c r="A431" s="2" t="str">
        <f>IF(Pivot!A431=0,"",TRIM(Pivot!A431))</f>
        <v/>
      </c>
      <c r="B431" t="str">
        <f>IF(Pivot!B431=0,"",Pivot!B431)</f>
        <v/>
      </c>
      <c r="C431" s="157" t="str">
        <f>IF(Pivot!C431=0,"",Pivot!C431)</f>
        <v/>
      </c>
      <c r="D431" s="157" t="str">
        <f>IF(Pivot!D431=0,"",Pivot!D431)</f>
        <v/>
      </c>
      <c r="E431" s="157" t="str">
        <f>IF(Pivot!E431=0,"",Pivot!E431)</f>
        <v/>
      </c>
      <c r="F431" s="157" t="str">
        <f>IF(Pivot!F431=0,"",Pivot!F431)</f>
        <v/>
      </c>
      <c r="G431" t="str">
        <f>IF(Pivot!G431=0,"",Pivot!G431)</f>
        <v/>
      </c>
      <c r="H431" s="157" t="str">
        <f>IF(Pivot!H431=0,"",Pivot!H431)</f>
        <v/>
      </c>
      <c r="I431" t="str">
        <f>IF(Pivot!J431=0,"",Pivot!J431)</f>
        <v/>
      </c>
      <c r="J431" t="str">
        <f>IF(Pivot!I431=0,"",Pivot!I431)</f>
        <v/>
      </c>
      <c r="K431" t="str">
        <f>IF(Pivot!K431=0,"",Pivot!K431)</f>
        <v/>
      </c>
      <c r="L431" s="70" t="str">
        <f>IF(Pivot!M431=0,"",Pivot!M431)</f>
        <v/>
      </c>
      <c r="M431" t="str">
        <f>IF(Pivot!L431=0,"",Pivot!L431)</f>
        <v/>
      </c>
      <c r="N431" t="str">
        <f>IF(Pivot!N431=0,"",Pivot!N431)</f>
        <v/>
      </c>
      <c r="O431" s="71"/>
      <c r="P431" s="83"/>
      <c r="Q431" s="83"/>
      <c r="R431" s="83"/>
      <c r="T431" s="2"/>
      <c r="U431" s="2"/>
      <c r="V431" s="2"/>
      <c r="W431" s="2"/>
      <c r="AA431" s="71"/>
    </row>
    <row r="432" spans="1:27" customFormat="1" x14ac:dyDescent="0.3">
      <c r="A432" s="2" t="str">
        <f>IF(Pivot!A432=0,"",TRIM(Pivot!A432))</f>
        <v/>
      </c>
      <c r="B432" t="str">
        <f>IF(Pivot!B432=0,"",Pivot!B432)</f>
        <v/>
      </c>
      <c r="C432" s="157" t="str">
        <f>IF(Pivot!C432=0,"",Pivot!C432)</f>
        <v/>
      </c>
      <c r="D432" s="157" t="str">
        <f>IF(Pivot!D432=0,"",Pivot!D432)</f>
        <v/>
      </c>
      <c r="E432" s="157" t="str">
        <f>IF(Pivot!E432=0,"",Pivot!E432)</f>
        <v/>
      </c>
      <c r="F432" s="157" t="str">
        <f>IF(Pivot!F432=0,"",Pivot!F432)</f>
        <v/>
      </c>
      <c r="G432" t="str">
        <f>IF(Pivot!G432=0,"",Pivot!G432)</f>
        <v/>
      </c>
      <c r="H432" s="157" t="str">
        <f>IF(Pivot!H432=0,"",Pivot!H432)</f>
        <v/>
      </c>
      <c r="I432" t="str">
        <f>IF(Pivot!J432=0,"",Pivot!J432)</f>
        <v/>
      </c>
      <c r="J432" t="str">
        <f>IF(Pivot!I432=0,"",Pivot!I432)</f>
        <v/>
      </c>
      <c r="K432" t="str">
        <f>IF(Pivot!K432=0,"",Pivot!K432)</f>
        <v/>
      </c>
      <c r="L432" s="70" t="str">
        <f>IF(Pivot!M432=0,"",Pivot!M432)</f>
        <v/>
      </c>
      <c r="M432" t="str">
        <f>IF(Pivot!L432=0,"",Pivot!L432)</f>
        <v/>
      </c>
      <c r="N432" t="str">
        <f>IF(Pivot!N432=0,"",Pivot!N432)</f>
        <v/>
      </c>
      <c r="O432" s="71"/>
      <c r="P432" s="83"/>
      <c r="Q432" s="83"/>
      <c r="R432" s="83"/>
      <c r="T432" s="2"/>
      <c r="U432" s="2"/>
      <c r="V432" s="2"/>
      <c r="W432" s="2"/>
      <c r="AA432" s="71"/>
    </row>
    <row r="433" spans="1:27" customFormat="1" x14ac:dyDescent="0.3">
      <c r="A433" s="2" t="str">
        <f>IF(Pivot!A433=0,"",TRIM(Pivot!A433))</f>
        <v/>
      </c>
      <c r="B433" t="str">
        <f>IF(Pivot!B433=0,"",Pivot!B433)</f>
        <v/>
      </c>
      <c r="C433" s="157" t="str">
        <f>IF(Pivot!C433=0,"",Pivot!C433)</f>
        <v/>
      </c>
      <c r="D433" s="157" t="str">
        <f>IF(Pivot!D433=0,"",Pivot!D433)</f>
        <v/>
      </c>
      <c r="E433" s="157" t="str">
        <f>IF(Pivot!E433=0,"",Pivot!E433)</f>
        <v/>
      </c>
      <c r="F433" s="157" t="str">
        <f>IF(Pivot!F433=0,"",Pivot!F433)</f>
        <v/>
      </c>
      <c r="G433" t="str">
        <f>IF(Pivot!G433=0,"",Pivot!G433)</f>
        <v/>
      </c>
      <c r="H433" s="157" t="str">
        <f>IF(Pivot!H433=0,"",Pivot!H433)</f>
        <v/>
      </c>
      <c r="I433" t="str">
        <f>IF(Pivot!J433=0,"",Pivot!J433)</f>
        <v/>
      </c>
      <c r="J433" t="str">
        <f>IF(Pivot!I433=0,"",Pivot!I433)</f>
        <v/>
      </c>
      <c r="K433" t="str">
        <f>IF(Pivot!K433=0,"",Pivot!K433)</f>
        <v/>
      </c>
      <c r="L433" s="70" t="str">
        <f>IF(Pivot!M433=0,"",Pivot!M433)</f>
        <v/>
      </c>
      <c r="M433" t="str">
        <f>IF(Pivot!L433=0,"",Pivot!L433)</f>
        <v/>
      </c>
      <c r="N433" t="str">
        <f>IF(Pivot!N433=0,"",Pivot!N433)</f>
        <v/>
      </c>
      <c r="O433" s="71"/>
      <c r="P433" s="83"/>
      <c r="Q433" s="83"/>
      <c r="R433" s="83"/>
      <c r="T433" s="2"/>
      <c r="U433" s="2"/>
      <c r="V433" s="2"/>
      <c r="W433" s="2"/>
      <c r="AA433" s="71"/>
    </row>
    <row r="434" spans="1:27" customFormat="1" x14ac:dyDescent="0.3">
      <c r="A434" s="2" t="str">
        <f>IF(Pivot!A434=0,"",TRIM(Pivot!A434))</f>
        <v/>
      </c>
      <c r="B434" t="str">
        <f>IF(Pivot!B434=0,"",Pivot!B434)</f>
        <v/>
      </c>
      <c r="C434" s="157" t="str">
        <f>IF(Pivot!C434=0,"",Pivot!C434)</f>
        <v/>
      </c>
      <c r="D434" s="157" t="str">
        <f>IF(Pivot!D434=0,"",Pivot!D434)</f>
        <v/>
      </c>
      <c r="E434" s="157" t="str">
        <f>IF(Pivot!E434=0,"",Pivot!E434)</f>
        <v/>
      </c>
      <c r="F434" s="157" t="str">
        <f>IF(Pivot!F434=0,"",Pivot!F434)</f>
        <v/>
      </c>
      <c r="G434" t="str">
        <f>IF(Pivot!G434=0,"",Pivot!G434)</f>
        <v/>
      </c>
      <c r="H434" s="157" t="str">
        <f>IF(Pivot!H434=0,"",Pivot!H434)</f>
        <v/>
      </c>
      <c r="I434" t="str">
        <f>IF(Pivot!J434=0,"",Pivot!J434)</f>
        <v/>
      </c>
      <c r="J434" t="str">
        <f>IF(Pivot!I434=0,"",Pivot!I434)</f>
        <v/>
      </c>
      <c r="K434" t="str">
        <f>IF(Pivot!K434=0,"",Pivot!K434)</f>
        <v/>
      </c>
      <c r="L434" s="70" t="str">
        <f>IF(Pivot!M434=0,"",Pivot!M434)</f>
        <v/>
      </c>
      <c r="M434" t="str">
        <f>IF(Pivot!L434=0,"",Pivot!L434)</f>
        <v/>
      </c>
      <c r="N434" t="str">
        <f>IF(Pivot!N434=0,"",Pivot!N434)</f>
        <v/>
      </c>
      <c r="O434" s="71"/>
      <c r="P434" s="83"/>
      <c r="Q434" s="83"/>
      <c r="R434" s="83"/>
      <c r="T434" s="2"/>
      <c r="U434" s="2"/>
      <c r="V434" s="2"/>
      <c r="W434" s="2"/>
      <c r="AA434" s="71"/>
    </row>
    <row r="435" spans="1:27" customFormat="1" x14ac:dyDescent="0.3">
      <c r="A435" s="2" t="str">
        <f>IF(Pivot!A435=0,"",TRIM(Pivot!A435))</f>
        <v/>
      </c>
      <c r="B435" t="str">
        <f>IF(Pivot!B435=0,"",Pivot!B435)</f>
        <v/>
      </c>
      <c r="C435" s="157" t="str">
        <f>IF(Pivot!C435=0,"",Pivot!C435)</f>
        <v/>
      </c>
      <c r="D435" s="157" t="str">
        <f>IF(Pivot!D435=0,"",Pivot!D435)</f>
        <v/>
      </c>
      <c r="E435" s="157" t="str">
        <f>IF(Pivot!E435=0,"",Pivot!E435)</f>
        <v/>
      </c>
      <c r="F435" s="157" t="str">
        <f>IF(Pivot!F435=0,"",Pivot!F435)</f>
        <v/>
      </c>
      <c r="G435" t="str">
        <f>IF(Pivot!G435=0,"",Pivot!G435)</f>
        <v/>
      </c>
      <c r="H435" s="157" t="str">
        <f>IF(Pivot!H435=0,"",Pivot!H435)</f>
        <v/>
      </c>
      <c r="I435" t="str">
        <f>IF(Pivot!J435=0,"",Pivot!J435)</f>
        <v/>
      </c>
      <c r="J435" t="str">
        <f>IF(Pivot!I435=0,"",Pivot!I435)</f>
        <v/>
      </c>
      <c r="K435" t="str">
        <f>IF(Pivot!K435=0,"",Pivot!K435)</f>
        <v/>
      </c>
      <c r="L435" s="70" t="str">
        <f>IF(Pivot!M435=0,"",Pivot!M435)</f>
        <v/>
      </c>
      <c r="M435" t="str">
        <f>IF(Pivot!L435=0,"",Pivot!L435)</f>
        <v/>
      </c>
      <c r="N435" t="str">
        <f>IF(Pivot!N435=0,"",Pivot!N435)</f>
        <v/>
      </c>
      <c r="O435" s="71"/>
      <c r="P435" s="83"/>
      <c r="Q435" s="83"/>
      <c r="R435" s="83"/>
      <c r="T435" s="2"/>
      <c r="U435" s="2"/>
      <c r="V435" s="2"/>
      <c r="W435" s="2"/>
      <c r="AA435" s="71"/>
    </row>
    <row r="436" spans="1:27" customFormat="1" x14ac:dyDescent="0.3">
      <c r="A436" s="2" t="str">
        <f>IF(Pivot!A436=0,"",TRIM(Pivot!A436))</f>
        <v/>
      </c>
      <c r="B436" t="str">
        <f>IF(Pivot!B436=0,"",Pivot!B436)</f>
        <v/>
      </c>
      <c r="C436" s="157" t="str">
        <f>IF(Pivot!C436=0,"",Pivot!C436)</f>
        <v/>
      </c>
      <c r="D436" s="157" t="str">
        <f>IF(Pivot!D436=0,"",Pivot!D436)</f>
        <v/>
      </c>
      <c r="E436" s="157" t="str">
        <f>IF(Pivot!E436=0,"",Pivot!E436)</f>
        <v/>
      </c>
      <c r="F436" s="157" t="str">
        <f>IF(Pivot!F436=0,"",Pivot!F436)</f>
        <v/>
      </c>
      <c r="G436" t="str">
        <f>IF(Pivot!G436=0,"",Pivot!G436)</f>
        <v/>
      </c>
      <c r="H436" s="157" t="str">
        <f>IF(Pivot!H436=0,"",Pivot!H436)</f>
        <v/>
      </c>
      <c r="I436" t="str">
        <f>IF(Pivot!J436=0,"",Pivot!J436)</f>
        <v/>
      </c>
      <c r="J436" t="str">
        <f>IF(Pivot!I436=0,"",Pivot!I436)</f>
        <v/>
      </c>
      <c r="K436" t="str">
        <f>IF(Pivot!K436=0,"",Pivot!K436)</f>
        <v/>
      </c>
      <c r="L436" s="70" t="str">
        <f>IF(Pivot!M436=0,"",Pivot!M436)</f>
        <v/>
      </c>
      <c r="M436" t="str">
        <f>IF(Pivot!L436=0,"",Pivot!L436)</f>
        <v/>
      </c>
      <c r="N436" t="str">
        <f>IF(Pivot!N436=0,"",Pivot!N436)</f>
        <v/>
      </c>
      <c r="O436" s="71"/>
      <c r="P436" s="83"/>
      <c r="Q436" s="83"/>
      <c r="R436" s="83"/>
      <c r="T436" s="2"/>
      <c r="U436" s="2"/>
      <c r="V436" s="2"/>
      <c r="W436" s="2"/>
      <c r="AA436" s="71"/>
    </row>
    <row r="437" spans="1:27" customFormat="1" x14ac:dyDescent="0.3">
      <c r="A437" s="2" t="str">
        <f>IF(Pivot!A437=0,"",TRIM(Pivot!A437))</f>
        <v/>
      </c>
      <c r="B437" t="str">
        <f>IF(Pivot!B437=0,"",Pivot!B437)</f>
        <v/>
      </c>
      <c r="C437" s="157" t="str">
        <f>IF(Pivot!C437=0,"",Pivot!C437)</f>
        <v/>
      </c>
      <c r="D437" s="157" t="str">
        <f>IF(Pivot!D437=0,"",Pivot!D437)</f>
        <v/>
      </c>
      <c r="E437" s="157" t="str">
        <f>IF(Pivot!E437=0,"",Pivot!E437)</f>
        <v/>
      </c>
      <c r="F437" s="157" t="str">
        <f>IF(Pivot!F437=0,"",Pivot!F437)</f>
        <v/>
      </c>
      <c r="G437" t="str">
        <f>IF(Pivot!G437=0,"",Pivot!G437)</f>
        <v/>
      </c>
      <c r="H437" s="157" t="str">
        <f>IF(Pivot!H437=0,"",Pivot!H437)</f>
        <v/>
      </c>
      <c r="I437" t="str">
        <f>IF(Pivot!J437=0,"",Pivot!J437)</f>
        <v/>
      </c>
      <c r="J437" t="str">
        <f>IF(Pivot!I437=0,"",Pivot!I437)</f>
        <v/>
      </c>
      <c r="K437" t="str">
        <f>IF(Pivot!K437=0,"",Pivot!K437)</f>
        <v/>
      </c>
      <c r="L437" s="70" t="str">
        <f>IF(Pivot!M437=0,"",Pivot!M437)</f>
        <v/>
      </c>
      <c r="M437" t="str">
        <f>IF(Pivot!L437=0,"",Pivot!L437)</f>
        <v/>
      </c>
      <c r="N437" t="str">
        <f>IF(Pivot!N437=0,"",Pivot!N437)</f>
        <v/>
      </c>
      <c r="O437" s="71"/>
      <c r="P437" s="83"/>
      <c r="Q437" s="83"/>
      <c r="R437" s="83"/>
      <c r="T437" s="2"/>
      <c r="U437" s="2"/>
      <c r="V437" s="2"/>
      <c r="W437" s="2"/>
      <c r="AA437" s="71"/>
    </row>
    <row r="438" spans="1:27" customFormat="1" x14ac:dyDescent="0.3">
      <c r="A438" s="2" t="str">
        <f>IF(Pivot!A438=0,"",TRIM(Pivot!A438))</f>
        <v/>
      </c>
      <c r="B438" t="str">
        <f>IF(Pivot!B438=0,"",Pivot!B438)</f>
        <v/>
      </c>
      <c r="C438" s="157" t="str">
        <f>IF(Pivot!C438=0,"",Pivot!C438)</f>
        <v/>
      </c>
      <c r="D438" s="157" t="str">
        <f>IF(Pivot!D438=0,"",Pivot!D438)</f>
        <v/>
      </c>
      <c r="E438" s="157" t="str">
        <f>IF(Pivot!E438=0,"",Pivot!E438)</f>
        <v/>
      </c>
      <c r="F438" s="157" t="str">
        <f>IF(Pivot!F438=0,"",Pivot!F438)</f>
        <v/>
      </c>
      <c r="G438" t="str">
        <f>IF(Pivot!G438=0,"",Pivot!G438)</f>
        <v/>
      </c>
      <c r="H438" s="157" t="str">
        <f>IF(Pivot!H438=0,"",Pivot!H438)</f>
        <v/>
      </c>
      <c r="I438" t="str">
        <f>IF(Pivot!J438=0,"",Pivot!J438)</f>
        <v/>
      </c>
      <c r="J438" t="str">
        <f>IF(Pivot!I438=0,"",Pivot!I438)</f>
        <v/>
      </c>
      <c r="K438" t="str">
        <f>IF(Pivot!K438=0,"",Pivot!K438)</f>
        <v/>
      </c>
      <c r="L438" s="70" t="str">
        <f>IF(Pivot!M438=0,"",Pivot!M438)</f>
        <v/>
      </c>
      <c r="M438" t="str">
        <f>IF(Pivot!L438=0,"",Pivot!L438)</f>
        <v/>
      </c>
      <c r="N438" t="str">
        <f>IF(Pivot!N438=0,"",Pivot!N438)</f>
        <v/>
      </c>
      <c r="O438" s="71"/>
      <c r="P438" s="83"/>
      <c r="Q438" s="83"/>
      <c r="R438" s="83"/>
      <c r="T438" s="2"/>
      <c r="U438" s="2"/>
      <c r="V438" s="2"/>
      <c r="W438" s="2"/>
      <c r="AA438" s="71"/>
    </row>
    <row r="439" spans="1:27" customFormat="1" x14ac:dyDescent="0.3">
      <c r="A439" s="2" t="str">
        <f>IF(Pivot!A439=0,"",TRIM(Pivot!A439))</f>
        <v/>
      </c>
      <c r="B439" t="str">
        <f>IF(Pivot!B439=0,"",Pivot!B439)</f>
        <v/>
      </c>
      <c r="C439" s="157" t="str">
        <f>IF(Pivot!C439=0,"",Pivot!C439)</f>
        <v/>
      </c>
      <c r="D439" s="157" t="str">
        <f>IF(Pivot!D439=0,"",Pivot!D439)</f>
        <v/>
      </c>
      <c r="E439" s="157" t="str">
        <f>IF(Pivot!E439=0,"",Pivot!E439)</f>
        <v/>
      </c>
      <c r="F439" s="157" t="str">
        <f>IF(Pivot!F439=0,"",Pivot!F439)</f>
        <v/>
      </c>
      <c r="G439" t="str">
        <f>IF(Pivot!G439=0,"",Pivot!G439)</f>
        <v/>
      </c>
      <c r="H439" s="157" t="str">
        <f>IF(Pivot!H439=0,"",Pivot!H439)</f>
        <v/>
      </c>
      <c r="I439" t="str">
        <f>IF(Pivot!J439=0,"",Pivot!J439)</f>
        <v/>
      </c>
      <c r="J439" t="str">
        <f>IF(Pivot!I439=0,"",Pivot!I439)</f>
        <v/>
      </c>
      <c r="K439" t="str">
        <f>IF(Pivot!K439=0,"",Pivot!K439)</f>
        <v/>
      </c>
      <c r="L439" s="70" t="str">
        <f>IF(Pivot!M439=0,"",Pivot!M439)</f>
        <v/>
      </c>
      <c r="M439" t="str">
        <f>IF(Pivot!L439=0,"",Pivot!L439)</f>
        <v/>
      </c>
      <c r="N439" t="str">
        <f>IF(Pivot!N439=0,"",Pivot!N439)</f>
        <v/>
      </c>
      <c r="O439" s="71"/>
      <c r="P439" s="83"/>
      <c r="Q439" s="83"/>
      <c r="R439" s="83"/>
      <c r="T439" s="2"/>
      <c r="U439" s="2"/>
      <c r="V439" s="2"/>
      <c r="W439" s="2"/>
      <c r="AA439" s="71"/>
    </row>
    <row r="440" spans="1:27" customFormat="1" x14ac:dyDescent="0.3">
      <c r="A440" s="2" t="str">
        <f>IF(Pivot!A440=0,"",TRIM(Pivot!A440))</f>
        <v/>
      </c>
      <c r="B440" t="str">
        <f>IF(Pivot!B440=0,"",Pivot!B440)</f>
        <v/>
      </c>
      <c r="C440" s="157" t="str">
        <f>IF(Pivot!C440=0,"",Pivot!C440)</f>
        <v/>
      </c>
      <c r="D440" s="157" t="str">
        <f>IF(Pivot!D440=0,"",Pivot!D440)</f>
        <v/>
      </c>
      <c r="E440" s="157" t="str">
        <f>IF(Pivot!E440=0,"",Pivot!E440)</f>
        <v/>
      </c>
      <c r="F440" s="157" t="str">
        <f>IF(Pivot!F440=0,"",Pivot!F440)</f>
        <v/>
      </c>
      <c r="G440" t="str">
        <f>IF(Pivot!G440=0,"",Pivot!G440)</f>
        <v/>
      </c>
      <c r="H440" s="157" t="str">
        <f>IF(Pivot!H440=0,"",Pivot!H440)</f>
        <v/>
      </c>
      <c r="I440" t="str">
        <f>IF(Pivot!J440=0,"",Pivot!J440)</f>
        <v/>
      </c>
      <c r="J440" t="str">
        <f>IF(Pivot!I440=0,"",Pivot!I440)</f>
        <v/>
      </c>
      <c r="K440" t="str">
        <f>IF(Pivot!K440=0,"",Pivot!K440)</f>
        <v/>
      </c>
      <c r="L440" s="70" t="str">
        <f>IF(Pivot!M440=0,"",Pivot!M440)</f>
        <v/>
      </c>
      <c r="M440" t="str">
        <f>IF(Pivot!L440=0,"",Pivot!L440)</f>
        <v/>
      </c>
      <c r="N440" t="str">
        <f>IF(Pivot!N440=0,"",Pivot!N440)</f>
        <v/>
      </c>
      <c r="O440" s="71"/>
      <c r="P440" s="83"/>
      <c r="Q440" s="83"/>
      <c r="R440" s="83"/>
      <c r="T440" s="2"/>
      <c r="U440" s="2"/>
      <c r="V440" s="2"/>
      <c r="W440" s="2"/>
      <c r="AA440" s="71"/>
    </row>
    <row r="441" spans="1:27" customFormat="1" x14ac:dyDescent="0.3">
      <c r="A441" s="2" t="str">
        <f>IF(Pivot!A441=0,"",TRIM(Pivot!A441))</f>
        <v/>
      </c>
      <c r="B441" t="str">
        <f>IF(Pivot!B441=0,"",Pivot!B441)</f>
        <v/>
      </c>
      <c r="C441" s="157" t="str">
        <f>IF(Pivot!C441=0,"",Pivot!C441)</f>
        <v/>
      </c>
      <c r="D441" s="157" t="str">
        <f>IF(Pivot!D441=0,"",Pivot!D441)</f>
        <v/>
      </c>
      <c r="E441" s="157" t="str">
        <f>IF(Pivot!E441=0,"",Pivot!E441)</f>
        <v/>
      </c>
      <c r="F441" s="157" t="str">
        <f>IF(Pivot!F441=0,"",Pivot!F441)</f>
        <v/>
      </c>
      <c r="G441" t="str">
        <f>IF(Pivot!G441=0,"",Pivot!G441)</f>
        <v/>
      </c>
      <c r="H441" s="157" t="str">
        <f>IF(Pivot!H441=0,"",Pivot!H441)</f>
        <v/>
      </c>
      <c r="I441" t="str">
        <f>IF(Pivot!J441=0,"",Pivot!J441)</f>
        <v/>
      </c>
      <c r="J441" t="str">
        <f>IF(Pivot!I441=0,"",Pivot!I441)</f>
        <v/>
      </c>
      <c r="K441" t="str">
        <f>IF(Pivot!K441=0,"",Pivot!K441)</f>
        <v/>
      </c>
      <c r="L441" s="70" t="str">
        <f>IF(Pivot!M441=0,"",Pivot!M441)</f>
        <v/>
      </c>
      <c r="M441" t="str">
        <f>IF(Pivot!L441=0,"",Pivot!L441)</f>
        <v/>
      </c>
      <c r="N441" t="str">
        <f>IF(Pivot!N441=0,"",Pivot!N441)</f>
        <v/>
      </c>
      <c r="O441" s="71"/>
      <c r="P441" s="83"/>
      <c r="Q441" s="83"/>
      <c r="R441" s="83"/>
      <c r="T441" s="2"/>
      <c r="U441" s="2"/>
      <c r="V441" s="2"/>
      <c r="W441" s="2"/>
      <c r="AA441" s="71"/>
    </row>
    <row r="442" spans="1:27" customFormat="1" x14ac:dyDescent="0.3">
      <c r="A442" s="2" t="str">
        <f>IF(Pivot!A442=0,"",TRIM(Pivot!A442))</f>
        <v/>
      </c>
      <c r="B442" t="str">
        <f>IF(Pivot!B442=0,"",Pivot!B442)</f>
        <v/>
      </c>
      <c r="C442" s="157" t="str">
        <f>IF(Pivot!C442=0,"",Pivot!C442)</f>
        <v/>
      </c>
      <c r="D442" s="157" t="str">
        <f>IF(Pivot!D442=0,"",Pivot!D442)</f>
        <v/>
      </c>
      <c r="E442" s="157" t="str">
        <f>IF(Pivot!E442=0,"",Pivot!E442)</f>
        <v/>
      </c>
      <c r="F442" s="157" t="str">
        <f>IF(Pivot!F442=0,"",Pivot!F442)</f>
        <v/>
      </c>
      <c r="G442" t="str">
        <f>IF(Pivot!G442=0,"",Pivot!G442)</f>
        <v/>
      </c>
      <c r="H442" s="157" t="str">
        <f>IF(Pivot!H442=0,"",Pivot!H442)</f>
        <v/>
      </c>
      <c r="I442" t="str">
        <f>IF(Pivot!J442=0,"",Pivot!J442)</f>
        <v/>
      </c>
      <c r="J442" t="str">
        <f>IF(Pivot!I442=0,"",Pivot!I442)</f>
        <v/>
      </c>
      <c r="K442" t="str">
        <f>IF(Pivot!K442=0,"",Pivot!K442)</f>
        <v/>
      </c>
      <c r="L442" s="70" t="str">
        <f>IF(Pivot!M442=0,"",Pivot!M442)</f>
        <v/>
      </c>
      <c r="M442" t="str">
        <f>IF(Pivot!L442=0,"",Pivot!L442)</f>
        <v/>
      </c>
      <c r="N442" t="str">
        <f>IF(Pivot!N442=0,"",Pivot!N442)</f>
        <v/>
      </c>
      <c r="O442" s="71"/>
      <c r="P442" s="83"/>
      <c r="Q442" s="83"/>
      <c r="R442" s="83"/>
      <c r="T442" s="2"/>
      <c r="U442" s="2"/>
      <c r="V442" s="2"/>
      <c r="W442" s="2"/>
      <c r="AA442" s="71"/>
    </row>
    <row r="443" spans="1:27" customFormat="1" x14ac:dyDescent="0.3">
      <c r="A443" s="2" t="str">
        <f>IF(Pivot!A443=0,"",TRIM(Pivot!A443))</f>
        <v/>
      </c>
      <c r="B443" t="str">
        <f>IF(Pivot!B443=0,"",Pivot!B443)</f>
        <v/>
      </c>
      <c r="C443" s="157" t="str">
        <f>IF(Pivot!C443=0,"",Pivot!C443)</f>
        <v/>
      </c>
      <c r="D443" s="157" t="str">
        <f>IF(Pivot!D443=0,"",Pivot!D443)</f>
        <v/>
      </c>
      <c r="E443" s="157" t="str">
        <f>IF(Pivot!E443=0,"",Pivot!E443)</f>
        <v/>
      </c>
      <c r="F443" s="157" t="str">
        <f>IF(Pivot!F443=0,"",Pivot!F443)</f>
        <v/>
      </c>
      <c r="G443" t="str">
        <f>IF(Pivot!G443=0,"",Pivot!G443)</f>
        <v/>
      </c>
      <c r="H443" s="157" t="str">
        <f>IF(Pivot!H443=0,"",Pivot!H443)</f>
        <v/>
      </c>
      <c r="I443" t="str">
        <f>IF(Pivot!J443=0,"",Pivot!J443)</f>
        <v/>
      </c>
      <c r="J443" t="str">
        <f>IF(Pivot!I443=0,"",Pivot!I443)</f>
        <v/>
      </c>
      <c r="K443" t="str">
        <f>IF(Pivot!K443=0,"",Pivot!K443)</f>
        <v/>
      </c>
      <c r="L443" s="70" t="str">
        <f>IF(Pivot!M443=0,"",Pivot!M443)</f>
        <v/>
      </c>
      <c r="M443" t="str">
        <f>IF(Pivot!L443=0,"",Pivot!L443)</f>
        <v/>
      </c>
      <c r="N443" t="str">
        <f>IF(Pivot!N443=0,"",Pivot!N443)</f>
        <v/>
      </c>
      <c r="O443" s="71"/>
      <c r="P443" s="83"/>
      <c r="Q443" s="83"/>
      <c r="R443" s="83"/>
      <c r="T443" s="2"/>
      <c r="U443" s="2"/>
      <c r="V443" s="2"/>
      <c r="W443" s="2"/>
      <c r="AA443" s="71"/>
    </row>
    <row r="444" spans="1:27" customFormat="1" x14ac:dyDescent="0.3">
      <c r="A444" s="2" t="str">
        <f>IF(Pivot!A444=0,"",TRIM(Pivot!A444))</f>
        <v/>
      </c>
      <c r="B444" t="str">
        <f>IF(Pivot!B444=0,"",Pivot!B444)</f>
        <v/>
      </c>
      <c r="C444" s="157" t="str">
        <f>IF(Pivot!C444=0,"",Pivot!C444)</f>
        <v/>
      </c>
      <c r="D444" s="157" t="str">
        <f>IF(Pivot!D444=0,"",Pivot!D444)</f>
        <v/>
      </c>
      <c r="E444" s="157" t="str">
        <f>IF(Pivot!E444=0,"",Pivot!E444)</f>
        <v/>
      </c>
      <c r="F444" s="157" t="str">
        <f>IF(Pivot!F444=0,"",Pivot!F444)</f>
        <v/>
      </c>
      <c r="G444" t="str">
        <f>IF(Pivot!G444=0,"",Pivot!G444)</f>
        <v/>
      </c>
      <c r="H444" s="157" t="str">
        <f>IF(Pivot!H444=0,"",Pivot!H444)</f>
        <v/>
      </c>
      <c r="I444" t="str">
        <f>IF(Pivot!J444=0,"",Pivot!J444)</f>
        <v/>
      </c>
      <c r="J444" t="str">
        <f>IF(Pivot!I444=0,"",Pivot!I444)</f>
        <v/>
      </c>
      <c r="K444" t="str">
        <f>IF(Pivot!K444=0,"",Pivot!K444)</f>
        <v/>
      </c>
      <c r="L444" s="70" t="str">
        <f>IF(Pivot!M444=0,"",Pivot!M444)</f>
        <v/>
      </c>
      <c r="M444" t="str">
        <f>IF(Pivot!L444=0,"",Pivot!L444)</f>
        <v/>
      </c>
      <c r="N444" t="str">
        <f>IF(Pivot!N444=0,"",Pivot!N444)</f>
        <v/>
      </c>
      <c r="O444" s="71"/>
      <c r="P444" s="83"/>
      <c r="Q444" s="83"/>
      <c r="R444" s="83"/>
      <c r="T444" s="2"/>
      <c r="U444" s="2"/>
      <c r="V444" s="2"/>
      <c r="W444" s="2"/>
      <c r="AA444" s="71"/>
    </row>
    <row r="445" spans="1:27" customFormat="1" x14ac:dyDescent="0.3">
      <c r="A445" s="2" t="str">
        <f>IF(Pivot!A445=0,"",TRIM(Pivot!A445))</f>
        <v/>
      </c>
      <c r="B445" t="str">
        <f>IF(Pivot!B445=0,"",Pivot!B445)</f>
        <v/>
      </c>
      <c r="C445" s="157" t="str">
        <f>IF(Pivot!C445=0,"",Pivot!C445)</f>
        <v/>
      </c>
      <c r="D445" s="157" t="str">
        <f>IF(Pivot!D445=0,"",Pivot!D445)</f>
        <v/>
      </c>
      <c r="E445" s="157" t="str">
        <f>IF(Pivot!E445=0,"",Pivot!E445)</f>
        <v/>
      </c>
      <c r="F445" s="157" t="str">
        <f>IF(Pivot!F445=0,"",Pivot!F445)</f>
        <v/>
      </c>
      <c r="G445" t="str">
        <f>IF(Pivot!G445=0,"",Pivot!G445)</f>
        <v/>
      </c>
      <c r="H445" s="157" t="str">
        <f>IF(Pivot!H445=0,"",Pivot!H445)</f>
        <v/>
      </c>
      <c r="I445" t="str">
        <f>IF(Pivot!J445=0,"",Pivot!J445)</f>
        <v/>
      </c>
      <c r="J445" t="str">
        <f>IF(Pivot!I445=0,"",Pivot!I445)</f>
        <v/>
      </c>
      <c r="K445" t="str">
        <f>IF(Pivot!K445=0,"",Pivot!K445)</f>
        <v/>
      </c>
      <c r="L445" s="70" t="str">
        <f>IF(Pivot!M445=0,"",Pivot!M445)</f>
        <v/>
      </c>
      <c r="M445" t="str">
        <f>IF(Pivot!L445=0,"",Pivot!L445)</f>
        <v/>
      </c>
      <c r="N445" t="str">
        <f>IF(Pivot!N445=0,"",Pivot!N445)</f>
        <v/>
      </c>
      <c r="O445" s="71"/>
      <c r="P445" s="83"/>
      <c r="Q445" s="83"/>
      <c r="R445" s="83"/>
      <c r="T445" s="2"/>
      <c r="U445" s="2"/>
      <c r="V445" s="2"/>
      <c r="W445" s="2"/>
      <c r="AA445" s="71"/>
    </row>
    <row r="446" spans="1:27" customFormat="1" x14ac:dyDescent="0.3">
      <c r="A446" s="2" t="str">
        <f>IF(Pivot!A446=0,"",TRIM(Pivot!A446))</f>
        <v/>
      </c>
      <c r="B446" t="str">
        <f>IF(Pivot!B446=0,"",Pivot!B446)</f>
        <v/>
      </c>
      <c r="C446" s="157" t="str">
        <f>IF(Pivot!C446=0,"",Pivot!C446)</f>
        <v/>
      </c>
      <c r="D446" s="157" t="str">
        <f>IF(Pivot!D446=0,"",Pivot!D446)</f>
        <v/>
      </c>
      <c r="E446" s="157" t="str">
        <f>IF(Pivot!E446=0,"",Pivot!E446)</f>
        <v/>
      </c>
      <c r="F446" s="157" t="str">
        <f>IF(Pivot!F446=0,"",Pivot!F446)</f>
        <v/>
      </c>
      <c r="G446" t="str">
        <f>IF(Pivot!G446=0,"",Pivot!G446)</f>
        <v/>
      </c>
      <c r="H446" s="157" t="str">
        <f>IF(Pivot!H446=0,"",Pivot!H446)</f>
        <v/>
      </c>
      <c r="I446" t="str">
        <f>IF(Pivot!J446=0,"",Pivot!J446)</f>
        <v/>
      </c>
      <c r="J446" t="str">
        <f>IF(Pivot!I446=0,"",Pivot!I446)</f>
        <v/>
      </c>
      <c r="K446" t="str">
        <f>IF(Pivot!K446=0,"",Pivot!K446)</f>
        <v/>
      </c>
      <c r="L446" s="70" t="str">
        <f>IF(Pivot!M446=0,"",Pivot!M446)</f>
        <v/>
      </c>
      <c r="M446" t="str">
        <f>IF(Pivot!L446=0,"",Pivot!L446)</f>
        <v/>
      </c>
      <c r="N446" t="str">
        <f>IF(Pivot!N446=0,"",Pivot!N446)</f>
        <v/>
      </c>
      <c r="O446" s="71"/>
      <c r="P446" s="83"/>
      <c r="Q446" s="83"/>
      <c r="R446" s="83"/>
      <c r="T446" s="2"/>
      <c r="U446" s="2"/>
      <c r="V446" s="2"/>
      <c r="W446" s="2"/>
      <c r="AA446" s="71"/>
    </row>
    <row r="447" spans="1:27" customFormat="1" x14ac:dyDescent="0.3">
      <c r="A447" s="2" t="str">
        <f>IF(Pivot!A447=0,"",TRIM(Pivot!A447))</f>
        <v/>
      </c>
      <c r="B447" t="str">
        <f>IF(Pivot!B447=0,"",Pivot!B447)</f>
        <v/>
      </c>
      <c r="C447" s="157" t="str">
        <f>IF(Pivot!C447=0,"",Pivot!C447)</f>
        <v/>
      </c>
      <c r="D447" s="157" t="str">
        <f>IF(Pivot!D447=0,"",Pivot!D447)</f>
        <v/>
      </c>
      <c r="E447" s="157" t="str">
        <f>IF(Pivot!E447=0,"",Pivot!E447)</f>
        <v/>
      </c>
      <c r="F447" s="157" t="str">
        <f>IF(Pivot!F447=0,"",Pivot!F447)</f>
        <v/>
      </c>
      <c r="G447" t="str">
        <f>IF(Pivot!G447=0,"",Pivot!G447)</f>
        <v/>
      </c>
      <c r="H447" s="157" t="str">
        <f>IF(Pivot!H447=0,"",Pivot!H447)</f>
        <v/>
      </c>
      <c r="I447" t="str">
        <f>IF(Pivot!J447=0,"",Pivot!J447)</f>
        <v/>
      </c>
      <c r="J447" t="str">
        <f>IF(Pivot!I447=0,"",Pivot!I447)</f>
        <v/>
      </c>
      <c r="K447" t="str">
        <f>IF(Pivot!K447=0,"",Pivot!K447)</f>
        <v/>
      </c>
      <c r="L447" s="70" t="str">
        <f>IF(Pivot!M447=0,"",Pivot!M447)</f>
        <v/>
      </c>
      <c r="M447" t="str">
        <f>IF(Pivot!L447=0,"",Pivot!L447)</f>
        <v/>
      </c>
      <c r="N447" t="str">
        <f>IF(Pivot!N447=0,"",Pivot!N447)</f>
        <v/>
      </c>
      <c r="O447" s="71"/>
      <c r="P447" s="83"/>
      <c r="Q447" s="83"/>
      <c r="R447" s="83"/>
      <c r="T447" s="2"/>
      <c r="U447" s="2"/>
      <c r="V447" s="2"/>
      <c r="W447" s="2"/>
      <c r="AA447" s="71"/>
    </row>
    <row r="448" spans="1:27" customFormat="1" x14ac:dyDescent="0.3">
      <c r="A448" s="2" t="str">
        <f>IF(Pivot!A448=0,"",TRIM(Pivot!A448))</f>
        <v/>
      </c>
      <c r="B448" t="str">
        <f>IF(Pivot!B448=0,"",Pivot!B448)</f>
        <v/>
      </c>
      <c r="C448" s="157" t="str">
        <f>IF(Pivot!C448=0,"",Pivot!C448)</f>
        <v/>
      </c>
      <c r="D448" s="157" t="str">
        <f>IF(Pivot!D448=0,"",Pivot!D448)</f>
        <v/>
      </c>
      <c r="E448" s="157" t="str">
        <f>IF(Pivot!E448=0,"",Pivot!E448)</f>
        <v/>
      </c>
      <c r="F448" s="157" t="str">
        <f>IF(Pivot!F448=0,"",Pivot!F448)</f>
        <v/>
      </c>
      <c r="G448" t="str">
        <f>IF(Pivot!G448=0,"",Pivot!G448)</f>
        <v/>
      </c>
      <c r="H448" s="157" t="str">
        <f>IF(Pivot!H448=0,"",Pivot!H448)</f>
        <v/>
      </c>
      <c r="I448" t="str">
        <f>IF(Pivot!J448=0,"",Pivot!J448)</f>
        <v/>
      </c>
      <c r="J448" t="str">
        <f>IF(Pivot!I448=0,"",Pivot!I448)</f>
        <v/>
      </c>
      <c r="K448" t="str">
        <f>IF(Pivot!K448=0,"",Pivot!K448)</f>
        <v/>
      </c>
      <c r="L448" s="70" t="str">
        <f>IF(Pivot!M448=0,"",Pivot!M448)</f>
        <v/>
      </c>
      <c r="M448" t="str">
        <f>IF(Pivot!L448=0,"",Pivot!L448)</f>
        <v/>
      </c>
      <c r="N448" t="str">
        <f>IF(Pivot!N448=0,"",Pivot!N448)</f>
        <v/>
      </c>
      <c r="O448" s="71"/>
      <c r="P448" s="83"/>
      <c r="Q448" s="83"/>
      <c r="R448" s="83"/>
      <c r="T448" s="2"/>
      <c r="U448" s="2"/>
      <c r="V448" s="2"/>
      <c r="W448" s="2"/>
      <c r="AA448" s="71"/>
    </row>
    <row r="449" spans="1:27" customFormat="1" x14ac:dyDescent="0.3">
      <c r="A449" s="2" t="str">
        <f>IF(Pivot!A449=0,"",TRIM(Pivot!A449))</f>
        <v/>
      </c>
      <c r="B449" t="str">
        <f>IF(Pivot!B449=0,"",Pivot!B449)</f>
        <v/>
      </c>
      <c r="C449" s="157" t="str">
        <f>IF(Pivot!C449=0,"",Pivot!C449)</f>
        <v/>
      </c>
      <c r="D449" s="157" t="str">
        <f>IF(Pivot!D449=0,"",Pivot!D449)</f>
        <v/>
      </c>
      <c r="E449" s="157" t="str">
        <f>IF(Pivot!E449=0,"",Pivot!E449)</f>
        <v/>
      </c>
      <c r="F449" s="157" t="str">
        <f>IF(Pivot!F449=0,"",Pivot!F449)</f>
        <v/>
      </c>
      <c r="G449" t="str">
        <f>IF(Pivot!G449=0,"",Pivot!G449)</f>
        <v/>
      </c>
      <c r="H449" s="157" t="str">
        <f>IF(Pivot!H449=0,"",Pivot!H449)</f>
        <v/>
      </c>
      <c r="I449" t="str">
        <f>IF(Pivot!J449=0,"",Pivot!J449)</f>
        <v/>
      </c>
      <c r="J449" t="str">
        <f>IF(Pivot!I449=0,"",Pivot!I449)</f>
        <v/>
      </c>
      <c r="K449" t="str">
        <f>IF(Pivot!K449=0,"",Pivot!K449)</f>
        <v/>
      </c>
      <c r="L449" s="70" t="str">
        <f>IF(Pivot!M449=0,"",Pivot!M449)</f>
        <v/>
      </c>
      <c r="M449" t="str">
        <f>IF(Pivot!L449=0,"",Pivot!L449)</f>
        <v/>
      </c>
      <c r="N449" t="str">
        <f>IF(Pivot!N449=0,"",Pivot!N449)</f>
        <v/>
      </c>
      <c r="O449" s="71"/>
      <c r="P449" s="83"/>
      <c r="Q449" s="83"/>
      <c r="R449" s="83"/>
      <c r="T449" s="2"/>
      <c r="U449" s="2"/>
      <c r="V449" s="2"/>
      <c r="W449" s="2"/>
      <c r="AA449" s="71"/>
    </row>
    <row r="450" spans="1:27" customFormat="1" x14ac:dyDescent="0.3">
      <c r="A450" s="2" t="str">
        <f>IF(Pivot!A450=0,"",TRIM(Pivot!A450))</f>
        <v/>
      </c>
      <c r="B450" t="str">
        <f>IF(Pivot!B450=0,"",Pivot!B450)</f>
        <v/>
      </c>
      <c r="C450" s="157" t="str">
        <f>IF(Pivot!C450=0,"",Pivot!C450)</f>
        <v/>
      </c>
      <c r="D450" s="157" t="str">
        <f>IF(Pivot!D450=0,"",Pivot!D450)</f>
        <v/>
      </c>
      <c r="E450" s="157" t="str">
        <f>IF(Pivot!E450=0,"",Pivot!E450)</f>
        <v/>
      </c>
      <c r="F450" s="157" t="str">
        <f>IF(Pivot!F450=0,"",Pivot!F450)</f>
        <v/>
      </c>
      <c r="G450" t="str">
        <f>IF(Pivot!G450=0,"",Pivot!G450)</f>
        <v/>
      </c>
      <c r="H450" s="157" t="str">
        <f>IF(Pivot!H450=0,"",Pivot!H450)</f>
        <v/>
      </c>
      <c r="I450" t="str">
        <f>IF(Pivot!J450=0,"",Pivot!J450)</f>
        <v/>
      </c>
      <c r="J450" t="str">
        <f>IF(Pivot!I450=0,"",Pivot!I450)</f>
        <v/>
      </c>
      <c r="K450" t="str">
        <f>IF(Pivot!K450=0,"",Pivot!K450)</f>
        <v/>
      </c>
      <c r="L450" s="70" t="str">
        <f>IF(Pivot!M450=0,"",Pivot!M450)</f>
        <v/>
      </c>
      <c r="M450" t="str">
        <f>IF(Pivot!L450=0,"",Pivot!L450)</f>
        <v/>
      </c>
      <c r="N450" t="str">
        <f>IF(Pivot!N450=0,"",Pivot!N450)</f>
        <v/>
      </c>
      <c r="O450" s="71"/>
      <c r="P450" s="83"/>
      <c r="Q450" s="83"/>
      <c r="R450" s="83"/>
      <c r="T450" s="2"/>
      <c r="U450" s="2"/>
      <c r="V450" s="2"/>
      <c r="W450" s="2"/>
      <c r="AA450" s="71"/>
    </row>
    <row r="451" spans="1:27" customFormat="1" x14ac:dyDescent="0.3">
      <c r="A451" s="2" t="str">
        <f>IF(Pivot!A451=0,"",TRIM(Pivot!A451))</f>
        <v/>
      </c>
      <c r="B451" t="str">
        <f>IF(Pivot!B451=0,"",Pivot!B451)</f>
        <v/>
      </c>
      <c r="C451" s="157" t="str">
        <f>IF(Pivot!C451=0,"",Pivot!C451)</f>
        <v/>
      </c>
      <c r="D451" s="157" t="str">
        <f>IF(Pivot!D451=0,"",Pivot!D451)</f>
        <v/>
      </c>
      <c r="E451" s="157" t="str">
        <f>IF(Pivot!E451=0,"",Pivot!E451)</f>
        <v/>
      </c>
      <c r="F451" s="157" t="str">
        <f>IF(Pivot!F451=0,"",Pivot!F451)</f>
        <v/>
      </c>
      <c r="G451" t="str">
        <f>IF(Pivot!G451=0,"",Pivot!G451)</f>
        <v/>
      </c>
      <c r="H451" s="157" t="str">
        <f>IF(Pivot!H451=0,"",Pivot!H451)</f>
        <v/>
      </c>
      <c r="I451" t="str">
        <f>IF(Pivot!J451=0,"",Pivot!J451)</f>
        <v/>
      </c>
      <c r="J451" t="str">
        <f>IF(Pivot!I451=0,"",Pivot!I451)</f>
        <v/>
      </c>
      <c r="K451" t="str">
        <f>IF(Pivot!K451=0,"",Pivot!K451)</f>
        <v/>
      </c>
      <c r="L451" s="70" t="str">
        <f>IF(Pivot!M451=0,"",Pivot!M451)</f>
        <v/>
      </c>
      <c r="M451" t="str">
        <f>IF(Pivot!L451=0,"",Pivot!L451)</f>
        <v/>
      </c>
      <c r="N451" t="str">
        <f>IF(Pivot!N451=0,"",Pivot!N451)</f>
        <v/>
      </c>
      <c r="O451" s="71"/>
      <c r="P451" s="83"/>
      <c r="Q451" s="83"/>
      <c r="R451" s="83"/>
      <c r="T451" s="2"/>
      <c r="U451" s="2"/>
      <c r="V451" s="2"/>
      <c r="W451" s="2"/>
      <c r="AA451" s="71"/>
    </row>
    <row r="452" spans="1:27" customFormat="1" x14ac:dyDescent="0.3">
      <c r="A452" s="2" t="str">
        <f>IF(Pivot!A452=0,"",TRIM(Pivot!A452))</f>
        <v/>
      </c>
      <c r="B452" t="str">
        <f>IF(Pivot!B452=0,"",Pivot!B452)</f>
        <v/>
      </c>
      <c r="C452" s="157" t="str">
        <f>IF(Pivot!C452=0,"",Pivot!C452)</f>
        <v/>
      </c>
      <c r="D452" s="157" t="str">
        <f>IF(Pivot!D452=0,"",Pivot!D452)</f>
        <v/>
      </c>
      <c r="E452" s="157" t="str">
        <f>IF(Pivot!E452=0,"",Pivot!E452)</f>
        <v/>
      </c>
      <c r="F452" s="157" t="str">
        <f>IF(Pivot!F452=0,"",Pivot!F452)</f>
        <v/>
      </c>
      <c r="G452" t="str">
        <f>IF(Pivot!G452=0,"",Pivot!G452)</f>
        <v/>
      </c>
      <c r="H452" s="157" t="str">
        <f>IF(Pivot!H452=0,"",Pivot!H452)</f>
        <v/>
      </c>
      <c r="I452" t="str">
        <f>IF(Pivot!J452=0,"",Pivot!J452)</f>
        <v/>
      </c>
      <c r="J452" t="str">
        <f>IF(Pivot!I452=0,"",Pivot!I452)</f>
        <v/>
      </c>
      <c r="K452" t="str">
        <f>IF(Pivot!K452=0,"",Pivot!K452)</f>
        <v/>
      </c>
      <c r="L452" s="70" t="str">
        <f>IF(Pivot!M452=0,"",Pivot!M452)</f>
        <v/>
      </c>
      <c r="M452" t="str">
        <f>IF(Pivot!L452=0,"",Pivot!L452)</f>
        <v/>
      </c>
      <c r="N452" t="str">
        <f>IF(Pivot!N452=0,"",Pivot!N452)</f>
        <v/>
      </c>
      <c r="O452" s="71"/>
      <c r="P452" s="83"/>
      <c r="Q452" s="83"/>
      <c r="R452" s="83"/>
      <c r="T452" s="2"/>
      <c r="U452" s="2"/>
      <c r="V452" s="2"/>
      <c r="W452" s="2"/>
      <c r="AA452" s="71"/>
    </row>
    <row r="453" spans="1:27" customFormat="1" x14ac:dyDescent="0.3">
      <c r="A453" s="2" t="str">
        <f>IF(Pivot!A453=0,"",TRIM(Pivot!A453))</f>
        <v/>
      </c>
      <c r="B453" t="str">
        <f>IF(Pivot!B453=0,"",Pivot!B453)</f>
        <v/>
      </c>
      <c r="C453" s="157" t="str">
        <f>IF(Pivot!C453=0,"",Pivot!C453)</f>
        <v/>
      </c>
      <c r="D453" s="157" t="str">
        <f>IF(Pivot!D453=0,"",Pivot!D453)</f>
        <v/>
      </c>
      <c r="E453" s="157" t="str">
        <f>IF(Pivot!E453=0,"",Pivot!E453)</f>
        <v/>
      </c>
      <c r="F453" s="157" t="str">
        <f>IF(Pivot!F453=0,"",Pivot!F453)</f>
        <v/>
      </c>
      <c r="G453" t="str">
        <f>IF(Pivot!G453=0,"",Pivot!G453)</f>
        <v/>
      </c>
      <c r="H453" s="157" t="str">
        <f>IF(Pivot!H453=0,"",Pivot!H453)</f>
        <v/>
      </c>
      <c r="I453" t="str">
        <f>IF(Pivot!J453=0,"",Pivot!J453)</f>
        <v/>
      </c>
      <c r="J453" t="str">
        <f>IF(Pivot!I453=0,"",Pivot!I453)</f>
        <v/>
      </c>
      <c r="K453" t="str">
        <f>IF(Pivot!K453=0,"",Pivot!K453)</f>
        <v/>
      </c>
      <c r="L453" s="70" t="str">
        <f>IF(Pivot!M453=0,"",Pivot!M453)</f>
        <v/>
      </c>
      <c r="M453" t="str">
        <f>IF(Pivot!L453=0,"",Pivot!L453)</f>
        <v/>
      </c>
      <c r="N453" t="str">
        <f>IF(Pivot!N453=0,"",Pivot!N453)</f>
        <v/>
      </c>
      <c r="O453" s="71"/>
      <c r="P453" s="83"/>
      <c r="Q453" s="83"/>
      <c r="R453" s="83"/>
      <c r="T453" s="2"/>
      <c r="U453" s="2"/>
      <c r="V453" s="2"/>
      <c r="W453" s="2"/>
      <c r="AA453" s="71"/>
    </row>
    <row r="454" spans="1:27" customFormat="1" x14ac:dyDescent="0.3">
      <c r="A454" s="2" t="str">
        <f>IF(Pivot!A454=0,"",TRIM(Pivot!A454))</f>
        <v/>
      </c>
      <c r="B454" t="str">
        <f>IF(Pivot!B454=0,"",Pivot!B454)</f>
        <v/>
      </c>
      <c r="C454" s="157" t="str">
        <f>IF(Pivot!C454=0,"",Pivot!C454)</f>
        <v/>
      </c>
      <c r="D454" s="157" t="str">
        <f>IF(Pivot!D454=0,"",Pivot!D454)</f>
        <v/>
      </c>
      <c r="E454" s="157" t="str">
        <f>IF(Pivot!E454=0,"",Pivot!E454)</f>
        <v/>
      </c>
      <c r="F454" s="157" t="str">
        <f>IF(Pivot!F454=0,"",Pivot!F454)</f>
        <v/>
      </c>
      <c r="G454" t="str">
        <f>IF(Pivot!G454=0,"",Pivot!G454)</f>
        <v/>
      </c>
      <c r="H454" s="157" t="str">
        <f>IF(Pivot!H454=0,"",Pivot!H454)</f>
        <v/>
      </c>
      <c r="I454" t="str">
        <f>IF(Pivot!J454=0,"",Pivot!J454)</f>
        <v/>
      </c>
      <c r="J454" t="str">
        <f>IF(Pivot!I454=0,"",Pivot!I454)</f>
        <v/>
      </c>
      <c r="K454" t="str">
        <f>IF(Pivot!K454=0,"",Pivot!K454)</f>
        <v/>
      </c>
      <c r="L454" s="70" t="str">
        <f>IF(Pivot!M454=0,"",Pivot!M454)</f>
        <v/>
      </c>
      <c r="M454" t="str">
        <f>IF(Pivot!L454=0,"",Pivot!L454)</f>
        <v/>
      </c>
      <c r="N454" t="str">
        <f>IF(Pivot!N454=0,"",Pivot!N454)</f>
        <v/>
      </c>
      <c r="O454" s="71"/>
      <c r="P454" s="83"/>
      <c r="Q454" s="83"/>
      <c r="R454" s="83"/>
      <c r="T454" s="2"/>
      <c r="U454" s="2"/>
      <c r="V454" s="2"/>
      <c r="W454" s="2"/>
      <c r="AA454" s="71"/>
    </row>
    <row r="455" spans="1:27" customFormat="1" x14ac:dyDescent="0.3">
      <c r="A455" s="2" t="str">
        <f>IF(Pivot!A455=0,"",TRIM(Pivot!A455))</f>
        <v/>
      </c>
      <c r="B455" t="str">
        <f>IF(Pivot!B455=0,"",Pivot!B455)</f>
        <v/>
      </c>
      <c r="C455" s="157" t="str">
        <f>IF(Pivot!C455=0,"",Pivot!C455)</f>
        <v/>
      </c>
      <c r="D455" s="157" t="str">
        <f>IF(Pivot!D455=0,"",Pivot!D455)</f>
        <v/>
      </c>
      <c r="E455" s="157" t="str">
        <f>IF(Pivot!E455=0,"",Pivot!E455)</f>
        <v/>
      </c>
      <c r="F455" s="157" t="str">
        <f>IF(Pivot!F455=0,"",Pivot!F455)</f>
        <v/>
      </c>
      <c r="G455" t="str">
        <f>IF(Pivot!G455=0,"",Pivot!G455)</f>
        <v/>
      </c>
      <c r="H455" s="157" t="str">
        <f>IF(Pivot!H455=0,"",Pivot!H455)</f>
        <v/>
      </c>
      <c r="I455" t="str">
        <f>IF(Pivot!J455=0,"",Pivot!J455)</f>
        <v/>
      </c>
      <c r="J455" t="str">
        <f>IF(Pivot!I455=0,"",Pivot!I455)</f>
        <v/>
      </c>
      <c r="K455" t="str">
        <f>IF(Pivot!K455=0,"",Pivot!K455)</f>
        <v/>
      </c>
      <c r="L455" s="70" t="str">
        <f>IF(Pivot!M455=0,"",Pivot!M455)</f>
        <v/>
      </c>
      <c r="M455" t="str">
        <f>IF(Pivot!L455=0,"",Pivot!L455)</f>
        <v/>
      </c>
      <c r="N455" t="str">
        <f>IF(Pivot!N455=0,"",Pivot!N455)</f>
        <v/>
      </c>
      <c r="O455" s="71"/>
      <c r="P455" s="83"/>
      <c r="Q455" s="83"/>
      <c r="R455" s="83"/>
      <c r="T455" s="2"/>
      <c r="U455" s="2"/>
      <c r="V455" s="2"/>
      <c r="W455" s="2"/>
      <c r="AA455" s="71"/>
    </row>
    <row r="456" spans="1:27" customFormat="1" x14ac:dyDescent="0.3">
      <c r="A456" s="2" t="str">
        <f>IF(Pivot!A456=0,"",TRIM(Pivot!A456))</f>
        <v/>
      </c>
      <c r="B456" t="str">
        <f>IF(Pivot!B456=0,"",Pivot!B456)</f>
        <v/>
      </c>
      <c r="C456" s="157" t="str">
        <f>IF(Pivot!C456=0,"",Pivot!C456)</f>
        <v/>
      </c>
      <c r="D456" s="157" t="str">
        <f>IF(Pivot!D456=0,"",Pivot!D456)</f>
        <v/>
      </c>
      <c r="E456" s="157" t="str">
        <f>IF(Pivot!E456=0,"",Pivot!E456)</f>
        <v/>
      </c>
      <c r="F456" s="157" t="str">
        <f>IF(Pivot!F456=0,"",Pivot!F456)</f>
        <v/>
      </c>
      <c r="G456" t="str">
        <f>IF(Pivot!G456=0,"",Pivot!G456)</f>
        <v/>
      </c>
      <c r="H456" s="157" t="str">
        <f>IF(Pivot!H456=0,"",Pivot!H456)</f>
        <v/>
      </c>
      <c r="I456" t="str">
        <f>IF(Pivot!J456=0,"",Pivot!J456)</f>
        <v/>
      </c>
      <c r="J456" t="str">
        <f>IF(Pivot!I456=0,"",Pivot!I456)</f>
        <v/>
      </c>
      <c r="K456" t="str">
        <f>IF(Pivot!K456=0,"",Pivot!K456)</f>
        <v/>
      </c>
      <c r="L456" s="70" t="str">
        <f>IF(Pivot!M456=0,"",Pivot!M456)</f>
        <v/>
      </c>
      <c r="M456" t="str">
        <f>IF(Pivot!L456=0,"",Pivot!L456)</f>
        <v/>
      </c>
      <c r="N456" t="str">
        <f>IF(Pivot!N456=0,"",Pivot!N456)</f>
        <v/>
      </c>
      <c r="O456" s="71"/>
      <c r="P456" s="83"/>
      <c r="Q456" s="83"/>
      <c r="R456" s="83"/>
      <c r="T456" s="2"/>
      <c r="U456" s="2"/>
      <c r="V456" s="2"/>
      <c r="W456" s="2"/>
      <c r="AA456" s="71"/>
    </row>
    <row r="457" spans="1:27" customFormat="1" x14ac:dyDescent="0.3">
      <c r="A457" s="2" t="str">
        <f>IF(Pivot!A457=0,"",TRIM(Pivot!A457))</f>
        <v/>
      </c>
      <c r="B457" t="str">
        <f>IF(Pivot!B457=0,"",Pivot!B457)</f>
        <v/>
      </c>
      <c r="C457" s="157" t="str">
        <f>IF(Pivot!C457=0,"",Pivot!C457)</f>
        <v/>
      </c>
      <c r="D457" s="157" t="str">
        <f>IF(Pivot!D457=0,"",Pivot!D457)</f>
        <v/>
      </c>
      <c r="E457" s="157" t="str">
        <f>IF(Pivot!E457=0,"",Pivot!E457)</f>
        <v/>
      </c>
      <c r="F457" s="157" t="str">
        <f>IF(Pivot!F457=0,"",Pivot!F457)</f>
        <v/>
      </c>
      <c r="G457" t="str">
        <f>IF(Pivot!G457=0,"",Pivot!G457)</f>
        <v/>
      </c>
      <c r="H457" s="157" t="str">
        <f>IF(Pivot!H457=0,"",Pivot!H457)</f>
        <v/>
      </c>
      <c r="I457" t="str">
        <f>IF(Pivot!J457=0,"",Pivot!J457)</f>
        <v/>
      </c>
      <c r="J457" t="str">
        <f>IF(Pivot!I457=0,"",Pivot!I457)</f>
        <v/>
      </c>
      <c r="K457" t="str">
        <f>IF(Pivot!K457=0,"",Pivot!K457)</f>
        <v/>
      </c>
      <c r="L457" s="70" t="str">
        <f>IF(Pivot!M457=0,"",Pivot!M457)</f>
        <v/>
      </c>
      <c r="M457" t="str">
        <f>IF(Pivot!L457=0,"",Pivot!L457)</f>
        <v/>
      </c>
      <c r="N457" t="str">
        <f>IF(Pivot!N457=0,"",Pivot!N457)</f>
        <v/>
      </c>
      <c r="O457" s="71"/>
      <c r="P457" s="83"/>
      <c r="Q457" s="83"/>
      <c r="R457" s="83"/>
      <c r="T457" s="2"/>
      <c r="U457" s="2"/>
      <c r="V457" s="2"/>
      <c r="W457" s="2"/>
      <c r="AA457" s="71"/>
    </row>
    <row r="458" spans="1:27" customFormat="1" x14ac:dyDescent="0.3">
      <c r="A458" s="2" t="str">
        <f>IF(Pivot!A458=0,"",TRIM(Pivot!A458))</f>
        <v/>
      </c>
      <c r="B458" t="str">
        <f>IF(Pivot!B458=0,"",Pivot!B458)</f>
        <v/>
      </c>
      <c r="C458" s="157" t="str">
        <f>IF(Pivot!C458=0,"",Pivot!C458)</f>
        <v/>
      </c>
      <c r="D458" s="157" t="str">
        <f>IF(Pivot!D458=0,"",Pivot!D458)</f>
        <v/>
      </c>
      <c r="E458" s="157" t="str">
        <f>IF(Pivot!E458=0,"",Pivot!E458)</f>
        <v/>
      </c>
      <c r="F458" s="157" t="str">
        <f>IF(Pivot!F458=0,"",Pivot!F458)</f>
        <v/>
      </c>
      <c r="G458" t="str">
        <f>IF(Pivot!G458=0,"",Pivot!G458)</f>
        <v/>
      </c>
      <c r="H458" s="157" t="str">
        <f>IF(Pivot!H458=0,"",Pivot!H458)</f>
        <v/>
      </c>
      <c r="I458" t="str">
        <f>IF(Pivot!J458=0,"",Pivot!J458)</f>
        <v/>
      </c>
      <c r="J458" t="str">
        <f>IF(Pivot!I458=0,"",Pivot!I458)</f>
        <v/>
      </c>
      <c r="K458" t="str">
        <f>IF(Pivot!K458=0,"",Pivot!K458)</f>
        <v/>
      </c>
      <c r="L458" s="70" t="str">
        <f>IF(Pivot!M458=0,"",Pivot!M458)</f>
        <v/>
      </c>
      <c r="M458" t="str">
        <f>IF(Pivot!L458=0,"",Pivot!L458)</f>
        <v/>
      </c>
      <c r="N458" t="str">
        <f>IF(Pivot!N458=0,"",Pivot!N458)</f>
        <v/>
      </c>
      <c r="O458" s="71"/>
      <c r="P458" s="83"/>
      <c r="Q458" s="83"/>
      <c r="R458" s="83"/>
      <c r="T458" s="2"/>
      <c r="U458" s="2"/>
      <c r="V458" s="2"/>
      <c r="W458" s="2"/>
      <c r="AA458" s="71"/>
    </row>
    <row r="459" spans="1:27" customFormat="1" x14ac:dyDescent="0.3">
      <c r="A459" s="2" t="str">
        <f>IF(Pivot!A459=0,"",TRIM(Pivot!A459))</f>
        <v/>
      </c>
      <c r="B459" t="str">
        <f>IF(Pivot!B459=0,"",Pivot!B459)</f>
        <v/>
      </c>
      <c r="C459" s="157" t="str">
        <f>IF(Pivot!C459=0,"",Pivot!C459)</f>
        <v/>
      </c>
      <c r="D459" s="157" t="str">
        <f>IF(Pivot!D459=0,"",Pivot!D459)</f>
        <v/>
      </c>
      <c r="E459" s="157" t="str">
        <f>IF(Pivot!E459=0,"",Pivot!E459)</f>
        <v/>
      </c>
      <c r="F459" s="157" t="str">
        <f>IF(Pivot!F459=0,"",Pivot!F459)</f>
        <v/>
      </c>
      <c r="G459" t="str">
        <f>IF(Pivot!G459=0,"",Pivot!G459)</f>
        <v/>
      </c>
      <c r="H459" s="157" t="str">
        <f>IF(Pivot!H459=0,"",Pivot!H459)</f>
        <v/>
      </c>
      <c r="I459" t="str">
        <f>IF(Pivot!J459=0,"",Pivot!J459)</f>
        <v/>
      </c>
      <c r="J459" t="str">
        <f>IF(Pivot!I459=0,"",Pivot!I459)</f>
        <v/>
      </c>
      <c r="K459" t="str">
        <f>IF(Pivot!K459=0,"",Pivot!K459)</f>
        <v/>
      </c>
      <c r="L459" s="70" t="str">
        <f>IF(Pivot!M459=0,"",Pivot!M459)</f>
        <v/>
      </c>
      <c r="M459" t="str">
        <f>IF(Pivot!L459=0,"",Pivot!L459)</f>
        <v/>
      </c>
      <c r="N459" t="str">
        <f>IF(Pivot!N459=0,"",Pivot!N459)</f>
        <v/>
      </c>
      <c r="O459" s="71"/>
      <c r="P459" s="83"/>
      <c r="Q459" s="83"/>
      <c r="R459" s="83"/>
      <c r="T459" s="2"/>
      <c r="U459" s="2"/>
      <c r="V459" s="2"/>
      <c r="W459" s="2"/>
      <c r="AA459" s="71"/>
    </row>
    <row r="460" spans="1:27" customFormat="1" x14ac:dyDescent="0.3">
      <c r="A460" s="2" t="str">
        <f>IF(Pivot!A460=0,"",TRIM(Pivot!A460))</f>
        <v/>
      </c>
      <c r="B460" t="str">
        <f>IF(Pivot!B460=0,"",Pivot!B460)</f>
        <v/>
      </c>
      <c r="C460" s="157" t="str">
        <f>IF(Pivot!C460=0,"",Pivot!C460)</f>
        <v/>
      </c>
      <c r="D460" s="157" t="str">
        <f>IF(Pivot!D460=0,"",Pivot!D460)</f>
        <v/>
      </c>
      <c r="E460" s="157" t="str">
        <f>IF(Pivot!E460=0,"",Pivot!E460)</f>
        <v/>
      </c>
      <c r="F460" s="157" t="str">
        <f>IF(Pivot!F460=0,"",Pivot!F460)</f>
        <v/>
      </c>
      <c r="G460" t="str">
        <f>IF(Pivot!G460=0,"",Pivot!G460)</f>
        <v/>
      </c>
      <c r="H460" s="157" t="str">
        <f>IF(Pivot!H460=0,"",Pivot!H460)</f>
        <v/>
      </c>
      <c r="I460" t="str">
        <f>IF(Pivot!J460=0,"",Pivot!J460)</f>
        <v/>
      </c>
      <c r="J460" t="str">
        <f>IF(Pivot!I460=0,"",Pivot!I460)</f>
        <v/>
      </c>
      <c r="K460" t="str">
        <f>IF(Pivot!K460=0,"",Pivot!K460)</f>
        <v/>
      </c>
      <c r="L460" s="70" t="str">
        <f>IF(Pivot!M460=0,"",Pivot!M460)</f>
        <v/>
      </c>
      <c r="M460" t="str">
        <f>IF(Pivot!L460=0,"",Pivot!L460)</f>
        <v/>
      </c>
      <c r="N460" t="str">
        <f>IF(Pivot!N460=0,"",Pivot!N460)</f>
        <v/>
      </c>
      <c r="O460" s="71"/>
      <c r="P460" s="83"/>
      <c r="Q460" s="83"/>
      <c r="R460" s="83"/>
      <c r="T460" s="2"/>
      <c r="U460" s="2"/>
      <c r="V460" s="2"/>
      <c r="W460" s="2"/>
      <c r="AA460" s="71"/>
    </row>
    <row r="461" spans="1:27" customFormat="1" x14ac:dyDescent="0.3">
      <c r="A461" s="2" t="str">
        <f>IF(Pivot!A461=0,"",TRIM(Pivot!A461))</f>
        <v/>
      </c>
      <c r="B461" t="str">
        <f>IF(Pivot!B461=0,"",Pivot!B461)</f>
        <v/>
      </c>
      <c r="C461" s="157" t="str">
        <f>IF(Pivot!C461=0,"",Pivot!C461)</f>
        <v/>
      </c>
      <c r="D461" s="157" t="str">
        <f>IF(Pivot!D461=0,"",Pivot!D461)</f>
        <v/>
      </c>
      <c r="E461" s="157" t="str">
        <f>IF(Pivot!E461=0,"",Pivot!E461)</f>
        <v/>
      </c>
      <c r="F461" s="157" t="str">
        <f>IF(Pivot!F461=0,"",Pivot!F461)</f>
        <v/>
      </c>
      <c r="G461" t="str">
        <f>IF(Pivot!G461=0,"",Pivot!G461)</f>
        <v/>
      </c>
      <c r="H461" s="157" t="str">
        <f>IF(Pivot!H461=0,"",Pivot!H461)</f>
        <v/>
      </c>
      <c r="I461" t="str">
        <f>IF(Pivot!J461=0,"",Pivot!J461)</f>
        <v/>
      </c>
      <c r="J461" t="str">
        <f>IF(Pivot!I461=0,"",Pivot!I461)</f>
        <v/>
      </c>
      <c r="K461" t="str">
        <f>IF(Pivot!K461=0,"",Pivot!K461)</f>
        <v/>
      </c>
      <c r="L461" s="70" t="str">
        <f>IF(Pivot!M461=0,"",Pivot!M461)</f>
        <v/>
      </c>
      <c r="M461" t="str">
        <f>IF(Pivot!L461=0,"",Pivot!L461)</f>
        <v/>
      </c>
      <c r="N461" t="str">
        <f>IF(Pivot!N461=0,"",Pivot!N461)</f>
        <v/>
      </c>
      <c r="O461" s="71"/>
      <c r="P461" s="83"/>
      <c r="Q461" s="83"/>
      <c r="R461" s="83"/>
      <c r="T461" s="2"/>
      <c r="U461" s="2"/>
      <c r="V461" s="2"/>
      <c r="W461" s="2"/>
      <c r="AA461" s="71"/>
    </row>
    <row r="462" spans="1:27" customFormat="1" x14ac:dyDescent="0.3">
      <c r="A462" s="2" t="str">
        <f>IF(Pivot!A462=0,"",TRIM(Pivot!A462))</f>
        <v/>
      </c>
      <c r="B462" t="str">
        <f>IF(Pivot!B462=0,"",Pivot!B462)</f>
        <v/>
      </c>
      <c r="C462" s="157" t="str">
        <f>IF(Pivot!C462=0,"",Pivot!C462)</f>
        <v/>
      </c>
      <c r="D462" s="157" t="str">
        <f>IF(Pivot!D462=0,"",Pivot!D462)</f>
        <v/>
      </c>
      <c r="E462" s="157" t="str">
        <f>IF(Pivot!E462=0,"",Pivot!E462)</f>
        <v/>
      </c>
      <c r="F462" s="157" t="str">
        <f>IF(Pivot!F462=0,"",Pivot!F462)</f>
        <v/>
      </c>
      <c r="G462" t="str">
        <f>IF(Pivot!G462=0,"",Pivot!G462)</f>
        <v/>
      </c>
      <c r="H462" s="157" t="str">
        <f>IF(Pivot!H462=0,"",Pivot!H462)</f>
        <v/>
      </c>
      <c r="I462" t="str">
        <f>IF(Pivot!J462=0,"",Pivot!J462)</f>
        <v/>
      </c>
      <c r="J462" t="str">
        <f>IF(Pivot!I462=0,"",Pivot!I462)</f>
        <v/>
      </c>
      <c r="K462" t="str">
        <f>IF(Pivot!K462=0,"",Pivot!K462)</f>
        <v/>
      </c>
      <c r="L462" s="70" t="str">
        <f>IF(Pivot!M462=0,"",Pivot!M462)</f>
        <v/>
      </c>
      <c r="M462" t="str">
        <f>IF(Pivot!L462=0,"",Pivot!L462)</f>
        <v/>
      </c>
      <c r="N462" t="str">
        <f>IF(Pivot!N462=0,"",Pivot!N462)</f>
        <v/>
      </c>
      <c r="O462" s="71"/>
      <c r="P462" s="83"/>
      <c r="Q462" s="83"/>
      <c r="R462" s="83"/>
      <c r="T462" s="2"/>
      <c r="U462" s="2"/>
      <c r="V462" s="2"/>
      <c r="W462" s="2"/>
      <c r="AA462" s="71"/>
    </row>
    <row r="463" spans="1:27" customFormat="1" x14ac:dyDescent="0.3">
      <c r="A463" s="2" t="str">
        <f>IF(Pivot!A463=0,"",TRIM(Pivot!A463))</f>
        <v/>
      </c>
      <c r="B463" t="str">
        <f>IF(Pivot!B463=0,"",Pivot!B463)</f>
        <v/>
      </c>
      <c r="C463" s="157" t="str">
        <f>IF(Pivot!C463=0,"",Pivot!C463)</f>
        <v/>
      </c>
      <c r="D463" s="157" t="str">
        <f>IF(Pivot!D463=0,"",Pivot!D463)</f>
        <v/>
      </c>
      <c r="E463" s="157" t="str">
        <f>IF(Pivot!E463=0,"",Pivot!E463)</f>
        <v/>
      </c>
      <c r="F463" s="157" t="str">
        <f>IF(Pivot!F463=0,"",Pivot!F463)</f>
        <v/>
      </c>
      <c r="G463" t="str">
        <f>IF(Pivot!G463=0,"",Pivot!G463)</f>
        <v/>
      </c>
      <c r="H463" s="157" t="str">
        <f>IF(Pivot!H463=0,"",Pivot!H463)</f>
        <v/>
      </c>
      <c r="I463" t="str">
        <f>IF(Pivot!J463=0,"",Pivot!J463)</f>
        <v/>
      </c>
      <c r="J463" t="str">
        <f>IF(Pivot!I463=0,"",Pivot!I463)</f>
        <v/>
      </c>
      <c r="K463" t="str">
        <f>IF(Pivot!K463=0,"",Pivot!K463)</f>
        <v/>
      </c>
      <c r="L463" s="70" t="str">
        <f>IF(Pivot!M463=0,"",Pivot!M463)</f>
        <v/>
      </c>
      <c r="M463" t="str">
        <f>IF(Pivot!L463=0,"",Pivot!L463)</f>
        <v/>
      </c>
      <c r="N463" t="str">
        <f>IF(Pivot!N463=0,"",Pivot!N463)</f>
        <v/>
      </c>
      <c r="O463" s="71"/>
      <c r="P463" s="83"/>
      <c r="Q463" s="83"/>
      <c r="R463" s="83"/>
      <c r="T463" s="2"/>
      <c r="U463" s="2"/>
      <c r="V463" s="2"/>
      <c r="W463" s="2"/>
      <c r="AA463" s="71"/>
    </row>
    <row r="464" spans="1:27" customFormat="1" x14ac:dyDescent="0.3">
      <c r="A464" s="2" t="str">
        <f>IF(Pivot!A464=0,"",TRIM(Pivot!A464))</f>
        <v/>
      </c>
      <c r="B464" t="str">
        <f>IF(Pivot!B464=0,"",Pivot!B464)</f>
        <v/>
      </c>
      <c r="C464" s="157" t="str">
        <f>IF(Pivot!C464=0,"",Pivot!C464)</f>
        <v/>
      </c>
      <c r="D464" s="157" t="str">
        <f>IF(Pivot!D464=0,"",Pivot!D464)</f>
        <v/>
      </c>
      <c r="E464" s="157" t="str">
        <f>IF(Pivot!E464=0,"",Pivot!E464)</f>
        <v/>
      </c>
      <c r="F464" s="157" t="str">
        <f>IF(Pivot!F464=0,"",Pivot!F464)</f>
        <v/>
      </c>
      <c r="G464" t="str">
        <f>IF(Pivot!G464=0,"",Pivot!G464)</f>
        <v/>
      </c>
      <c r="H464" s="157" t="str">
        <f>IF(Pivot!H464=0,"",Pivot!H464)</f>
        <v/>
      </c>
      <c r="I464" t="str">
        <f>IF(Pivot!J464=0,"",Pivot!J464)</f>
        <v/>
      </c>
      <c r="J464" t="str">
        <f>IF(Pivot!I464=0,"",Pivot!I464)</f>
        <v/>
      </c>
      <c r="K464" t="str">
        <f>IF(Pivot!K464=0,"",Pivot!K464)</f>
        <v/>
      </c>
      <c r="L464" s="70" t="str">
        <f>IF(Pivot!M464=0,"",Pivot!M464)</f>
        <v/>
      </c>
      <c r="M464" t="str">
        <f>IF(Pivot!L464=0,"",Pivot!L464)</f>
        <v/>
      </c>
      <c r="N464" t="str">
        <f>IF(Pivot!N464=0,"",Pivot!N464)</f>
        <v/>
      </c>
      <c r="O464" s="71"/>
      <c r="P464" s="83"/>
      <c r="Q464" s="83"/>
      <c r="R464" s="83"/>
      <c r="T464" s="2"/>
      <c r="U464" s="2"/>
      <c r="V464" s="2"/>
      <c r="W464" s="2"/>
      <c r="AA464" s="71"/>
    </row>
    <row r="465" spans="1:27" customFormat="1" x14ac:dyDescent="0.3">
      <c r="A465" s="2" t="str">
        <f>IF(Pivot!A465=0,"",TRIM(Pivot!A465))</f>
        <v/>
      </c>
      <c r="B465" t="str">
        <f>IF(Pivot!B465=0,"",Pivot!B465)</f>
        <v/>
      </c>
      <c r="C465" s="157" t="str">
        <f>IF(Pivot!C465=0,"",Pivot!C465)</f>
        <v/>
      </c>
      <c r="D465" s="157" t="str">
        <f>IF(Pivot!D465=0,"",Pivot!D465)</f>
        <v/>
      </c>
      <c r="E465" s="157" t="str">
        <f>IF(Pivot!E465=0,"",Pivot!E465)</f>
        <v/>
      </c>
      <c r="F465" s="157" t="str">
        <f>IF(Pivot!F465=0,"",Pivot!F465)</f>
        <v/>
      </c>
      <c r="G465" t="str">
        <f>IF(Pivot!G465=0,"",Pivot!G465)</f>
        <v/>
      </c>
      <c r="H465" s="157" t="str">
        <f>IF(Pivot!H465=0,"",Pivot!H465)</f>
        <v/>
      </c>
      <c r="I465" t="str">
        <f>IF(Pivot!J465=0,"",Pivot!J465)</f>
        <v/>
      </c>
      <c r="J465" t="str">
        <f>IF(Pivot!I465=0,"",Pivot!I465)</f>
        <v/>
      </c>
      <c r="K465" t="str">
        <f>IF(Pivot!K465=0,"",Pivot!K465)</f>
        <v/>
      </c>
      <c r="L465" s="70" t="str">
        <f>IF(Pivot!M465=0,"",Pivot!M465)</f>
        <v/>
      </c>
      <c r="M465" t="str">
        <f>IF(Pivot!L465=0,"",Pivot!L465)</f>
        <v/>
      </c>
      <c r="N465" t="str">
        <f>IF(Pivot!N465=0,"",Pivot!N465)</f>
        <v/>
      </c>
      <c r="O465" s="71"/>
      <c r="P465" s="83"/>
      <c r="Q465" s="83"/>
      <c r="R465" s="83"/>
      <c r="T465" s="2"/>
      <c r="U465" s="2"/>
      <c r="V465" s="2"/>
      <c r="W465" s="2"/>
      <c r="AA465" s="71"/>
    </row>
    <row r="466" spans="1:27" customFormat="1" x14ac:dyDescent="0.3">
      <c r="A466" s="2" t="str">
        <f>IF(Pivot!A466=0,"",TRIM(Pivot!A466))</f>
        <v/>
      </c>
      <c r="B466" t="str">
        <f>IF(Pivot!B466=0,"",Pivot!B466)</f>
        <v/>
      </c>
      <c r="C466" s="157" t="str">
        <f>IF(Pivot!C466=0,"",Pivot!C466)</f>
        <v/>
      </c>
      <c r="D466" s="157" t="str">
        <f>IF(Pivot!D466=0,"",Pivot!D466)</f>
        <v/>
      </c>
      <c r="E466" s="157" t="str">
        <f>IF(Pivot!E466=0,"",Pivot!E466)</f>
        <v/>
      </c>
      <c r="F466" s="157" t="str">
        <f>IF(Pivot!F466=0,"",Pivot!F466)</f>
        <v/>
      </c>
      <c r="G466" t="str">
        <f>IF(Pivot!G466=0,"",Pivot!G466)</f>
        <v/>
      </c>
      <c r="H466" s="157" t="str">
        <f>IF(Pivot!H466=0,"",Pivot!H466)</f>
        <v/>
      </c>
      <c r="I466" t="str">
        <f>IF(Pivot!J466=0,"",Pivot!J466)</f>
        <v/>
      </c>
      <c r="J466" t="str">
        <f>IF(Pivot!I466=0,"",Pivot!I466)</f>
        <v/>
      </c>
      <c r="K466" t="str">
        <f>IF(Pivot!K466=0,"",Pivot!K466)</f>
        <v/>
      </c>
      <c r="L466" s="70" t="str">
        <f>IF(Pivot!M466=0,"",Pivot!M466)</f>
        <v/>
      </c>
      <c r="M466" t="str">
        <f>IF(Pivot!L466=0,"",Pivot!L466)</f>
        <v/>
      </c>
      <c r="N466" t="str">
        <f>IF(Pivot!N466=0,"",Pivot!N466)</f>
        <v/>
      </c>
      <c r="O466" s="71"/>
      <c r="P466" s="83"/>
      <c r="Q466" s="83"/>
      <c r="R466" s="83"/>
      <c r="T466" s="2"/>
      <c r="U466" s="2"/>
      <c r="V466" s="2"/>
      <c r="W466" s="2"/>
      <c r="AA466" s="71"/>
    </row>
    <row r="467" spans="1:27" customFormat="1" x14ac:dyDescent="0.3">
      <c r="A467" s="2" t="str">
        <f>IF(Pivot!A467=0,"",TRIM(Pivot!A467))</f>
        <v/>
      </c>
      <c r="B467" t="str">
        <f>IF(Pivot!B467=0,"",Pivot!B467)</f>
        <v/>
      </c>
      <c r="C467" s="157" t="str">
        <f>IF(Pivot!C467=0,"",Pivot!C467)</f>
        <v/>
      </c>
      <c r="D467" s="157" t="str">
        <f>IF(Pivot!D467=0,"",Pivot!D467)</f>
        <v/>
      </c>
      <c r="E467" s="157" t="str">
        <f>IF(Pivot!E467=0,"",Pivot!E467)</f>
        <v/>
      </c>
      <c r="F467" s="157" t="str">
        <f>IF(Pivot!F467=0,"",Pivot!F467)</f>
        <v/>
      </c>
      <c r="G467" t="str">
        <f>IF(Pivot!G467=0,"",Pivot!G467)</f>
        <v/>
      </c>
      <c r="H467" s="157" t="str">
        <f>IF(Pivot!H467=0,"",Pivot!H467)</f>
        <v/>
      </c>
      <c r="I467" t="str">
        <f>IF(Pivot!J467=0,"",Pivot!J467)</f>
        <v/>
      </c>
      <c r="J467" t="str">
        <f>IF(Pivot!I467=0,"",Pivot!I467)</f>
        <v/>
      </c>
      <c r="K467" t="str">
        <f>IF(Pivot!K467=0,"",Pivot!K467)</f>
        <v/>
      </c>
      <c r="L467" s="70" t="str">
        <f>IF(Pivot!M467=0,"",Pivot!M467)</f>
        <v/>
      </c>
      <c r="M467" t="str">
        <f>IF(Pivot!L467=0,"",Pivot!L467)</f>
        <v/>
      </c>
      <c r="N467" t="str">
        <f>IF(Pivot!N467=0,"",Pivot!N467)</f>
        <v/>
      </c>
      <c r="O467" s="71"/>
      <c r="P467" s="83"/>
      <c r="Q467" s="83"/>
      <c r="R467" s="83"/>
      <c r="T467" s="2"/>
      <c r="U467" s="2"/>
      <c r="V467" s="2"/>
      <c r="W467" s="2"/>
      <c r="AA467" s="71"/>
    </row>
    <row r="468" spans="1:27" customFormat="1" x14ac:dyDescent="0.3">
      <c r="A468" s="2" t="str">
        <f>IF(Pivot!A468=0,"",TRIM(Pivot!A468))</f>
        <v/>
      </c>
      <c r="B468" t="str">
        <f>IF(Pivot!B468=0,"",Pivot!B468)</f>
        <v/>
      </c>
      <c r="C468" s="157" t="str">
        <f>IF(Pivot!C468=0,"",Pivot!C468)</f>
        <v/>
      </c>
      <c r="D468" s="157" t="str">
        <f>IF(Pivot!D468=0,"",Pivot!D468)</f>
        <v/>
      </c>
      <c r="E468" s="157" t="str">
        <f>IF(Pivot!E468=0,"",Pivot!E468)</f>
        <v/>
      </c>
      <c r="F468" s="157" t="str">
        <f>IF(Pivot!F468=0,"",Pivot!F468)</f>
        <v/>
      </c>
      <c r="G468" t="str">
        <f>IF(Pivot!G468=0,"",Pivot!G468)</f>
        <v/>
      </c>
      <c r="H468" s="157" t="str">
        <f>IF(Pivot!H468=0,"",Pivot!H468)</f>
        <v/>
      </c>
      <c r="I468" t="str">
        <f>IF(Pivot!J468=0,"",Pivot!J468)</f>
        <v/>
      </c>
      <c r="J468" t="str">
        <f>IF(Pivot!I468=0,"",Pivot!I468)</f>
        <v/>
      </c>
      <c r="K468" t="str">
        <f>IF(Pivot!K468=0,"",Pivot!K468)</f>
        <v/>
      </c>
      <c r="L468" s="70" t="str">
        <f>IF(Pivot!M468=0,"",Pivot!M468)</f>
        <v/>
      </c>
      <c r="M468" t="str">
        <f>IF(Pivot!L468=0,"",Pivot!L468)</f>
        <v/>
      </c>
      <c r="N468" t="str">
        <f>IF(Pivot!N468=0,"",Pivot!N468)</f>
        <v/>
      </c>
      <c r="O468" s="71"/>
      <c r="P468" s="83"/>
      <c r="Q468" s="83"/>
      <c r="R468" s="83"/>
      <c r="T468" s="2"/>
      <c r="U468" s="2"/>
      <c r="V468" s="2"/>
      <c r="W468" s="2"/>
      <c r="AA468" s="71"/>
    </row>
    <row r="469" spans="1:27" customFormat="1" x14ac:dyDescent="0.3">
      <c r="A469" s="2" t="str">
        <f>IF(Pivot!A469=0,"",TRIM(Pivot!A469))</f>
        <v/>
      </c>
      <c r="B469" t="str">
        <f>IF(Pivot!B469=0,"",Pivot!B469)</f>
        <v/>
      </c>
      <c r="C469" s="157" t="str">
        <f>IF(Pivot!C469=0,"",Pivot!C469)</f>
        <v/>
      </c>
      <c r="D469" s="157" t="str">
        <f>IF(Pivot!D469=0,"",Pivot!D469)</f>
        <v/>
      </c>
      <c r="E469" s="157" t="str">
        <f>IF(Pivot!E469=0,"",Pivot!E469)</f>
        <v/>
      </c>
      <c r="F469" s="157" t="str">
        <f>IF(Pivot!F469=0,"",Pivot!F469)</f>
        <v/>
      </c>
      <c r="G469" t="str">
        <f>IF(Pivot!G469=0,"",Pivot!G469)</f>
        <v/>
      </c>
      <c r="H469" s="157" t="str">
        <f>IF(Pivot!H469=0,"",Pivot!H469)</f>
        <v/>
      </c>
      <c r="I469" t="str">
        <f>IF(Pivot!J469=0,"",Pivot!J469)</f>
        <v/>
      </c>
      <c r="J469" t="str">
        <f>IF(Pivot!I469=0,"",Pivot!I469)</f>
        <v/>
      </c>
      <c r="K469" t="str">
        <f>IF(Pivot!K469=0,"",Pivot!K469)</f>
        <v/>
      </c>
      <c r="L469" s="70" t="str">
        <f>IF(Pivot!M469=0,"",Pivot!M469)</f>
        <v/>
      </c>
      <c r="M469" t="str">
        <f>IF(Pivot!L469=0,"",Pivot!L469)</f>
        <v/>
      </c>
      <c r="N469" t="str">
        <f>IF(Pivot!N469=0,"",Pivot!N469)</f>
        <v/>
      </c>
      <c r="O469" s="71"/>
      <c r="P469" s="83"/>
      <c r="Q469" s="83"/>
      <c r="R469" s="83"/>
      <c r="T469" s="2"/>
      <c r="U469" s="2"/>
      <c r="V469" s="2"/>
      <c r="W469" s="2"/>
      <c r="AA469" s="71"/>
    </row>
    <row r="470" spans="1:27" customFormat="1" x14ac:dyDescent="0.3">
      <c r="A470" s="2" t="str">
        <f>IF(Pivot!A470=0,"",TRIM(Pivot!A470))</f>
        <v/>
      </c>
      <c r="B470" t="str">
        <f>IF(Pivot!B470=0,"",Pivot!B470)</f>
        <v/>
      </c>
      <c r="C470" s="157" t="str">
        <f>IF(Pivot!C470=0,"",Pivot!C470)</f>
        <v/>
      </c>
      <c r="D470" s="157" t="str">
        <f>IF(Pivot!D470=0,"",Pivot!D470)</f>
        <v/>
      </c>
      <c r="E470" s="157" t="str">
        <f>IF(Pivot!E470=0,"",Pivot!E470)</f>
        <v/>
      </c>
      <c r="F470" s="157" t="str">
        <f>IF(Pivot!F470=0,"",Pivot!F470)</f>
        <v/>
      </c>
      <c r="G470" t="str">
        <f>IF(Pivot!G470=0,"",Pivot!G470)</f>
        <v/>
      </c>
      <c r="H470" s="157" t="str">
        <f>IF(Pivot!H470=0,"",Pivot!H470)</f>
        <v/>
      </c>
      <c r="I470" t="str">
        <f>IF(Pivot!J470=0,"",Pivot!J470)</f>
        <v/>
      </c>
      <c r="J470" t="str">
        <f>IF(Pivot!I470=0,"",Pivot!I470)</f>
        <v/>
      </c>
      <c r="K470" t="str">
        <f>IF(Pivot!K470=0,"",Pivot!K470)</f>
        <v/>
      </c>
      <c r="L470" s="70" t="str">
        <f>IF(Pivot!M470=0,"",Pivot!M470)</f>
        <v/>
      </c>
      <c r="M470" t="str">
        <f>IF(Pivot!L470=0,"",Pivot!L470)</f>
        <v/>
      </c>
      <c r="N470" t="str">
        <f>IF(Pivot!N470=0,"",Pivot!N470)</f>
        <v/>
      </c>
      <c r="O470" s="71"/>
      <c r="P470" s="83"/>
      <c r="Q470" s="83"/>
      <c r="R470" s="83"/>
      <c r="T470" s="2"/>
      <c r="U470" s="2"/>
      <c r="V470" s="2"/>
      <c r="W470" s="2"/>
      <c r="AA470" s="71"/>
    </row>
    <row r="471" spans="1:27" customFormat="1" x14ac:dyDescent="0.3">
      <c r="A471" s="2" t="str">
        <f>IF(Pivot!A471=0,"",TRIM(Pivot!A471))</f>
        <v/>
      </c>
      <c r="B471" t="str">
        <f>IF(Pivot!B471=0,"",Pivot!B471)</f>
        <v/>
      </c>
      <c r="C471" s="157" t="str">
        <f>IF(Pivot!C471=0,"",Pivot!C471)</f>
        <v/>
      </c>
      <c r="D471" s="157" t="str">
        <f>IF(Pivot!D471=0,"",Pivot!D471)</f>
        <v/>
      </c>
      <c r="E471" s="157" t="str">
        <f>IF(Pivot!E471=0,"",Pivot!E471)</f>
        <v/>
      </c>
      <c r="F471" s="157" t="str">
        <f>IF(Pivot!F471=0,"",Pivot!F471)</f>
        <v/>
      </c>
      <c r="G471" t="str">
        <f>IF(Pivot!G471=0,"",Pivot!G471)</f>
        <v/>
      </c>
      <c r="H471" s="157" t="str">
        <f>IF(Pivot!H471=0,"",Pivot!H471)</f>
        <v/>
      </c>
      <c r="I471" t="str">
        <f>IF(Pivot!J471=0,"",Pivot!J471)</f>
        <v/>
      </c>
      <c r="J471" t="str">
        <f>IF(Pivot!I471=0,"",Pivot!I471)</f>
        <v/>
      </c>
      <c r="K471" t="str">
        <f>IF(Pivot!K471=0,"",Pivot!K471)</f>
        <v/>
      </c>
      <c r="L471" s="70" t="str">
        <f>IF(Pivot!M471=0,"",Pivot!M471)</f>
        <v/>
      </c>
      <c r="M471" t="str">
        <f>IF(Pivot!L471=0,"",Pivot!L471)</f>
        <v/>
      </c>
      <c r="N471" t="str">
        <f>IF(Pivot!N471=0,"",Pivot!N471)</f>
        <v/>
      </c>
      <c r="O471" s="71"/>
      <c r="P471" s="83"/>
      <c r="Q471" s="83"/>
      <c r="R471" s="83"/>
      <c r="T471" s="2"/>
      <c r="U471" s="2"/>
      <c r="V471" s="2"/>
      <c r="W471" s="2"/>
      <c r="AA471" s="71"/>
    </row>
    <row r="472" spans="1:27" customFormat="1" x14ac:dyDescent="0.3">
      <c r="A472" s="2" t="str">
        <f>IF(Pivot!A472=0,"",TRIM(Pivot!A472))</f>
        <v/>
      </c>
      <c r="B472" t="str">
        <f>IF(Pivot!B472=0,"",Pivot!B472)</f>
        <v/>
      </c>
      <c r="C472" s="157" t="str">
        <f>IF(Pivot!C472=0,"",Pivot!C472)</f>
        <v/>
      </c>
      <c r="D472" s="157" t="str">
        <f>IF(Pivot!D472=0,"",Pivot!D472)</f>
        <v/>
      </c>
      <c r="E472" s="157" t="str">
        <f>IF(Pivot!E472=0,"",Pivot!E472)</f>
        <v/>
      </c>
      <c r="F472" s="157" t="str">
        <f>IF(Pivot!F472=0,"",Pivot!F472)</f>
        <v/>
      </c>
      <c r="G472" t="str">
        <f>IF(Pivot!G472=0,"",Pivot!G472)</f>
        <v/>
      </c>
      <c r="H472" s="157" t="str">
        <f>IF(Pivot!H472=0,"",Pivot!H472)</f>
        <v/>
      </c>
      <c r="I472" t="str">
        <f>IF(Pivot!J472=0,"",Pivot!J472)</f>
        <v/>
      </c>
      <c r="J472" t="str">
        <f>IF(Pivot!I472=0,"",Pivot!I472)</f>
        <v/>
      </c>
      <c r="K472" t="str">
        <f>IF(Pivot!K472=0,"",Pivot!K472)</f>
        <v/>
      </c>
      <c r="L472" s="70" t="str">
        <f>IF(Pivot!M472=0,"",Pivot!M472)</f>
        <v/>
      </c>
      <c r="M472" t="str">
        <f>IF(Pivot!L472=0,"",Pivot!L472)</f>
        <v/>
      </c>
      <c r="N472" t="str">
        <f>IF(Pivot!N472=0,"",Pivot!N472)</f>
        <v/>
      </c>
      <c r="O472" s="71"/>
      <c r="P472" s="83"/>
      <c r="Q472" s="83"/>
      <c r="R472" s="83"/>
      <c r="T472" s="2"/>
      <c r="U472" s="2"/>
      <c r="V472" s="2"/>
      <c r="W472" s="2"/>
      <c r="AA472" s="71"/>
    </row>
    <row r="473" spans="1:27" customFormat="1" x14ac:dyDescent="0.3">
      <c r="A473" s="2" t="str">
        <f>IF(Pivot!A473=0,"",TRIM(Pivot!A473))</f>
        <v/>
      </c>
      <c r="B473" t="str">
        <f>IF(Pivot!B473=0,"",Pivot!B473)</f>
        <v/>
      </c>
      <c r="C473" s="157" t="str">
        <f>IF(Pivot!C473=0,"",Pivot!C473)</f>
        <v/>
      </c>
      <c r="D473" s="157" t="str">
        <f>IF(Pivot!D473=0,"",Pivot!D473)</f>
        <v/>
      </c>
      <c r="E473" s="157" t="str">
        <f>IF(Pivot!E473=0,"",Pivot!E473)</f>
        <v/>
      </c>
      <c r="F473" s="157" t="str">
        <f>IF(Pivot!F473=0,"",Pivot!F473)</f>
        <v/>
      </c>
      <c r="G473" t="str">
        <f>IF(Pivot!G473=0,"",Pivot!G473)</f>
        <v/>
      </c>
      <c r="H473" s="157" t="str">
        <f>IF(Pivot!H473=0,"",Pivot!H473)</f>
        <v/>
      </c>
      <c r="I473" t="str">
        <f>IF(Pivot!J473=0,"",Pivot!J473)</f>
        <v/>
      </c>
      <c r="J473" t="str">
        <f>IF(Pivot!I473=0,"",Pivot!I473)</f>
        <v/>
      </c>
      <c r="K473" t="str">
        <f>IF(Pivot!K473=0,"",Pivot!K473)</f>
        <v/>
      </c>
      <c r="L473" s="70" t="str">
        <f>IF(Pivot!M473=0,"",Pivot!M473)</f>
        <v/>
      </c>
      <c r="M473" t="str">
        <f>IF(Pivot!L473=0,"",Pivot!L473)</f>
        <v/>
      </c>
      <c r="N473" t="str">
        <f>IF(Pivot!N473=0,"",Pivot!N473)</f>
        <v/>
      </c>
      <c r="O473" s="71"/>
      <c r="P473" s="83"/>
      <c r="Q473" s="83"/>
      <c r="R473" s="83"/>
      <c r="T473" s="2"/>
      <c r="U473" s="2"/>
      <c r="V473" s="2"/>
      <c r="W473" s="2"/>
      <c r="AA473" s="71"/>
    </row>
    <row r="474" spans="1:27" customFormat="1" x14ac:dyDescent="0.3">
      <c r="A474" s="2" t="str">
        <f>IF(Pivot!A474=0,"",TRIM(Pivot!A474))</f>
        <v/>
      </c>
      <c r="B474" t="str">
        <f>IF(Pivot!B474=0,"",Pivot!B474)</f>
        <v/>
      </c>
      <c r="C474" s="157" t="str">
        <f>IF(Pivot!C474=0,"",Pivot!C474)</f>
        <v/>
      </c>
      <c r="D474" s="157" t="str">
        <f>IF(Pivot!D474=0,"",Pivot!D474)</f>
        <v/>
      </c>
      <c r="E474" s="157" t="str">
        <f>IF(Pivot!E474=0,"",Pivot!E474)</f>
        <v/>
      </c>
      <c r="F474" s="157" t="str">
        <f>IF(Pivot!F474=0,"",Pivot!F474)</f>
        <v/>
      </c>
      <c r="G474" t="str">
        <f>IF(Pivot!G474=0,"",Pivot!G474)</f>
        <v/>
      </c>
      <c r="H474" s="157" t="str">
        <f>IF(Pivot!H474=0,"",Pivot!H474)</f>
        <v/>
      </c>
      <c r="I474" t="str">
        <f>IF(Pivot!J474=0,"",Pivot!J474)</f>
        <v/>
      </c>
      <c r="J474" t="str">
        <f>IF(Pivot!I474=0,"",Pivot!I474)</f>
        <v/>
      </c>
      <c r="K474" t="str">
        <f>IF(Pivot!K474=0,"",Pivot!K474)</f>
        <v/>
      </c>
      <c r="L474" s="70" t="str">
        <f>IF(Pivot!M474=0,"",Pivot!M474)</f>
        <v/>
      </c>
      <c r="M474" t="str">
        <f>IF(Pivot!L474=0,"",Pivot!L474)</f>
        <v/>
      </c>
      <c r="N474" t="str">
        <f>IF(Pivot!N474=0,"",Pivot!N474)</f>
        <v/>
      </c>
      <c r="O474" s="71"/>
      <c r="P474" s="83"/>
      <c r="Q474" s="83"/>
      <c r="R474" s="83"/>
      <c r="T474" s="2"/>
      <c r="U474" s="2"/>
      <c r="V474" s="2"/>
      <c r="W474" s="2"/>
      <c r="AA474" s="71"/>
    </row>
    <row r="475" spans="1:27" customFormat="1" x14ac:dyDescent="0.3">
      <c r="A475" s="2" t="str">
        <f>IF(Pivot!A475=0,"",TRIM(Pivot!A475))</f>
        <v/>
      </c>
      <c r="B475" t="str">
        <f>IF(Pivot!B475=0,"",Pivot!B475)</f>
        <v/>
      </c>
      <c r="C475" s="157" t="str">
        <f>IF(Pivot!C475=0,"",Pivot!C475)</f>
        <v/>
      </c>
      <c r="D475" s="157" t="str">
        <f>IF(Pivot!D475=0,"",Pivot!D475)</f>
        <v/>
      </c>
      <c r="E475" s="157" t="str">
        <f>IF(Pivot!E475=0,"",Pivot!E475)</f>
        <v/>
      </c>
      <c r="F475" s="157" t="str">
        <f>IF(Pivot!F475=0,"",Pivot!F475)</f>
        <v/>
      </c>
      <c r="G475" t="str">
        <f>IF(Pivot!G475=0,"",Pivot!G475)</f>
        <v/>
      </c>
      <c r="H475" s="157" t="str">
        <f>IF(Pivot!H475=0,"",Pivot!H475)</f>
        <v/>
      </c>
      <c r="I475" t="str">
        <f>IF(Pivot!J475=0,"",Pivot!J475)</f>
        <v/>
      </c>
      <c r="J475" t="str">
        <f>IF(Pivot!I475=0,"",Pivot!I475)</f>
        <v/>
      </c>
      <c r="K475" t="str">
        <f>IF(Pivot!K475=0,"",Pivot!K475)</f>
        <v/>
      </c>
      <c r="L475" s="70" t="str">
        <f>IF(Pivot!M475=0,"",Pivot!M475)</f>
        <v/>
      </c>
      <c r="M475" t="str">
        <f>IF(Pivot!L475=0,"",Pivot!L475)</f>
        <v/>
      </c>
      <c r="N475" t="str">
        <f>IF(Pivot!N475=0,"",Pivot!N475)</f>
        <v/>
      </c>
      <c r="O475" s="71"/>
      <c r="P475" s="83"/>
      <c r="Q475" s="83"/>
      <c r="R475" s="83"/>
      <c r="T475" s="2"/>
      <c r="U475" s="2"/>
      <c r="V475" s="2"/>
      <c r="W475" s="2"/>
      <c r="AA475" s="71"/>
    </row>
    <row r="476" spans="1:27" customFormat="1" x14ac:dyDescent="0.3">
      <c r="A476" s="2" t="str">
        <f>IF(Pivot!A476=0,"",TRIM(Pivot!A476))</f>
        <v/>
      </c>
      <c r="B476" t="str">
        <f>IF(Pivot!B476=0,"",Pivot!B476)</f>
        <v/>
      </c>
      <c r="C476" s="157" t="str">
        <f>IF(Pivot!C476=0,"",Pivot!C476)</f>
        <v/>
      </c>
      <c r="D476" s="157" t="str">
        <f>IF(Pivot!D476=0,"",Pivot!D476)</f>
        <v/>
      </c>
      <c r="E476" s="157" t="str">
        <f>IF(Pivot!E476=0,"",Pivot!E476)</f>
        <v/>
      </c>
      <c r="F476" s="157" t="str">
        <f>IF(Pivot!F476=0,"",Pivot!F476)</f>
        <v/>
      </c>
      <c r="G476" t="str">
        <f>IF(Pivot!G476=0,"",Pivot!G476)</f>
        <v/>
      </c>
      <c r="H476" s="157" t="str">
        <f>IF(Pivot!H476=0,"",Pivot!H476)</f>
        <v/>
      </c>
      <c r="I476" t="str">
        <f>IF(Pivot!J476=0,"",Pivot!J476)</f>
        <v/>
      </c>
      <c r="J476" t="str">
        <f>IF(Pivot!I476=0,"",Pivot!I476)</f>
        <v/>
      </c>
      <c r="K476" t="str">
        <f>IF(Pivot!K476=0,"",Pivot!K476)</f>
        <v/>
      </c>
      <c r="L476" s="70" t="str">
        <f>IF(Pivot!M476=0,"",Pivot!M476)</f>
        <v/>
      </c>
      <c r="M476" t="str">
        <f>IF(Pivot!L476=0,"",Pivot!L476)</f>
        <v/>
      </c>
      <c r="N476" t="str">
        <f>IF(Pivot!N476=0,"",Pivot!N476)</f>
        <v/>
      </c>
      <c r="O476" s="71"/>
      <c r="P476" s="83"/>
      <c r="Q476" s="83"/>
      <c r="R476" s="83"/>
      <c r="T476" s="2"/>
      <c r="U476" s="2"/>
      <c r="V476" s="2"/>
      <c r="W476" s="2"/>
      <c r="AA476" s="71"/>
    </row>
    <row r="477" spans="1:27" customFormat="1" x14ac:dyDescent="0.3">
      <c r="A477" s="2" t="str">
        <f>IF(Pivot!A477=0,"",TRIM(Pivot!A477))</f>
        <v/>
      </c>
      <c r="B477" t="str">
        <f>IF(Pivot!B477=0,"",Pivot!B477)</f>
        <v/>
      </c>
      <c r="C477" s="157" t="str">
        <f>IF(Pivot!C477=0,"",Pivot!C477)</f>
        <v/>
      </c>
      <c r="D477" s="157" t="str">
        <f>IF(Pivot!D477=0,"",Pivot!D477)</f>
        <v/>
      </c>
      <c r="E477" s="157" t="str">
        <f>IF(Pivot!E477=0,"",Pivot!E477)</f>
        <v/>
      </c>
      <c r="F477" s="157" t="str">
        <f>IF(Pivot!F477=0,"",Pivot!F477)</f>
        <v/>
      </c>
      <c r="G477" t="str">
        <f>IF(Pivot!G477=0,"",Pivot!G477)</f>
        <v/>
      </c>
      <c r="H477" s="157" t="str">
        <f>IF(Pivot!H477=0,"",Pivot!H477)</f>
        <v/>
      </c>
      <c r="I477" t="str">
        <f>IF(Pivot!J477=0,"",Pivot!J477)</f>
        <v/>
      </c>
      <c r="J477" t="str">
        <f>IF(Pivot!I477=0,"",Pivot!I477)</f>
        <v/>
      </c>
      <c r="K477" t="str">
        <f>IF(Pivot!K477=0,"",Pivot!K477)</f>
        <v/>
      </c>
      <c r="L477" s="70" t="str">
        <f>IF(Pivot!M477=0,"",Pivot!M477)</f>
        <v/>
      </c>
      <c r="M477" t="str">
        <f>IF(Pivot!L477=0,"",Pivot!L477)</f>
        <v/>
      </c>
      <c r="N477" t="str">
        <f>IF(Pivot!N477=0,"",Pivot!N477)</f>
        <v/>
      </c>
      <c r="O477" s="71"/>
      <c r="P477" s="83"/>
      <c r="Q477" s="83"/>
      <c r="R477" s="83"/>
      <c r="T477" s="2"/>
      <c r="U477" s="2"/>
      <c r="V477" s="2"/>
      <c r="W477" s="2"/>
      <c r="AA477" s="71"/>
    </row>
    <row r="478" spans="1:27" customFormat="1" x14ac:dyDescent="0.3">
      <c r="A478" s="2" t="str">
        <f>IF(Pivot!A478=0,"",TRIM(Pivot!A478))</f>
        <v/>
      </c>
      <c r="B478" t="str">
        <f>IF(Pivot!B478=0,"",Pivot!B478)</f>
        <v/>
      </c>
      <c r="C478" s="157" t="str">
        <f>IF(Pivot!C478=0,"",Pivot!C478)</f>
        <v/>
      </c>
      <c r="D478" s="157" t="str">
        <f>IF(Pivot!D478=0,"",Pivot!D478)</f>
        <v/>
      </c>
      <c r="E478" s="157" t="str">
        <f>IF(Pivot!E478=0,"",Pivot!E478)</f>
        <v/>
      </c>
      <c r="F478" s="157" t="str">
        <f>IF(Pivot!F478=0,"",Pivot!F478)</f>
        <v/>
      </c>
      <c r="G478" t="str">
        <f>IF(Pivot!G478=0,"",Pivot!G478)</f>
        <v/>
      </c>
      <c r="H478" s="157" t="str">
        <f>IF(Pivot!H478=0,"",Pivot!H478)</f>
        <v/>
      </c>
      <c r="I478" t="str">
        <f>IF(Pivot!J478=0,"",Pivot!J478)</f>
        <v/>
      </c>
      <c r="J478" t="str">
        <f>IF(Pivot!I478=0,"",Pivot!I478)</f>
        <v/>
      </c>
      <c r="K478" t="str">
        <f>IF(Pivot!K478=0,"",Pivot!K478)</f>
        <v/>
      </c>
      <c r="L478" s="70" t="str">
        <f>IF(Pivot!M478=0,"",Pivot!M478)</f>
        <v/>
      </c>
      <c r="M478" t="str">
        <f>IF(Pivot!L478=0,"",Pivot!L478)</f>
        <v/>
      </c>
      <c r="N478" t="str">
        <f>IF(Pivot!N478=0,"",Pivot!N478)</f>
        <v/>
      </c>
      <c r="O478" s="71"/>
      <c r="P478" s="83"/>
      <c r="Q478" s="83"/>
      <c r="R478" s="83"/>
      <c r="T478" s="2"/>
      <c r="U478" s="2"/>
      <c r="V478" s="2"/>
      <c r="W478" s="2"/>
      <c r="AA478" s="71"/>
    </row>
    <row r="479" spans="1:27" customFormat="1" x14ac:dyDescent="0.3">
      <c r="A479" s="2" t="str">
        <f>IF(Pivot!A479=0,"",TRIM(Pivot!A479))</f>
        <v/>
      </c>
      <c r="B479" t="str">
        <f>IF(Pivot!B479=0,"",Pivot!B479)</f>
        <v/>
      </c>
      <c r="C479" s="157" t="str">
        <f>IF(Pivot!C479=0,"",Pivot!C479)</f>
        <v/>
      </c>
      <c r="D479" s="157" t="str">
        <f>IF(Pivot!D479=0,"",Pivot!D479)</f>
        <v/>
      </c>
      <c r="E479" s="157" t="str">
        <f>IF(Pivot!E479=0,"",Pivot!E479)</f>
        <v/>
      </c>
      <c r="F479" s="157" t="str">
        <f>IF(Pivot!F479=0,"",Pivot!F479)</f>
        <v/>
      </c>
      <c r="G479" t="str">
        <f>IF(Pivot!G479=0,"",Pivot!G479)</f>
        <v/>
      </c>
      <c r="H479" s="157" t="str">
        <f>IF(Pivot!H479=0,"",Pivot!H479)</f>
        <v/>
      </c>
      <c r="I479" t="str">
        <f>IF(Pivot!J479=0,"",Pivot!J479)</f>
        <v/>
      </c>
      <c r="J479" t="str">
        <f>IF(Pivot!I479=0,"",Pivot!I479)</f>
        <v/>
      </c>
      <c r="K479" t="str">
        <f>IF(Pivot!K479=0,"",Pivot!K479)</f>
        <v/>
      </c>
      <c r="L479" s="70" t="str">
        <f>IF(Pivot!M479=0,"",Pivot!M479)</f>
        <v/>
      </c>
      <c r="M479" t="str">
        <f>IF(Pivot!L479=0,"",Pivot!L479)</f>
        <v/>
      </c>
      <c r="N479" t="str">
        <f>IF(Pivot!N479=0,"",Pivot!N479)</f>
        <v/>
      </c>
      <c r="O479" s="71"/>
      <c r="P479" s="83"/>
      <c r="Q479" s="83"/>
      <c r="R479" s="83"/>
      <c r="T479" s="2"/>
      <c r="U479" s="2"/>
      <c r="V479" s="2"/>
      <c r="W479" s="2"/>
      <c r="AA479" s="71"/>
    </row>
    <row r="480" spans="1:27" customFormat="1" x14ac:dyDescent="0.3">
      <c r="A480" s="2" t="str">
        <f>IF(Pivot!A480=0,"",TRIM(Pivot!A480))</f>
        <v/>
      </c>
      <c r="B480" t="str">
        <f>IF(Pivot!B480=0,"",Pivot!B480)</f>
        <v/>
      </c>
      <c r="C480" s="157" t="str">
        <f>IF(Pivot!C480=0,"",Pivot!C480)</f>
        <v/>
      </c>
      <c r="D480" s="157" t="str">
        <f>IF(Pivot!D480=0,"",Pivot!D480)</f>
        <v/>
      </c>
      <c r="E480" s="157" t="str">
        <f>IF(Pivot!E480=0,"",Pivot!E480)</f>
        <v/>
      </c>
      <c r="F480" s="157" t="str">
        <f>IF(Pivot!F480=0,"",Pivot!F480)</f>
        <v/>
      </c>
      <c r="G480" t="str">
        <f>IF(Pivot!G480=0,"",Pivot!G480)</f>
        <v/>
      </c>
      <c r="H480" s="157" t="str">
        <f>IF(Pivot!H480=0,"",Pivot!H480)</f>
        <v/>
      </c>
      <c r="I480" t="str">
        <f>IF(Pivot!J480=0,"",Pivot!J480)</f>
        <v/>
      </c>
      <c r="J480" t="str">
        <f>IF(Pivot!I480=0,"",Pivot!I480)</f>
        <v/>
      </c>
      <c r="K480" t="str">
        <f>IF(Pivot!K480=0,"",Pivot!K480)</f>
        <v/>
      </c>
      <c r="L480" s="70" t="str">
        <f>IF(Pivot!M480=0,"",Pivot!M480)</f>
        <v/>
      </c>
      <c r="M480" t="str">
        <f>IF(Pivot!L480=0,"",Pivot!L480)</f>
        <v/>
      </c>
      <c r="N480" t="str">
        <f>IF(Pivot!N480=0,"",Pivot!N480)</f>
        <v/>
      </c>
      <c r="O480" s="71"/>
      <c r="P480" s="83"/>
      <c r="Q480" s="83"/>
      <c r="R480" s="83"/>
      <c r="T480" s="2"/>
      <c r="U480" s="2"/>
      <c r="V480" s="2"/>
      <c r="W480" s="2"/>
      <c r="AA480" s="71"/>
    </row>
    <row r="481" spans="1:27" customFormat="1" x14ac:dyDescent="0.3">
      <c r="A481" s="2" t="str">
        <f>IF(Pivot!A481=0,"",TRIM(Pivot!A481))</f>
        <v/>
      </c>
      <c r="B481" t="str">
        <f>IF(Pivot!B481=0,"",Pivot!B481)</f>
        <v/>
      </c>
      <c r="C481" s="157" t="str">
        <f>IF(Pivot!C481=0,"",Pivot!C481)</f>
        <v/>
      </c>
      <c r="D481" s="157" t="str">
        <f>IF(Pivot!D481=0,"",Pivot!D481)</f>
        <v/>
      </c>
      <c r="E481" s="157" t="str">
        <f>IF(Pivot!E481=0,"",Pivot!E481)</f>
        <v/>
      </c>
      <c r="F481" s="157" t="str">
        <f>IF(Pivot!F481=0,"",Pivot!F481)</f>
        <v/>
      </c>
      <c r="G481" t="str">
        <f>IF(Pivot!G481=0,"",Pivot!G481)</f>
        <v/>
      </c>
      <c r="H481" s="157" t="str">
        <f>IF(Pivot!H481=0,"",Pivot!H481)</f>
        <v/>
      </c>
      <c r="I481" t="str">
        <f>IF(Pivot!J481=0,"",Pivot!J481)</f>
        <v/>
      </c>
      <c r="J481" t="str">
        <f>IF(Pivot!I481=0,"",Pivot!I481)</f>
        <v/>
      </c>
      <c r="K481" t="str">
        <f>IF(Pivot!K481=0,"",Pivot!K481)</f>
        <v/>
      </c>
      <c r="L481" s="70" t="str">
        <f>IF(Pivot!M481=0,"",Pivot!M481)</f>
        <v/>
      </c>
      <c r="M481" t="str">
        <f>IF(Pivot!L481=0,"",Pivot!L481)</f>
        <v/>
      </c>
      <c r="N481" t="str">
        <f>IF(Pivot!N481=0,"",Pivot!N481)</f>
        <v/>
      </c>
      <c r="O481" s="71"/>
      <c r="P481" s="83"/>
      <c r="Q481" s="83"/>
      <c r="R481" s="83"/>
      <c r="T481" s="2"/>
      <c r="U481" s="2"/>
      <c r="V481" s="2"/>
      <c r="W481" s="2"/>
      <c r="AA481" s="71"/>
    </row>
    <row r="482" spans="1:27" customFormat="1" x14ac:dyDescent="0.3">
      <c r="A482" s="2" t="str">
        <f>IF(Pivot!A482=0,"",TRIM(Pivot!A482))</f>
        <v/>
      </c>
      <c r="B482" t="str">
        <f>IF(Pivot!B482=0,"",Pivot!B482)</f>
        <v/>
      </c>
      <c r="C482" s="157" t="str">
        <f>IF(Pivot!C482=0,"",Pivot!C482)</f>
        <v/>
      </c>
      <c r="D482" s="157" t="str">
        <f>IF(Pivot!D482=0,"",Pivot!D482)</f>
        <v/>
      </c>
      <c r="E482" s="157" t="str">
        <f>IF(Pivot!E482=0,"",Pivot!E482)</f>
        <v/>
      </c>
      <c r="F482" s="157" t="str">
        <f>IF(Pivot!F482=0,"",Pivot!F482)</f>
        <v/>
      </c>
      <c r="G482" t="str">
        <f>IF(Pivot!G482=0,"",Pivot!G482)</f>
        <v/>
      </c>
      <c r="H482" s="157" t="str">
        <f>IF(Pivot!H482=0,"",Pivot!H482)</f>
        <v/>
      </c>
      <c r="I482" t="str">
        <f>IF(Pivot!J482=0,"",Pivot!J482)</f>
        <v/>
      </c>
      <c r="J482" t="str">
        <f>IF(Pivot!I482=0,"",Pivot!I482)</f>
        <v/>
      </c>
      <c r="K482" t="str">
        <f>IF(Pivot!K482=0,"",Pivot!K482)</f>
        <v/>
      </c>
      <c r="L482" s="70" t="str">
        <f>IF(Pivot!M482=0,"",Pivot!M482)</f>
        <v/>
      </c>
      <c r="M482" t="str">
        <f>IF(Pivot!L482=0,"",Pivot!L482)</f>
        <v/>
      </c>
      <c r="N482" t="str">
        <f>IF(Pivot!N482=0,"",Pivot!N482)</f>
        <v/>
      </c>
      <c r="O482" s="71"/>
      <c r="P482" s="83"/>
      <c r="Q482" s="83"/>
      <c r="R482" s="83"/>
      <c r="T482" s="2"/>
      <c r="U482" s="2"/>
      <c r="V482" s="2"/>
      <c r="W482" s="2"/>
      <c r="AA482" s="71"/>
    </row>
    <row r="483" spans="1:27" customFormat="1" x14ac:dyDescent="0.3">
      <c r="A483" s="2" t="str">
        <f>IF(Pivot!A483=0,"",TRIM(Pivot!A483))</f>
        <v/>
      </c>
      <c r="B483" t="str">
        <f>IF(Pivot!B483=0,"",Pivot!B483)</f>
        <v/>
      </c>
      <c r="C483" s="157" t="str">
        <f>IF(Pivot!C483=0,"",Pivot!C483)</f>
        <v/>
      </c>
      <c r="D483" s="157" t="str">
        <f>IF(Pivot!D483=0,"",Pivot!D483)</f>
        <v/>
      </c>
      <c r="E483" s="157" t="str">
        <f>IF(Pivot!E483=0,"",Pivot!E483)</f>
        <v/>
      </c>
      <c r="F483" s="157" t="str">
        <f>IF(Pivot!F483=0,"",Pivot!F483)</f>
        <v/>
      </c>
      <c r="G483" t="str">
        <f>IF(Pivot!G483=0,"",Pivot!G483)</f>
        <v/>
      </c>
      <c r="H483" s="157" t="str">
        <f>IF(Pivot!H483=0,"",Pivot!H483)</f>
        <v/>
      </c>
      <c r="I483" t="str">
        <f>IF(Pivot!J483=0,"",Pivot!J483)</f>
        <v/>
      </c>
      <c r="J483" t="str">
        <f>IF(Pivot!I483=0,"",Pivot!I483)</f>
        <v/>
      </c>
      <c r="K483" t="str">
        <f>IF(Pivot!K483=0,"",Pivot!K483)</f>
        <v/>
      </c>
      <c r="L483" s="70" t="str">
        <f>IF(Pivot!M483=0,"",Pivot!M483)</f>
        <v/>
      </c>
      <c r="M483" t="str">
        <f>IF(Pivot!L483=0,"",Pivot!L483)</f>
        <v/>
      </c>
      <c r="N483" t="str">
        <f>IF(Pivot!N483=0,"",Pivot!N483)</f>
        <v/>
      </c>
      <c r="O483" s="71"/>
      <c r="P483" s="83"/>
      <c r="Q483" s="83"/>
      <c r="R483" s="83"/>
      <c r="T483" s="2"/>
      <c r="U483" s="2"/>
      <c r="V483" s="2"/>
      <c r="W483" s="2"/>
      <c r="AA483" s="71"/>
    </row>
    <row r="484" spans="1:27" customFormat="1" x14ac:dyDescent="0.3">
      <c r="A484" s="2" t="str">
        <f>IF(Pivot!A484=0,"",TRIM(Pivot!A484))</f>
        <v/>
      </c>
      <c r="B484" t="str">
        <f>IF(Pivot!B484=0,"",Pivot!B484)</f>
        <v/>
      </c>
      <c r="C484" s="157" t="str">
        <f>IF(Pivot!C484=0,"",Pivot!C484)</f>
        <v/>
      </c>
      <c r="D484" s="157" t="str">
        <f>IF(Pivot!D484=0,"",Pivot!D484)</f>
        <v/>
      </c>
      <c r="E484" s="157" t="str">
        <f>IF(Pivot!E484=0,"",Pivot!E484)</f>
        <v/>
      </c>
      <c r="F484" s="157" t="str">
        <f>IF(Pivot!F484=0,"",Pivot!F484)</f>
        <v/>
      </c>
      <c r="G484" t="str">
        <f>IF(Pivot!G484=0,"",Pivot!G484)</f>
        <v/>
      </c>
      <c r="H484" s="157" t="str">
        <f>IF(Pivot!H484=0,"",Pivot!H484)</f>
        <v/>
      </c>
      <c r="I484" t="str">
        <f>IF(Pivot!J484=0,"",Pivot!J484)</f>
        <v/>
      </c>
      <c r="J484" t="str">
        <f>IF(Pivot!I484=0,"",Pivot!I484)</f>
        <v/>
      </c>
      <c r="K484" t="str">
        <f>IF(Pivot!K484=0,"",Pivot!K484)</f>
        <v/>
      </c>
      <c r="L484" s="70" t="str">
        <f>IF(Pivot!M484=0,"",Pivot!M484)</f>
        <v/>
      </c>
      <c r="M484" t="str">
        <f>IF(Pivot!L484=0,"",Pivot!L484)</f>
        <v/>
      </c>
      <c r="N484" t="str">
        <f>IF(Pivot!N484=0,"",Pivot!N484)</f>
        <v/>
      </c>
      <c r="O484" s="71"/>
      <c r="P484" s="83"/>
      <c r="Q484" s="83"/>
      <c r="R484" s="83"/>
      <c r="T484" s="2"/>
      <c r="U484" s="2"/>
      <c r="V484" s="2"/>
      <c r="W484" s="2"/>
      <c r="AA484" s="71"/>
    </row>
    <row r="485" spans="1:27" customFormat="1" x14ac:dyDescent="0.3">
      <c r="A485" s="2" t="str">
        <f>IF(Pivot!A485=0,"",TRIM(Pivot!A485))</f>
        <v/>
      </c>
      <c r="B485" t="str">
        <f>IF(Pivot!B485=0,"",Pivot!B485)</f>
        <v/>
      </c>
      <c r="C485" s="157" t="str">
        <f>IF(Pivot!C485=0,"",Pivot!C485)</f>
        <v/>
      </c>
      <c r="D485" s="157" t="str">
        <f>IF(Pivot!D485=0,"",Pivot!D485)</f>
        <v/>
      </c>
      <c r="E485" s="157" t="str">
        <f>IF(Pivot!E485=0,"",Pivot!E485)</f>
        <v/>
      </c>
      <c r="F485" s="157" t="str">
        <f>IF(Pivot!F485=0,"",Pivot!F485)</f>
        <v/>
      </c>
      <c r="G485" t="str">
        <f>IF(Pivot!G485=0,"",Pivot!G485)</f>
        <v/>
      </c>
      <c r="H485" s="157" t="str">
        <f>IF(Pivot!H485=0,"",Pivot!H485)</f>
        <v/>
      </c>
      <c r="I485" t="str">
        <f>IF(Pivot!J485=0,"",Pivot!J485)</f>
        <v/>
      </c>
      <c r="J485" t="str">
        <f>IF(Pivot!I485=0,"",Pivot!I485)</f>
        <v/>
      </c>
      <c r="K485" t="str">
        <f>IF(Pivot!K485=0,"",Pivot!K485)</f>
        <v/>
      </c>
      <c r="L485" s="70" t="str">
        <f>IF(Pivot!M485=0,"",Pivot!M485)</f>
        <v/>
      </c>
      <c r="M485" t="str">
        <f>IF(Pivot!L485=0,"",Pivot!L485)</f>
        <v/>
      </c>
      <c r="N485" t="str">
        <f>IF(Pivot!N485=0,"",Pivot!N485)</f>
        <v/>
      </c>
      <c r="O485" s="71"/>
      <c r="P485" s="83"/>
      <c r="Q485" s="83"/>
      <c r="R485" s="83"/>
      <c r="T485" s="2"/>
      <c r="U485" s="2"/>
      <c r="V485" s="2"/>
      <c r="W485" s="2"/>
      <c r="AA485" s="71"/>
    </row>
    <row r="486" spans="1:27" customFormat="1" x14ac:dyDescent="0.3">
      <c r="A486" s="2" t="str">
        <f>IF(Pivot!A486=0,"",TRIM(Pivot!A486))</f>
        <v/>
      </c>
      <c r="B486" t="str">
        <f>IF(Pivot!B486=0,"",Pivot!B486)</f>
        <v/>
      </c>
      <c r="C486" s="157" t="str">
        <f>IF(Pivot!C486=0,"",Pivot!C486)</f>
        <v/>
      </c>
      <c r="D486" s="157" t="str">
        <f>IF(Pivot!D486=0,"",Pivot!D486)</f>
        <v/>
      </c>
      <c r="E486" s="157" t="str">
        <f>IF(Pivot!E486=0,"",Pivot!E486)</f>
        <v/>
      </c>
      <c r="F486" s="157" t="str">
        <f>IF(Pivot!F486=0,"",Pivot!F486)</f>
        <v/>
      </c>
      <c r="G486" t="str">
        <f>IF(Pivot!G486=0,"",Pivot!G486)</f>
        <v/>
      </c>
      <c r="H486" s="157" t="str">
        <f>IF(Pivot!H486=0,"",Pivot!H486)</f>
        <v/>
      </c>
      <c r="I486" t="str">
        <f>IF(Pivot!J486=0,"",Pivot!J486)</f>
        <v/>
      </c>
      <c r="J486" t="str">
        <f>IF(Pivot!I486=0,"",Pivot!I486)</f>
        <v/>
      </c>
      <c r="K486" t="str">
        <f>IF(Pivot!K486=0,"",Pivot!K486)</f>
        <v/>
      </c>
      <c r="L486" s="70" t="str">
        <f>IF(Pivot!M486=0,"",Pivot!M486)</f>
        <v/>
      </c>
      <c r="M486" t="str">
        <f>IF(Pivot!L486=0,"",Pivot!L486)</f>
        <v/>
      </c>
      <c r="N486" t="str">
        <f>IF(Pivot!N486=0,"",Pivot!N486)</f>
        <v/>
      </c>
      <c r="O486" s="71"/>
      <c r="P486" s="83"/>
      <c r="Q486" s="83"/>
      <c r="R486" s="83"/>
      <c r="T486" s="2"/>
      <c r="U486" s="2"/>
      <c r="V486" s="2"/>
      <c r="W486" s="2"/>
      <c r="AA486" s="71"/>
    </row>
    <row r="487" spans="1:27" customFormat="1" ht="15" thickBot="1" x14ac:dyDescent="0.35">
      <c r="A487" s="2" t="str">
        <f>IF(Pivot!A487=0,"",TRIM(Pivot!A487))</f>
        <v/>
      </c>
      <c r="B487" t="str">
        <f>IF(Pivot!B487=0,"",Pivot!B487)</f>
        <v/>
      </c>
      <c r="C487" s="157" t="str">
        <f>IF(Pivot!C487=0,"",Pivot!C487)</f>
        <v/>
      </c>
      <c r="D487" s="157" t="str">
        <f>IF(Pivot!D487=0,"",Pivot!D487)</f>
        <v/>
      </c>
      <c r="E487" s="157" t="str">
        <f>IF(Pivot!E487=0,"",Pivot!E487)</f>
        <v/>
      </c>
      <c r="F487" s="157" t="str">
        <f>IF(Pivot!F487=0,"",Pivot!F487)</f>
        <v/>
      </c>
      <c r="G487" t="str">
        <f>IF(Pivot!G487=0,"",Pivot!G487)</f>
        <v/>
      </c>
      <c r="H487" s="157" t="str">
        <f>IF(Pivot!H487=0,"",Pivot!H487)</f>
        <v/>
      </c>
      <c r="I487" t="str">
        <f>IF(Pivot!J487=0,"",Pivot!J487)</f>
        <v/>
      </c>
      <c r="J487" t="str">
        <f>IF(Pivot!I487=0,"",Pivot!I487)</f>
        <v/>
      </c>
      <c r="K487" t="str">
        <f>IF(Pivot!K487=0,"",Pivot!K487)</f>
        <v/>
      </c>
      <c r="L487" s="70" t="str">
        <f>IF(Pivot!M487=0,"",Pivot!M487)</f>
        <v/>
      </c>
      <c r="M487" t="str">
        <f>IF(Pivot!L487=0,"",Pivot!L487)</f>
        <v/>
      </c>
      <c r="N487" t="str">
        <f>IF(Pivot!N487=0,"",Pivot!N487)</f>
        <v/>
      </c>
      <c r="O487" s="71"/>
      <c r="P487" s="83"/>
      <c r="Q487" s="83"/>
      <c r="R487" s="83"/>
      <c r="T487" s="2"/>
      <c r="U487" s="2"/>
      <c r="V487" s="2"/>
      <c r="W487" s="2"/>
      <c r="AA487" s="71"/>
    </row>
    <row r="488" spans="1:27" customFormat="1" ht="15" thickBot="1" x14ac:dyDescent="0.35">
      <c r="A488" s="2"/>
      <c r="B488" t="str">
        <f>IF(Pivot!B488=0,"",Pivot!B488)</f>
        <v/>
      </c>
      <c r="C488" s="157"/>
      <c r="D488" s="83"/>
      <c r="E488" s="83"/>
      <c r="F488" s="83"/>
      <c r="H488" s="2"/>
      <c r="I488" s="2"/>
      <c r="J488" s="2"/>
      <c r="L488" s="2"/>
      <c r="M488" s="2"/>
      <c r="N488" s="2"/>
      <c r="O488" s="71"/>
      <c r="P488" s="83"/>
      <c r="Q488" s="83"/>
      <c r="R488" s="83"/>
      <c r="T488" s="78"/>
      <c r="U488" s="79"/>
      <c r="V488" s="79"/>
      <c r="W488" s="79"/>
      <c r="AA488" s="2"/>
    </row>
    <row r="489" spans="1:27" customFormat="1" x14ac:dyDescent="0.3">
      <c r="A489" s="2"/>
      <c r="B489" t="str">
        <f>IF(Pivot!B489=0,"",Pivot!B489)</f>
        <v/>
      </c>
      <c r="C489" s="157"/>
      <c r="D489" s="83"/>
      <c r="E489" s="83"/>
      <c r="F489" s="83"/>
      <c r="H489" s="2"/>
      <c r="I489" s="2"/>
      <c r="J489" s="2"/>
      <c r="L489" s="2"/>
      <c r="M489" s="2"/>
      <c r="N489" s="2"/>
      <c r="O489" s="71"/>
      <c r="P489" s="83"/>
      <c r="Q489" s="83"/>
      <c r="R489" s="83"/>
      <c r="T489" s="2"/>
      <c r="U489" s="2"/>
      <c r="V489" s="2"/>
      <c r="W489" s="2"/>
      <c r="AA489" s="2"/>
    </row>
    <row r="490" spans="1:27" customFormat="1" x14ac:dyDescent="0.3">
      <c r="A490" s="2"/>
      <c r="B490" t="str">
        <f>IF(Pivot!B490=0,"",Pivot!B490)</f>
        <v/>
      </c>
      <c r="C490" s="157"/>
      <c r="D490" s="83"/>
      <c r="E490" s="83"/>
      <c r="F490" s="83"/>
      <c r="H490" s="2"/>
      <c r="I490" s="2"/>
      <c r="J490" s="2"/>
      <c r="L490" s="2"/>
      <c r="M490" s="2"/>
      <c r="N490" s="2"/>
      <c r="O490" s="71"/>
      <c r="P490" s="83"/>
      <c r="Q490" s="83"/>
      <c r="R490" s="83"/>
      <c r="T490" s="2"/>
      <c r="U490" s="2"/>
      <c r="V490" s="2"/>
      <c r="W490" s="2"/>
      <c r="AA490" s="2"/>
    </row>
    <row r="491" spans="1:27" customFormat="1" x14ac:dyDescent="0.3">
      <c r="A491" s="2"/>
      <c r="B491" t="str">
        <f>IF(Pivot!B491=0,"",Pivot!B491)</f>
        <v/>
      </c>
      <c r="C491" s="157"/>
      <c r="D491" s="83"/>
      <c r="E491" s="83"/>
      <c r="F491" s="83"/>
      <c r="H491" s="2"/>
      <c r="I491" s="2"/>
      <c r="J491" s="2"/>
      <c r="L491" s="2"/>
      <c r="M491" s="2"/>
      <c r="N491" s="2"/>
      <c r="O491" s="71"/>
      <c r="P491" s="83"/>
      <c r="Q491" s="83"/>
      <c r="R491" s="83"/>
      <c r="T491" s="2"/>
      <c r="U491" s="2"/>
      <c r="V491" s="2"/>
      <c r="W491" s="2"/>
      <c r="AA491" s="2"/>
    </row>
    <row r="492" spans="1:27" customFormat="1" x14ac:dyDescent="0.3">
      <c r="A492" s="2"/>
      <c r="B492" t="str">
        <f>IF(Pivot!B492=0,"",Pivot!B492)</f>
        <v/>
      </c>
      <c r="C492" s="157"/>
      <c r="D492" s="83"/>
      <c r="E492" s="83"/>
      <c r="F492" s="83"/>
      <c r="H492" s="2"/>
      <c r="I492" s="2"/>
      <c r="J492" s="2"/>
      <c r="L492" s="2"/>
      <c r="M492" s="2"/>
      <c r="N492" s="2"/>
      <c r="O492" s="71"/>
      <c r="P492" s="83"/>
      <c r="Q492" s="83"/>
      <c r="R492" s="83"/>
      <c r="T492" s="2"/>
      <c r="U492" s="2"/>
      <c r="V492" s="2"/>
      <c r="W492" s="2"/>
      <c r="AA492" s="2"/>
    </row>
    <row r="493" spans="1:27" customFormat="1" x14ac:dyDescent="0.3">
      <c r="A493" s="2"/>
      <c r="B493" t="str">
        <f>IF(Pivot!B493=0,"",Pivot!B493)</f>
        <v/>
      </c>
      <c r="C493" s="157"/>
      <c r="D493" s="83"/>
      <c r="E493" s="83"/>
      <c r="F493" s="83"/>
      <c r="H493" s="2"/>
      <c r="I493" s="2"/>
      <c r="J493" s="2"/>
      <c r="L493" s="2"/>
      <c r="M493" s="2"/>
      <c r="N493" s="2"/>
      <c r="O493" s="71"/>
      <c r="P493" s="83"/>
      <c r="Q493" s="83"/>
      <c r="R493" s="83"/>
      <c r="T493" s="2"/>
      <c r="U493" s="2"/>
      <c r="V493" s="2"/>
      <c r="W493" s="2"/>
      <c r="AA493" s="2"/>
    </row>
    <row r="494" spans="1:27" customFormat="1" x14ac:dyDescent="0.3">
      <c r="A494" s="2"/>
      <c r="B494" t="str">
        <f>IF(Pivot!B494=0,"",Pivot!B494)</f>
        <v/>
      </c>
      <c r="C494" s="157"/>
      <c r="D494" s="83"/>
      <c r="E494" s="83"/>
      <c r="F494" s="83"/>
      <c r="H494" s="2"/>
      <c r="I494" s="2"/>
      <c r="J494" s="2"/>
      <c r="L494" s="2"/>
      <c r="M494" s="2"/>
      <c r="N494" s="2"/>
      <c r="O494" s="71"/>
      <c r="P494" s="83"/>
      <c r="Q494" s="83"/>
      <c r="R494" s="83"/>
      <c r="T494" s="2"/>
      <c r="U494" s="2"/>
      <c r="V494" s="2"/>
      <c r="W494" s="2"/>
      <c r="AA494" s="2"/>
    </row>
    <row r="495" spans="1:27" customFormat="1" x14ac:dyDescent="0.3">
      <c r="A495" s="2"/>
      <c r="B495" t="str">
        <f>IF(Pivot!B495=0,"",Pivot!B495)</f>
        <v/>
      </c>
      <c r="C495" s="157"/>
      <c r="D495" s="83"/>
      <c r="E495" s="83"/>
      <c r="F495" s="83"/>
      <c r="H495" s="2"/>
      <c r="I495" s="2"/>
      <c r="J495" s="2"/>
      <c r="L495" s="2"/>
      <c r="M495" s="2"/>
      <c r="N495" s="2"/>
      <c r="O495" s="71"/>
      <c r="P495" s="83"/>
      <c r="Q495" s="83"/>
      <c r="R495" s="83"/>
      <c r="T495" s="2"/>
      <c r="U495" s="2"/>
      <c r="V495" s="2"/>
      <c r="W495" s="2"/>
      <c r="AA495" s="2"/>
    </row>
    <row r="496" spans="1:27" customFormat="1" x14ac:dyDescent="0.3">
      <c r="A496" s="2"/>
      <c r="B496" t="str">
        <f>IF(Pivot!B496=0,"",Pivot!B496)</f>
        <v/>
      </c>
      <c r="C496" s="157"/>
      <c r="D496" s="83"/>
      <c r="E496" s="83"/>
      <c r="F496" s="83"/>
      <c r="H496" s="2"/>
      <c r="I496" s="2"/>
      <c r="J496" s="2"/>
      <c r="L496" s="2"/>
      <c r="M496" s="2"/>
      <c r="N496" s="2"/>
      <c r="O496" s="71"/>
      <c r="P496" s="83"/>
      <c r="Q496" s="83"/>
      <c r="R496" s="83"/>
      <c r="T496" s="2"/>
      <c r="U496" s="2"/>
      <c r="V496" s="2"/>
      <c r="W496" s="2"/>
      <c r="AA496" s="2"/>
    </row>
    <row r="497" spans="1:27" customFormat="1" x14ac:dyDescent="0.3">
      <c r="A497" s="2"/>
      <c r="B497" t="str">
        <f>IF(Pivot!B497=0,"",Pivot!B497)</f>
        <v/>
      </c>
      <c r="C497" s="157"/>
      <c r="D497" s="83"/>
      <c r="E497" s="83"/>
      <c r="F497" s="83"/>
      <c r="H497" s="2"/>
      <c r="I497" s="2"/>
      <c r="J497" s="2"/>
      <c r="L497" s="2"/>
      <c r="M497" s="2"/>
      <c r="N497" s="2"/>
      <c r="O497" s="71"/>
      <c r="P497" s="83"/>
      <c r="Q497" s="83"/>
      <c r="R497" s="83"/>
      <c r="T497" s="2"/>
      <c r="U497" s="2"/>
      <c r="V497" s="2"/>
      <c r="W497" s="2"/>
      <c r="AA497" s="2"/>
    </row>
    <row r="498" spans="1:27" customFormat="1" x14ac:dyDescent="0.3">
      <c r="A498" s="2"/>
      <c r="B498" t="str">
        <f>IF(Pivot!B498=0,"",Pivot!B498)</f>
        <v/>
      </c>
      <c r="C498" s="157"/>
      <c r="D498" s="83"/>
      <c r="E498" s="83"/>
      <c r="F498" s="83"/>
      <c r="H498" s="2"/>
      <c r="I498" s="2"/>
      <c r="J498" s="2"/>
      <c r="L498" s="2"/>
      <c r="M498" s="2"/>
      <c r="N498" s="2"/>
      <c r="O498" s="71"/>
      <c r="P498" s="83"/>
      <c r="Q498" s="83"/>
      <c r="R498" s="83"/>
      <c r="T498" s="2"/>
      <c r="U498" s="2"/>
      <c r="V498" s="2"/>
      <c r="W498" s="2"/>
      <c r="AA498" s="2"/>
    </row>
    <row r="499" spans="1:27" customFormat="1" x14ac:dyDescent="0.3">
      <c r="A499" s="2"/>
      <c r="B499" t="str">
        <f>IF(Pivot!B499=0,"",Pivot!B499)</f>
        <v/>
      </c>
      <c r="C499" s="157"/>
      <c r="D499" s="83"/>
      <c r="E499" s="83"/>
      <c r="F499" s="83"/>
      <c r="H499" s="2"/>
      <c r="I499" s="2"/>
      <c r="J499" s="2"/>
      <c r="L499" s="2"/>
      <c r="M499" s="2"/>
      <c r="N499" s="2"/>
      <c r="O499" s="71"/>
      <c r="P499" s="83"/>
      <c r="Q499" s="83"/>
      <c r="R499" s="83"/>
      <c r="T499" s="2"/>
      <c r="U499" s="2"/>
      <c r="V499" s="2"/>
      <c r="W499" s="2"/>
      <c r="AA499" s="2"/>
    </row>
    <row r="500" spans="1:27" customFormat="1" x14ac:dyDescent="0.3">
      <c r="A500" s="2"/>
      <c r="B500" t="str">
        <f>IF(Pivot!B500=0,"",Pivot!B500)</f>
        <v/>
      </c>
      <c r="C500" s="157"/>
      <c r="D500" s="83"/>
      <c r="E500" s="83"/>
      <c r="F500" s="83"/>
      <c r="H500" s="2"/>
      <c r="I500" s="2"/>
      <c r="J500" s="2"/>
      <c r="L500" s="2"/>
      <c r="M500" s="2"/>
      <c r="N500" s="2"/>
      <c r="O500" s="71"/>
      <c r="P500" s="83"/>
      <c r="Q500" s="83"/>
      <c r="R500" s="83"/>
      <c r="T500" s="2"/>
      <c r="U500" s="2"/>
      <c r="V500" s="2"/>
      <c r="W500" s="2"/>
      <c r="AA500" s="2"/>
    </row>
    <row r="501" spans="1:27" customFormat="1" x14ac:dyDescent="0.3">
      <c r="A501" s="2"/>
      <c r="B501" t="str">
        <f>IF(Pivot!B501=0,"",Pivot!B501)</f>
        <v/>
      </c>
      <c r="C501" s="157"/>
      <c r="D501" s="83"/>
      <c r="E501" s="83"/>
      <c r="F501" s="83"/>
      <c r="H501" s="2"/>
      <c r="I501" s="2"/>
      <c r="J501" s="2"/>
      <c r="L501" s="2"/>
      <c r="M501" s="2"/>
      <c r="N501" s="2"/>
      <c r="O501" s="71"/>
      <c r="P501" s="83"/>
      <c r="Q501" s="83"/>
      <c r="R501" s="83"/>
      <c r="T501" s="2"/>
      <c r="U501" s="2"/>
      <c r="V501" s="2"/>
      <c r="W501" s="2"/>
      <c r="AA501" s="2"/>
    </row>
    <row r="502" spans="1:27" customFormat="1" x14ac:dyDescent="0.3">
      <c r="A502" s="2"/>
      <c r="B502" t="str">
        <f>IF(Pivot!B502=0,"",Pivot!B502)</f>
        <v/>
      </c>
      <c r="C502" s="157"/>
      <c r="D502" s="83"/>
      <c r="E502" s="83"/>
      <c r="F502" s="83"/>
      <c r="H502" s="2"/>
      <c r="I502" s="2"/>
      <c r="J502" s="2"/>
      <c r="L502" s="2"/>
      <c r="M502" s="2"/>
      <c r="N502" s="2"/>
      <c r="O502" s="71"/>
      <c r="P502" s="83"/>
      <c r="Q502" s="83"/>
      <c r="R502" s="83"/>
      <c r="T502" s="2"/>
      <c r="U502" s="2"/>
      <c r="V502" s="2"/>
      <c r="W502" s="2"/>
      <c r="AA502" s="2"/>
    </row>
    <row r="503" spans="1:27" customFormat="1" x14ac:dyDescent="0.3">
      <c r="A503" s="2"/>
      <c r="B503" t="str">
        <f>IF(Pivot!B503=0,"",Pivot!B503)</f>
        <v/>
      </c>
      <c r="C503" s="157"/>
      <c r="D503" s="83"/>
      <c r="E503" s="83"/>
      <c r="F503" s="83"/>
      <c r="H503" s="2"/>
      <c r="I503" s="2"/>
      <c r="J503" s="2"/>
      <c r="L503" s="2"/>
      <c r="M503" s="2"/>
      <c r="N503" s="2"/>
      <c r="O503" s="71"/>
      <c r="P503" s="83"/>
      <c r="Q503" s="83"/>
      <c r="R503" s="83"/>
      <c r="T503" s="2"/>
      <c r="U503" s="2"/>
      <c r="V503" s="2"/>
      <c r="W503" s="2"/>
      <c r="AA503" s="2"/>
    </row>
    <row r="504" spans="1:27" customFormat="1" x14ac:dyDescent="0.3">
      <c r="A504" s="2"/>
      <c r="B504" t="str">
        <f>IF(Pivot!B504=0,"",Pivot!B504)</f>
        <v/>
      </c>
      <c r="C504" s="157"/>
      <c r="D504" s="83"/>
      <c r="E504" s="83"/>
      <c r="F504" s="83"/>
      <c r="H504" s="2"/>
      <c r="I504" s="2"/>
      <c r="J504" s="2"/>
      <c r="L504" s="2"/>
      <c r="M504" s="2"/>
      <c r="N504" s="2"/>
      <c r="O504" s="71"/>
      <c r="P504" s="83"/>
      <c r="Q504" s="83"/>
      <c r="R504" s="83"/>
      <c r="T504" s="2"/>
      <c r="U504" s="2"/>
      <c r="V504" s="2"/>
      <c r="W504" s="2"/>
      <c r="AA504" s="2"/>
    </row>
    <row r="505" spans="1:27" customFormat="1" x14ac:dyDescent="0.3">
      <c r="A505" s="2"/>
      <c r="B505" t="str">
        <f>IF(Pivot!B505=0,"",Pivot!B505)</f>
        <v/>
      </c>
      <c r="C505" s="157"/>
      <c r="D505" s="83"/>
      <c r="E505" s="83"/>
      <c r="F505" s="83"/>
      <c r="H505" s="2"/>
      <c r="I505" s="2"/>
      <c r="J505" s="2"/>
      <c r="L505" s="2"/>
      <c r="M505" s="2"/>
      <c r="N505" s="2"/>
      <c r="O505" s="71"/>
      <c r="P505" s="83"/>
      <c r="Q505" s="83"/>
      <c r="R505" s="83"/>
      <c r="T505" s="2"/>
      <c r="U505" s="2"/>
      <c r="V505" s="2"/>
      <c r="W505" s="2"/>
      <c r="AA505" s="2"/>
    </row>
    <row r="506" spans="1:27" customFormat="1" x14ac:dyDescent="0.3">
      <c r="A506" s="2"/>
      <c r="B506" t="str">
        <f>IF(Pivot!B506=0,"",Pivot!B506)</f>
        <v/>
      </c>
      <c r="C506" s="157"/>
      <c r="D506" s="83"/>
      <c r="E506" s="83"/>
      <c r="F506" s="83"/>
      <c r="H506" s="2"/>
      <c r="I506" s="2"/>
      <c r="J506" s="2"/>
      <c r="L506" s="2"/>
      <c r="M506" s="2"/>
      <c r="N506" s="2"/>
      <c r="O506" s="71"/>
      <c r="P506" s="83"/>
      <c r="Q506" s="83"/>
      <c r="R506" s="83"/>
      <c r="T506" s="2"/>
      <c r="U506" s="2"/>
      <c r="V506" s="2"/>
      <c r="W506" s="2"/>
      <c r="AA506" s="2"/>
    </row>
    <row r="507" spans="1:27" customFormat="1" x14ac:dyDescent="0.3">
      <c r="A507" s="2"/>
      <c r="B507" t="str">
        <f>IF(Pivot!B507=0,"",Pivot!B507)</f>
        <v/>
      </c>
      <c r="C507" s="157"/>
      <c r="D507" s="83"/>
      <c r="E507" s="83"/>
      <c r="F507" s="83"/>
      <c r="H507" s="2"/>
      <c r="I507" s="2"/>
      <c r="J507" s="2"/>
      <c r="L507" s="2"/>
      <c r="M507" s="2"/>
      <c r="N507" s="2"/>
      <c r="O507" s="71"/>
      <c r="P507" s="83"/>
      <c r="Q507" s="83"/>
      <c r="R507" s="83"/>
      <c r="T507" s="2"/>
      <c r="U507" s="2"/>
      <c r="V507" s="2"/>
      <c r="W507" s="2"/>
      <c r="AA507" s="2"/>
    </row>
    <row r="508" spans="1:27" customFormat="1" x14ac:dyDescent="0.3">
      <c r="A508" s="2"/>
      <c r="B508" t="str">
        <f>IF(Pivot!B508=0,"",Pivot!B508)</f>
        <v/>
      </c>
      <c r="C508" s="157"/>
      <c r="D508" s="83"/>
      <c r="E508" s="83"/>
      <c r="F508" s="83"/>
      <c r="H508" s="2"/>
      <c r="I508" s="2"/>
      <c r="J508" s="2"/>
      <c r="L508" s="2"/>
      <c r="M508" s="2"/>
      <c r="N508" s="2"/>
      <c r="O508" s="71"/>
      <c r="P508" s="83"/>
      <c r="Q508" s="83"/>
      <c r="R508" s="83"/>
      <c r="T508" s="2"/>
      <c r="U508" s="2"/>
      <c r="V508" s="2"/>
      <c r="W508" s="2"/>
      <c r="AA508" s="2"/>
    </row>
    <row r="509" spans="1:27" customFormat="1" x14ac:dyDescent="0.3">
      <c r="A509" s="2"/>
      <c r="B509" t="str">
        <f>IF(Pivot!B509=0,"",Pivot!B509)</f>
        <v/>
      </c>
      <c r="C509" s="157"/>
      <c r="D509" s="83"/>
      <c r="E509" s="83"/>
      <c r="F509" s="83"/>
      <c r="H509" s="2"/>
      <c r="I509" s="2"/>
      <c r="J509" s="2"/>
      <c r="L509" s="2"/>
      <c r="M509" s="2"/>
      <c r="N509" s="2"/>
      <c r="O509" s="71"/>
      <c r="P509" s="83"/>
      <c r="Q509" s="83"/>
      <c r="R509" s="83"/>
      <c r="T509" s="2"/>
      <c r="U509" s="2"/>
      <c r="V509" s="2"/>
      <c r="W509" s="2"/>
      <c r="AA509" s="2"/>
    </row>
    <row r="510" spans="1:27" customFormat="1" x14ac:dyDescent="0.3">
      <c r="A510" s="2"/>
      <c r="B510" t="str">
        <f>IF(Pivot!B510=0,"",Pivot!B510)</f>
        <v/>
      </c>
      <c r="C510" s="157"/>
      <c r="D510" s="83"/>
      <c r="E510" s="83"/>
      <c r="F510" s="83"/>
      <c r="H510" s="2"/>
      <c r="I510" s="2"/>
      <c r="J510" s="2"/>
      <c r="L510" s="2"/>
      <c r="M510" s="2"/>
      <c r="N510" s="2"/>
      <c r="O510" s="71"/>
      <c r="P510" s="83"/>
      <c r="Q510" s="83"/>
      <c r="R510" s="83"/>
      <c r="T510" s="2"/>
      <c r="U510" s="2"/>
      <c r="V510" s="2"/>
      <c r="W510" s="2"/>
      <c r="AA510" s="2"/>
    </row>
    <row r="511" spans="1:27" customFormat="1" x14ac:dyDescent="0.3">
      <c r="A511" s="2"/>
      <c r="B511" t="str">
        <f>IF(Pivot!B511=0,"",Pivot!B511)</f>
        <v/>
      </c>
      <c r="C511" s="157"/>
      <c r="D511" s="83"/>
      <c r="E511" s="83"/>
      <c r="F511" s="83"/>
      <c r="H511" s="2"/>
      <c r="I511" s="2"/>
      <c r="J511" s="2"/>
      <c r="L511" s="2"/>
      <c r="M511" s="2"/>
      <c r="N511" s="2"/>
      <c r="O511" s="71"/>
      <c r="P511" s="83"/>
      <c r="Q511" s="83"/>
      <c r="R511" s="83"/>
      <c r="T511" s="2"/>
      <c r="U511" s="2"/>
      <c r="V511" s="2"/>
      <c r="W511" s="2"/>
      <c r="AA511" s="2"/>
    </row>
    <row r="512" spans="1:27" customFormat="1" x14ac:dyDescent="0.3">
      <c r="A512" s="2"/>
      <c r="B512" t="str">
        <f>IF(Pivot!B512=0,"",Pivot!B512)</f>
        <v/>
      </c>
      <c r="C512" s="157"/>
      <c r="D512" s="83"/>
      <c r="E512" s="83"/>
      <c r="F512" s="83"/>
      <c r="H512" s="2"/>
      <c r="I512" s="2"/>
      <c r="J512" s="2"/>
      <c r="L512" s="2"/>
      <c r="M512" s="2"/>
      <c r="N512" s="2"/>
      <c r="O512" s="71"/>
      <c r="P512" s="83"/>
      <c r="Q512" s="83"/>
      <c r="R512" s="83"/>
      <c r="T512" s="2"/>
      <c r="U512" s="2"/>
      <c r="V512" s="2"/>
      <c r="W512" s="2"/>
      <c r="AA512" s="2"/>
    </row>
    <row r="513" spans="2:42" x14ac:dyDescent="0.3">
      <c r="B513" t="str">
        <f>IF(Pivot!B513=0,"",Pivot!B513)</f>
        <v/>
      </c>
      <c r="P513" s="83"/>
      <c r="Q513" s="83"/>
      <c r="R513" s="83"/>
      <c r="S513"/>
      <c r="T513" s="2"/>
      <c r="U513" s="2"/>
      <c r="V513" s="2"/>
      <c r="W513" s="2"/>
      <c r="X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</row>
    <row r="514" spans="2:42" x14ac:dyDescent="0.3">
      <c r="B514" t="str">
        <f>IF(Pivot!B514=0,"",Pivot!B514)</f>
        <v/>
      </c>
      <c r="P514" s="83"/>
      <c r="Q514" s="83"/>
      <c r="R514" s="83"/>
      <c r="S514"/>
      <c r="T514" s="2"/>
      <c r="U514" s="2"/>
      <c r="V514" s="2"/>
      <c r="W514" s="2"/>
      <c r="X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</row>
    <row r="515" spans="2:42" x14ac:dyDescent="0.3">
      <c r="B515" t="str">
        <f>IF(Pivot!B515=0,"",Pivot!B515)</f>
        <v/>
      </c>
      <c r="P515" s="83"/>
      <c r="Q515" s="83"/>
      <c r="R515" s="83"/>
      <c r="S515"/>
      <c r="T515" s="2"/>
      <c r="U515" s="2"/>
      <c r="V515" s="2"/>
      <c r="W515" s="2"/>
      <c r="X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</row>
    <row r="516" spans="2:42" x14ac:dyDescent="0.3">
      <c r="B516" t="str">
        <f>IF(Pivot!B516=0,"",Pivot!B516)</f>
        <v/>
      </c>
      <c r="P516" s="83"/>
      <c r="Q516" s="83"/>
      <c r="R516" s="83"/>
      <c r="S516"/>
      <c r="T516" s="2"/>
      <c r="U516" s="2"/>
      <c r="V516" s="2"/>
      <c r="W516" s="2"/>
      <c r="X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</row>
    <row r="517" spans="2:42" x14ac:dyDescent="0.3">
      <c r="B517" t="str">
        <f>IF(Pivot!B517=0,"",Pivot!B517)</f>
        <v/>
      </c>
      <c r="P517" s="83"/>
      <c r="Q517" s="83"/>
      <c r="R517" s="83"/>
      <c r="S517"/>
      <c r="T517" s="2"/>
      <c r="U517" s="2"/>
      <c r="V517" s="2"/>
      <c r="W517" s="2"/>
      <c r="X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</row>
    <row r="518" spans="2:42" x14ac:dyDescent="0.3">
      <c r="B518" t="str">
        <f>IF(Pivot!B518=0,"",Pivot!B518)</f>
        <v/>
      </c>
      <c r="P518" s="83"/>
      <c r="Q518" s="83"/>
      <c r="R518" s="83"/>
      <c r="S518"/>
      <c r="T518" s="2"/>
      <c r="U518" s="2"/>
      <c r="V518" s="2"/>
      <c r="W518" s="2"/>
      <c r="X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</row>
    <row r="519" spans="2:42" x14ac:dyDescent="0.3">
      <c r="B519" t="str">
        <f>IF(Pivot!B519=0,"",Pivot!B519)</f>
        <v/>
      </c>
      <c r="P519" s="83"/>
      <c r="Q519" s="83"/>
      <c r="R519" s="83"/>
      <c r="S519"/>
      <c r="T519" s="2"/>
      <c r="U519" s="2"/>
      <c r="V519" s="2"/>
      <c r="W519" s="2"/>
      <c r="X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</row>
    <row r="520" spans="2:42" x14ac:dyDescent="0.3">
      <c r="B520" t="str">
        <f>IF(Pivot!B520=0,"",Pivot!B520)</f>
        <v/>
      </c>
      <c r="P520" s="83"/>
      <c r="Q520" s="83"/>
      <c r="R520" s="83"/>
      <c r="S520"/>
      <c r="T520" s="2"/>
      <c r="U520" s="2"/>
      <c r="V520" s="2"/>
      <c r="W520" s="2"/>
      <c r="X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</row>
    <row r="521" spans="2:42" x14ac:dyDescent="0.3">
      <c r="B521" t="str">
        <f>IF(Pivot!B521=0,"",Pivot!B521)</f>
        <v/>
      </c>
      <c r="P521" s="83"/>
      <c r="Q521" s="83"/>
      <c r="R521" s="83"/>
      <c r="S521"/>
      <c r="T521" s="2"/>
      <c r="U521" s="2"/>
      <c r="V521" s="2"/>
      <c r="W521" s="2"/>
      <c r="X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</row>
    <row r="522" spans="2:42" x14ac:dyDescent="0.3">
      <c r="B522" t="str">
        <f>IF(Pivot!B522=0,"",Pivot!B522)</f>
        <v/>
      </c>
      <c r="P522" s="83"/>
      <c r="Q522" s="83"/>
      <c r="R522" s="83"/>
      <c r="S522"/>
      <c r="T522" s="2"/>
      <c r="U522" s="2"/>
      <c r="V522" s="2"/>
      <c r="W522" s="2"/>
      <c r="X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</row>
    <row r="523" spans="2:42" ht="15" thickBot="1" x14ac:dyDescent="0.35">
      <c r="B523" t="str">
        <f>IF(Pivot!B523=0,"",Pivot!B523)</f>
        <v/>
      </c>
      <c r="P523" s="83"/>
      <c r="Q523" s="83"/>
      <c r="R523" s="83"/>
      <c r="S523"/>
      <c r="T523" s="2"/>
      <c r="U523" s="2"/>
      <c r="V523" s="2"/>
      <c r="W523" s="2"/>
      <c r="X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</row>
    <row r="524" spans="2:42" ht="15" thickBot="1" x14ac:dyDescent="0.35">
      <c r="G524" s="101"/>
      <c r="H524" s="102"/>
      <c r="I524" s="102"/>
      <c r="J524" s="102"/>
      <c r="K524" s="119"/>
      <c r="L524" s="120"/>
      <c r="M524" s="120"/>
      <c r="N524" s="121"/>
      <c r="P524" s="83">
        <f>IFERROR(ABS((MIN(D524,H524) - L524)),"")</f>
        <v>0</v>
      </c>
      <c r="Q524" s="83">
        <f>IFERROR(ABS((MIN(E524,I524) - M524)),"")</f>
        <v>0</v>
      </c>
      <c r="R524" s="83">
        <f>IFERROR(ABS((MIN(F524,J524) - N524)),"")</f>
        <v>0</v>
      </c>
      <c r="T524" s="2"/>
      <c r="U524" s="2"/>
      <c r="V524" s="2"/>
      <c r="W524" s="2"/>
      <c r="X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</row>
    <row r="525" spans="2:42" ht="15" thickBot="1" x14ac:dyDescent="0.35">
      <c r="T525" s="2"/>
      <c r="U525" s="2"/>
      <c r="V525" s="2"/>
      <c r="W525" s="2"/>
      <c r="X525"/>
    </row>
    <row r="526" spans="2:42" ht="15" thickBot="1" x14ac:dyDescent="0.35">
      <c r="T526" s="2"/>
      <c r="U526" s="2"/>
      <c r="V526" s="2"/>
      <c r="W526" s="2"/>
      <c r="X526"/>
      <c r="AC526" s="332" t="s">
        <v>2368</v>
      </c>
      <c r="AD526" s="333"/>
      <c r="AE526" s="333"/>
      <c r="AF526" s="333"/>
      <c r="AG526" s="333"/>
      <c r="AH526" s="333"/>
      <c r="AI526" s="333"/>
      <c r="AJ526" s="333"/>
      <c r="AK526" s="333"/>
      <c r="AL526" s="333"/>
      <c r="AM526" s="333"/>
      <c r="AN526" s="333"/>
      <c r="AO526" s="333"/>
      <c r="AP526" s="334"/>
    </row>
    <row r="527" spans="2:42" ht="15" thickBot="1" x14ac:dyDescent="0.35">
      <c r="B527" s="2">
        <v>9.7482669778959679</v>
      </c>
      <c r="D527" s="2">
        <v>7.6641533267013431</v>
      </c>
      <c r="H527" s="2" t="s">
        <v>571</v>
      </c>
      <c r="Q527" s="2">
        <f>AVERAGE(P529:P539)</f>
        <v>9.4</v>
      </c>
      <c r="T527" s="2"/>
      <c r="U527" s="184" t="s">
        <v>2164</v>
      </c>
      <c r="V527" s="184" t="s">
        <v>2164</v>
      </c>
      <c r="W527" s="184" t="s">
        <v>2164</v>
      </c>
      <c r="X527"/>
      <c r="AC527" s="292" t="s">
        <v>530</v>
      </c>
      <c r="AD527" s="325" t="s">
        <v>529</v>
      </c>
      <c r="AE527" s="323"/>
      <c r="AF527" s="323"/>
      <c r="AG527" s="323"/>
      <c r="AH527" s="326"/>
      <c r="AI527" s="327" t="s">
        <v>510</v>
      </c>
      <c r="AJ527" s="328"/>
      <c r="AK527" s="328"/>
      <c r="AL527" s="320"/>
      <c r="AM527" s="329" t="s">
        <v>511</v>
      </c>
      <c r="AN527" s="330"/>
      <c r="AO527" s="330"/>
      <c r="AP527" s="331"/>
    </row>
    <row r="528" spans="2:42" ht="15" thickBot="1" x14ac:dyDescent="0.35">
      <c r="B528" s="2">
        <v>10</v>
      </c>
      <c r="D528" s="2">
        <v>9</v>
      </c>
      <c r="H528" s="2" t="s">
        <v>572</v>
      </c>
      <c r="T528" s="2"/>
      <c r="U528" s="185">
        <f>COUNTA($U$530:$U$1048576)</f>
        <v>19</v>
      </c>
      <c r="V528" s="185">
        <f>COUNTA($V$530:$V$1048576)</f>
        <v>12</v>
      </c>
      <c r="W528" s="185">
        <f>COUNTA($W$530:$W$1048576)</f>
        <v>25</v>
      </c>
      <c r="X528"/>
      <c r="AC528" s="302" t="s">
        <v>2284</v>
      </c>
      <c r="AD528" s="299" t="s">
        <v>2355</v>
      </c>
      <c r="AE528" s="299" t="s">
        <v>2356</v>
      </c>
      <c r="AF528" s="299" t="s">
        <v>2357</v>
      </c>
      <c r="AG528" s="299" t="s">
        <v>2358</v>
      </c>
      <c r="AH528" s="299" t="s">
        <v>2359</v>
      </c>
      <c r="AI528" s="299" t="s">
        <v>2360</v>
      </c>
      <c r="AJ528" s="299" t="s">
        <v>2361</v>
      </c>
      <c r="AK528" s="299" t="s">
        <v>2362</v>
      </c>
      <c r="AL528" s="299" t="s">
        <v>2363</v>
      </c>
      <c r="AM528" s="299" t="s">
        <v>2364</v>
      </c>
      <c r="AN528" s="299" t="s">
        <v>2365</v>
      </c>
      <c r="AO528" s="299" t="s">
        <v>2366</v>
      </c>
      <c r="AP528" s="300" t="s">
        <v>2367</v>
      </c>
    </row>
    <row r="529" spans="1:46" ht="15" thickBot="1" x14ac:dyDescent="0.35">
      <c r="B529" s="2">
        <v>13</v>
      </c>
      <c r="D529" s="2">
        <v>12</v>
      </c>
      <c r="H529" s="2" t="s">
        <v>573</v>
      </c>
      <c r="T529" s="194" t="s">
        <v>530</v>
      </c>
      <c r="U529" s="194" t="s">
        <v>499</v>
      </c>
      <c r="V529" s="194" t="s">
        <v>500</v>
      </c>
      <c r="W529" s="194" t="s">
        <v>533</v>
      </c>
      <c r="X529" s="195" t="s">
        <v>531</v>
      </c>
      <c r="AC529" s="309" t="s">
        <v>104</v>
      </c>
      <c r="AD529" s="296">
        <v>49.777777777777779</v>
      </c>
      <c r="AE529" s="297">
        <v>29.388888888888889</v>
      </c>
      <c r="AF529" s="297">
        <v>15.155555555555557</v>
      </c>
      <c r="AG529" s="297">
        <v>5.4111111111111114</v>
      </c>
      <c r="AH529" s="297">
        <v>2.9333333333333331</v>
      </c>
      <c r="AI529" s="297">
        <v>26.355555555555554</v>
      </c>
      <c r="AJ529" s="297">
        <v>13.28888888888889</v>
      </c>
      <c r="AK529" s="297">
        <v>4.5333333333333332</v>
      </c>
      <c r="AL529" s="297">
        <v>2.9000000000000004</v>
      </c>
      <c r="AM529" s="297">
        <v>24.144444444444446</v>
      </c>
      <c r="AN529" s="297">
        <v>10.222222222222221</v>
      </c>
      <c r="AO529" s="297">
        <v>3.7777777777777777</v>
      </c>
      <c r="AP529" s="298">
        <v>2.5555555555555554</v>
      </c>
      <c r="AQ529" t="s">
        <v>104</v>
      </c>
      <c r="AR529">
        <v>3.0666666666666682</v>
      </c>
      <c r="AS529">
        <v>0.75555555555555554</v>
      </c>
      <c r="AT529">
        <v>0.344444444444445</v>
      </c>
    </row>
    <row r="530" spans="1:46" ht="15" thickBot="1" x14ac:dyDescent="0.35">
      <c r="B530" s="2">
        <v>5</v>
      </c>
      <c r="D530" s="2">
        <v>4</v>
      </c>
      <c r="H530" s="2" t="s">
        <v>574</v>
      </c>
      <c r="P530" s="22">
        <v>10</v>
      </c>
      <c r="T530" s="188" t="s">
        <v>253</v>
      </c>
      <c r="U530" s="185">
        <v>9.3000000000000007</v>
      </c>
      <c r="V530" s="181"/>
      <c r="W530" s="181"/>
      <c r="X530" s="183" t="str">
        <f ca="1">IFERROR(VLOOKUP(T530,$A:$O,15,0),"")</f>
        <v>ATL</v>
      </c>
      <c r="AC530" s="290" t="s">
        <v>270</v>
      </c>
      <c r="AD530" s="76">
        <v>43</v>
      </c>
      <c r="AE530" s="76">
        <v>26.9</v>
      </c>
      <c r="AF530" s="76">
        <v>12.2</v>
      </c>
      <c r="AG530" s="76">
        <v>11.3</v>
      </c>
      <c r="AH530" s="76">
        <v>0.8</v>
      </c>
      <c r="AI530" s="76">
        <v>28</v>
      </c>
      <c r="AJ530" s="76">
        <v>15.3</v>
      </c>
      <c r="AK530" s="76">
        <v>9</v>
      </c>
      <c r="AL530" s="76">
        <v>1.7</v>
      </c>
      <c r="AM530" s="76">
        <v>25.8</v>
      </c>
      <c r="AN530" s="76">
        <v>10</v>
      </c>
      <c r="AO530" s="76">
        <v>8</v>
      </c>
      <c r="AP530" s="295">
        <v>1</v>
      </c>
      <c r="AQ530" t="s">
        <v>104</v>
      </c>
      <c r="AR530">
        <v>2.1999999999999993</v>
      </c>
      <c r="AS530">
        <v>1</v>
      </c>
      <c r="AT530">
        <v>0.19999999999999996</v>
      </c>
    </row>
    <row r="531" spans="1:46" ht="15" thickBot="1" x14ac:dyDescent="0.35">
      <c r="P531" s="22">
        <v>8</v>
      </c>
      <c r="T531" s="189" t="s">
        <v>2201</v>
      </c>
      <c r="U531" s="186">
        <v>7.7</v>
      </c>
      <c r="X531" s="183" t="str">
        <f t="shared" ref="X531:X592" ca="1" si="46">IFERROR(VLOOKUP(T531,$A:$O,15,0),"")</f>
        <v>BOS</v>
      </c>
      <c r="AC531" s="290" t="s">
        <v>253</v>
      </c>
      <c r="AD531" s="76">
        <v>57</v>
      </c>
      <c r="AE531" s="76">
        <v>23.9</v>
      </c>
      <c r="AF531" s="76">
        <v>9.3000000000000007</v>
      </c>
      <c r="AG531" s="76">
        <v>7.3</v>
      </c>
      <c r="AH531" s="76">
        <v>1</v>
      </c>
      <c r="AI531" s="76">
        <v>18.7</v>
      </c>
      <c r="AJ531" s="76">
        <v>8.3000000000000007</v>
      </c>
      <c r="AK531" s="76">
        <v>4.7</v>
      </c>
      <c r="AL531" s="76">
        <v>1.3</v>
      </c>
      <c r="AM531" s="76">
        <v>18.5</v>
      </c>
      <c r="AN531" s="76">
        <v>7</v>
      </c>
      <c r="AO531" s="76">
        <v>4</v>
      </c>
      <c r="AP531" s="295">
        <v>1</v>
      </c>
      <c r="AQ531" t="s">
        <v>104</v>
      </c>
      <c r="AR531">
        <v>1.3000000000000007</v>
      </c>
      <c r="AS531">
        <v>0.70000000000000018</v>
      </c>
      <c r="AT531">
        <v>0</v>
      </c>
    </row>
    <row r="532" spans="1:46" ht="15" thickBot="1" x14ac:dyDescent="0.35">
      <c r="L532" s="2" t="s">
        <v>592</v>
      </c>
      <c r="M532" s="2">
        <v>6</v>
      </c>
      <c r="P532" s="22">
        <v>8</v>
      </c>
      <c r="T532" s="189" t="s">
        <v>251</v>
      </c>
      <c r="U532" s="186">
        <v>10</v>
      </c>
      <c r="X532" s="183" t="str">
        <f t="shared" ca="1" si="46"/>
        <v>BOS</v>
      </c>
      <c r="AC532" s="290" t="s">
        <v>196</v>
      </c>
      <c r="AD532" s="76">
        <v>50</v>
      </c>
      <c r="AE532" s="76">
        <v>31.1</v>
      </c>
      <c r="AF532" s="76">
        <v>13.2</v>
      </c>
      <c r="AG532" s="76">
        <v>7.1</v>
      </c>
      <c r="AH532" s="76">
        <v>1.2</v>
      </c>
      <c r="AI532" s="76">
        <v>26.5</v>
      </c>
      <c r="AJ532" s="76">
        <v>12.5</v>
      </c>
      <c r="AK532" s="76">
        <v>2.5</v>
      </c>
      <c r="AL532" s="76">
        <v>1</v>
      </c>
      <c r="AM532" s="76">
        <v>21.8</v>
      </c>
      <c r="AN532" s="76">
        <v>8</v>
      </c>
      <c r="AO532" s="76">
        <v>2</v>
      </c>
      <c r="AP532" s="295" t="s">
        <v>2354</v>
      </c>
      <c r="AQ532" t="s">
        <v>104</v>
      </c>
      <c r="AR532">
        <v>4.5</v>
      </c>
      <c r="AS532">
        <v>0.5</v>
      </c>
      <c r="AT532" t="s">
        <v>2354</v>
      </c>
    </row>
    <row r="533" spans="1:46" ht="15" thickBot="1" x14ac:dyDescent="0.35">
      <c r="A533" s="2" t="s">
        <v>561</v>
      </c>
      <c r="B533" s="339" t="s">
        <v>567</v>
      </c>
      <c r="L533" s="2" t="s">
        <v>593</v>
      </c>
      <c r="M533" s="2">
        <v>4</v>
      </c>
      <c r="P533" s="22">
        <v>14</v>
      </c>
      <c r="Q533" s="214">
        <f>GEOMEAN(P526:P558)</f>
        <v>9.2241089414344888</v>
      </c>
      <c r="S533" s="71" t="s">
        <v>571</v>
      </c>
      <c r="T533" s="189" t="s">
        <v>413</v>
      </c>
      <c r="U533" s="186">
        <v>9.8000000000000007</v>
      </c>
      <c r="X533" s="183" t="str">
        <f t="shared" ca="1" si="46"/>
        <v>DET</v>
      </c>
      <c r="AC533" s="290" t="s">
        <v>147</v>
      </c>
      <c r="AD533" s="76">
        <v>54</v>
      </c>
      <c r="AE533" s="76">
        <v>36.5</v>
      </c>
      <c r="AF533" s="76">
        <v>20.7</v>
      </c>
      <c r="AG533" s="76">
        <v>5.5</v>
      </c>
      <c r="AH533" s="76">
        <v>6.1</v>
      </c>
      <c r="AI533" s="76">
        <v>35.5</v>
      </c>
      <c r="AJ533" s="76">
        <v>14.7</v>
      </c>
      <c r="AK533" s="76">
        <v>5.7</v>
      </c>
      <c r="AL533" s="76">
        <v>3.3</v>
      </c>
      <c r="AM533" s="76">
        <v>33.700000000000003</v>
      </c>
      <c r="AN533" s="76">
        <v>6</v>
      </c>
      <c r="AO533" s="76">
        <v>5</v>
      </c>
      <c r="AP533" s="295">
        <v>3</v>
      </c>
      <c r="AQ533" t="s">
        <v>104</v>
      </c>
      <c r="AR533">
        <v>8.6999999999999993</v>
      </c>
      <c r="AS533">
        <v>0.5</v>
      </c>
      <c r="AT533">
        <v>0.29999999999999982</v>
      </c>
    </row>
    <row r="534" spans="1:46" ht="15" thickBot="1" x14ac:dyDescent="0.35">
      <c r="A534" s="2" t="s">
        <v>34</v>
      </c>
      <c r="B534" s="340"/>
      <c r="L534" s="2" t="s">
        <v>594</v>
      </c>
      <c r="M534" s="2">
        <v>12</v>
      </c>
      <c r="P534" s="22">
        <v>9</v>
      </c>
      <c r="Q534" s="214">
        <f>MEDIAN(P526:P558)</f>
        <v>8.5</v>
      </c>
      <c r="S534" s="71" t="s">
        <v>572</v>
      </c>
      <c r="T534" s="189" t="s">
        <v>165</v>
      </c>
      <c r="U534" s="186">
        <v>12</v>
      </c>
      <c r="X534" s="183" t="str">
        <f t="shared" si="46"/>
        <v/>
      </c>
      <c r="AC534" s="290" t="s">
        <v>180</v>
      </c>
      <c r="AD534" s="76">
        <v>54</v>
      </c>
      <c r="AE534" s="76">
        <v>28.5</v>
      </c>
      <c r="AF534" s="76">
        <v>14.5</v>
      </c>
      <c r="AG534" s="76">
        <v>4.7</v>
      </c>
      <c r="AH534" s="76">
        <v>1.6</v>
      </c>
      <c r="AI534" s="76">
        <v>19.600000000000001</v>
      </c>
      <c r="AJ534" s="76">
        <v>7</v>
      </c>
      <c r="AK534" s="76">
        <v>5</v>
      </c>
      <c r="AL534" s="76">
        <v>0.5</v>
      </c>
      <c r="AM534" s="76">
        <v>18.5</v>
      </c>
      <c r="AN534" s="76">
        <v>2</v>
      </c>
      <c r="AO534" s="76">
        <v>5</v>
      </c>
      <c r="AP534" s="295">
        <v>1</v>
      </c>
      <c r="AQ534" t="s">
        <v>104</v>
      </c>
      <c r="AR534">
        <v>5</v>
      </c>
      <c r="AS534">
        <v>0.29999999999999982</v>
      </c>
      <c r="AT534">
        <v>0.5</v>
      </c>
    </row>
    <row r="535" spans="1:46" ht="15" thickBot="1" x14ac:dyDescent="0.35">
      <c r="A535" s="2" t="s">
        <v>31</v>
      </c>
      <c r="B535" s="340"/>
      <c r="P535" s="22">
        <v>8</v>
      </c>
      <c r="Q535" s="214">
        <f>IFERROR(_xlfn.MODE.MULT(P526:P558),"")</f>
        <v>8</v>
      </c>
      <c r="S535" s="71" t="s">
        <v>573</v>
      </c>
      <c r="T535" s="186" t="s">
        <v>216</v>
      </c>
      <c r="U535" s="186">
        <v>17</v>
      </c>
      <c r="X535" s="183" t="str">
        <f t="shared" ca="1" si="46"/>
        <v>GSW</v>
      </c>
      <c r="AC535" s="290" t="s">
        <v>191</v>
      </c>
      <c r="AD535" s="76">
        <v>49</v>
      </c>
      <c r="AE535" s="76">
        <v>32</v>
      </c>
      <c r="AF535" s="76">
        <v>15.9</v>
      </c>
      <c r="AG535" s="76">
        <v>4.4000000000000004</v>
      </c>
      <c r="AH535" s="76">
        <v>1.4</v>
      </c>
      <c r="AI535" s="76">
        <v>32</v>
      </c>
      <c r="AJ535" s="76">
        <v>21.7</v>
      </c>
      <c r="AK535" s="76">
        <v>5.3</v>
      </c>
      <c r="AL535" s="76">
        <v>1.7</v>
      </c>
      <c r="AM535" s="76">
        <v>28.5</v>
      </c>
      <c r="AN535" s="76">
        <v>20</v>
      </c>
      <c r="AO535" s="76">
        <v>4</v>
      </c>
      <c r="AP535" s="295">
        <v>3</v>
      </c>
      <c r="AQ535" t="s">
        <v>104</v>
      </c>
      <c r="AR535">
        <v>4.0999999999999996</v>
      </c>
      <c r="AS535">
        <v>0.40000000000000036</v>
      </c>
      <c r="AT535">
        <v>1.6</v>
      </c>
    </row>
    <row r="536" spans="1:46" ht="15" thickBot="1" x14ac:dyDescent="0.35">
      <c r="A536" s="2" t="s">
        <v>92</v>
      </c>
      <c r="B536" s="340"/>
      <c r="L536" s="2">
        <v>22</v>
      </c>
      <c r="P536" s="22">
        <v>9</v>
      </c>
      <c r="Q536" s="214">
        <f>MIN(P526:P558)</f>
        <v>8</v>
      </c>
      <c r="S536" s="71" t="s">
        <v>574</v>
      </c>
      <c r="T536" s="186" t="s">
        <v>153</v>
      </c>
      <c r="U536" s="186">
        <v>21.7</v>
      </c>
      <c r="X536" s="183" t="str">
        <f t="shared" ca="1" si="46"/>
        <v>HOU</v>
      </c>
      <c r="AC536" s="290" t="s">
        <v>2175</v>
      </c>
      <c r="AD536" s="76">
        <v>34</v>
      </c>
      <c r="AE536" s="76">
        <v>29.8</v>
      </c>
      <c r="AF536" s="76">
        <v>14.6</v>
      </c>
      <c r="AG536" s="76">
        <v>3.4</v>
      </c>
      <c r="AH536" s="76">
        <v>3</v>
      </c>
      <c r="AI536" s="76">
        <v>27.3</v>
      </c>
      <c r="AJ536" s="76">
        <v>10.7</v>
      </c>
      <c r="AK536" s="76">
        <v>3.3</v>
      </c>
      <c r="AL536" s="76">
        <v>2.2999999999999998</v>
      </c>
      <c r="AM536" s="76">
        <v>23.6</v>
      </c>
      <c r="AN536" s="76">
        <v>8</v>
      </c>
      <c r="AO536" s="76">
        <v>3</v>
      </c>
      <c r="AP536" s="295">
        <v>3</v>
      </c>
      <c r="AQ536" t="s">
        <v>104</v>
      </c>
      <c r="AR536">
        <v>2.6999999999999993</v>
      </c>
      <c r="AS536">
        <v>0.29999999999999982</v>
      </c>
      <c r="AT536">
        <v>0.70000000000000018</v>
      </c>
    </row>
    <row r="537" spans="1:46" ht="15" thickBot="1" x14ac:dyDescent="0.35">
      <c r="A537" s="2" t="s">
        <v>114</v>
      </c>
      <c r="B537" s="340"/>
      <c r="L537" s="2">
        <v>10</v>
      </c>
      <c r="P537" s="22">
        <v>8</v>
      </c>
      <c r="T537" s="186" t="s">
        <v>201</v>
      </c>
      <c r="U537" s="186">
        <v>15.9</v>
      </c>
      <c r="X537" s="183" t="str">
        <f t="shared" ca="1" si="46"/>
        <v>LAC</v>
      </c>
      <c r="AC537" s="290" t="s">
        <v>103</v>
      </c>
      <c r="AD537" s="76">
        <v>52</v>
      </c>
      <c r="AE537" s="76">
        <v>35.4</v>
      </c>
      <c r="AF537" s="76">
        <v>26.7</v>
      </c>
      <c r="AG537" s="76">
        <v>2.9</v>
      </c>
      <c r="AH537" s="76">
        <v>10.3</v>
      </c>
      <c r="AI537" s="76">
        <v>33</v>
      </c>
      <c r="AJ537" s="76">
        <v>22.7</v>
      </c>
      <c r="AK537" s="76">
        <v>2.2999999999999998</v>
      </c>
      <c r="AL537" s="76">
        <v>14</v>
      </c>
      <c r="AM537" s="76">
        <v>31.5</v>
      </c>
      <c r="AN537" s="76">
        <v>19</v>
      </c>
      <c r="AO537" s="76">
        <v>1</v>
      </c>
      <c r="AP537" s="295">
        <v>11</v>
      </c>
      <c r="AQ537" t="s">
        <v>104</v>
      </c>
      <c r="AR537">
        <v>3.6999999999999993</v>
      </c>
      <c r="AS537">
        <v>1.2999999999999998</v>
      </c>
      <c r="AT537">
        <v>0.69999999999999929</v>
      </c>
    </row>
    <row r="538" spans="1:46" ht="15" thickBot="1" x14ac:dyDescent="0.35">
      <c r="A538" s="2" t="s">
        <v>91</v>
      </c>
      <c r="B538" s="340"/>
      <c r="L538" s="2">
        <v>13</v>
      </c>
      <c r="P538" s="22">
        <v>12</v>
      </c>
      <c r="Q538" s="2">
        <f>AVERAGE(Q533:Q536)</f>
        <v>8.4310272353586218</v>
      </c>
      <c r="T538" s="186" t="s">
        <v>62</v>
      </c>
      <c r="U538" s="186">
        <v>11.5</v>
      </c>
      <c r="X538" s="183" t="str">
        <f t="shared" ca="1" si="46"/>
        <v>MIN</v>
      </c>
      <c r="AC538" s="290" t="s">
        <v>341</v>
      </c>
      <c r="AD538" s="76">
        <v>55</v>
      </c>
      <c r="AE538" s="76">
        <v>20.399999999999999</v>
      </c>
      <c r="AF538" s="76">
        <v>9.3000000000000007</v>
      </c>
      <c r="AG538" s="76">
        <v>2.1</v>
      </c>
      <c r="AH538" s="76">
        <v>1</v>
      </c>
      <c r="AI538" s="76">
        <v>16.600000000000001</v>
      </c>
      <c r="AJ538" s="76">
        <v>6.7</v>
      </c>
      <c r="AK538" s="76">
        <v>3</v>
      </c>
      <c r="AL538" s="76">
        <v>0.3</v>
      </c>
      <c r="AM538" s="76">
        <v>15.4</v>
      </c>
      <c r="AN538" s="76">
        <v>12</v>
      </c>
      <c r="AO538" s="76">
        <v>2</v>
      </c>
      <c r="AP538" s="295" t="s">
        <v>2354</v>
      </c>
      <c r="AQ538" t="s">
        <v>104</v>
      </c>
      <c r="AR538">
        <v>5.3</v>
      </c>
      <c r="AS538">
        <v>0.10000000000000009</v>
      </c>
      <c r="AT538" t="s">
        <v>2354</v>
      </c>
    </row>
    <row r="539" spans="1:46" ht="15" thickBot="1" x14ac:dyDescent="0.35">
      <c r="A539" s="2" t="s">
        <v>94</v>
      </c>
      <c r="B539" s="340"/>
      <c r="L539" s="2">
        <v>9</v>
      </c>
      <c r="P539" s="22">
        <v>8</v>
      </c>
      <c r="T539" s="189" t="s">
        <v>143</v>
      </c>
      <c r="U539" s="186">
        <v>19</v>
      </c>
      <c r="X539" s="183" t="str">
        <f t="shared" ca="1" si="46"/>
        <v>NOP</v>
      </c>
      <c r="AC539" s="310" t="s">
        <v>94</v>
      </c>
      <c r="AD539" s="297">
        <v>53.375</v>
      </c>
      <c r="AE539" s="297">
        <v>29.012500000000003</v>
      </c>
      <c r="AF539" s="297">
        <v>14.012500000000001</v>
      </c>
      <c r="AG539" s="297">
        <v>4.7250000000000005</v>
      </c>
      <c r="AH539" s="297">
        <v>3.0874999999999995</v>
      </c>
      <c r="AI539" s="297">
        <v>28.175000000000001</v>
      </c>
      <c r="AJ539" s="297">
        <v>13.475</v>
      </c>
      <c r="AK539" s="297">
        <v>4.3375000000000004</v>
      </c>
      <c r="AL539" s="297">
        <v>2.8000000000000003</v>
      </c>
      <c r="AM539" s="297">
        <v>28.3125</v>
      </c>
      <c r="AN539" s="297">
        <v>13</v>
      </c>
      <c r="AO539" s="297">
        <v>4.625</v>
      </c>
      <c r="AP539" s="298">
        <v>3</v>
      </c>
      <c r="AQ539" t="s">
        <v>94</v>
      </c>
      <c r="AR539">
        <v>0.47499999999999964</v>
      </c>
      <c r="AS539">
        <v>0.28749999999999964</v>
      </c>
      <c r="AT539">
        <v>0.19999999999999973</v>
      </c>
    </row>
    <row r="540" spans="1:46" ht="15" thickBot="1" x14ac:dyDescent="0.35">
      <c r="A540" s="2" t="s">
        <v>174</v>
      </c>
      <c r="B540" s="340"/>
      <c r="L540" s="2">
        <v>13</v>
      </c>
      <c r="P540" s="22"/>
      <c r="T540" s="189" t="s">
        <v>284</v>
      </c>
      <c r="U540" s="186">
        <v>9.1999999999999993</v>
      </c>
      <c r="X540" s="183" t="str">
        <f t="shared" si="46"/>
        <v/>
      </c>
      <c r="AC540" s="290" t="s">
        <v>220</v>
      </c>
      <c r="AD540" s="76">
        <v>55</v>
      </c>
      <c r="AE540" s="76">
        <v>33.200000000000003</v>
      </c>
      <c r="AF540" s="76">
        <v>14.7</v>
      </c>
      <c r="AG540" s="76">
        <v>9.9</v>
      </c>
      <c r="AH540" s="76">
        <v>1.7</v>
      </c>
      <c r="AI540" s="76">
        <v>35.6</v>
      </c>
      <c r="AJ540" s="76">
        <v>14.3</v>
      </c>
      <c r="AK540" s="76">
        <v>10.3</v>
      </c>
      <c r="AL540" s="76">
        <v>2</v>
      </c>
      <c r="AM540" s="76">
        <v>29.9</v>
      </c>
      <c r="AN540" s="76">
        <v>14</v>
      </c>
      <c r="AO540" s="76">
        <v>13</v>
      </c>
      <c r="AP540" s="295">
        <v>2</v>
      </c>
      <c r="AQ540" t="s">
        <v>94</v>
      </c>
      <c r="AR540">
        <v>0.30000000000000071</v>
      </c>
      <c r="AS540">
        <v>3.0999999999999996</v>
      </c>
      <c r="AT540">
        <v>0.30000000000000004</v>
      </c>
    </row>
    <row r="541" spans="1:46" ht="15" thickBot="1" x14ac:dyDescent="0.35">
      <c r="A541" s="2" t="s">
        <v>108</v>
      </c>
      <c r="B541" s="340"/>
      <c r="L541" s="2">
        <v>5</v>
      </c>
      <c r="P541" s="22"/>
      <c r="T541" s="189" t="s">
        <v>192</v>
      </c>
      <c r="U541" s="186">
        <v>14.1</v>
      </c>
      <c r="X541" s="183" t="str">
        <f t="shared" ca="1" si="46"/>
        <v>OKC</v>
      </c>
      <c r="AC541" s="290" t="s">
        <v>174</v>
      </c>
      <c r="AD541" s="76">
        <v>60</v>
      </c>
      <c r="AE541" s="76">
        <v>34.200000000000003</v>
      </c>
      <c r="AF541" s="76">
        <v>16</v>
      </c>
      <c r="AG541" s="76">
        <v>8.9</v>
      </c>
      <c r="AH541" s="76">
        <v>2.7</v>
      </c>
      <c r="AI541" s="76">
        <v>37</v>
      </c>
      <c r="AJ541" s="76">
        <v>23</v>
      </c>
      <c r="AK541" s="76">
        <v>9</v>
      </c>
      <c r="AL541" s="76">
        <v>1</v>
      </c>
      <c r="AM541" s="76">
        <v>37.799999999999997</v>
      </c>
      <c r="AN541" s="76">
        <v>31</v>
      </c>
      <c r="AO541" s="76">
        <v>9</v>
      </c>
      <c r="AP541" s="295">
        <v>1</v>
      </c>
      <c r="AQ541" t="s">
        <v>94</v>
      </c>
      <c r="AR541">
        <v>15</v>
      </c>
      <c r="AS541">
        <v>9.9999999999999645E-2</v>
      </c>
      <c r="AT541">
        <v>0</v>
      </c>
    </row>
    <row r="542" spans="1:46" ht="15" thickBot="1" x14ac:dyDescent="0.35">
      <c r="A542" s="2" t="s">
        <v>107</v>
      </c>
      <c r="B542" s="340"/>
      <c r="L542" s="2">
        <v>5</v>
      </c>
      <c r="T542" s="189" t="s">
        <v>262</v>
      </c>
      <c r="U542" s="186">
        <v>9.3000000000000007</v>
      </c>
      <c r="X542" s="183" t="str">
        <f t="shared" ca="1" si="46"/>
        <v>OKC</v>
      </c>
      <c r="AC542" s="290" t="s">
        <v>93</v>
      </c>
      <c r="AD542" s="76">
        <v>51</v>
      </c>
      <c r="AE542" s="76">
        <v>35.5</v>
      </c>
      <c r="AF542" s="76">
        <v>27.2</v>
      </c>
      <c r="AG542" s="76">
        <v>4</v>
      </c>
      <c r="AH542" s="76">
        <v>4.8</v>
      </c>
      <c r="AI542" s="76">
        <v>38</v>
      </c>
      <c r="AJ542" s="76">
        <v>32</v>
      </c>
      <c r="AK542" s="76">
        <v>4</v>
      </c>
      <c r="AL542" s="76">
        <v>4.3</v>
      </c>
      <c r="AM542" s="76">
        <v>35.4</v>
      </c>
      <c r="AN542" s="76">
        <v>22</v>
      </c>
      <c r="AO542" s="76">
        <v>3</v>
      </c>
      <c r="AP542" s="295">
        <v>3</v>
      </c>
      <c r="AQ542" t="s">
        <v>94</v>
      </c>
      <c r="AR542">
        <v>5.1999999999999993</v>
      </c>
      <c r="AS542">
        <v>1</v>
      </c>
      <c r="AT542">
        <v>1.2999999999999998</v>
      </c>
    </row>
    <row r="543" spans="1:46" ht="15" thickBot="1" x14ac:dyDescent="0.35">
      <c r="A543" s="2" t="s">
        <v>151</v>
      </c>
      <c r="B543" s="340"/>
      <c r="T543" s="186" t="s">
        <v>177</v>
      </c>
      <c r="U543" s="186">
        <v>11.6</v>
      </c>
      <c r="X543" s="183" t="str">
        <f t="shared" ca="1" si="46"/>
        <v>ORL</v>
      </c>
      <c r="AC543" s="290" t="s">
        <v>184</v>
      </c>
      <c r="AD543" s="76">
        <v>56</v>
      </c>
      <c r="AE543" s="76">
        <v>30.5</v>
      </c>
      <c r="AF543" s="76">
        <v>11.9</v>
      </c>
      <c r="AG543" s="76">
        <v>3.9</v>
      </c>
      <c r="AH543" s="76">
        <v>4</v>
      </c>
      <c r="AI543" s="76">
        <v>26.9</v>
      </c>
      <c r="AJ543" s="76">
        <v>5</v>
      </c>
      <c r="AK543" s="76">
        <v>3</v>
      </c>
      <c r="AL543" s="76">
        <v>6.3</v>
      </c>
      <c r="AM543" s="76">
        <v>32</v>
      </c>
      <c r="AN543" s="76">
        <v>6</v>
      </c>
      <c r="AO543" s="76">
        <v>4</v>
      </c>
      <c r="AP543" s="295">
        <v>9</v>
      </c>
      <c r="AQ543" t="s">
        <v>94</v>
      </c>
      <c r="AR543">
        <v>1</v>
      </c>
      <c r="AS543">
        <v>1</v>
      </c>
      <c r="AT543">
        <v>5</v>
      </c>
    </row>
    <row r="544" spans="1:46" ht="15" thickBot="1" x14ac:dyDescent="0.35">
      <c r="A544" s="2" t="s">
        <v>178</v>
      </c>
      <c r="B544" s="340"/>
      <c r="T544" s="189" t="s">
        <v>73</v>
      </c>
      <c r="U544" s="186">
        <v>13.1</v>
      </c>
      <c r="X544" s="183" t="str">
        <f t="shared" ca="1" si="46"/>
        <v>BKN</v>
      </c>
      <c r="AC544" s="290" t="s">
        <v>241</v>
      </c>
      <c r="AD544" s="76">
        <v>32</v>
      </c>
      <c r="AE544" s="76">
        <v>21.2</v>
      </c>
      <c r="AF544" s="76">
        <v>5.3</v>
      </c>
      <c r="AG544" s="76">
        <v>3.7</v>
      </c>
      <c r="AH544" s="76">
        <v>0.9</v>
      </c>
      <c r="AI544" s="76">
        <v>7.4</v>
      </c>
      <c r="AJ544" s="76">
        <v>1.3</v>
      </c>
      <c r="AK544" s="76">
        <v>3</v>
      </c>
      <c r="AL544" s="76" t="s">
        <v>2354</v>
      </c>
      <c r="AM544" s="76">
        <v>7.7</v>
      </c>
      <c r="AN544" s="76">
        <v>2</v>
      </c>
      <c r="AO544" s="76">
        <v>3</v>
      </c>
      <c r="AP544" s="295" t="s">
        <v>2354</v>
      </c>
      <c r="AQ544" t="s">
        <v>94</v>
      </c>
      <c r="AR544">
        <v>0.7</v>
      </c>
      <c r="AS544">
        <v>0</v>
      </c>
      <c r="AT544" t="s">
        <v>2354</v>
      </c>
    </row>
    <row r="545" spans="1:46" ht="15" thickBot="1" x14ac:dyDescent="0.35">
      <c r="A545" s="2" t="s">
        <v>109</v>
      </c>
      <c r="B545" s="340"/>
      <c r="T545" s="189" t="s">
        <v>81</v>
      </c>
      <c r="U545" s="186">
        <v>9.3000000000000007</v>
      </c>
      <c r="X545" s="183" t="str">
        <f t="shared" si="46"/>
        <v/>
      </c>
      <c r="AC545" s="290" t="s">
        <v>365</v>
      </c>
      <c r="AD545" s="75">
        <v>52</v>
      </c>
      <c r="AE545" s="75">
        <v>35.200000000000003</v>
      </c>
      <c r="AF545" s="75">
        <v>21.8</v>
      </c>
      <c r="AG545" s="75">
        <v>2.7</v>
      </c>
      <c r="AH545" s="75">
        <v>7.9</v>
      </c>
      <c r="AI545" s="75">
        <v>36.4</v>
      </c>
      <c r="AJ545" s="75">
        <v>21.7</v>
      </c>
      <c r="AK545" s="75">
        <v>1.7</v>
      </c>
      <c r="AL545" s="75">
        <v>6</v>
      </c>
      <c r="AM545" s="75">
        <v>36.799999999999997</v>
      </c>
      <c r="AN545" s="75">
        <v>22</v>
      </c>
      <c r="AO545" s="75">
        <v>1</v>
      </c>
      <c r="AP545" s="191">
        <v>5</v>
      </c>
      <c r="AQ545" t="s">
        <v>94</v>
      </c>
      <c r="AR545">
        <v>0.30000000000000071</v>
      </c>
      <c r="AS545">
        <v>0.7</v>
      </c>
      <c r="AT545">
        <v>1</v>
      </c>
    </row>
    <row r="546" spans="1:46" ht="15" thickBot="1" x14ac:dyDescent="0.35">
      <c r="A546" s="2" t="s">
        <v>141</v>
      </c>
      <c r="B546" s="340"/>
      <c r="O546" s="71" t="s">
        <v>194</v>
      </c>
      <c r="T546" s="189" t="s">
        <v>95</v>
      </c>
      <c r="U546" s="186">
        <v>29</v>
      </c>
      <c r="X546" s="183" t="str">
        <f t="shared" ca="1" si="46"/>
        <v>POR</v>
      </c>
      <c r="AC546" s="290" t="s">
        <v>438</v>
      </c>
      <c r="AD546" s="75">
        <v>62</v>
      </c>
      <c r="AE546" s="75">
        <v>21.2</v>
      </c>
      <c r="AF546" s="75">
        <v>6.3</v>
      </c>
      <c r="AG546" s="75">
        <v>2.5</v>
      </c>
      <c r="AH546" s="75">
        <v>1.1000000000000001</v>
      </c>
      <c r="AI546" s="75">
        <v>25.1</v>
      </c>
      <c r="AJ546" s="75">
        <v>4</v>
      </c>
      <c r="AK546" s="75">
        <v>1.7</v>
      </c>
      <c r="AL546" s="75">
        <v>1.3</v>
      </c>
      <c r="AM546" s="75">
        <v>20.2</v>
      </c>
      <c r="AN546" s="75">
        <v>2</v>
      </c>
      <c r="AO546" s="75">
        <v>2</v>
      </c>
      <c r="AP546" s="191">
        <v>1</v>
      </c>
      <c r="AQ546" t="s">
        <v>94</v>
      </c>
      <c r="AR546">
        <v>2</v>
      </c>
      <c r="AS546">
        <v>0.30000000000000004</v>
      </c>
      <c r="AT546">
        <v>0.10000000000000009</v>
      </c>
    </row>
    <row r="547" spans="1:46" ht="15" thickBot="1" x14ac:dyDescent="0.35">
      <c r="A547" s="2" t="s">
        <v>564</v>
      </c>
      <c r="B547" s="340"/>
      <c r="O547" s="71" t="s">
        <v>242</v>
      </c>
      <c r="T547" s="189" t="s">
        <v>321</v>
      </c>
      <c r="U547" s="186">
        <v>7.5</v>
      </c>
      <c r="X547" s="183" t="str">
        <f t="shared" ca="1" si="46"/>
        <v>UTA</v>
      </c>
      <c r="AC547" s="293" t="s">
        <v>230</v>
      </c>
      <c r="AD547" s="197">
        <v>59</v>
      </c>
      <c r="AE547" s="197">
        <v>21.1</v>
      </c>
      <c r="AF547" s="197">
        <v>8.9</v>
      </c>
      <c r="AG547" s="197">
        <v>2.2000000000000002</v>
      </c>
      <c r="AH547" s="197">
        <v>1.6</v>
      </c>
      <c r="AI547" s="197">
        <v>19</v>
      </c>
      <c r="AJ547" s="197">
        <v>6.5</v>
      </c>
      <c r="AK547" s="197">
        <v>2</v>
      </c>
      <c r="AL547" s="197">
        <v>1.5</v>
      </c>
      <c r="AM547" s="197">
        <v>26.7</v>
      </c>
      <c r="AN547" s="197">
        <v>5</v>
      </c>
      <c r="AO547" s="197">
        <v>2</v>
      </c>
      <c r="AP547" s="308">
        <v>3</v>
      </c>
      <c r="AQ547" t="s">
        <v>94</v>
      </c>
      <c r="AR547">
        <v>1.5</v>
      </c>
      <c r="AS547">
        <v>0</v>
      </c>
      <c r="AT547">
        <v>1.5</v>
      </c>
    </row>
    <row r="548" spans="1:46" ht="15" thickBot="1" x14ac:dyDescent="0.35">
      <c r="A548" s="2" t="s">
        <v>140</v>
      </c>
      <c r="B548" s="340"/>
      <c r="O548" s="71" t="s">
        <v>793</v>
      </c>
      <c r="T548" s="189" t="s">
        <v>150</v>
      </c>
      <c r="U548" s="186">
        <v>22.1</v>
      </c>
      <c r="X548" s="183" t="str">
        <f t="shared" ca="1" si="46"/>
        <v>WAS</v>
      </c>
    </row>
    <row r="549" spans="1:46" ht="15" thickBot="1" x14ac:dyDescent="0.35">
      <c r="A549" s="2" t="s">
        <v>257</v>
      </c>
      <c r="B549" s="340"/>
      <c r="O549" s="71" t="s">
        <v>794</v>
      </c>
      <c r="U549" s="186"/>
      <c r="X549" s="183" t="str">
        <f t="shared" si="46"/>
        <v/>
      </c>
    </row>
    <row r="550" spans="1:46" ht="15" thickBot="1" x14ac:dyDescent="0.35">
      <c r="A550" s="2" t="s">
        <v>276</v>
      </c>
      <c r="B550" s="340"/>
      <c r="T550" s="189"/>
      <c r="U550" s="186"/>
      <c r="X550" s="183" t="str">
        <f t="shared" si="46"/>
        <v/>
      </c>
    </row>
    <row r="551" spans="1:46" ht="15" thickBot="1" x14ac:dyDescent="0.35">
      <c r="A551" s="2" t="s">
        <v>197</v>
      </c>
      <c r="B551" s="340"/>
      <c r="T551" s="196"/>
      <c r="U551" s="187"/>
      <c r="V551" s="197"/>
      <c r="W551" s="197"/>
      <c r="X551" s="183" t="str">
        <f t="shared" si="46"/>
        <v/>
      </c>
    </row>
    <row r="552" spans="1:46" ht="15" thickBot="1" x14ac:dyDescent="0.35">
      <c r="A552" s="2" t="s">
        <v>562</v>
      </c>
      <c r="B552" s="341" t="s">
        <v>568</v>
      </c>
      <c r="T552" s="190" t="s">
        <v>147</v>
      </c>
      <c r="V552" s="186">
        <v>3.7</v>
      </c>
      <c r="X552" s="193" t="str">
        <f t="shared" ca="1" si="46"/>
        <v>ATL</v>
      </c>
    </row>
    <row r="553" spans="1:46" ht="15" thickBot="1" x14ac:dyDescent="0.35">
      <c r="A553" s="2" t="s">
        <v>34</v>
      </c>
      <c r="B553" s="342"/>
      <c r="T553" s="190" t="s">
        <v>50</v>
      </c>
      <c r="V553" s="186">
        <v>3.1</v>
      </c>
      <c r="X553" s="192" t="str">
        <f t="shared" si="46"/>
        <v/>
      </c>
    </row>
    <row r="554" spans="1:46" ht="15" thickBot="1" x14ac:dyDescent="0.35">
      <c r="A554" s="2" t="s">
        <v>29</v>
      </c>
      <c r="B554" s="342"/>
      <c r="T554" s="190" t="s">
        <v>2201</v>
      </c>
      <c r="V554" s="186">
        <v>6.3</v>
      </c>
      <c r="X554" s="192" t="str">
        <f t="shared" ca="1" si="46"/>
        <v>BOS</v>
      </c>
    </row>
    <row r="555" spans="1:46" ht="15" thickBot="1" x14ac:dyDescent="0.35">
      <c r="A555" s="2" t="s">
        <v>32</v>
      </c>
      <c r="B555" s="342"/>
      <c r="T555" s="191" t="s">
        <v>289</v>
      </c>
      <c r="V555" s="186">
        <v>4.9000000000000004</v>
      </c>
      <c r="X555" s="192">
        <f t="shared" si="46"/>
        <v>0</v>
      </c>
    </row>
    <row r="556" spans="1:46" ht="15" thickBot="1" x14ac:dyDescent="0.35">
      <c r="A556" s="2" t="s">
        <v>91</v>
      </c>
      <c r="B556" s="342"/>
      <c r="T556" s="191" t="s">
        <v>215</v>
      </c>
      <c r="V556" s="186">
        <v>4.8</v>
      </c>
      <c r="X556" s="192" t="str">
        <f t="shared" si="46"/>
        <v/>
      </c>
    </row>
    <row r="557" spans="1:46" ht="15" thickBot="1" x14ac:dyDescent="0.35">
      <c r="A557" s="2" t="s">
        <v>563</v>
      </c>
      <c r="B557" s="342"/>
      <c r="T557" s="191" t="s">
        <v>183</v>
      </c>
      <c r="V557" s="186">
        <v>4</v>
      </c>
      <c r="X557" s="192" t="str">
        <f t="shared" ca="1" si="46"/>
        <v>NOP</v>
      </c>
    </row>
    <row r="558" spans="1:46" ht="15" thickBot="1" x14ac:dyDescent="0.35">
      <c r="A558" s="2" t="s">
        <v>246</v>
      </c>
      <c r="B558" s="342"/>
      <c r="T558" s="191" t="s">
        <v>124</v>
      </c>
      <c r="V558" s="186">
        <v>2.7</v>
      </c>
      <c r="X558" s="192" t="str">
        <f t="shared" ca="1" si="46"/>
        <v>ORL</v>
      </c>
    </row>
    <row r="559" spans="1:46" ht="15" thickBot="1" x14ac:dyDescent="0.35">
      <c r="A559" s="2" t="s">
        <v>220</v>
      </c>
      <c r="B559" s="342"/>
      <c r="T559" s="191" t="s">
        <v>200</v>
      </c>
      <c r="V559" s="186">
        <v>6.8</v>
      </c>
      <c r="X559" s="192" t="str">
        <f t="shared" si="46"/>
        <v/>
      </c>
    </row>
    <row r="560" spans="1:46" ht="15" thickBot="1" x14ac:dyDescent="0.35">
      <c r="A560" s="2" t="s">
        <v>107</v>
      </c>
      <c r="B560" s="342"/>
      <c r="T560" s="190" t="s">
        <v>199</v>
      </c>
      <c r="V560" s="186">
        <v>2</v>
      </c>
      <c r="X560" s="192" t="str">
        <f t="shared" ca="1" si="46"/>
        <v>SAC</v>
      </c>
    </row>
    <row r="561" spans="1:24" ht="15" thickBot="1" x14ac:dyDescent="0.35">
      <c r="A561" s="2" t="s">
        <v>110</v>
      </c>
      <c r="B561" s="342"/>
      <c r="T561" s="191" t="s">
        <v>274</v>
      </c>
      <c r="V561" s="186">
        <v>11.6</v>
      </c>
      <c r="X561" s="192" t="str">
        <f t="shared" ca="1" si="46"/>
        <v>SAS</v>
      </c>
    </row>
    <row r="562" spans="1:24" ht="15" thickBot="1" x14ac:dyDescent="0.35">
      <c r="A562" s="2" t="s">
        <v>117</v>
      </c>
      <c r="B562" s="342"/>
      <c r="T562" s="190" t="s">
        <v>210</v>
      </c>
      <c r="V562" s="186">
        <v>3.2</v>
      </c>
      <c r="X562" s="192" t="str">
        <f t="shared" ca="1" si="46"/>
        <v>SAS</v>
      </c>
    </row>
    <row r="563" spans="1:24" ht="15" thickBot="1" x14ac:dyDescent="0.35">
      <c r="A563" s="2" t="s">
        <v>188</v>
      </c>
      <c r="B563" s="342"/>
      <c r="T563" s="190" t="s">
        <v>257</v>
      </c>
      <c r="V563" s="186">
        <v>2.9</v>
      </c>
      <c r="X563" s="192" t="str">
        <f t="shared" si="46"/>
        <v>Kelly Olynk</v>
      </c>
    </row>
    <row r="564" spans="1:24" ht="15" thickBot="1" x14ac:dyDescent="0.35">
      <c r="A564" s="2" t="s">
        <v>201</v>
      </c>
      <c r="B564" s="342"/>
      <c r="T564" s="190"/>
      <c r="V564" s="186"/>
      <c r="X564" s="192" t="str">
        <f t="shared" si="46"/>
        <v/>
      </c>
    </row>
    <row r="565" spans="1:24" ht="15" thickBot="1" x14ac:dyDescent="0.35">
      <c r="A565" s="2" t="s">
        <v>290</v>
      </c>
      <c r="B565" s="342"/>
      <c r="T565" s="190"/>
      <c r="V565" s="186"/>
      <c r="X565" s="192" t="str">
        <f t="shared" si="46"/>
        <v/>
      </c>
    </row>
    <row r="566" spans="1:24" ht="15" thickBot="1" x14ac:dyDescent="0.35">
      <c r="A566" s="2" t="s">
        <v>141</v>
      </c>
      <c r="B566" s="342"/>
      <c r="T566" s="190"/>
      <c r="V566" s="186"/>
      <c r="X566" s="192" t="str">
        <f t="shared" si="46"/>
        <v/>
      </c>
    </row>
    <row r="567" spans="1:24" ht="15" thickBot="1" x14ac:dyDescent="0.35">
      <c r="A567" s="2" t="s">
        <v>140</v>
      </c>
      <c r="B567" s="342"/>
      <c r="T567" s="190"/>
      <c r="V567" s="187"/>
      <c r="X567" s="192" t="str">
        <f t="shared" si="46"/>
        <v/>
      </c>
    </row>
    <row r="568" spans="1:24" ht="15" thickBot="1" x14ac:dyDescent="0.35">
      <c r="A568" s="2" t="s">
        <v>166</v>
      </c>
      <c r="B568" s="342"/>
      <c r="T568" s="191" t="s">
        <v>87</v>
      </c>
      <c r="W568" s="185">
        <v>8.4</v>
      </c>
      <c r="X568" s="192" t="str">
        <f t="shared" ca="1" si="46"/>
        <v>DAL</v>
      </c>
    </row>
    <row r="569" spans="1:24" ht="15" thickBot="1" x14ac:dyDescent="0.35">
      <c r="A569" s="2" t="s">
        <v>276</v>
      </c>
      <c r="B569" s="342"/>
      <c r="T569" s="191" t="s">
        <v>168</v>
      </c>
      <c r="W569" s="186">
        <v>1.1000000000000001</v>
      </c>
      <c r="X569" s="192" t="str">
        <f t="shared" ca="1" si="46"/>
        <v>DAL</v>
      </c>
    </row>
    <row r="570" spans="1:24" ht="15" thickBot="1" x14ac:dyDescent="0.35">
      <c r="A570" s="2" t="s">
        <v>565</v>
      </c>
      <c r="B570" s="342"/>
      <c r="T570" s="191" t="s">
        <v>280</v>
      </c>
      <c r="W570" s="186">
        <v>0.9</v>
      </c>
      <c r="X570" s="192" t="str">
        <f t="shared" ca="1" si="46"/>
        <v>BKN</v>
      </c>
    </row>
    <row r="571" spans="1:24" ht="15" thickBot="1" x14ac:dyDescent="0.35">
      <c r="A571" s="2" t="s">
        <v>134</v>
      </c>
      <c r="B571" s="342"/>
      <c r="T571" s="191" t="s">
        <v>313</v>
      </c>
      <c r="W571" s="186">
        <v>1.1000000000000001</v>
      </c>
      <c r="X571" s="192" t="str">
        <f t="shared" ca="1" si="46"/>
        <v>DAL</v>
      </c>
    </row>
    <row r="572" spans="1:24" ht="15" thickBot="1" x14ac:dyDescent="0.35">
      <c r="A572" s="2" t="s">
        <v>566</v>
      </c>
      <c r="B572" s="343" t="s">
        <v>569</v>
      </c>
      <c r="T572" s="191" t="s">
        <v>301</v>
      </c>
      <c r="W572" s="186">
        <v>1.1000000000000001</v>
      </c>
      <c r="X572" s="192" t="str">
        <f t="shared" ca="1" si="46"/>
        <v>DAL</v>
      </c>
    </row>
    <row r="573" spans="1:24" ht="15" thickBot="1" x14ac:dyDescent="0.35">
      <c r="A573" s="2" t="s">
        <v>34</v>
      </c>
      <c r="B573" s="344"/>
      <c r="T573" s="191" t="s">
        <v>291</v>
      </c>
      <c r="W573" s="186">
        <v>0.5</v>
      </c>
      <c r="X573" s="192" t="str">
        <f t="shared" si="46"/>
        <v/>
      </c>
    </row>
    <row r="574" spans="1:24" ht="15" thickBot="1" x14ac:dyDescent="0.35">
      <c r="A574" s="2" t="s">
        <v>289</v>
      </c>
      <c r="B574" s="344"/>
      <c r="T574" s="191" t="s">
        <v>577</v>
      </c>
      <c r="W574" s="186">
        <v>0.4</v>
      </c>
      <c r="X574" s="192" t="str">
        <f t="shared" ca="1" si="46"/>
        <v>DET</v>
      </c>
    </row>
    <row r="575" spans="1:24" ht="15" thickBot="1" x14ac:dyDescent="0.35">
      <c r="A575" s="2" t="s">
        <v>107</v>
      </c>
      <c r="B575" s="344"/>
      <c r="T575" s="191" t="s">
        <v>175</v>
      </c>
      <c r="W575" s="186">
        <v>4.3</v>
      </c>
      <c r="X575" s="192" t="str">
        <f t="shared" ca="1" si="46"/>
        <v>DET</v>
      </c>
    </row>
    <row r="576" spans="1:24" ht="15" thickBot="1" x14ac:dyDescent="0.35">
      <c r="A576" s="2" t="s">
        <v>110</v>
      </c>
      <c r="B576" s="344"/>
      <c r="T576" s="191" t="s">
        <v>123</v>
      </c>
      <c r="W576" s="186">
        <v>2.5</v>
      </c>
      <c r="X576" s="192" t="str">
        <f t="shared" ca="1" si="46"/>
        <v>DET</v>
      </c>
    </row>
    <row r="577" spans="1:24" ht="15" thickBot="1" x14ac:dyDescent="0.35">
      <c r="A577" s="2" t="s">
        <v>117</v>
      </c>
      <c r="B577" s="344"/>
      <c r="T577" s="191" t="s">
        <v>413</v>
      </c>
      <c r="W577" s="186">
        <v>4.4000000000000004</v>
      </c>
      <c r="X577" s="192" t="str">
        <f t="shared" ca="1" si="46"/>
        <v>DET</v>
      </c>
    </row>
    <row r="578" spans="1:24" ht="15" thickBot="1" x14ac:dyDescent="0.35">
      <c r="A578" s="2" t="s">
        <v>188</v>
      </c>
      <c r="B578" s="344"/>
      <c r="T578" s="191" t="s">
        <v>99</v>
      </c>
      <c r="W578" s="186">
        <v>7.1</v>
      </c>
      <c r="X578" s="192" t="str">
        <f t="shared" ca="1" si="46"/>
        <v>GSW</v>
      </c>
    </row>
    <row r="579" spans="1:24" ht="15" thickBot="1" x14ac:dyDescent="0.35">
      <c r="A579" s="2" t="s">
        <v>141</v>
      </c>
      <c r="B579" s="344"/>
      <c r="T579" s="191" t="s">
        <v>249</v>
      </c>
      <c r="W579" s="186">
        <v>7.2</v>
      </c>
      <c r="X579" s="192" t="str">
        <f t="shared" ca="1" si="46"/>
        <v>GSW</v>
      </c>
    </row>
    <row r="580" spans="1:24" ht="15" thickBot="1" x14ac:dyDescent="0.35">
      <c r="A580" s="2" t="s">
        <v>140</v>
      </c>
      <c r="B580" s="344"/>
      <c r="T580" s="191" t="s">
        <v>245</v>
      </c>
      <c r="W580" s="186">
        <v>1.4</v>
      </c>
      <c r="X580" s="192" t="str">
        <f t="shared" ca="1" si="46"/>
        <v>LAC</v>
      </c>
    </row>
    <row r="581" spans="1:24" ht="15" thickBot="1" x14ac:dyDescent="0.35">
      <c r="A581" s="2" t="s">
        <v>166</v>
      </c>
      <c r="B581" s="344"/>
      <c r="T581" s="191" t="s">
        <v>214</v>
      </c>
      <c r="W581" s="186">
        <v>3.4</v>
      </c>
      <c r="X581" s="192" t="str">
        <f t="shared" ca="1" si="46"/>
        <v>LAC</v>
      </c>
    </row>
    <row r="582" spans="1:24" ht="15" thickBot="1" x14ac:dyDescent="0.35">
      <c r="T582" s="191" t="s">
        <v>325</v>
      </c>
      <c r="W582" s="186">
        <v>1.8</v>
      </c>
      <c r="X582" s="192" t="str">
        <f t="shared" ca="1" si="46"/>
        <v>LAC</v>
      </c>
    </row>
    <row r="583" spans="1:24" ht="15" thickBot="1" x14ac:dyDescent="0.35">
      <c r="T583" s="191" t="s">
        <v>237</v>
      </c>
      <c r="W583" s="186">
        <v>1.5</v>
      </c>
      <c r="X583" s="192" t="str">
        <f t="shared" si="46"/>
        <v/>
      </c>
    </row>
    <row r="584" spans="1:24" ht="15" thickBot="1" x14ac:dyDescent="0.35">
      <c r="T584" s="191" t="s">
        <v>194</v>
      </c>
      <c r="W584" s="186">
        <v>5.6</v>
      </c>
      <c r="X584" s="192" t="str">
        <f t="shared" si="46"/>
        <v/>
      </c>
    </row>
    <row r="585" spans="1:24" ht="15" thickBot="1" x14ac:dyDescent="0.35">
      <c r="T585" s="191" t="s">
        <v>156</v>
      </c>
      <c r="W585" s="186">
        <v>3.3</v>
      </c>
      <c r="X585" s="192" t="str">
        <f t="shared" ca="1" si="46"/>
        <v>NYK</v>
      </c>
    </row>
    <row r="586" spans="1:24" ht="15" thickBot="1" x14ac:dyDescent="0.35">
      <c r="T586" s="191" t="s">
        <v>162</v>
      </c>
      <c r="W586" s="186">
        <v>3.1</v>
      </c>
      <c r="X586" s="192" t="str">
        <f t="shared" ca="1" si="46"/>
        <v>NYK</v>
      </c>
    </row>
    <row r="587" spans="1:24" ht="15" thickBot="1" x14ac:dyDescent="0.35">
      <c r="T587" s="191" t="s">
        <v>277</v>
      </c>
      <c r="W587" s="186">
        <v>1.1000000000000001</v>
      </c>
      <c r="X587" s="192" t="str">
        <f t="shared" ca="1" si="46"/>
        <v>POR</v>
      </c>
    </row>
    <row r="588" spans="1:24" ht="15" thickBot="1" x14ac:dyDescent="0.35">
      <c r="T588" s="191" t="s">
        <v>200</v>
      </c>
      <c r="W588" s="186">
        <v>2.5</v>
      </c>
      <c r="X588" s="192" t="str">
        <f t="shared" si="46"/>
        <v/>
      </c>
    </row>
    <row r="589" spans="1:24" ht="15" thickBot="1" x14ac:dyDescent="0.35">
      <c r="T589" s="191" t="s">
        <v>287</v>
      </c>
      <c r="W589" s="186">
        <v>3.8</v>
      </c>
      <c r="X589" s="192" t="str">
        <f t="shared" si="46"/>
        <v/>
      </c>
    </row>
    <row r="590" spans="1:24" ht="15" thickBot="1" x14ac:dyDescent="0.35">
      <c r="T590" s="191" t="s">
        <v>176</v>
      </c>
      <c r="W590" s="186">
        <v>2.6</v>
      </c>
      <c r="X590" s="192" t="str">
        <f t="shared" ca="1" si="46"/>
        <v>POR</v>
      </c>
    </row>
    <row r="591" spans="1:24" ht="15" thickBot="1" x14ac:dyDescent="0.35">
      <c r="T591" s="191" t="s">
        <v>142</v>
      </c>
      <c r="W591" s="186">
        <v>4.3</v>
      </c>
      <c r="X591" s="192" t="str">
        <f t="shared" si="46"/>
        <v/>
      </c>
    </row>
    <row r="592" spans="1:24" ht="15" thickBot="1" x14ac:dyDescent="0.35">
      <c r="T592" s="191" t="s">
        <v>255</v>
      </c>
      <c r="W592" s="187">
        <v>0.5</v>
      </c>
      <c r="X592" s="192" t="str">
        <f t="shared" ca="1" si="46"/>
        <v>POR</v>
      </c>
    </row>
  </sheetData>
  <autoFilter ref="A2:R524" xr:uid="{7DFE7A7E-65A1-4A7D-8884-229AA7963088}"/>
  <sortState xmlns:xlrd2="http://schemas.microsoft.com/office/spreadsheetml/2017/richdata2" ref="P3:P8">
    <sortCondition ref="P3"/>
  </sortState>
  <mergeCells count="12">
    <mergeCell ref="B533:B551"/>
    <mergeCell ref="B552:B571"/>
    <mergeCell ref="B572:B581"/>
    <mergeCell ref="B1:F1"/>
    <mergeCell ref="G1:J1"/>
    <mergeCell ref="AD527:AH527"/>
    <mergeCell ref="AI527:AL527"/>
    <mergeCell ref="AM527:AP527"/>
    <mergeCell ref="AC526:AP526"/>
    <mergeCell ref="K1:N1"/>
    <mergeCell ref="T1:W1"/>
    <mergeCell ref="P1:R1"/>
  </mergeCells>
  <conditionalFormatting sqref="C4 K4 G4">
    <cfRule type="colorScale" priority="16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 L4 H4">
    <cfRule type="colorScale" priority="16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 E4 I4">
    <cfRule type="colorScale" priority="16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 J4 F4">
    <cfRule type="colorScale" priority="16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 K5 G5">
    <cfRule type="colorScale" priority="2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 L5 H5">
    <cfRule type="colorScale" priority="2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 E5 I5">
    <cfRule type="colorScale" priority="2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 J5 F5">
    <cfRule type="colorScale" priority="2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 K6 G6">
    <cfRule type="colorScale" priority="2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 L6 H6">
    <cfRule type="colorScale" priority="2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 E6 I6">
    <cfRule type="colorScale" priority="2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 J6 F6">
    <cfRule type="colorScale" priority="2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 K7 G7">
    <cfRule type="colorScale" priority="2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 L7 H7">
    <cfRule type="colorScale" priority="2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 E7 I7">
    <cfRule type="colorScale" priority="2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 J7 F7">
    <cfRule type="colorScale" priority="2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 K8 G8">
    <cfRule type="colorScale" priority="2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 L8 H8">
    <cfRule type="colorScale" priority="2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 M8 I8">
    <cfRule type="colorScale" priority="2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 J8 F8">
    <cfRule type="colorScale" priority="2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 C11 G11">
    <cfRule type="colorScale" priority="2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 D11 H11">
    <cfRule type="colorScale" priority="2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 E11 I11">
    <cfRule type="colorScale" priority="2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 J11 F11">
    <cfRule type="colorScale" priority="2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 C12 G12">
    <cfRule type="colorScale" priority="2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 D12 H12">
    <cfRule type="colorScale" priority="2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 E12 I12">
    <cfRule type="colorScale" priority="2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 J12 F12">
    <cfRule type="colorScale" priority="2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 K13 G13">
    <cfRule type="colorScale" priority="2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 L13 H13">
    <cfRule type="colorScale" priority="2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 M13 I13">
    <cfRule type="colorScale" priority="2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 J13 F13">
    <cfRule type="colorScale" priority="2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 C14 G14">
    <cfRule type="colorScale" priority="2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 D14 H14">
    <cfRule type="colorScale" priority="2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 E14 I14">
    <cfRule type="colorScale" priority="2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 J14 F14">
    <cfRule type="colorScale" priority="2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 C15 G15">
    <cfRule type="colorScale" priority="16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 D15 H15">
    <cfRule type="colorScale" priority="1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 E15 I15">
    <cfRule type="colorScale" priority="1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 J15 F15">
    <cfRule type="colorScale" priority="1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 K3 G3">
    <cfRule type="colorScale" priority="1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 L3 H3">
    <cfRule type="colorScale" priority="1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 E3 I3">
    <cfRule type="colorScale" priority="1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 J3 F3">
    <cfRule type="colorScale" priority="1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 K9 G9">
    <cfRule type="colorScale" priority="1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 L9 H9">
    <cfRule type="colorScale" priority="1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 M9 I9">
    <cfRule type="colorScale" priority="1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 J9 F9">
    <cfRule type="colorScale" priority="1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 K10 G10">
    <cfRule type="colorScale" priority="1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 L10 H10">
    <cfRule type="colorScale" priority="1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 M10 I10">
    <cfRule type="colorScale" priority="1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 J10 F10">
    <cfRule type="colorScale" priority="1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 K17 G17">
    <cfRule type="colorScale" priority="1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 L17 H17">
    <cfRule type="colorScale" priority="1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 E17 I17">
    <cfRule type="colorScale" priority="1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 J17 F17">
    <cfRule type="colorScale" priority="1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 C18 G18">
    <cfRule type="colorScale" priority="1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 D18 H18">
    <cfRule type="colorScale" priority="1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 E18 I18">
    <cfRule type="colorScale" priority="1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 J18 F18">
    <cfRule type="colorScale" priority="1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 C19 G19">
    <cfRule type="colorScale" priority="1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 D19 H19">
    <cfRule type="colorScale" priority="1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 E19 I19">
    <cfRule type="colorScale" priority="1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 J19 F19">
    <cfRule type="colorScale" priority="1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 C20 G20">
    <cfRule type="colorScale" priority="1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 D20 H20">
    <cfRule type="colorScale" priority="1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 E20 I20">
    <cfRule type="colorScale" priority="1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 J20 F20">
    <cfRule type="colorScale" priority="1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 K21 G21">
    <cfRule type="colorScale" priority="1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 L21 H21">
    <cfRule type="colorScale" priority="1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 M21 I21">
    <cfRule type="colorScale" priority="1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 N21 F21">
    <cfRule type="colorScale" priority="1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4 K24 G24">
    <cfRule type="colorScale" priority="1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 L24 H24">
    <cfRule type="colorScale" priority="1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 M24 I24">
    <cfRule type="colorScale" priority="1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 N24 F24">
    <cfRule type="colorScale" priority="1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5 K25 G25">
    <cfRule type="colorScale" priority="1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 L25 H25">
    <cfRule type="colorScale" priority="1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 M25 I25">
    <cfRule type="colorScale" priority="1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 N25 F25">
    <cfRule type="colorScale" priority="1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 K26 G26">
    <cfRule type="colorScale" priority="1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 L26 H26">
    <cfRule type="colorScale" priority="1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 M26 I26">
    <cfRule type="colorScale" priority="1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 J26 F26">
    <cfRule type="colorScale" priority="1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7 K27 G27">
    <cfRule type="colorScale" priority="1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 L27 H27">
    <cfRule type="colorScale" priority="1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 M27 I27">
    <cfRule type="colorScale" priority="1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7 J27 F27">
    <cfRule type="colorScale" priority="1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8 K28 G28">
    <cfRule type="colorScale" priority="1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8 L28 H28">
    <cfRule type="colorScale" priority="1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8 M28 I28">
    <cfRule type="colorScale" priority="1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8 J28 F28">
    <cfRule type="colorScale" priority="1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 C16 G16">
    <cfRule type="colorScale" priority="1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 D16 H16">
    <cfRule type="colorScale" priority="1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 E16 I16">
    <cfRule type="colorScale" priority="1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 J16 F16">
    <cfRule type="colorScale" priority="1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 K22 G22">
    <cfRule type="colorScale" priority="1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 L22 H22">
    <cfRule type="colorScale" priority="1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 M22 I22">
    <cfRule type="colorScale" priority="1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 N22 F22">
    <cfRule type="colorScale" priority="1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 K23 G23">
    <cfRule type="colorScale" priority="1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 L23 H23">
    <cfRule type="colorScale" priority="1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3 M23 I23">
    <cfRule type="colorScale" priority="1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 N23 F23">
    <cfRule type="colorScale" priority="1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0 C30 G30">
    <cfRule type="colorScale" priority="1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0 D30 H30">
    <cfRule type="colorScale" priority="1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0 E30 I30">
    <cfRule type="colorScale" priority="1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0 J30 F30">
    <cfRule type="colorScale" priority="1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1 C31 G31">
    <cfRule type="colorScale" priority="1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1 D31 H31">
    <cfRule type="colorScale" priority="1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1 E31 I31">
    <cfRule type="colorScale" priority="1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1 J31 F31">
    <cfRule type="colorScale" priority="1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2 C32 G32">
    <cfRule type="colorScale" priority="1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2 D32 H32">
    <cfRule type="colorScale" priority="1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2 E32 I32">
    <cfRule type="colorScale" priority="1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2 J32 F32">
    <cfRule type="colorScale" priority="1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3 C33 G33">
    <cfRule type="colorScale" priority="1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3 D33 H33">
    <cfRule type="colorScale" priority="1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3 E33 I33">
    <cfRule type="colorScale" priority="1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3 N33 F33">
    <cfRule type="colorScale" priority="1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 C34 G34">
    <cfRule type="colorScale" priority="1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4 D34 H34">
    <cfRule type="colorScale" priority="1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 E34 I34">
    <cfRule type="colorScale" priority="1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4 N34 F34">
    <cfRule type="colorScale" priority="1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7 C37 G37">
    <cfRule type="colorScale" priority="1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7 D37 H37">
    <cfRule type="colorScale" priority="1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7 E37 I37">
    <cfRule type="colorScale" priority="1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 J37 F37">
    <cfRule type="colorScale" priority="1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8 K38 G38">
    <cfRule type="colorScale" priority="1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8 L38 H38">
    <cfRule type="colorScale" priority="1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8 M38 I38">
    <cfRule type="colorScale" priority="1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J38 F38">
    <cfRule type="colorScale" priority="1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9 K39 G39">
    <cfRule type="colorScale" priority="1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39 L39 H39">
    <cfRule type="colorScale" priority="1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9 M39 I39">
    <cfRule type="colorScale" priority="1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 J39 F39">
    <cfRule type="colorScale" priority="1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0 K40 G40">
    <cfRule type="colorScale" priority="1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0 L40 H40">
    <cfRule type="colorScale" priority="1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0 M40 I40">
    <cfRule type="colorScale" priority="1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0 J40 F40">
    <cfRule type="colorScale" priority="1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1 C41 G41">
    <cfRule type="colorScale" priority="1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 D41 H41">
    <cfRule type="colorScale" priority="1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1 E41 I41">
    <cfRule type="colorScale" priority="1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 J41 F41">
    <cfRule type="colorScale" priority="1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 C29 G29">
    <cfRule type="colorScale" priority="1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 D29 H29">
    <cfRule type="colorScale" priority="1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9 E29 I29">
    <cfRule type="colorScale" priority="1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9 J29 F29">
    <cfRule type="colorScale" priority="1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5 C35 G35">
    <cfRule type="colorScale" priority="1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5 D35 H35">
    <cfRule type="colorScale" priority="1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5 E35 I35">
    <cfRule type="colorScale" priority="1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5 J35 F35">
    <cfRule type="colorScale" priority="1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6 C36 G36">
    <cfRule type="colorScale" priority="1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 D36 H36">
    <cfRule type="colorScale" priority="1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 E36 I36">
    <cfRule type="colorScale" priority="1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6 J36 F36">
    <cfRule type="colorScale" priority="1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3 C43 G43">
    <cfRule type="colorScale" priority="1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 D43 H43">
    <cfRule type="colorScale" priority="1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3 E43 I43">
    <cfRule type="colorScale" priority="1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3 J43 F43">
    <cfRule type="colorScale" priority="1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4 C44 G44">
    <cfRule type="colorScale" priority="1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 D44 H44">
    <cfRule type="colorScale" priority="1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4 E44 I44">
    <cfRule type="colorScale" priority="1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 J44 F44">
    <cfRule type="colorScale" priority="1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5 K45 G45">
    <cfRule type="colorScale" priority="1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5 L45 H45">
    <cfRule type="colorScale" priority="1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5 M45 I45">
    <cfRule type="colorScale" priority="1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5 J45 F45">
    <cfRule type="colorScale" priority="1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6 K46 G46">
    <cfRule type="colorScale" priority="1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6 L46 H46">
    <cfRule type="colorScale" priority="1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6 M46 I46">
    <cfRule type="colorScale" priority="1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6 J46 F46">
    <cfRule type="colorScale" priority="1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7 K47 G47">
    <cfRule type="colorScale" priority="1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7 L47 H47">
    <cfRule type="colorScale" priority="1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7 M47 I47">
    <cfRule type="colorScale" priority="1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7 J47 F47">
    <cfRule type="colorScale" priority="1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0 C50 G50">
    <cfRule type="colorScale" priority="1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 D50 H50">
    <cfRule type="colorScale" priority="1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 E50 I50">
    <cfRule type="colorScale" priority="1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0 J50 F50">
    <cfRule type="colorScale" priority="1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1 C51 G51">
    <cfRule type="colorScale" priority="1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1 L51 H51">
    <cfRule type="colorScale" priority="1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1 M51 I51">
    <cfRule type="colorScale" priority="1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1 J51 F51">
    <cfRule type="colorScale" priority="1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2 K52 G52">
    <cfRule type="colorScale" priority="1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2 L52 H52">
    <cfRule type="colorScale" priority="1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2 M52 I52">
    <cfRule type="colorScale" priority="1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2 J52 F52">
    <cfRule type="colorScale" priority="1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3 C53 G53">
    <cfRule type="colorScale" priority="1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3 D53 H53">
    <cfRule type="colorScale" priority="1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3 E53 I53">
    <cfRule type="colorScale" priority="1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3 N53 F53">
    <cfRule type="colorScale" priority="1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4 C54 G54">
    <cfRule type="colorScale" priority="1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 D54 H54">
    <cfRule type="colorScale" priority="1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4 E54 I54">
    <cfRule type="colorScale" priority="1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4 N54 F54">
    <cfRule type="colorScale" priority="1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2 C42 G42">
    <cfRule type="colorScale" priority="1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2 D42 H42">
    <cfRule type="colorScale" priority="1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2 E42 I42">
    <cfRule type="colorScale" priority="1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2 J42 F42">
    <cfRule type="colorScale" priority="1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8 K48 G48">
    <cfRule type="colorScale" priority="1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8 L48 H48">
    <cfRule type="colorScale" priority="1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8 M48 I48">
    <cfRule type="colorScale" priority="1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8 J48 F48">
    <cfRule type="colorScale" priority="1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9 K49 G49">
    <cfRule type="colorScale" priority="1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 L49 H49">
    <cfRule type="colorScale" priority="1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9 M49 I49">
    <cfRule type="colorScale" priority="1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9 J49 F49">
    <cfRule type="colorScale" priority="1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6 K56 G56">
    <cfRule type="colorScale" priority="1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6 L56 H56">
    <cfRule type="colorScale" priority="1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56 M56 I56">
    <cfRule type="colorScale" priority="1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6 N56 F56">
    <cfRule type="colorScale" priority="1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7 C57 G57">
    <cfRule type="colorScale" priority="1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7 D57 H57">
    <cfRule type="colorScale" priority="1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7 E57 I57">
    <cfRule type="colorScale" priority="1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7 J57 F57">
    <cfRule type="colorScale" priority="1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8 C58 G58">
    <cfRule type="colorScale" priority="1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 D58 H58">
    <cfRule type="colorScale" priority="1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8 E58 I58">
    <cfRule type="colorScale" priority="1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8 J58 F58">
    <cfRule type="colorScale" priority="1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9 C59 G59">
    <cfRule type="colorScale" priority="1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9 D59 H59">
    <cfRule type="colorScale" priority="1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9 E59 I59">
    <cfRule type="colorScale" priority="1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9 J59 F59">
    <cfRule type="colorScale" priority="1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0 K60 G60">
    <cfRule type="colorScale" priority="1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0 L60 H60">
    <cfRule type="colorScale" priority="1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0 M60 I60">
    <cfRule type="colorScale" priority="1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0 J60 F60">
    <cfRule type="colorScale" priority="1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3 K63 G63">
    <cfRule type="colorScale" priority="1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3 L63 H63">
    <cfRule type="colorScale" priority="1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3 M63 I63">
    <cfRule type="colorScale" priority="1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3 J63 F63">
    <cfRule type="colorScale" priority="1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4 K64 G64">
    <cfRule type="colorScale" priority="1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4 D64 H64">
    <cfRule type="colorScale" priority="1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4 E64 I64">
    <cfRule type="colorScale" priority="1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4 J64 F64">
    <cfRule type="colorScale" priority="1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5 C65 G65">
    <cfRule type="colorScale" priority="1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5 D65 H65">
    <cfRule type="colorScale" priority="1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5 E65 I65">
    <cfRule type="colorScale" priority="1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5 J65 F65">
    <cfRule type="colorScale" priority="1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6 C66 G66">
    <cfRule type="colorScale" priority="1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6 D66 H66">
    <cfRule type="colorScale" priority="1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6 E66 I66">
    <cfRule type="colorScale" priority="1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6 J66 F66">
    <cfRule type="colorScale" priority="1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7 C67 G67">
    <cfRule type="colorScale" priority="1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67 D67 H67">
    <cfRule type="colorScale" priority="1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7 E67 I67">
    <cfRule type="colorScale" priority="1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7 J67 F67">
    <cfRule type="colorScale" priority="1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55 C55 G55">
    <cfRule type="colorScale" priority="1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5 D55 H55">
    <cfRule type="colorScale" priority="1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5 E55 I55">
    <cfRule type="colorScale" priority="1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55 N55 F55">
    <cfRule type="colorScale" priority="1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1 K61 G61">
    <cfRule type="colorScale" priority="1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1 L61 H61">
    <cfRule type="colorScale" priority="1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1 M61 I61">
    <cfRule type="colorScale" priority="1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1 J61 F61">
    <cfRule type="colorScale" priority="1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 K62 G62">
    <cfRule type="colorScale" priority="1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2 L62 H62">
    <cfRule type="colorScale" priority="1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2 M62 I62">
    <cfRule type="colorScale" priority="1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2 J62 F62">
    <cfRule type="colorScale" priority="1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9 K69 G69">
    <cfRule type="colorScale" priority="1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9 L69 H69">
    <cfRule type="colorScale" priority="1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9 E69 I69">
    <cfRule type="colorScale" priority="1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9 J69 F69">
    <cfRule type="colorScale" priority="1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0 K70 G70">
    <cfRule type="colorScale" priority="1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0 L70 H70">
    <cfRule type="colorScale" priority="1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0 E70 I70">
    <cfRule type="colorScale" priority="1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0 J70 F70">
    <cfRule type="colorScale" priority="1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1 K71 G71">
    <cfRule type="colorScale" priority="1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1 L71 H71">
    <cfRule type="colorScale" priority="1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1 E71 I71">
    <cfRule type="colorScale" priority="1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1 J71 F71">
    <cfRule type="colorScale" priority="1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2 C72 G72">
    <cfRule type="colorScale" priority="1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2 D72 H72">
    <cfRule type="colorScale" priority="1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2 E72 I72">
    <cfRule type="colorScale" priority="1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2 N72 F72">
    <cfRule type="colorScale" priority="1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3 K73 G73">
    <cfRule type="colorScale" priority="1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3 L73 H73">
    <cfRule type="colorScale" priority="1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3 M73 I73">
    <cfRule type="colorScale" priority="1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3 N73 F73">
    <cfRule type="colorScale" priority="1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6 C76 G76">
    <cfRule type="colorScale" priority="1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6 D76 H76">
    <cfRule type="colorScale" priority="1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6 M76 I76">
    <cfRule type="colorScale" priority="1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6 N76 F76">
    <cfRule type="colorScale" priority="1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7 C77 G77">
    <cfRule type="colorScale" priority="1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7 D77 H77">
    <cfRule type="colorScale" priority="1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7 E77 I77">
    <cfRule type="colorScale" priority="1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7 N77 F77">
    <cfRule type="colorScale" priority="1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8 C78 G78">
    <cfRule type="colorScale" priority="1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8 D78 H78">
    <cfRule type="colorScale" priority="1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8 E78 I78">
    <cfRule type="colorScale" priority="1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8 N78 F78">
    <cfRule type="colorScale" priority="1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9 C79 G79">
    <cfRule type="colorScale" priority="1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9 D79 H79">
    <cfRule type="colorScale" priority="1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9 E79 I79">
    <cfRule type="colorScale" priority="1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9 N79 F79">
    <cfRule type="colorScale" priority="1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0 C80 G80">
    <cfRule type="colorScale" priority="1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 D80 H80">
    <cfRule type="colorScale" priority="1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0 E80 I80">
    <cfRule type="colorScale" priority="1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0 N80 F80">
    <cfRule type="colorScale" priority="1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8 K68 G68">
    <cfRule type="colorScale" priority="1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68 L68 H68">
    <cfRule type="colorScale" priority="1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8 E68 I68">
    <cfRule type="colorScale" priority="1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8 J68 F68">
    <cfRule type="colorScale" priority="1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4 C74 G74">
    <cfRule type="colorScale" priority="1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4 D74 H74">
    <cfRule type="colorScale" priority="1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4 M74 I74">
    <cfRule type="colorScale" priority="1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4 N74 F74">
    <cfRule type="colorScale" priority="1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5 C75 G75">
    <cfRule type="colorScale" priority="1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5 D75 H75">
    <cfRule type="colorScale" priority="1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5 M75 I75">
    <cfRule type="colorScale" priority="1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5 N75 F75"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2 K82 G82">
    <cfRule type="colorScale" priority="1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2 L82 H82">
    <cfRule type="colorScale" priority="1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2 E82 I82">
    <cfRule type="colorScale" priority="1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2 N82 F82">
    <cfRule type="colorScale" priority="1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3 K83 G83">
    <cfRule type="colorScale" priority="1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3 L83 H83">
    <cfRule type="colorScale" priority="1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3 M83 I83">
    <cfRule type="colorScale" priority="1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3 J83 F83">
    <cfRule type="colorScale" priority="1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4 K84 G84">
    <cfRule type="colorScale" priority="1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4 D84 H84">
    <cfRule type="colorScale" priority="1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4 M84 I84">
    <cfRule type="colorScale" priority="1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4 J84 F84">
    <cfRule type="colorScale" priority="1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5 C85 G85">
    <cfRule type="colorScale" priority="1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5 D85 H85">
    <cfRule type="colorScale" priority="1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5 E85 I85">
    <cfRule type="colorScale" priority="1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5 J85 F85">
    <cfRule type="colorScale" priority="1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6 K86 G86">
    <cfRule type="colorScale" priority="1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6 L86 H86">
    <cfRule type="colorScale" priority="1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6 M86 I86">
    <cfRule type="colorScale" priority="1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6 J86 F86">
    <cfRule type="colorScale" priority="1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9 C89 G89">
    <cfRule type="colorScale" priority="1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9 D89 H89">
    <cfRule type="colorScale" priority="1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9 E89 I89">
    <cfRule type="colorScale" priority="1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9 N89 F89">
    <cfRule type="colorScale" priority="1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0 K90 G90">
    <cfRule type="colorScale" priority="1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0 L90 H90">
    <cfRule type="colorScale" priority="1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0 E90 I90">
    <cfRule type="colorScale" priority="1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0 N90 F90">
    <cfRule type="colorScale" priority="1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1 K91 G91">
    <cfRule type="colorScale" priority="1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1 L91 H91">
    <cfRule type="colorScale" priority="1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1 M91 I91">
    <cfRule type="colorScale" priority="1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1 N91 F91">
    <cfRule type="colorScale" priority="1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2 C92 G92">
    <cfRule type="colorScale" priority="1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2 D92 H92">
    <cfRule type="colorScale" priority="1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 M92 I92">
    <cfRule type="colorScale" priority="1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2 N92 F92">
    <cfRule type="colorScale" priority="1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3 C93 G93">
    <cfRule type="colorScale" priority="1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3 D93 H93">
    <cfRule type="colorScale" priority="1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3 E93 I93">
    <cfRule type="colorScale" priority="1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3 N93 F93">
    <cfRule type="colorScale" priority="1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1 C81 G81">
    <cfRule type="colorScale" priority="1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1 D81 H81">
    <cfRule type="colorScale" priority="1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1 E81 I81">
    <cfRule type="colorScale" priority="1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1 N81 F81">
    <cfRule type="colorScale" priority="1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7 K87 G87">
    <cfRule type="colorScale" priority="1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 L87 H87">
    <cfRule type="colorScale" priority="1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7 M87 I87">
    <cfRule type="colorScale" priority="1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7 J87 F87">
    <cfRule type="colorScale" priority="1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88 C88 G88">
    <cfRule type="colorScale" priority="1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8 D88 H88">
    <cfRule type="colorScale" priority="1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8 E88 I88">
    <cfRule type="colorScale" priority="1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8 N88 F88">
    <cfRule type="colorScale" priority="1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5 K95 G95">
    <cfRule type="colorScale" priority="1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5 L95 H95">
    <cfRule type="colorScale" priority="1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5 M95 I95">
    <cfRule type="colorScale" priority="1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5 N95 F95">
    <cfRule type="colorScale" priority="1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6 C96 G96">
    <cfRule type="colorScale" priority="1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6 D96 H96">
    <cfRule type="colorScale" priority="1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6 E96 I96">
    <cfRule type="colorScale" priority="10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6 J96 F96">
    <cfRule type="colorScale" priority="10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7 C97 G97">
    <cfRule type="colorScale" priority="1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7 D97 H97">
    <cfRule type="colorScale" priority="10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7 E97 I97">
    <cfRule type="colorScale" priority="1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7 J97 F97">
    <cfRule type="colorScale" priority="10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8 C98 G98">
    <cfRule type="colorScale" priority="1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8 D98 H98">
    <cfRule type="colorScale" priority="10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8 E98 I98">
    <cfRule type="colorScale" priority="1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98 J98 F98">
    <cfRule type="colorScale" priority="10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99 C99 G99">
    <cfRule type="colorScale" priority="1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99 D99 H99">
    <cfRule type="colorScale" priority="10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9 E99 I99">
    <cfRule type="colorScale" priority="10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9 N99 F99">
    <cfRule type="colorScale" priority="10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2 C102 G102">
    <cfRule type="colorScale" priority="10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2 D102 H102">
    <cfRule type="colorScale" priority="10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2 E102 I102">
    <cfRule type="colorScale" priority="10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2 N102 F102">
    <cfRule type="colorScale" priority="10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3 C103 G103">
    <cfRule type="colorScale" priority="10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3 D103 H103">
    <cfRule type="colorScale" priority="10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3 E103 I103">
    <cfRule type="colorScale" priority="10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3 N103 F103">
    <cfRule type="colorScale" priority="10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4 C104 G104">
    <cfRule type="colorScale" priority="10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4 D104 H104">
    <cfRule type="colorScale" priority="10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4 E104 I104">
    <cfRule type="colorScale" priority="10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4 J104 F104">
    <cfRule type="colorScale" priority="1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5 C105 G105">
    <cfRule type="colorScale" priority="10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5 D105 H105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5 E105 I105">
    <cfRule type="colorScale" priority="10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5 J105 F105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6 C106 G106">
    <cfRule type="colorScale" priority="10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6 D106 H106">
    <cfRule type="colorScale" priority="10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6 E106 I106">
    <cfRule type="colorScale" priority="10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06 J106 F106">
    <cfRule type="colorScale" priority="10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4 K94 G94">
    <cfRule type="colorScale" priority="10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94 L94 H94">
    <cfRule type="colorScale" priority="10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4 M94 I94">
    <cfRule type="colorScale" priority="10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94 N94 F94">
    <cfRule type="colorScale" priority="10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0 C100 G100">
    <cfRule type="colorScale" priority="10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0 D100 H100">
    <cfRule type="colorScale" priority="10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0 E100 I100">
    <cfRule type="colorScale" priority="1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0 N100 F100">
    <cfRule type="colorScale" priority="10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1 C101 G101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1 D101 H101">
    <cfRule type="colorScale" priority="10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1 E101 I101"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1 N101 F101">
    <cfRule type="colorScale" priority="1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8 C108 G108">
    <cfRule type="colorScale" priority="10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8 D108 H108">
    <cfRule type="colorScale" priority="10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8 E108 I108">
    <cfRule type="colorScale" priority="10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8 N108 F108">
    <cfRule type="colorScale" priority="10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9 C109 G109">
    <cfRule type="colorScale" priority="10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9 D109 H109">
    <cfRule type="colorScale" priority="10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09 M109 I109">
    <cfRule type="colorScale" priority="10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9 N109 F109">
    <cfRule type="colorScale" priority="10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0 C110 G110">
    <cfRule type="colorScale" priority="10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0 D110 H110">
    <cfRule type="colorScale" priority="10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0 M110 I110">
    <cfRule type="colorScale" priority="10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0 N110 F110">
    <cfRule type="colorScale" priority="10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1 K111 G111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1 L111 H111">
    <cfRule type="colorScale" priority="10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1 M111 I111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1 N111 F111">
    <cfRule type="colorScale" priority="10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2 K112 G112">
    <cfRule type="colorScale" priority="10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2 L112 H112">
    <cfRule type="colorScale" priority="10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2 M112 I112">
    <cfRule type="colorScale" priority="10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2 N112 F112">
    <cfRule type="colorScale" priority="10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5 K115 G115">
    <cfRule type="colorScale" priority="10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5 L115 H115">
    <cfRule type="colorScale" priority="10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5 M115 I115">
    <cfRule type="colorScale" priority="10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5 N115 F115">
    <cfRule type="colorScale" priority="10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6 C116 G116">
    <cfRule type="colorScale" priority="10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6 D116 H116">
    <cfRule type="colorScale" priority="10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6 M116 I116">
    <cfRule type="colorScale" priority="10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6 J116 F116">
    <cfRule type="colorScale" priority="10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7 C117 G117">
    <cfRule type="colorScale" priority="10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7 D117 H117">
    <cfRule type="colorScale" priority="10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7 E117 I117">
    <cfRule type="colorScale" priority="1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7 J117 F117">
    <cfRule type="colorScale" priority="1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8 C118 G118">
    <cfRule type="colorScale" priority="10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8 D118 H118">
    <cfRule type="colorScale" priority="10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8 E118 I118">
    <cfRule type="colorScale" priority="10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8 J118 F118">
    <cfRule type="colorScale" priority="10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19 C119 G119">
    <cfRule type="colorScale" priority="1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19 D119 H119">
    <cfRule type="colorScale" priority="10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9 E119 I119">
    <cfRule type="colorScale" priority="10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19 J119 F119">
    <cfRule type="colorScale" priority="10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07 C107 G107">
    <cfRule type="colorScale" priority="10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07 D107 H107">
    <cfRule type="colorScale" priority="10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7 E107 I107">
    <cfRule type="colorScale" priority="10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07 N107 F107">
    <cfRule type="colorScale" priority="10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3 K113 G113">
    <cfRule type="colorScale" priority="10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3 L113 H113">
    <cfRule type="colorScale" priority="10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3 M113 I113">
    <cfRule type="colorScale" priority="10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3 N113 F113">
    <cfRule type="colorScale" priority="10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14 K114 G114">
    <cfRule type="colorScale" priority="10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14 L114 H114">
    <cfRule type="colorScale" priority="10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14 M114 I114">
    <cfRule type="colorScale" priority="10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4 N114 F114">
    <cfRule type="colorScale" priority="1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1 K121 G121">
    <cfRule type="colorScale" priority="10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1 L121 H121">
    <cfRule type="colorScale" priority="1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1 M121 I121">
    <cfRule type="colorScale" priority="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1 J121 F121">
    <cfRule type="colorScale" priority="9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2 K122 G122">
    <cfRule type="colorScale" priority="9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2 L122 H122">
    <cfRule type="colorScale" priority="9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2 M122 I122">
    <cfRule type="colorScale" priority="9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2 J122 F122">
    <cfRule type="colorScale" priority="9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3 C123 G123">
    <cfRule type="colorScale" priority="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3 D123 H123">
    <cfRule type="colorScale" priority="9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3 E123 I123">
    <cfRule type="colorScale" priority="9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3 N123 F123">
    <cfRule type="colorScale" priority="9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4 C124 G124">
    <cfRule type="colorScale" priority="9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4 D124 H124">
    <cfRule type="colorScale" priority="9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4 E124 I124">
    <cfRule type="colorScale" priority="9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4 N124 F124">
    <cfRule type="colorScale" priority="9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5 K125 G125">
    <cfRule type="colorScale" priority="9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5 L125 H125">
    <cfRule type="colorScale" priority="9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5 M125 I125">
    <cfRule type="colorScale" priority="9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5 N125 F125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8 C128 G128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8 D128 H128">
    <cfRule type="colorScale" priority="9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8 E128 I128">
    <cfRule type="colorScale" priority="9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8 J128 F128">
    <cfRule type="colorScale" priority="9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29 C129 G129">
    <cfRule type="colorScale" priority="9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29 D129 H129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9 E129 I129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9 J129 F129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0 K130 G130">
    <cfRule type="colorScale" priority="9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0 L130 H130">
    <cfRule type="colorScale" priority="9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30 M130 I130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0 J130 F130">
    <cfRule type="colorScale" priority="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1 C131 G131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1 D131 H131">
    <cfRule type="colorScale" priority="9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1 E131 I131">
    <cfRule type="colorScale" priority="9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1 N131 F131">
    <cfRule type="colorScale" priority="9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2 C132 G132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2 D132 H132">
    <cfRule type="colorScale" priority="9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 E132 I132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2 N132 F132">
    <cfRule type="colorScale" priority="9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0 K120 G120">
    <cfRule type="colorScale" priority="9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0 L120 H120">
    <cfRule type="colorScale" priority="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0 M120 I120">
    <cfRule type="colorScale" priority="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20 J120 F120">
    <cfRule type="colorScale" priority="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6 K126 G126">
    <cfRule type="colorScale" priority="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6 L126 H126">
    <cfRule type="colorScale" priority="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6 M126 I126">
    <cfRule type="colorScale" priority="9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6 N126 F126"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27 K127 G127">
    <cfRule type="colorScale" priority="9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27 L127 H127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27 M127 I127"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7 N127 F127">
    <cfRule type="colorScale" priority="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4 K134 G134"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4 L134 H134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4 E134 I134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4 N134 F134"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5 C135 G135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5 D135 H135"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5 E135 I135"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5 J135 F135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6 C136 G136"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6 D136 H136"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6 E136 I136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6 J136 F136"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7 C137 G137">
    <cfRule type="colorScale" priority="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7 D137 H137"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7 E137 I137">
    <cfRule type="colorScale" priority="9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7 J137 F137">
    <cfRule type="colorScale" priority="9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38 K138 G138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8 D138 H138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8 E138 I138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8 J138 F138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1 K141 G141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1 D141 H141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1 E141 I141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1 J141 F141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2 K142 G142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42 L142 H142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2 E142 I142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2 J142 F142">
    <cfRule type="colorScale" priority="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3 C143 G143">
    <cfRule type="colorScale" priority="9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3 D143 H143"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3 E143 I143"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3 J143 F143"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4 C144 G144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4 D144 H144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4 E144 I144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4 J144 F144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5 C145 G145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5 D145 H145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5 E145 I145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5 J145 F145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3 C133 G133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3 D133 H133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3 E133 I133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3 N133 F133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39 C139 G139"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39 D139 H139">
    <cfRule type="colorScale" priority="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9 E139 I139">
    <cfRule type="colorScale" priority="9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39 J139 F139">
    <cfRule type="colorScale" priority="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40 K140 G140">
    <cfRule type="colorScale" priority="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0 D140 H140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0 E140 I140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0 J140 F140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7 C147 G147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7 D147 H147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7 E147 I147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7 J147 F147">
    <cfRule type="colorScale" priority="8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8 C148 G148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8 D148 H148">
    <cfRule type="colorScale" priority="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8 E148 I148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8 J148 F148"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9 C149 G149">
    <cfRule type="colorScale" priority="8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9 D149 H149">
    <cfRule type="colorScale" priority="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9 E149 I149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49 N149 F149">
    <cfRule type="colorScale" priority="8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0 C150 G150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0 D150 H150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0 E150 I150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0 N150 F150">
    <cfRule type="colorScale" priority="8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1 K151 G151">
    <cfRule type="colorScale" priority="8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1 L151 H151">
    <cfRule type="colorScale" priority="8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1 M151 I151">
    <cfRule type="colorScale" priority="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1 N151 F151">
    <cfRule type="colorScale" priority="8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4 K154 G154">
    <cfRule type="colorScale" priority="8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4 L154 H154">
    <cfRule type="colorScale" priority="8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4 M154 I154">
    <cfRule type="colorScale" priority="8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4 N154 F154">
    <cfRule type="colorScale" priority="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5 C155 G155"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5 D155 H155">
    <cfRule type="colorScale" priority="8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5 E155 I155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5 J155 F155">
    <cfRule type="colorScale" priority="8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6 C156 G156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6 D156 H156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6 E156 I156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6 J156 F156">
    <cfRule type="colorScale" priority="8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57 C157 G157"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57 D157 H157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7 E157 I157"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57 J157 F157"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8 K158 G158">
    <cfRule type="colorScale" priority="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8 L158 H158"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8 M158 I158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8 N158 F158">
    <cfRule type="colorScale" priority="8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46 C146 G146"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6 D146 H146">
    <cfRule type="colorScale" priority="8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6 E146 I146">
    <cfRule type="colorScale" priority="8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6 J146 F146">
    <cfRule type="colorScale" priority="8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2 K152 G152"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2 L152 H152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2 M152 I152">
    <cfRule type="colorScale" priority="8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2 N152 F152">
    <cfRule type="colorScale" priority="8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3 K153 G153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3 L153 H153"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3 M153 I153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3 N153 F153"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0 K160 G160"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0 L160 H160">
    <cfRule type="colorScale" priority="8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0 M160 I160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0 N160 F160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1 K161 G161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1 L161 H161">
    <cfRule type="colorScale" priority="8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1 M161 I161">
    <cfRule type="colorScale" priority="8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1 N161 F161">
    <cfRule type="colorScale" priority="8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2 K162 G162">
    <cfRule type="colorScale" priority="8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2 L162 H162">
    <cfRule type="colorScale" priority="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2 M162 I162">
    <cfRule type="colorScale" priority="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2 J162 F162">
    <cfRule type="colorScale" priority="8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3 K163 G163">
    <cfRule type="colorScale" priority="8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3 L163 H163">
    <cfRule type="colorScale" priority="8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3 M163 I163">
    <cfRule type="colorScale" priority="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3 J163 F163">
    <cfRule type="colorScale" priority="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4 K164 G164"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64 L164 H164"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4 M164 I164"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64 N164 F164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7 C167 G167"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7 D167 H167">
    <cfRule type="colorScale" priority="8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7 E167 I167"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7 J167 F167"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68 K168 G168">
    <cfRule type="colorScale" priority="8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8 D168 H168"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8 M168 I168">
    <cfRule type="colorScale" priority="8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8 J168 F168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9 C169 G169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9 D169 H169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9 E169 I169"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9 J169 F169"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0 C170 G170"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0 D170 H170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0 E170 I170"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0 J170 F170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1 C171 G171"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1 D171 H171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1 E171 I171">
    <cfRule type="colorScale" priority="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1 J171 F171">
    <cfRule type="colorScale" priority="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59 K159 G159"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59 L159 H159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59 M159 I159"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59 N159 F159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5 C165 G165"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5 D165 H165">
    <cfRule type="colorScale" priority="8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5 E165 I165">
    <cfRule type="colorScale" priority="7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5 J165 F165">
    <cfRule type="colorScale" priority="7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66 C166 G166"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66 D166 H166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66 E166 I166">
    <cfRule type="colorScale" priority="7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66 J166 F166">
    <cfRule type="colorScale" priority="7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3 K173 G173"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3 L173 H173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3 M173 I173">
    <cfRule type="colorScale" priority="7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3 J173 F173"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4 K174 G174"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4 L174 H174"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4 M174 I174"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4 J174 F174">
    <cfRule type="colorScale" priority="7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5 C175 G175"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5 L175 H175"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5 E175 I175">
    <cfRule type="colorScale" priority="7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5 J175 F175">
    <cfRule type="colorScale" priority="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6 C176 G176"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6 D176 H176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6 E176 I176"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6 J176 F176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7 C177 G177">
    <cfRule type="colorScale" priority="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7 D177 H177">
    <cfRule type="colorScale" priority="7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 E177 I177">
    <cfRule type="colorScale" priority="7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7 J177 F177">
    <cfRule type="colorScale" priority="7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0 K180 G180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0 L180 H180">
    <cfRule type="colorScale" priority="7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0 M180 I180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0 J180 F180">
    <cfRule type="colorScale" priority="7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72 C172 G172"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72 D172 H172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2 E172 I172">
    <cfRule type="colorScale" priority="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2 J172 F172">
    <cfRule type="colorScale" priority="7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8 K178 G178">
    <cfRule type="colorScale" priority="7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8 L178 H178">
    <cfRule type="colorScale" priority="7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8 M178 I178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8 J178 F178">
    <cfRule type="colorScale" priority="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9 K179 G179">
    <cfRule type="colorScale" priority="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79 L179 H179">
    <cfRule type="colorScale" priority="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9 M179 I179">
    <cfRule type="colorScale" priority="7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79 J179 F179">
    <cfRule type="colorScale" priority="7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1 C181 G181"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1 D181 H181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1 E181 I181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1 N181 F181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2 K182 G182"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2 L182 H182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2 M182 I182"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2 N182 F182">
    <cfRule type="colorScale" priority="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5 C185 G185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5 D185 H185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 E185 I185">
    <cfRule type="colorScale" priority="5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5 J185 F185"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6 C186 G186"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6 L186 H186"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6 M186 I186"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6 J186 F186"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7 K187 G187"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7 L187 H187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7 M187 I187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7 J187 F187"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8 K188 G188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8 L188 H188"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8 M188 I188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8 J188 F188"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89 C189 G189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89 D189 H189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9 M189 I189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9 N189 F189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3 K183 G183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3 L183 H183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83 M183 I183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83 N183 F183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84 K184 G184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84 L184 H184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 E184 I184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84 J184 F184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1 K191 G191"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1 L191 H191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1 M191 I191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1 N191 F191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2 K192 G192"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2 L192 H192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2 M192 I192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2 N192 F192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3 C193 G193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3 D193 H193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3 E193 I193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3 N193 F193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4 C194 G194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4 D194 H194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4 E194 I194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4 N194 F194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5 K195 G195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5 L195 H195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5 M195 I195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5 N195 F195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8 C198 G198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98 D198 H198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8 E198 I198"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8 N198 F198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99 C199 G199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9 L199 H199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9 M199 I199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9 N199 F199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0 K200 G200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0 L200 H200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0 M200 I200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0 N200 F200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1 K201 G201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1 L201 H201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1 M201 I201">
    <cfRule type="colorScale" priority="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1 N201 F201"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2 K202 G202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2 L202 H202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2 E202 I202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2 J202 F202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0 K190 G190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0 L190 H190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0 M190 I190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0 N190 F190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6 K196 G196"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6 L196 H196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96 M196 I196"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96 N196 F196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97 K197 G197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97 L197 H197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97 E197 I197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 J197 F197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4 K204 G204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4 L204 H204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4 M204 I204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4 J204 F204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5 K205 G205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5 L205 H205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5 M205 I205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5 J205 F205"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6 K206 G206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6 L206 H206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6 M206 I206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6 J206 F206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7 K207 G207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7 L207 H207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7 M207 I207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7 J207 F207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8 C208 G208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8 D208 H208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8 E208 I208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8 J208 F208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1 C211 G211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 D211 H211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 E211 I211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1 J211 F211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2 C212 G212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2 D212 H212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2 E212 I212"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2 J212 F212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3 K213 G213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3 L213 H213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3 M213 I213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3 J213 F213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4 K214 G214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4 L214 H214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4 M214 I214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4 J214 F214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5 C215 G215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5 D215 H215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5 E215 I215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5 N215 F215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3 C203 G203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3 D203 H203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3 E203 I203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3 J203 F203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9 C209 G209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9 D209 H209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9 E209 I209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9 J209 F209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0 C210 G210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 D210 H210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 E210 I210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0 J210 F210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7 K217 G217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7 L217 H217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7 M217 I217"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7 N217 F217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8 K218 G218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8 L218 H218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18 M218 I218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8 N218 F218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19 C219 G219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9 D219 H219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9 E219 I219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19 J219 F219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0 C220 G220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0 D220 H220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0 E220 I220"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0 J220 F220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1 K221 G221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1 L221 H221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1 M221 I221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1 J221 F221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4 C224 G224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4 D224 H224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4 E224 I224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4 J224 F224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16 K216 G216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16 L216 H216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6 E216 I216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16 N216 F216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2 K222 G222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2 L222 H222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2 M222 I222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2 J222 F222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3 K223 G223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3 L223 H223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3 M223 I223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3 J223 F223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0:P540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25 C225 G225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5 D225 H225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5 E225 I225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5 J225 F225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6 K226 G226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26 L226 H22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26 M226 I226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6 J226 F226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27 K227 G227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7 D227 H227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7 E227 I227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7 J227 F227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8 C228 G228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8 D228 H228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8 E228 I228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28 J228 F228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29 C229 G229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29 D229 H229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29 E229 I229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9 N229 F229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2 C232 G232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2 D232 H232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2 E232 I232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2 N232 F232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0 C230 G230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0 D230 H230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0 E230 I230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0 J230 F230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1 C231 G231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1 D231 H231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1 E231 I23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1 J231 F231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3 C233 G233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3 D233 H233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3 E233 I233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3 J233 F233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4 C234 G234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4 D234 H234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4 E234 I234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4 J234 F234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35 K235 G235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5 L235 H235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5 E235 I235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5 J235 F235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6 C236 G236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6 D236 H236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6 E236 I236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6 J236 F236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7 C237 G237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7 D237 H237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7 E237 I237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7 J237 F237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8 C238 G238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8 D238 H238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8 E238 I238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8 J238 F238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9 C239 G239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39 D239 H239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39 E239 I239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39 J239 F239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0 C240 G240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0 D240 H240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0 E240 I240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0 J240 F240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1:P523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300 P524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:Q300 Q524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300 R524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1 G241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1 D241 H241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1 M241 I241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1 N241 F241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2 G242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2 D242 H242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2 M242 I242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2 N242 F242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3 G243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3 D243 H243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3 M243 I243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3 N243 F243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4 G244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4 D244 H244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4 E244 I244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4 J244 F244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5 G245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5 L245 H245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5 M245 I245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5 J245 F245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6 K246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6 L246 H246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6 M246 I246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6 J246 F246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7 K247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7 L247 H247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7 M247 I247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7 N247 F247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8 K248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48 L248 H248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48 M248 I248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48 N248 F248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49 G24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49 D249 H24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49 E249 I24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49 J249 F24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0 G250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0 D250 H250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0 E250 I250">
    <cfRule type="colorScale" priority="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0 J250 F250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1 G251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1 D251 H25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1 E251 I25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1 J251 F25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2 G252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2 D252 H252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2 E252 I252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2 N252 F252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3 G253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3 L253 H253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3 M253 I253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3 N253 F253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4 G254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54 L254 H254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4 E254 I254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4 J254 F254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5 G255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5 D255 H255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5 E255 I255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5 J255 F255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6 K256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6 D256 H25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6 E256 I256">
    <cfRule type="colorScale" priority="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6 J256 F256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7 G25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7 D257 H25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7 E257 I257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7 J257 F25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8 G258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8 D258 H258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58 E258 I25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58 J258 F25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59 G259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9 D259 H259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9 M259 I259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59 N259 F259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0 G260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0 D260 H260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0 E260 I260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0 J260 F260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1 G26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1 D261 H261">
    <cfRule type="colorScale" priority="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1 E261 I261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1 J261 F261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2 G262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2 D262 H262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2 M262 I262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2 N262 F262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3 G2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3 D263 H263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3 M263 I263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3 N263 F26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 G264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4 D264 H26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 M264 I26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 N264 F264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5 K26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5 L265 H26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5 E265 I265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5 J265 F265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6 K266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66 L266 H266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66 E266 I266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66 J266 F266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7 G26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7 D267 H26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7 M267 I267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7 N267 F267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8 G268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8 D268 H268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8 M268 I26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8 N268 F26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9 G26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9 D269 H26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9 M269 I26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9 N269 F26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0 K270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0 L270 H27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0 M270 I27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70 N270 F270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1 K271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1 L271 H271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1 M271 I27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71 N271 F27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2 K272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2 L272 H27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2 M272 I272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72 N272 F272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3 K273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3 L273 H273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3 M273 I27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73 N273 F27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4 K274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74 L274 H274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74 M274 I274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74 N274 F274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29:AF544">
    <cfRule type="colorScale" priority="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D529:AD544">
    <cfRule type="colorScale" priority="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E529:AE544">
    <cfRule type="colorScale" priority="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G529:AG544">
    <cfRule type="colorScale" priority="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H529:AH544">
    <cfRule type="colorScale" priority="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I529:AI544">
    <cfRule type="colorScale" priority="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J529:AJ544">
    <cfRule type="colorScale" priority="6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K529:AK544">
    <cfRule type="colorScale" priority="6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L529:AL544">
    <cfRule type="colorScale" priority="6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M529:AM544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N529:AN544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O529:AO544">
    <cfRule type="colorScale" priority="6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P529:AP544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07" operator="containsText" id="{66CD3BC6-7C5B-46BA-8B58-6FF3A218D16C}">
            <xm:f>NOT(ISERROR(SEARCH('TEAM ID''s'!$D$118,O1)))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1508" operator="containsText" id="{09D831A1-5D15-4389-B573-01B7DA19AA84}">
            <xm:f>NOT(ISERROR(SEARCH('TEAM ID''s'!$D$112,O1)))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1509" operator="containsText" id="{83AB4377-5636-4F40-8797-C44E10C627FE}">
            <xm:f>NOT(ISERROR(SEARCH('TEAM ID''s'!$D$103,O1)))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1510" operator="containsText" id="{D6C0186E-18E1-414A-9969-670ECB94BDDB}">
            <xm:f>NOT(ISERROR(SEARCH('TEAM ID''s'!$D$97,O1)))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1511" operator="containsText" id="{4764F035-3157-4202-8E23-29CBB88CAB2F}">
            <xm:f>NOT(ISERROR(SEARCH('TEAM ID''s'!$G$92,O1)))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1512" operator="containsText" id="{B1DCE76C-E2AD-4694-A1D8-1016EEC98A91}">
            <xm:f>NOT(ISERROR(SEARCH('TEAM ID''s'!$G$84,O1)))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1513" operator="containsText" id="{A0A4B82B-696C-45B5-9FF2-490ED75BDB23}">
            <xm:f>NOT(ISERROR(SEARCH('TEAM ID''s'!$D$78,O1)))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1514" operator="containsText" id="{63473CBB-609B-4A55-95EA-BCF06B63C327}">
            <xm:f>NOT(ISERROR(SEARCH('TEAM ID''s'!$D$71,O1)))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1515" operator="containsText" id="{A90EA4EA-54E7-48AF-996B-32EA0A737869}">
            <xm:f>NOT(ISERROR(SEARCH('TEAM ID''s'!$D$63,O1)))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1516" operator="containsText" id="{FB15B7F5-E676-41FF-8762-AA1A728A2717}">
            <xm:f>NOT(ISERROR(SEARCH('TEAM ID''s'!$D$55,O1)))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1517" operator="containsText" id="{788FF319-71D9-4F8F-93FB-F62EB24567C3}">
            <xm:f>NOT(ISERROR(SEARCH('TEAM ID''s'!$D$45,O1)))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518" operator="containsText" id="{09851077-1C09-4985-B7F9-947A5B9320E2}">
            <xm:f>NOT(ISERROR(SEARCH('TEAM ID''s'!$D$41,O1)))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1519" operator="containsText" id="{BAF50477-02FE-41DE-8131-D3B135575D9D}">
            <xm:f>NOT(ISERROR(SEARCH('TEAM ID''s'!$D$30,O1)))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520" operator="containsText" id="{F36B9358-C96D-4DE6-8D45-70C46AF9CFFD}">
            <xm:f>NOT(ISERROR(SEARCH('TEAM ID''s'!$D$23,O1)))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1521" operator="containsText" id="{4D639750-E94D-41E0-A404-EE55B12FFC1E}">
            <xm:f>NOT(ISERROR(SEARCH('TEAM ID''s'!$G$18,O1)))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1522" operator="containsText" id="{5B065003-C588-41C8-B3DE-691C8BE8CEA5}">
            <xm:f>NOT(ISERROR(SEARCH('TEAM ID''s'!$D$9,O1)))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1523" operator="containsText" id="{CF7E581C-591E-44FF-BD27-7A8E5E038FF8}">
            <xm:f>NOT(ISERROR(SEARCH('TEAM ID''s'!$D$3,O1)))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O1:O1048576</xm:sqref>
        </x14:conditionalFormatting>
        <x14:conditionalFormatting xmlns:xm="http://schemas.microsoft.com/office/excel/2006/main">
          <x14:cfRule type="containsText" priority="1430" operator="containsText" id="{B5E88C0B-EABE-4860-AF0D-689C9D47685A}">
            <xm:f>NOT(ISERROR(SEARCH('TEAM ID''s'!$D$211,A1)))</xm:f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ontainsText" priority="1431" operator="containsText" id="{CF6301D6-689E-4830-88AD-5955AAAF54FE}">
            <xm:f>NOT(ISERROR(SEARCH('TEAM ID''s'!$D$202,A1)))</xm:f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ontainsText" priority="1432" operator="containsText" id="{F68A171C-6E97-4CC1-B9E7-5179D1800272}">
            <xm:f>NOT(ISERROR(SEARCH('TEAM ID''s'!$D$195,A1)))</xm:f>
            <xm:f>'TEAM ID''s'!$D$195</xm:f>
            <x14:dxf>
              <font>
                <b/>
                <i/>
                <color rgb="FF1D4294"/>
              </font>
            </x14:dxf>
          </x14:cfRule>
          <x14:cfRule type="containsText" priority="1433" operator="containsText" id="{4412019E-2EF5-4B62-86D2-AF2CFEA205A2}">
            <xm:f>NOT(ISERROR(SEARCH('TEAM ID''s'!$D$189,A1)))</xm:f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ontainsText" priority="1434" operator="containsText" id="{CB73E5FB-959F-446E-B919-A2B44A0D7EB8}">
            <xm:f>NOT(ISERROR(SEARCH('TEAM ID''s'!$D$184,A1)))</xm:f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ontainsText" priority="1435" operator="containsText" id="{6D0D9AD0-FE64-4601-8B2A-7ED4FB2945D1}">
            <xm:f>NOT(ISERROR(SEARCH('TEAM ID''s'!$D$176,A1)))</xm:f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ontainsText" priority="1436" operator="containsText" id="{C5558453-6CBE-4B9C-884E-116D80CB7F66}">
            <xm:f>NOT(ISERROR(SEARCH('TEAM ID''s'!$G$175,A1)))</xm:f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ontainsText" priority="1437" operator="containsText" id="{93C1A2E4-E338-48B2-90C7-E67E214ED5BB}">
            <xm:f>NOT(ISERROR(SEARCH('TEAM ID''s'!$D$163,A1)))</xm:f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ontainsText" priority="1438" operator="containsText" id="{D954C31F-E340-407E-A0F7-55AB0CCFEECC}">
            <xm:f>NOT(ISERROR(SEARCH('TEAM ID''s'!$D$154,A1)))</xm:f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ontainsText" priority="1439" operator="containsText" id="{FE18D339-A2BD-449D-9BA3-2F9FF3B4329D}">
            <xm:f>NOT(ISERROR(SEARCH('TEAM ID''s'!$D$147,A1)))</xm:f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ontainsText" priority="1440" operator="containsText" id="{E533F0FE-6409-46D7-A562-2B75A7E1B70A}">
            <xm:f>NOT(ISERROR(SEARCH('TEAM ID''s'!$G$144,A1)))</xm:f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441" operator="containsText" id="{0BA88960-2A60-4361-BF0B-406ACCEACB33}">
            <xm:f>NOT(ISERROR(SEARCH('TEAM ID''s'!$G$137,A1)))</xm:f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ontainsText" priority="1442" operator="containsText" id="{6F42F43C-C61B-45DE-BD6C-F50A3D9932FD}">
            <xm:f>NOT(ISERROR(SEARCH('TEAM ID''s'!$G$129,A1)))</xm:f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ontainsText" priority="1443" operator="containsText" id="{911214DA-4D54-4E13-B1AD-BFC351D01D8B}">
            <xm:f>NOT(ISERROR(SEARCH('TEAM ID''s'!$D$118,A1)))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1444" operator="containsText" id="{8FC12E7F-15C9-4998-AC8C-14C47D189E12}">
            <xm:f>NOT(ISERROR(SEARCH('TEAM ID''s'!$D$112,A1)))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1445" operator="containsText" id="{220D1A1A-5862-4021-903D-5441E5AC232F}">
            <xm:f>NOT(ISERROR(SEARCH('TEAM ID''s'!$D$103,A1)))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1446" operator="containsText" id="{94F00FA7-F9F3-4A7C-A766-AC9407209B0A}">
            <xm:f>NOT(ISERROR(SEARCH('TEAM ID''s'!$D$97,A1)))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1447" operator="containsText" id="{D7A423CC-2781-449D-A5ED-A4B0FFBD3069}">
            <xm:f>NOT(ISERROR(SEARCH('TEAM ID''s'!$G$92,A1)))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1448" operator="containsText" id="{8AB09525-3985-48B3-869F-A9AC2E89A453}">
            <xm:f>NOT(ISERROR(SEARCH('TEAM ID''s'!$G$84,A1)))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1449" operator="containsText" id="{05429F8A-1AEE-4762-B78A-3D0F3F6919B8}">
            <xm:f>NOT(ISERROR(SEARCH('TEAM ID''s'!$D$78,A1)))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1450" operator="containsText" id="{8A832B08-7055-4863-8E5C-66642C8E5C67}">
            <xm:f>NOT(ISERROR(SEARCH('TEAM ID''s'!$D$71,A1)))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1451" operator="containsText" id="{9FC22E88-8E38-48FB-9331-04363AC291E3}">
            <xm:f>NOT(ISERROR(SEARCH('TEAM ID''s'!$D$63,A1)))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1452" operator="containsText" id="{62671EB6-EED1-4CDA-80B1-F8DBF1C9497B}">
            <xm:f>NOT(ISERROR(SEARCH('TEAM ID''s'!$D$55,A1)))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1453" operator="containsText" id="{D2C71D75-522D-42E9-9D78-F82FD6CF05F2}">
            <xm:f>NOT(ISERROR(SEARCH('TEAM ID''s'!$D$45,A1)))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454" operator="containsText" id="{480C47BF-5CF3-4B3C-B6C8-C149E5E53AA3}">
            <xm:f>NOT(ISERROR(SEARCH('TEAM ID''s'!$D$41,A1)))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1455" operator="containsText" id="{38B10E07-8BBA-4A92-9BD5-DB2F9C65F83D}">
            <xm:f>NOT(ISERROR(SEARCH('TEAM ID''s'!$D$30,A1)))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456" operator="containsText" id="{3F10E536-35D8-4374-BFFD-341853FF0B53}">
            <xm:f>NOT(ISERROR(SEARCH('TEAM ID''s'!$D$23,A1)))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1457" operator="containsText" id="{47D40A10-60F6-4496-866B-7A2F89C3A0EC}">
            <xm:f>NOT(ISERROR(SEARCH('TEAM ID''s'!$G$18,A1)))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1458" operator="containsText" id="{EFB1F95D-C4CE-46C5-9817-E6E4E5070882}">
            <xm:f>NOT(ISERROR(SEARCH('TEAM ID''s'!$D$9,A1)))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1459" operator="containsText" id="{E51A38D9-E0DB-4810-B296-F924209F6FFF}">
            <xm:f>NOT(ISERROR(SEARCH('TEAM ID''s'!$D$3,A1)))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A488:A532 A534:A551 A553:A571 A573:A1048576 A1:A2</xm:sqref>
        </x14:conditionalFormatting>
        <x14:conditionalFormatting xmlns:xm="http://schemas.microsoft.com/office/excel/2006/main">
          <x14:cfRule type="cellIs" priority="357" operator="equal" id="{158C6B42-7FAB-4C50-9D65-31E27F7BE01B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1461" operator="equal" id="{0A9F93CC-5941-4D5D-9973-EDEEA01EBEAA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1462" operator="equal" id="{3A337CAB-3B1F-4FBD-8181-7F4DA22ECD0F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63" operator="equal" id="{29811F04-0DE8-419A-A78C-3E580B87CF88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1464" operator="equal" id="{40384F60-1CAF-499B-B9D9-0D89D24B5AFC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1465" operator="equal" id="{CA7B3F4B-F2E1-4DA4-B77F-1D06CA9CA541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1466" operator="equal" id="{BD3FEEE5-9155-4731-B050-C7627696A5C0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1467" operator="equal" id="{4F4BA708-D0E8-4ABC-95C6-F39FA34DB6E8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1468" operator="equal" id="{155D0C5E-4FC6-4D87-9812-579E9E337ED7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1469" operator="equal" id="{18A784F4-CDD5-46F8-8734-A2DF55EB0582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1470" operator="equal" id="{1E9F5D16-2818-4AB2-B6D5-77E616794BAD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471" operator="equal" id="{362C8912-E30B-40B4-85A2-7ADADFC0F6FC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1472" operator="equal" id="{9CEB6C14-45C1-4030-9C78-05857F9488B2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1473" operator="equal" id="{F0A368C4-CDCF-46FA-9177-7FD9F6D8946D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1474" operator="equal" id="{4E034B3F-B207-4393-9BDC-C451D53D0885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1475" operator="equal" id="{732064AE-E7DA-4DBC-87D7-0D22BA6B0CE8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1476" operator="equal" id="{51F57CEF-2FEB-4ED4-9B2E-744BB8ADFD93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1477" operator="equal" id="{E5B8CB19-3EE7-480D-8117-5BF5E62B1105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1478" operator="equal" id="{A42AAE0D-0E27-48B1-968F-602F1C49BE22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1479" operator="equal" id="{5F3E37A7-F9C9-48E4-B206-22AB847594A3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1480" operator="equal" id="{EDDCB658-156A-411D-B46E-3A0BE41E82BA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1481" operator="equal" id="{CF338D30-EDD5-4D4A-9AD4-35A558CFEF03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1482" operator="equal" id="{09660398-25B5-4A39-ACD4-F9E30E849223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483" operator="equal" id="{C244B43A-517E-43A0-BF47-476AA471180E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484" operator="equal" id="{B3C8448F-3EC9-4F82-8CC6-1819660AAC48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1485" operator="equal" id="{C797FBB2-4796-4DF4-8BE2-A0F810328DDC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486" operator="equal" id="{E6D0C429-591E-47CE-B351-06D265D09D0F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1487" operator="equal" id="{D7528376-5E7B-4362-B736-DCF1F3BF9BB8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1488" operator="equal" id="{1F558E71-427C-4D99-90AF-5BD0ED4CE1CE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489" operator="equal" id="{17B2ADBD-8BC4-4D00-A80E-58C12876E11F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AA1:AA1048576 O1:O1048576 A1:A1048576</xm:sqref>
        </x14:conditionalFormatting>
        <x14:conditionalFormatting xmlns:xm="http://schemas.microsoft.com/office/excel/2006/main">
          <x14:cfRule type="cellIs" priority="1460" operator="equal" id="{907DEA7D-651F-4887-AD57-524CF5357C3D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AA1:AA1048576 O1:O1048576</xm:sqref>
        </x14:conditionalFormatting>
        <x14:conditionalFormatting xmlns:xm="http://schemas.microsoft.com/office/excel/2006/main">
          <x14:cfRule type="containsText" priority="319" operator="containsText" id="{521DE1BC-9E1A-4CCF-B39A-6C8C19DA391B}">
            <xm:f>NOT(ISERROR(SEARCH('TEAM ID''s'!$D$118,X530)))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320" operator="containsText" id="{E9082937-78B7-4CFB-87B5-A7D8B7B7D29E}">
            <xm:f>NOT(ISERROR(SEARCH('TEAM ID''s'!$D$112,X530)))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321" operator="containsText" id="{A20D328B-40D0-4C00-B7D0-9F23C43A9A39}">
            <xm:f>NOT(ISERROR(SEARCH('TEAM ID''s'!$D$103,X530)))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322" operator="containsText" id="{9C186C3B-C6B3-4C1E-83F6-75DA9EB335C0}">
            <xm:f>NOT(ISERROR(SEARCH('TEAM ID''s'!$D$97,X530)))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323" operator="containsText" id="{60FA8325-AF48-4056-9DA6-4869ADDAAA9A}">
            <xm:f>NOT(ISERROR(SEARCH('TEAM ID''s'!$G$92,X530)))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324" operator="containsText" id="{9FA1A2A7-0EBC-4105-84B3-23252D4D1C98}">
            <xm:f>NOT(ISERROR(SEARCH('TEAM ID''s'!$G$84,X530)))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325" operator="containsText" id="{B2AA8E8F-EA18-428A-B25F-ECDDA0D563B1}">
            <xm:f>NOT(ISERROR(SEARCH('TEAM ID''s'!$D$78,X530)))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326" operator="containsText" id="{6A230449-1857-42B0-BC70-89CA90543FDA}">
            <xm:f>NOT(ISERROR(SEARCH('TEAM ID''s'!$D$71,X530)))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327" operator="containsText" id="{91E7543C-F91D-4CC7-8093-33873D3F251E}">
            <xm:f>NOT(ISERROR(SEARCH('TEAM ID''s'!$D$63,X530)))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328" operator="containsText" id="{5C9B34BC-DBFD-4919-8C79-9CE08C038859}">
            <xm:f>NOT(ISERROR(SEARCH('TEAM ID''s'!$D$55,X530)))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329" operator="containsText" id="{E0CAC448-FB2F-4609-B56B-AB62D644A30B}">
            <xm:f>NOT(ISERROR(SEARCH('TEAM ID''s'!$D$45,X530)))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330" operator="containsText" id="{FBB3B741-70FD-458C-9A9D-F5A72E261A86}">
            <xm:f>NOT(ISERROR(SEARCH('TEAM ID''s'!$D$41,X530)))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331" operator="containsText" id="{2A08362B-7052-449F-B8B9-8FDDF366FD6E}">
            <xm:f>NOT(ISERROR(SEARCH('TEAM ID''s'!$D$30,X530)))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332" operator="containsText" id="{8B8C74D8-1D02-4310-9004-AC88FF3D9FF1}">
            <xm:f>NOT(ISERROR(SEARCH('TEAM ID''s'!$D$23,X530)))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333" operator="containsText" id="{486E2A1C-9090-4FA1-805B-FE152C322F6D}">
            <xm:f>NOT(ISERROR(SEARCH('TEAM ID''s'!$G$18,X530)))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334" operator="containsText" id="{38275548-FD06-4271-A5EE-5AD0E5C83610}">
            <xm:f>NOT(ISERROR(SEARCH('TEAM ID''s'!$D$9,X530)))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335" operator="containsText" id="{CB7030CF-5EA8-4019-9C52-D92FFBC4582A}">
            <xm:f>NOT(ISERROR(SEARCH('TEAM ID''s'!$D$3,X530)))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X530:X592</xm:sqref>
        </x14:conditionalFormatting>
        <x14:conditionalFormatting xmlns:xm="http://schemas.microsoft.com/office/excel/2006/main">
          <x14:cfRule type="cellIs" priority="288" operator="equal" id="{E9ED2874-C4FB-4001-B09D-94EE29A223EA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290" operator="equal" id="{9E1F1401-9B0E-4257-9A68-21BC21BBB061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291" operator="equal" id="{F1F8361A-1EEA-4890-A82A-CCEED1A34C0A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92" operator="equal" id="{80757343-17C3-4C55-8B5C-62F93D2F95D4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293" operator="equal" id="{803B3249-97D2-4F3B-B0C6-0CDDC25588E3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294" operator="equal" id="{F076237C-DE78-4228-91B3-B2B4E1F581D1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295" operator="equal" id="{F6618D90-5E74-4D93-94B6-744FF418ABE6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296" operator="equal" id="{65E38265-A037-49CA-9C03-CC0E4210A6DA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297" operator="equal" id="{BC54CDC3-FF38-45B0-8A39-B9B02D47A2CF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298" operator="equal" id="{BF7DF001-9FCA-41AC-9CCD-CBC14EF48B7E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299" operator="equal" id="{E0B28A0A-F9BE-485B-8A1E-9BCA487D7857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300" operator="equal" id="{6A03DA2F-31B4-446F-9712-8E3F7D62BCF2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301" operator="equal" id="{0645A1AD-F0F7-4388-9CD7-6E85EBC9CD3A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302" operator="equal" id="{EF58102A-61FA-4CD9-85F7-2D1699D0F792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303" operator="equal" id="{9FBB6B40-907D-4BA7-BEAA-7807B11C6908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304" operator="equal" id="{4B8AE9E8-748B-4E20-8CFC-885C8B29E9F4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305" operator="equal" id="{F704FDCB-285E-4CD4-BA21-B7386193E5FD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306" operator="equal" id="{64D93FA1-AF1F-4B5C-8FB7-8005067FB80D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307" operator="equal" id="{C804CAEE-FEB6-4FEE-AD2A-53D433E31C87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308" operator="equal" id="{07A6EAAE-4897-4323-AF9C-9B75F16832CE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309" operator="equal" id="{FE5CEBF9-D183-496B-A7D6-486CE55F0442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310" operator="equal" id="{130C2085-FEDC-4597-BC97-343E8E595365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311" operator="equal" id="{A4EDF82A-B43D-4615-A50F-C8A8AF7318C4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312" operator="equal" id="{954FB0C8-255B-46D8-8901-529CB86DD9EB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313" operator="equal" id="{782359D5-A66E-482E-ADAB-72CC731E9C17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314" operator="equal" id="{B6D1923D-BD38-46AD-8845-7489CEEDC5CC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15" operator="equal" id="{25FAE7B8-EFDE-42AC-AB56-DA04DCEC280F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316" operator="equal" id="{EFA8ED03-4643-496B-B446-305396EA0F7F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317" operator="equal" id="{A9ED1F16-A6B5-49D5-8AD7-2D39F4831492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8" operator="equal" id="{546544ED-EFEB-40B1-8C3A-F66A12834740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X530:X592</xm:sqref>
        </x14:conditionalFormatting>
        <x14:conditionalFormatting xmlns:xm="http://schemas.microsoft.com/office/excel/2006/main">
          <x14:cfRule type="cellIs" priority="289" operator="equal" id="{6687F3FF-39D9-4E98-8086-C534F64A0E5B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X530:X592</xm:sqref>
        </x14:conditionalFormatting>
        <x14:conditionalFormatting xmlns:xm="http://schemas.microsoft.com/office/excel/2006/main">
          <x14:cfRule type="cellIs" priority="214" operator="equal" id="{2688C16E-12CD-4D8B-A219-0582CB65E6B5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215" operator="equal" id="{DD10C2ED-A706-4A75-ACAA-45665A6DCF5F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216" operator="equal" id="{748B4C9C-15F0-41CC-A6F7-6DC505A2BBAC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217" operator="equal" id="{6642755A-1B47-483C-A0AE-09526D743FD0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218" operator="equal" id="{0308D936-8217-4F66-83F1-7EB80B03C32E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219" operator="equal" id="{D2554587-CF35-4D1D-912C-9251254F4B34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220" operator="equal" id="{E025D87B-8DE4-495C-B6C2-D96CE85A2D11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221" operator="equal" id="{859DCB1B-DBBB-4F1A-B245-95F5EC21D4B0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222" operator="equal" id="{FD2A96AF-6CDD-4983-A1A3-2C36974D1BCD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223" operator="equal" id="{7753D97E-F107-40D5-96B6-04E1733CE81C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224" operator="equal" id="{7DE18384-CDFD-4F9D-8AFA-764D0D019421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225" operator="equal" id="{5389D085-8959-4449-9634-1314433508AD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226" operator="equal" id="{527F82BC-47DE-44DB-B14C-FFA0E1B9E8A7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227" operator="equal" id="{1A37EC5B-060C-4719-B922-C8CB84D17B7C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228" operator="equal" id="{5053DBAC-8B76-4729-A753-97A4C485B266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229" operator="equal" id="{4826878C-4F5D-4289-A929-638A454142EC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230" operator="equal" id="{D497DDC2-F5ED-4DA5-BDBB-FD1CFE5F7DD0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231" operator="equal" id="{7CF6057C-6F56-4D26-A6CF-0699043CD725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232" operator="equal" id="{CF3AE983-DDEF-454F-8595-896F47C0591F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233" operator="equal" id="{67EB087C-1D6C-4A15-A007-BE0F85881669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234" operator="equal" id="{97B0FC8B-D524-4883-99A1-1C1B7121A256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235" operator="equal" id="{D1BC07D2-9D30-4174-980E-19B4D82A1D05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236" operator="equal" id="{37C7AFC9-F906-4025-AA88-108F5FBC50D8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37" operator="equal" id="{626EABFA-9B75-403A-B3E5-A75F796F4E37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238" operator="equal" id="{1A1D0BCD-26CC-4DCD-A3EC-1E10AF830C02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239" operator="equal" id="{1E517D3C-C4C2-43C5-AFE5-80B044AF60FC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240" operator="equal" id="{07D7C761-DF8E-4E1A-BBF7-1A97C104548C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241" operator="equal" id="{E8B76F70-67C5-4C5A-967A-A58BFB9DF9C0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242" operator="equal" id="{D6A3BF64-B500-4245-B90A-86BF419E8454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243" operator="equal" id="{37E2DD4D-B297-48FB-B7B2-68C2BDADAF23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T3:T243</xm:sqref>
        </x14:conditionalFormatting>
        <x14:conditionalFormatting xmlns:xm="http://schemas.microsoft.com/office/excel/2006/main">
          <x14:cfRule type="containsText" priority="2" operator="containsText" id="{C8B7CBBE-479A-41B8-AE2A-6D5C1B53E069}">
            <xm:f>NOT(ISERROR(SEARCH('TEAM ID''s'!$D$211,AC527)))</xm:f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ontainsText" priority="3" operator="containsText" id="{BB099ECD-94C1-42CA-83A2-EBEE38282BB4}">
            <xm:f>NOT(ISERROR(SEARCH('TEAM ID''s'!$D$202,AC527)))</xm:f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ontainsText" priority="4" operator="containsText" id="{D1ECC181-392B-41AA-8A98-DC1CF2371C8A}">
            <xm:f>NOT(ISERROR(SEARCH('TEAM ID''s'!$D$195,AC527)))</xm:f>
            <xm:f>'TEAM ID''s'!$D$195</xm:f>
            <x14:dxf>
              <font>
                <b/>
                <i/>
                <color rgb="FF1D4294"/>
              </font>
            </x14:dxf>
          </x14:cfRule>
          <x14:cfRule type="containsText" priority="5" operator="containsText" id="{D245360C-F530-4C2E-A131-036439D4EDE4}">
            <xm:f>NOT(ISERROR(SEARCH('TEAM ID''s'!$D$189,AC527)))</xm:f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ontainsText" priority="6" operator="containsText" id="{0F6F32BF-D642-448A-AEF7-66D85438DBD1}">
            <xm:f>NOT(ISERROR(SEARCH('TEAM ID''s'!$D$184,AC527)))</xm:f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ontainsText" priority="7" operator="containsText" id="{ECDE53A1-1B4A-4552-B5B5-7CC31732B907}">
            <xm:f>NOT(ISERROR(SEARCH('TEAM ID''s'!$D$176,AC527)))</xm:f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ontainsText" priority="8" operator="containsText" id="{AC433EDE-F773-4B58-A3FB-BBB1E4D4E7F1}">
            <xm:f>NOT(ISERROR(SEARCH('TEAM ID''s'!$G$175,AC527)))</xm:f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ontainsText" priority="9" operator="containsText" id="{FCFDDE86-21AE-4FC8-86BA-D90DA70A8167}">
            <xm:f>NOT(ISERROR(SEARCH('TEAM ID''s'!$D$163,AC527)))</xm:f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ontainsText" priority="10" operator="containsText" id="{C6F58FA7-3794-4D06-B96D-7626BC0667E9}">
            <xm:f>NOT(ISERROR(SEARCH('TEAM ID''s'!$D$154,AC527)))</xm:f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ontainsText" priority="11" operator="containsText" id="{80425605-3CD1-4A98-898F-0C5F3C607422}">
            <xm:f>NOT(ISERROR(SEARCH('TEAM ID''s'!$D$147,AC527)))</xm:f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ontainsText" priority="12" operator="containsText" id="{E98051B2-4079-428A-93C9-80A166C5A0E1}">
            <xm:f>NOT(ISERROR(SEARCH('TEAM ID''s'!$G$144,AC527)))</xm:f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3" operator="containsText" id="{C313FC34-0A4C-4087-B9B9-473529C02EFE}">
            <xm:f>NOT(ISERROR(SEARCH('TEAM ID''s'!$G$137,AC527)))</xm:f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ontainsText" priority="14" operator="containsText" id="{62FB8CDC-039E-4AD4-A923-49CB4B457D9C}">
            <xm:f>NOT(ISERROR(SEARCH('TEAM ID''s'!$G$129,AC527)))</xm:f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ontainsText" priority="15" operator="containsText" id="{6DE95D62-6F51-4D57-A53B-709E48BC36A9}">
            <xm:f>NOT(ISERROR(SEARCH('TEAM ID''s'!$D$118,AC527)))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16" operator="containsText" id="{4EDFEEEF-7ACF-4E98-B6BA-CC6083740415}">
            <xm:f>NOT(ISERROR(SEARCH('TEAM ID''s'!$D$112,AC527)))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17" operator="containsText" id="{D76FCA29-99E3-4927-900D-2EC3FC0D4CAC}">
            <xm:f>NOT(ISERROR(SEARCH('TEAM ID''s'!$D$103,AC527)))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18" operator="containsText" id="{D033B2DB-3FC0-4721-90B9-802EA6AC930B}">
            <xm:f>NOT(ISERROR(SEARCH('TEAM ID''s'!$D$97,AC527)))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19" operator="containsText" id="{C9FC02D2-1383-40DC-90A9-1E755A7F7A51}">
            <xm:f>NOT(ISERROR(SEARCH('TEAM ID''s'!$G$92,AC527)))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20" operator="containsText" id="{CF36AB99-FD07-41B2-99E5-09620EEB348F}">
            <xm:f>NOT(ISERROR(SEARCH('TEAM ID''s'!$G$84,AC527)))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21" operator="containsText" id="{BF66C579-F18B-4F86-AFA3-896213075E5C}">
            <xm:f>NOT(ISERROR(SEARCH('TEAM ID''s'!$D$78,AC527)))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22" operator="containsText" id="{A78BE1F9-9A48-4ADA-B615-554ECD41A730}">
            <xm:f>NOT(ISERROR(SEARCH('TEAM ID''s'!$D$71,AC527)))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23" operator="containsText" id="{4CE0A75E-0AF8-4937-AB28-8B53F67BFEB3}">
            <xm:f>NOT(ISERROR(SEARCH('TEAM ID''s'!$D$63,AC527)))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24" operator="containsText" id="{71E478A2-9213-4A5A-9E7D-9B9A4FA9F2A1}">
            <xm:f>NOT(ISERROR(SEARCH('TEAM ID''s'!$D$55,AC527)))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25" operator="containsText" id="{995845F4-328B-4D09-B022-6A92015FE050}">
            <xm:f>NOT(ISERROR(SEARCH('TEAM ID''s'!$D$45,AC527)))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26" operator="containsText" id="{4EB93EE2-5AC2-42CF-9694-FEB719811052}">
            <xm:f>NOT(ISERROR(SEARCH('TEAM ID''s'!$D$41,AC527)))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27" operator="containsText" id="{5D7AE952-544A-4184-A9BE-3863802B1C69}">
            <xm:f>NOT(ISERROR(SEARCH('TEAM ID''s'!$D$30,AC527)))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8" operator="containsText" id="{CE8666FC-500A-4AB3-AFF5-319C32E75E95}">
            <xm:f>NOT(ISERROR(SEARCH('TEAM ID''s'!$D$23,AC527)))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29" operator="containsText" id="{E3F44AFC-3EA1-4DC1-BB84-B39C43014602}">
            <xm:f>NOT(ISERROR(SEARCH('TEAM ID''s'!$G$18,AC527)))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30" operator="containsText" id="{B0F1DF95-92E1-46B6-8079-DA4059D6F653}">
            <xm:f>NOT(ISERROR(SEARCH('TEAM ID''s'!$D$9,AC527)))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31" operator="containsText" id="{89E34A64-18D2-4218-8C52-22CB389BD4F3}">
            <xm:f>NOT(ISERROR(SEARCH('TEAM ID''s'!$D$3,AC527)))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AC527</xm:sqref>
        </x14:conditionalFormatting>
        <x14:conditionalFormatting xmlns:xm="http://schemas.microsoft.com/office/excel/2006/main">
          <x14:cfRule type="cellIs" priority="1" operator="equal" id="{C54C5908-6A3F-4E7F-8540-A5F8E68CFBDA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32" operator="equal" id="{0467758C-2AA2-454E-8E6B-5CDC606BD92D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33" operator="equal" id="{D09D927A-AC0B-400E-8F77-53D9133B39D8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4" operator="equal" id="{FC4192AF-57C2-4884-A1D9-FEA6955E7E0A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35" operator="equal" id="{0FCBD897-FD95-4405-BF8C-BA729D3ADBDB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36" operator="equal" id="{1719DA9C-CBFF-4193-9BC5-F4038DFA0FEA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37" operator="equal" id="{A048952D-2221-41C3-9747-055AE4050540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38" operator="equal" id="{CA36BD01-9E10-474B-99F0-93ADCA411062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39" operator="equal" id="{8A64DE28-7C14-432F-92CC-632ECF1BE06E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40" operator="equal" id="{6262A017-90D0-4B0E-BEF5-EFA2C1E163E6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41" operator="equal" id="{AF1C5D53-750F-4CD9-90A4-69C5BA505C46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42" operator="equal" id="{82353EA4-B01E-4A70-BBB9-1E640CC30613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43" operator="equal" id="{9C8B9C60-E1CE-495F-836B-2B13F2E9ED93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44" operator="equal" id="{4A198F86-BD3F-464D-B0E7-828BE480EEE7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45" operator="equal" id="{F7A2C774-77EE-47E1-A73C-BFCC30831F03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46" operator="equal" id="{11599760-89CA-4D94-AE72-49296BB34CB8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47" operator="equal" id="{13C0497D-034E-412B-B388-FC0CA994D9E0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48" operator="equal" id="{3BC25E24-43C6-48E8-A573-3F0C522C852B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49" operator="equal" id="{1617CF7B-B47B-426C-86D1-57E96536C9FB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50" operator="equal" id="{563CF98C-E2C8-40AE-95C1-852A8C753070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51" operator="equal" id="{1156AC37-48D2-430E-86E4-760C443EA3BE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52" operator="equal" id="{8EDEF66E-9EEC-4A11-A4EB-DC8A8AE5BF57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53" operator="equal" id="{CBEC070A-692C-42A1-9519-9146E86806CF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54" operator="equal" id="{8D13CA33-4F18-4F09-8753-1D7C9D7A1E90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55" operator="equal" id="{F8F03FD5-B5AB-43F4-BFFB-EA5C7BE9B236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56" operator="equal" id="{01B8E573-7A4A-4B95-8169-604CD03B745C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57" operator="equal" id="{541D55E4-39C9-4AC8-9427-434F8AAEF098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58" operator="equal" id="{E706C112-8D99-4A2D-BAE6-751D152E8922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59" operator="equal" id="{D37A317F-8463-4AF0-8D74-36C87004ED8F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60" operator="equal" id="{3A379440-CDBE-4983-B690-49B1E1D371A4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AC527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6BA7-FCE4-463C-8B86-CAE896A23CF7}">
  <sheetPr codeName="Sheet1">
    <tabColor theme="1"/>
  </sheetPr>
  <dimension ref="A1:AH1411"/>
  <sheetViews>
    <sheetView showGridLines="0" topLeftCell="A2" zoomScale="90" zoomScaleNormal="90" workbookViewId="0">
      <pane xSplit="1" topLeftCell="J1" activePane="topRight" state="frozen"/>
      <selection pane="topRight" activeCell="Y14" sqref="Y14"/>
    </sheetView>
  </sheetViews>
  <sheetFormatPr defaultRowHeight="14.4" x14ac:dyDescent="0.3"/>
  <cols>
    <col min="1" max="1" width="26.33203125" style="2" bestFit="1" customWidth="1"/>
    <col min="2" max="2" width="11.6640625" style="2" bestFit="1" customWidth="1"/>
    <col min="3" max="3" width="10" style="2" bestFit="1" customWidth="1"/>
    <col min="4" max="4" width="9.109375" style="2" bestFit="1" customWidth="1"/>
    <col min="5" max="5" width="10" style="2" bestFit="1" customWidth="1"/>
    <col min="6" max="6" width="9.33203125" style="2" bestFit="1" customWidth="1"/>
    <col min="7" max="7" width="10" style="2" bestFit="1" customWidth="1"/>
    <col min="8" max="8" width="9.5546875" style="2" bestFit="1" customWidth="1"/>
    <col min="9" max="9" width="11" style="2" bestFit="1" customWidth="1"/>
    <col min="10" max="10" width="10.44140625" style="2" bestFit="1" customWidth="1"/>
    <col min="11" max="11" width="10.5546875" style="2" bestFit="1" customWidth="1"/>
    <col min="12" max="12" width="10" style="2" bestFit="1" customWidth="1"/>
    <col min="13" max="13" width="10.5546875" style="2" bestFit="1" customWidth="1"/>
    <col min="14" max="14" width="10" style="2" bestFit="1" customWidth="1"/>
    <col min="15" max="15" width="8.44140625" style="2" bestFit="1" customWidth="1"/>
    <col min="16" max="16" width="7.77734375" style="2" bestFit="1" customWidth="1"/>
    <col min="17" max="18" width="7.88671875" style="2" bestFit="1" customWidth="1"/>
    <col min="19" max="19" width="9" style="2" bestFit="1" customWidth="1"/>
    <col min="20" max="20" width="8.44140625" style="2" bestFit="1" customWidth="1"/>
    <col min="21" max="21" width="9" style="2" bestFit="1" customWidth="1"/>
    <col min="22" max="22" width="8.88671875" style="2" bestFit="1" customWidth="1"/>
    <col min="23" max="23" width="11.109375" style="2" bestFit="1" customWidth="1"/>
    <col min="24" max="24" width="10.44140625" style="2" bestFit="1" customWidth="1"/>
    <col min="25" max="25" width="14.88671875" style="2" bestFit="1" customWidth="1"/>
    <col min="26" max="26" width="14.44140625" style="2" bestFit="1" customWidth="1"/>
    <col min="27" max="27" width="13.44140625" style="2" bestFit="1" customWidth="1"/>
    <col min="28" max="28" width="13" style="2" bestFit="1" customWidth="1"/>
    <col min="29" max="29" width="13.44140625" style="2" bestFit="1" customWidth="1"/>
    <col min="30" max="30" width="13" style="2" bestFit="1" customWidth="1"/>
    <col min="31" max="31" width="15.44140625" style="2" bestFit="1" customWidth="1"/>
    <col min="32" max="32" width="13.33203125" style="21" bestFit="1" customWidth="1"/>
    <col min="33" max="33" width="13.77734375" style="2" bestFit="1" customWidth="1"/>
    <col min="34" max="34" width="16.109375" style="2" bestFit="1" customWidth="1"/>
    <col min="35" max="16384" width="8.88671875" style="2"/>
  </cols>
  <sheetData>
    <row r="1" spans="1:34" ht="33" customHeight="1" thickBot="1" x14ac:dyDescent="0.35">
      <c r="A1" s="131" t="s">
        <v>498</v>
      </c>
      <c r="B1" s="350" t="s">
        <v>514</v>
      </c>
      <c r="C1" s="351"/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2"/>
      <c r="O1" s="327" t="s">
        <v>510</v>
      </c>
      <c r="P1" s="328"/>
      <c r="Q1" s="328"/>
      <c r="R1" s="320"/>
      <c r="S1" s="329" t="s">
        <v>511</v>
      </c>
      <c r="T1" s="330"/>
      <c r="U1" s="330"/>
      <c r="V1" s="331"/>
      <c r="W1" s="132"/>
      <c r="X1" s="133"/>
      <c r="Y1" s="348" t="s">
        <v>529</v>
      </c>
      <c r="Z1" s="349"/>
      <c r="AA1" s="353" t="s">
        <v>511</v>
      </c>
      <c r="AB1" s="354"/>
      <c r="AC1" s="346" t="s">
        <v>510</v>
      </c>
      <c r="AD1" s="347"/>
      <c r="AE1" s="152"/>
      <c r="AF1" s="153"/>
      <c r="AG1" s="153"/>
      <c r="AH1" s="154"/>
    </row>
    <row r="2" spans="1:34" ht="15" thickBot="1" x14ac:dyDescent="0.35">
      <c r="A2" s="2" t="s">
        <v>0</v>
      </c>
      <c r="B2" s="148" t="s">
        <v>1</v>
      </c>
      <c r="C2" s="75" t="s">
        <v>2</v>
      </c>
      <c r="D2" s="75" t="s">
        <v>3</v>
      </c>
      <c r="E2" s="75" t="s">
        <v>6</v>
      </c>
      <c r="F2" s="75" t="s">
        <v>499</v>
      </c>
      <c r="G2" s="75" t="s">
        <v>500</v>
      </c>
      <c r="H2" s="75" t="s">
        <v>501</v>
      </c>
      <c r="I2" s="75" t="s">
        <v>8</v>
      </c>
      <c r="J2" s="75" t="s">
        <v>9</v>
      </c>
      <c r="K2" s="75" t="s">
        <v>11</v>
      </c>
      <c r="L2" s="75" t="s">
        <v>12</v>
      </c>
      <c r="M2" s="75" t="s">
        <v>14</v>
      </c>
      <c r="N2" s="75" t="s">
        <v>15</v>
      </c>
      <c r="O2" s="75" t="s">
        <v>512</v>
      </c>
      <c r="P2" s="75" t="s">
        <v>504</v>
      </c>
      <c r="Q2" s="75" t="s">
        <v>505</v>
      </c>
      <c r="R2" s="75" t="s">
        <v>506</v>
      </c>
      <c r="S2" s="75" t="s">
        <v>513</v>
      </c>
      <c r="T2" s="75" t="s">
        <v>507</v>
      </c>
      <c r="U2" s="75" t="s">
        <v>508</v>
      </c>
      <c r="V2" s="75" t="s">
        <v>509</v>
      </c>
      <c r="W2" s="75" t="s">
        <v>502</v>
      </c>
      <c r="X2" s="75" t="s">
        <v>21</v>
      </c>
      <c r="Y2" s="149" t="s">
        <v>553</v>
      </c>
      <c r="Z2" s="149" t="s">
        <v>554</v>
      </c>
      <c r="AA2" s="155" t="s">
        <v>549</v>
      </c>
      <c r="AB2" s="156" t="s">
        <v>550</v>
      </c>
      <c r="AC2" s="150" t="s">
        <v>551</v>
      </c>
      <c r="AD2" s="150" t="s">
        <v>552</v>
      </c>
      <c r="AE2" s="75" t="s">
        <v>555</v>
      </c>
      <c r="AF2" s="75" t="s">
        <v>556</v>
      </c>
      <c r="AG2" s="75" t="s">
        <v>557</v>
      </c>
      <c r="AH2" s="151" t="s">
        <v>558</v>
      </c>
    </row>
    <row r="3" spans="1:34" x14ac:dyDescent="0.3">
      <c r="A3" s="2" t="s">
        <v>111</v>
      </c>
      <c r="B3" s="129" t="str">
        <f>IFERROR(VLOOKUP(Table2[[#This Row],[Player]],Season!$B:$AD,2,0),"-")</f>
        <v>BOS</v>
      </c>
      <c r="C3" s="19">
        <f>IFERROR(VLOOKUP(Table2[[#This Row],[Player]],Season!$B:$AD,3,0),"-")</f>
        <v>26</v>
      </c>
      <c r="D3" s="19">
        <f>IFERROR(VLOOKUP(Table2[[#This Row],[Player]],Season!$B:$AD,4,0),"-")</f>
        <v>14</v>
      </c>
      <c r="E3" s="19">
        <f>IFERROR(VLOOKUP(Table2[[#This Row],[Player]],Season!$B:$AD,7,0),"-")</f>
        <v>36.700000000000003</v>
      </c>
      <c r="F3" s="19">
        <f>IFERROR(VLOOKUP(Table2[[#This Row],[Player]],Season!$B:$AD,8,0),"-")</f>
        <v>27.9</v>
      </c>
      <c r="G3" s="19">
        <f>IFERROR(VLOOKUP(Table2[[#This Row],[Player]],Season!$B:$AD,20,0),"-")</f>
        <v>6.4</v>
      </c>
      <c r="H3" s="19">
        <f>IFERROR(VLOOKUP(Table2[[#This Row],[Player]],Season!$B:$AD,21,0),"-")</f>
        <v>4.0999999999999996</v>
      </c>
      <c r="I3" s="19">
        <f>IFERROR(VLOOKUP(Table2[[#This Row],[Player]],Season!$B:$AD,9,0),"-")</f>
        <v>11.1</v>
      </c>
      <c r="J3" s="19">
        <f>IFERROR(VLOOKUP(Table2[[#This Row],[Player]],Season!$B:$AD,10,0),"-")</f>
        <v>21.4</v>
      </c>
      <c r="K3" s="19">
        <f>IFERROR(VLOOKUP(Table2[[#This Row],[Player]],Season!$B:$AD,12,0),"-")</f>
        <v>2.4</v>
      </c>
      <c r="L3" s="19">
        <f>IFERROR(VLOOKUP(Table2[[#This Row],[Player]],Season!$B:$AD,13,0),"-")</f>
        <v>6.6</v>
      </c>
      <c r="M3" s="19">
        <f>IFERROR(VLOOKUP(Table2[[#This Row],[Player]],Season!$B:$AD,15,0),"-")</f>
        <v>3.4</v>
      </c>
      <c r="N3" s="19">
        <f>IFERROR(VLOOKUP(Table2[[#This Row],[Player]],Season!$B:$AD,16,0),"-")</f>
        <v>4.5999999999999996</v>
      </c>
      <c r="O3" s="19">
        <f>IFERROR(VLOOKUP(Table2[[#This Row],[Player]],Last3!$B:$AD,7,0),"-")</f>
        <v>32.6</v>
      </c>
      <c r="P3" s="19">
        <f>IFERROR(VLOOKUP(Table2[[#This Row],[Player]],Last3!$B:$AD,8,0),"-")</f>
        <v>28.3</v>
      </c>
      <c r="Q3" s="19">
        <f>IFERROR(VLOOKUP(Table2[[#This Row],[Player]],Last3!$B:$AD,20,0),"-")</f>
        <v>7</v>
      </c>
      <c r="R3" s="19">
        <f>IFERROR(VLOOKUP(Table2[[#This Row],[Player]],Last3!$B:$AD,21,0),"-")</f>
        <v>3.8</v>
      </c>
      <c r="S3" s="19">
        <f>IFERROR(VLOOKUP(Table2[[#This Row],[Player]],Last1!$B:$AD,7,0),"-")</f>
        <v>26.7</v>
      </c>
      <c r="T3" s="19">
        <f>IFERROR(VLOOKUP(Table2[[#This Row],[Player]],Last1!$B:$AD,8,0),"-")</f>
        <v>18</v>
      </c>
      <c r="U3" s="19">
        <f>IFERROR(VLOOKUP(Table2[[#This Row],[Player]],Last1!$B:$AD,20,0),"-")</f>
        <v>3</v>
      </c>
      <c r="V3" s="19">
        <f>IFERROR(VLOOKUP(Table2[[#This Row],[Player]],Last1!$B:$AD,21,0),"-")</f>
        <v>4</v>
      </c>
      <c r="Y3" s="128">
        <f>Table2[[#This Row],[3PM]]</f>
        <v>2.4</v>
      </c>
      <c r="Z3" s="128">
        <f>Table2[[#This Row],[3PA]]</f>
        <v>6.6</v>
      </c>
      <c r="AA3" s="128">
        <f>IFERROR(VLOOKUP(Table2[[#This Row],[Player]],Last1!$B:$AD,12,0),"-")</f>
        <v>0</v>
      </c>
      <c r="AB3" s="128">
        <f>IFERROR(VLOOKUP(Table2[[#This Row],[Player]],Last1!$B:$AD,13,0),"-")</f>
        <v>4</v>
      </c>
      <c r="AC3" s="128">
        <f>IFERROR(VLOOKUP(Table2[[#This Row],[Player]],Last3!$B:$AD,12,0),"-")</f>
        <v>2.2999999999999998</v>
      </c>
      <c r="AD3" s="128">
        <f>IFERROR(VLOOKUP(Table2[[#This Row],[Player]],Last3!$B:$AD,13,0),"-")</f>
        <v>6.8</v>
      </c>
      <c r="AE3" s="135">
        <f>0.33*AVERAGE(Table2[[#This Row],[L3_3PA]],Table2[[#This Row],[SEA_3PA]])</f>
        <v>2.2109999999999999</v>
      </c>
      <c r="AF3" s="76">
        <f>Table2[[#This Row],[L1_3PM]]</f>
        <v>0</v>
      </c>
      <c r="AG3" s="135">
        <f>IFERROR(Table2[[#This Row],[PROJ 3PM]]-Table2[[#This Row],[LG 3PM]],"-")</f>
        <v>2.2109999999999999</v>
      </c>
      <c r="AH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4" spans="1:34" x14ac:dyDescent="0.3">
      <c r="A4" s="2" t="s">
        <v>101</v>
      </c>
      <c r="B4" s="129" t="str">
        <f>IFERROR(VLOOKUP(Table2[[#This Row],[Player]],Season!$B:$AD,2,0),"-")</f>
        <v>BOS</v>
      </c>
      <c r="C4" s="19">
        <f>IFERROR(VLOOKUP(Table2[[#This Row],[Player]],Season!$B:$AD,3,0),"-")</f>
        <v>25</v>
      </c>
      <c r="D4" s="19">
        <f>IFERROR(VLOOKUP(Table2[[#This Row],[Player]],Season!$B:$AD,4,0),"-")</f>
        <v>13</v>
      </c>
      <c r="E4" s="19">
        <f>IFERROR(VLOOKUP(Table2[[#This Row],[Player]],Season!$B:$AD,7,0),"-")</f>
        <v>36.799999999999997</v>
      </c>
      <c r="F4" s="19">
        <f>IFERROR(VLOOKUP(Table2[[#This Row],[Player]],Season!$B:$AD,8,0),"-")</f>
        <v>28.6</v>
      </c>
      <c r="G4" s="19">
        <f>IFERROR(VLOOKUP(Table2[[#This Row],[Player]],Season!$B:$AD,20,0),"-")</f>
        <v>9.5</v>
      </c>
      <c r="H4" s="19">
        <f>IFERROR(VLOOKUP(Table2[[#This Row],[Player]],Season!$B:$AD,21,0),"-")</f>
        <v>5</v>
      </c>
      <c r="I4" s="19">
        <f>IFERROR(VLOOKUP(Table2[[#This Row],[Player]],Season!$B:$AD,9,0),"-")</f>
        <v>9.6999999999999993</v>
      </c>
      <c r="J4" s="19">
        <f>IFERROR(VLOOKUP(Table2[[#This Row],[Player]],Season!$B:$AD,10,0),"-")</f>
        <v>20.9</v>
      </c>
      <c r="K4" s="19">
        <f>IFERROR(VLOOKUP(Table2[[#This Row],[Player]],Season!$B:$AD,12,0),"-")</f>
        <v>2.8</v>
      </c>
      <c r="L4" s="19">
        <f>IFERROR(VLOOKUP(Table2[[#This Row],[Player]],Season!$B:$AD,13,0),"-")</f>
        <v>9.5</v>
      </c>
      <c r="M4" s="19">
        <f>IFERROR(VLOOKUP(Table2[[#This Row],[Player]],Season!$B:$AD,15,0),"-")</f>
        <v>6.5</v>
      </c>
      <c r="N4" s="19">
        <f>IFERROR(VLOOKUP(Table2[[#This Row],[Player]],Season!$B:$AD,16,0),"-")</f>
        <v>8</v>
      </c>
      <c r="O4" s="19">
        <f>IFERROR(VLOOKUP(Table2[[#This Row],[Player]],Last3!$B:$AD,7,0),"-")</f>
        <v>33.200000000000003</v>
      </c>
      <c r="P4" s="19">
        <f>IFERROR(VLOOKUP(Table2[[#This Row],[Player]],Last3!$B:$AD,8,0),"-")</f>
        <v>32.700000000000003</v>
      </c>
      <c r="Q4" s="19">
        <f>IFERROR(VLOOKUP(Table2[[#This Row],[Player]],Last3!$B:$AD,20,0),"-")</f>
        <v>8</v>
      </c>
      <c r="R4" s="19">
        <f>IFERROR(VLOOKUP(Table2[[#This Row],[Player]],Last3!$B:$AD,21,0),"-")</f>
        <v>3.7</v>
      </c>
      <c r="S4" s="19">
        <f>IFERROR(VLOOKUP(Table2[[#This Row],[Player]],Last1!$B:$AD,7,0),"-")</f>
        <v>31.9</v>
      </c>
      <c r="T4" s="19">
        <f>IFERROR(VLOOKUP(Table2[[#This Row],[Player]],Last1!$B:$AD,8,0),"-")</f>
        <v>28</v>
      </c>
      <c r="U4" s="19">
        <f>IFERROR(VLOOKUP(Table2[[#This Row],[Player]],Last1!$B:$AD,20,0),"-")</f>
        <v>9</v>
      </c>
      <c r="V4" s="19">
        <f>IFERROR(VLOOKUP(Table2[[#This Row],[Player]],Last1!$B:$AD,21,0),"-")</f>
        <v>5</v>
      </c>
      <c r="Y4" s="128">
        <f>Table2[[#This Row],[3PM]]</f>
        <v>2.8</v>
      </c>
      <c r="Z4" s="128">
        <f>Table2[[#This Row],[3PA]]</f>
        <v>9.5</v>
      </c>
      <c r="AA4" s="128">
        <f>IFERROR(VLOOKUP(Table2[[#This Row],[Player]],Last1!$B:$AD,12,0),"-")</f>
        <v>2</v>
      </c>
      <c r="AB4" s="128">
        <f>IFERROR(VLOOKUP(Table2[[#This Row],[Player]],Last1!$B:$AD,13,0),"-")</f>
        <v>7</v>
      </c>
      <c r="AC4" s="128">
        <f>IFERROR(VLOOKUP(Table2[[#This Row],[Player]],Last3!$B:$AD,12,0),"-")</f>
        <v>2.2999999999999998</v>
      </c>
      <c r="AD4" s="128">
        <f>IFERROR(VLOOKUP(Table2[[#This Row],[Player]],Last3!$B:$AD,13,0),"-")</f>
        <v>7.7</v>
      </c>
      <c r="AE4" s="135">
        <f>0.33*AVERAGE(Table2[[#This Row],[L3_3PA]],Table2[[#This Row],[SEA_3PA]])</f>
        <v>2.8380000000000001</v>
      </c>
      <c r="AF4" s="76">
        <f>Table2[[#This Row],[L1_3PM]]</f>
        <v>2</v>
      </c>
      <c r="AG4" s="135">
        <f>IFERROR(Table2[[#This Row],[PROJ 3PM]]-Table2[[#This Row],[LG 3PM]],"-")</f>
        <v>0.83800000000000008</v>
      </c>
      <c r="AH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5" spans="1:34" x14ac:dyDescent="0.3">
      <c r="A5" s="2" t="s">
        <v>72</v>
      </c>
      <c r="B5" s="129" t="str">
        <f>IFERROR(VLOOKUP(Table2[[#This Row],[Player]],Season!$B:$AD,2,0),"-")</f>
        <v>BKN</v>
      </c>
      <c r="C5" s="19">
        <f>IFERROR(VLOOKUP(Table2[[#This Row],[Player]],Season!$B:$AD,3,0),"-")</f>
        <v>26</v>
      </c>
      <c r="D5" s="19">
        <f>IFERROR(VLOOKUP(Table2[[#This Row],[Player]],Season!$B:$AD,4,0),"-")</f>
        <v>15</v>
      </c>
      <c r="E5" s="19">
        <f>IFERROR(VLOOKUP(Table2[[#This Row],[Player]],Season!$B:$AD,7,0),"-")</f>
        <v>35.299999999999997</v>
      </c>
      <c r="F5" s="19">
        <f>IFERROR(VLOOKUP(Table2[[#This Row],[Player]],Season!$B:$AD,8,0),"-")</f>
        <v>28.2</v>
      </c>
      <c r="G5" s="19">
        <f>IFERROR(VLOOKUP(Table2[[#This Row],[Player]],Season!$B:$AD,20,0),"-")</f>
        <v>4.0999999999999996</v>
      </c>
      <c r="H5" s="19">
        <f>IFERROR(VLOOKUP(Table2[[#This Row],[Player]],Season!$B:$AD,21,0),"-")</f>
        <v>2.5</v>
      </c>
      <c r="I5" s="19">
        <f>IFERROR(VLOOKUP(Table2[[#This Row],[Player]],Season!$B:$AD,9,0),"-")</f>
        <v>9.4</v>
      </c>
      <c r="J5" s="19">
        <f>IFERROR(VLOOKUP(Table2[[#This Row],[Player]],Season!$B:$AD,10,0),"-")</f>
        <v>19.100000000000001</v>
      </c>
      <c r="K5" s="19">
        <f>IFERROR(VLOOKUP(Table2[[#This Row],[Player]],Season!$B:$AD,12,0),"-")</f>
        <v>2.8</v>
      </c>
      <c r="L5" s="19">
        <f>IFERROR(VLOOKUP(Table2[[#This Row],[Player]],Season!$B:$AD,13,0),"-")</f>
        <v>7.1</v>
      </c>
      <c r="M5" s="19">
        <f>IFERROR(VLOOKUP(Table2[[#This Row],[Player]],Season!$B:$AD,15,0),"-")</f>
        <v>6.6</v>
      </c>
      <c r="N5" s="19">
        <f>IFERROR(VLOOKUP(Table2[[#This Row],[Player]],Season!$B:$AD,16,0),"-")</f>
        <v>7.3</v>
      </c>
      <c r="O5" s="19">
        <f>IFERROR(VLOOKUP(Table2[[#This Row],[Player]],Last3!$B:$AD,7,0),"-")</f>
        <v>35.9</v>
      </c>
      <c r="P5" s="19">
        <f>IFERROR(VLOOKUP(Table2[[#This Row],[Player]],Last3!$B:$AD,8,0),"-")</f>
        <v>30.3</v>
      </c>
      <c r="Q5" s="19">
        <f>IFERROR(VLOOKUP(Table2[[#This Row],[Player]],Last3!$B:$AD,20,0),"-")</f>
        <v>4.8</v>
      </c>
      <c r="R5" s="19">
        <f>IFERROR(VLOOKUP(Table2[[#This Row],[Player]],Last3!$B:$AD,21,0),"-")</f>
        <v>2.5</v>
      </c>
      <c r="S5" s="19">
        <f>IFERROR(VLOOKUP(Table2[[#This Row],[Player]],Last1!$B:$AD,7,0),"-")</f>
        <v>34.4</v>
      </c>
      <c r="T5" s="19">
        <f>IFERROR(VLOOKUP(Table2[[#This Row],[Player]],Last1!$B:$AD,8,0),"-")</f>
        <v>44</v>
      </c>
      <c r="U5" s="19">
        <f>IFERROR(VLOOKUP(Table2[[#This Row],[Player]],Last1!$B:$AD,20,0),"-")</f>
        <v>6</v>
      </c>
      <c r="V5" s="19">
        <f>IFERROR(VLOOKUP(Table2[[#This Row],[Player]],Last1!$B:$AD,21,0),"-")</f>
        <v>1</v>
      </c>
      <c r="Y5" s="128">
        <f>Table2[[#This Row],[3PM]]</f>
        <v>2.8</v>
      </c>
      <c r="Z5" s="128">
        <f>Table2[[#This Row],[3PA]]</f>
        <v>7.1</v>
      </c>
      <c r="AA5" s="128">
        <f>IFERROR(VLOOKUP(Table2[[#This Row],[Player]],Last1!$B:$AD,12,0),"-")</f>
        <v>6</v>
      </c>
      <c r="AB5" s="128">
        <f>IFERROR(VLOOKUP(Table2[[#This Row],[Player]],Last1!$B:$AD,13,0),"-")</f>
        <v>9</v>
      </c>
      <c r="AC5" s="128">
        <f>IFERROR(VLOOKUP(Table2[[#This Row],[Player]],Last3!$B:$AD,12,0),"-")</f>
        <v>2.8</v>
      </c>
      <c r="AD5" s="128">
        <f>IFERROR(VLOOKUP(Table2[[#This Row],[Player]],Last3!$B:$AD,13,0),"-")</f>
        <v>8.3000000000000007</v>
      </c>
      <c r="AE5" s="135">
        <f>0.33*AVERAGE(Table2[[#This Row],[L3_3PA]],Table2[[#This Row],[SEA_3PA]])</f>
        <v>2.5410000000000004</v>
      </c>
      <c r="AF5" s="76">
        <f>Table2[[#This Row],[L1_3PM]]</f>
        <v>6</v>
      </c>
      <c r="AG5" s="135">
        <f>IFERROR(Table2[[#This Row],[PROJ 3PM]]-Table2[[#This Row],[LG 3PM]],"-")</f>
        <v>-3.4589999999999996</v>
      </c>
      <c r="AH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" spans="1:34" x14ac:dyDescent="0.3">
      <c r="A6" s="2" t="s">
        <v>166</v>
      </c>
      <c r="B6" s="129" t="str">
        <f>IFERROR(VLOOKUP(Table2[[#This Row],[Player]],Season!$B:$AD,2,0),"-")</f>
        <v>WAS</v>
      </c>
      <c r="C6" s="19">
        <f>IFERROR(VLOOKUP(Table2[[#This Row],[Player]],Season!$B:$AD,3,0),"-")</f>
        <v>27</v>
      </c>
      <c r="D6" s="19">
        <f>IFERROR(VLOOKUP(Table2[[#This Row],[Player]],Season!$B:$AD,4,0),"-")</f>
        <v>8</v>
      </c>
      <c r="E6" s="19">
        <f>IFERROR(VLOOKUP(Table2[[#This Row],[Player]],Season!$B:$AD,7,0),"-")</f>
        <v>34</v>
      </c>
      <c r="F6" s="19">
        <f>IFERROR(VLOOKUP(Table2[[#This Row],[Player]],Season!$B:$AD,8,0),"-")</f>
        <v>20.399999999999999</v>
      </c>
      <c r="G6" s="19">
        <f>IFERROR(VLOOKUP(Table2[[#This Row],[Player]],Season!$B:$AD,20,0),"-")</f>
        <v>6.1</v>
      </c>
      <c r="H6" s="19">
        <f>IFERROR(VLOOKUP(Table2[[#This Row],[Player]],Season!$B:$AD,21,0),"-")</f>
        <v>3.1</v>
      </c>
      <c r="I6" s="19">
        <f>IFERROR(VLOOKUP(Table2[[#This Row],[Player]],Season!$B:$AD,9,0),"-")</f>
        <v>7.5</v>
      </c>
      <c r="J6" s="19">
        <f>IFERROR(VLOOKUP(Table2[[#This Row],[Player]],Season!$B:$AD,10,0),"-")</f>
        <v>15.9</v>
      </c>
      <c r="K6" s="19">
        <f>IFERROR(VLOOKUP(Table2[[#This Row],[Player]],Season!$B:$AD,12,0),"-")</f>
        <v>2.2999999999999998</v>
      </c>
      <c r="L6" s="19">
        <f>IFERROR(VLOOKUP(Table2[[#This Row],[Player]],Season!$B:$AD,13,0),"-")</f>
        <v>6.4</v>
      </c>
      <c r="M6" s="19">
        <f>IFERROR(VLOOKUP(Table2[[#This Row],[Player]],Season!$B:$AD,15,0),"-")</f>
        <v>3.1</v>
      </c>
      <c r="N6" s="19">
        <f>IFERROR(VLOOKUP(Table2[[#This Row],[Player]],Season!$B:$AD,16,0),"-")</f>
        <v>4</v>
      </c>
      <c r="O6" s="19" t="str">
        <f>IFERROR(VLOOKUP(Table2[[#This Row],[Player]],Last3!$B:$AD,7,0),"-")</f>
        <v>-</v>
      </c>
      <c r="P6" s="19" t="str">
        <f>IFERROR(VLOOKUP(Table2[[#This Row],[Player]],Last3!$B:$AD,8,0),"-")</f>
        <v>-</v>
      </c>
      <c r="Q6" s="19" t="str">
        <f>IFERROR(VLOOKUP(Table2[[#This Row],[Player]],Last3!$B:$AD,20,0),"-")</f>
        <v>-</v>
      </c>
      <c r="R6" s="19" t="str">
        <f>IFERROR(VLOOKUP(Table2[[#This Row],[Player]],Last3!$B:$AD,21,0),"-")</f>
        <v>-</v>
      </c>
      <c r="S6" s="19" t="str">
        <f>IFERROR(VLOOKUP(Table2[[#This Row],[Player]],Last1!$B:$AD,7,0),"-")</f>
        <v>-</v>
      </c>
      <c r="T6" s="19" t="str">
        <f>IFERROR(VLOOKUP(Table2[[#This Row],[Player]],Last1!$B:$AD,8,0),"-")</f>
        <v>-</v>
      </c>
      <c r="U6" s="19" t="str">
        <f>IFERROR(VLOOKUP(Table2[[#This Row],[Player]],Last1!$B:$AD,20,0),"-")</f>
        <v>-</v>
      </c>
      <c r="V6" s="19" t="str">
        <f>IFERROR(VLOOKUP(Table2[[#This Row],[Player]],Last1!$B:$AD,21,0),"-")</f>
        <v>-</v>
      </c>
      <c r="Y6" s="128">
        <f>Table2[[#This Row],[3PM]]</f>
        <v>2.2999999999999998</v>
      </c>
      <c r="Z6" s="128">
        <f>Table2[[#This Row],[3PA]]</f>
        <v>6.4</v>
      </c>
      <c r="AA6" s="128" t="str">
        <f>IFERROR(VLOOKUP(Table2[[#This Row],[Player]],Last1!$B:$AD,12,0),"-")</f>
        <v>-</v>
      </c>
      <c r="AB6" s="128" t="str">
        <f>IFERROR(VLOOKUP(Table2[[#This Row],[Player]],Last1!$B:$AD,13,0),"-")</f>
        <v>-</v>
      </c>
      <c r="AC6" s="128" t="str">
        <f>IFERROR(VLOOKUP(Table2[[#This Row],[Player]],Last3!$B:$AD,12,0),"-")</f>
        <v>-</v>
      </c>
      <c r="AD6" s="128" t="str">
        <f>IFERROR(VLOOKUP(Table2[[#This Row],[Player]],Last3!$B:$AD,13,0),"-")</f>
        <v>-</v>
      </c>
      <c r="AE6" s="135">
        <f>0.33*AVERAGE(Table2[[#This Row],[L3_3PA]],Table2[[#This Row],[SEA_3PA]])</f>
        <v>2.1120000000000001</v>
      </c>
      <c r="AF6" s="76" t="str">
        <f>Table2[[#This Row],[L1_3PM]]</f>
        <v>-</v>
      </c>
      <c r="AG6" s="135" t="str">
        <f>IFERROR(Table2[[#This Row],[PROJ 3PM]]-Table2[[#This Row],[LG 3PM]],"-")</f>
        <v>-</v>
      </c>
      <c r="AH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7" spans="1:34" x14ac:dyDescent="0.3">
      <c r="A7" s="2" t="s">
        <v>156</v>
      </c>
      <c r="B7" s="129" t="str">
        <f>IFERROR(VLOOKUP(Table2[[#This Row],[Player]],Season!$B:$AD,2,0),"-")</f>
        <v>NYK</v>
      </c>
      <c r="C7" s="19">
        <f>IFERROR(VLOOKUP(Table2[[#This Row],[Player]],Season!$B:$AD,3,0),"-")</f>
        <v>28</v>
      </c>
      <c r="D7" s="19">
        <f>IFERROR(VLOOKUP(Table2[[#This Row],[Player]],Season!$B:$AD,4,0),"-")</f>
        <v>15</v>
      </c>
      <c r="E7" s="19">
        <f>IFERROR(VLOOKUP(Table2[[#This Row],[Player]],Season!$B:$AD,7,0),"-")</f>
        <v>35.6</v>
      </c>
      <c r="F7" s="19">
        <f>IFERROR(VLOOKUP(Table2[[#This Row],[Player]],Season!$B:$AD,8,0),"-")</f>
        <v>26.8</v>
      </c>
      <c r="G7" s="19">
        <f>IFERROR(VLOOKUP(Table2[[#This Row],[Player]],Season!$B:$AD,20,0),"-")</f>
        <v>7.6</v>
      </c>
      <c r="H7" s="19">
        <f>IFERROR(VLOOKUP(Table2[[#This Row],[Player]],Season!$B:$AD,21,0),"-")</f>
        <v>4.3</v>
      </c>
      <c r="I7" s="19">
        <f>IFERROR(VLOOKUP(Table2[[#This Row],[Player]],Season!$B:$AD,9,0),"-")</f>
        <v>9.1999999999999993</v>
      </c>
      <c r="J7" s="19">
        <f>IFERROR(VLOOKUP(Table2[[#This Row],[Player]],Season!$B:$AD,10,0),"-")</f>
        <v>20.3</v>
      </c>
      <c r="K7" s="19">
        <f>IFERROR(VLOOKUP(Table2[[#This Row],[Player]],Season!$B:$AD,12,0),"-")</f>
        <v>3.3</v>
      </c>
      <c r="L7" s="19">
        <f>IFERROR(VLOOKUP(Table2[[#This Row],[Player]],Season!$B:$AD,13,0),"-")</f>
        <v>9.5</v>
      </c>
      <c r="M7" s="19">
        <f>IFERROR(VLOOKUP(Table2[[#This Row],[Player]],Season!$B:$AD,15,0),"-")</f>
        <v>5.0999999999999996</v>
      </c>
      <c r="N7" s="19">
        <f>IFERROR(VLOOKUP(Table2[[#This Row],[Player]],Season!$B:$AD,16,0),"-")</f>
        <v>6.7</v>
      </c>
      <c r="O7" s="19">
        <f>IFERROR(VLOOKUP(Table2[[#This Row],[Player]],Last3!$B:$AD,7,0),"-")</f>
        <v>34.200000000000003</v>
      </c>
      <c r="P7" s="19">
        <f>IFERROR(VLOOKUP(Table2[[#This Row],[Player]],Last3!$B:$AD,8,0),"-")</f>
        <v>30.3</v>
      </c>
      <c r="Q7" s="19">
        <f>IFERROR(VLOOKUP(Table2[[#This Row],[Player]],Last3!$B:$AD,20,0),"-")</f>
        <v>5.8</v>
      </c>
      <c r="R7" s="19">
        <f>IFERROR(VLOOKUP(Table2[[#This Row],[Player]],Last3!$B:$AD,21,0),"-")</f>
        <v>4.3</v>
      </c>
      <c r="S7" s="19">
        <f>IFERROR(VLOOKUP(Table2[[#This Row],[Player]],Last1!$B:$AD,7,0),"-")</f>
        <v>28.3</v>
      </c>
      <c r="T7" s="19">
        <f>IFERROR(VLOOKUP(Table2[[#This Row],[Player]],Last1!$B:$AD,8,0),"-")</f>
        <v>26</v>
      </c>
      <c r="U7" s="19">
        <f>IFERROR(VLOOKUP(Table2[[#This Row],[Player]],Last1!$B:$AD,20,0),"-")</f>
        <v>4</v>
      </c>
      <c r="V7" s="19">
        <f>IFERROR(VLOOKUP(Table2[[#This Row],[Player]],Last1!$B:$AD,21,0),"-")</f>
        <v>3</v>
      </c>
      <c r="Y7" s="128">
        <f>Table2[[#This Row],[3PM]]</f>
        <v>3.3</v>
      </c>
      <c r="Z7" s="128">
        <f>Table2[[#This Row],[3PA]]</f>
        <v>9.5</v>
      </c>
      <c r="AA7" s="128">
        <f>IFERROR(VLOOKUP(Table2[[#This Row],[Player]],Last1!$B:$AD,12,0),"-")</f>
        <v>3</v>
      </c>
      <c r="AB7" s="128">
        <f>IFERROR(VLOOKUP(Table2[[#This Row],[Player]],Last1!$B:$AD,13,0),"-")</f>
        <v>8</v>
      </c>
      <c r="AC7" s="128">
        <f>IFERROR(VLOOKUP(Table2[[#This Row],[Player]],Last3!$B:$AD,12,0),"-")</f>
        <v>3.5</v>
      </c>
      <c r="AD7" s="128">
        <f>IFERROR(VLOOKUP(Table2[[#This Row],[Player]],Last3!$B:$AD,13,0),"-")</f>
        <v>9</v>
      </c>
      <c r="AE7" s="135">
        <f>0.33*AVERAGE(Table2[[#This Row],[L3_3PA]],Table2[[#This Row],[SEA_3PA]])</f>
        <v>3.0525000000000002</v>
      </c>
      <c r="AF7" s="76">
        <f>Table2[[#This Row],[L1_3PM]]</f>
        <v>3</v>
      </c>
      <c r="AG7" s="135">
        <f>IFERROR(Table2[[#This Row],[PROJ 3PM]]-Table2[[#This Row],[LG 3PM]],"-")</f>
        <v>5.2500000000000213E-2</v>
      </c>
      <c r="AH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3+ 3PM</v>
      </c>
    </row>
    <row r="8" spans="1:34" x14ac:dyDescent="0.3">
      <c r="A8" s="2" t="s">
        <v>203</v>
      </c>
      <c r="B8" s="129" t="str">
        <f>IFERROR(VLOOKUP(Table2[[#This Row],[Player]],Season!$B:$AD,2,0),"-")</f>
        <v>TOR</v>
      </c>
      <c r="C8" s="19">
        <f>IFERROR(VLOOKUP(Table2[[#This Row],[Player]],Season!$B:$AD,3,0),"-")</f>
        <v>29</v>
      </c>
      <c r="D8" s="19">
        <f>IFERROR(VLOOKUP(Table2[[#This Row],[Player]],Season!$B:$AD,4,0),"-")</f>
        <v>14</v>
      </c>
      <c r="E8" s="19">
        <f>IFERROR(VLOOKUP(Table2[[#This Row],[Player]],Season!$B:$AD,7,0),"-")</f>
        <v>36.700000000000003</v>
      </c>
      <c r="F8" s="19">
        <f>IFERROR(VLOOKUP(Table2[[#This Row],[Player]],Season!$B:$AD,8,0),"-")</f>
        <v>19.7</v>
      </c>
      <c r="G8" s="19">
        <f>IFERROR(VLOOKUP(Table2[[#This Row],[Player]],Season!$B:$AD,20,0),"-")</f>
        <v>3.5</v>
      </c>
      <c r="H8" s="19">
        <f>IFERROR(VLOOKUP(Table2[[#This Row],[Player]],Season!$B:$AD,21,0),"-")</f>
        <v>8.4</v>
      </c>
      <c r="I8" s="19">
        <f>IFERROR(VLOOKUP(Table2[[#This Row],[Player]],Season!$B:$AD,9,0),"-")</f>
        <v>6.7</v>
      </c>
      <c r="J8" s="19">
        <f>IFERROR(VLOOKUP(Table2[[#This Row],[Player]],Season!$B:$AD,10,0),"-")</f>
        <v>16.2</v>
      </c>
      <c r="K8" s="19">
        <f>IFERROR(VLOOKUP(Table2[[#This Row],[Player]],Season!$B:$AD,12,0),"-")</f>
        <v>3.4</v>
      </c>
      <c r="L8" s="19">
        <f>IFERROR(VLOOKUP(Table2[[#This Row],[Player]],Season!$B:$AD,13,0),"-")</f>
        <v>9.1999999999999993</v>
      </c>
      <c r="M8" s="19">
        <f>IFERROR(VLOOKUP(Table2[[#This Row],[Player]],Season!$B:$AD,15,0),"-")</f>
        <v>2.9</v>
      </c>
      <c r="N8" s="19">
        <f>IFERROR(VLOOKUP(Table2[[#This Row],[Player]],Season!$B:$AD,16,0),"-")</f>
        <v>3.2</v>
      </c>
      <c r="O8" s="19">
        <f>IFERROR(VLOOKUP(Table2[[#This Row],[Player]],Last3!$B:$AD,7,0),"-")</f>
        <v>35.6</v>
      </c>
      <c r="P8" s="19">
        <f>IFERROR(VLOOKUP(Table2[[#This Row],[Player]],Last3!$B:$AD,8,0),"-")</f>
        <v>21.5</v>
      </c>
      <c r="Q8" s="19">
        <f>IFERROR(VLOOKUP(Table2[[#This Row],[Player]],Last3!$B:$AD,20,0),"-")</f>
        <v>3</v>
      </c>
      <c r="R8" s="19">
        <f>IFERROR(VLOOKUP(Table2[[#This Row],[Player]],Last3!$B:$AD,21,0),"-")</f>
        <v>7</v>
      </c>
      <c r="S8" s="19">
        <f>IFERROR(VLOOKUP(Table2[[#This Row],[Player]],Last1!$B:$AD,7,0),"-")</f>
        <v>34.799999999999997</v>
      </c>
      <c r="T8" s="19">
        <f>IFERROR(VLOOKUP(Table2[[#This Row],[Player]],Last1!$B:$AD,8,0),"-")</f>
        <v>12</v>
      </c>
      <c r="U8" s="19">
        <f>IFERROR(VLOOKUP(Table2[[#This Row],[Player]],Last1!$B:$AD,20,0),"-")</f>
        <v>3</v>
      </c>
      <c r="V8" s="19">
        <f>IFERROR(VLOOKUP(Table2[[#This Row],[Player]],Last1!$B:$AD,21,0),"-")</f>
        <v>6</v>
      </c>
      <c r="Y8" s="128">
        <f>Table2[[#This Row],[3PM]]</f>
        <v>3.4</v>
      </c>
      <c r="Z8" s="128">
        <f>Table2[[#This Row],[3PA]]</f>
        <v>9.1999999999999993</v>
      </c>
      <c r="AA8" s="128">
        <f>IFERROR(VLOOKUP(Table2[[#This Row],[Player]],Last1!$B:$AD,12,0),"-")</f>
        <v>2</v>
      </c>
      <c r="AB8" s="128">
        <f>IFERROR(VLOOKUP(Table2[[#This Row],[Player]],Last1!$B:$AD,13,0),"-")</f>
        <v>9</v>
      </c>
      <c r="AC8" s="128">
        <f>IFERROR(VLOOKUP(Table2[[#This Row],[Player]],Last3!$B:$AD,12,0),"-")</f>
        <v>3.3</v>
      </c>
      <c r="AD8" s="128">
        <f>IFERROR(VLOOKUP(Table2[[#This Row],[Player]],Last3!$B:$AD,13,0),"-")</f>
        <v>10</v>
      </c>
      <c r="AE8" s="135">
        <f>0.33*AVERAGE(Table2[[#This Row],[L3_3PA]],Table2[[#This Row],[SEA_3PA]])</f>
        <v>3.1680000000000001</v>
      </c>
      <c r="AF8" s="76">
        <f>Table2[[#This Row],[L1_3PM]]</f>
        <v>2</v>
      </c>
      <c r="AG8" s="135">
        <f>IFERROR(Table2[[#This Row],[PROJ 3PM]]-Table2[[#This Row],[LG 3PM]],"-")</f>
        <v>1.1680000000000001</v>
      </c>
      <c r="AH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3+ 3PM</v>
      </c>
    </row>
    <row r="9" spans="1:34" x14ac:dyDescent="0.3">
      <c r="A9" s="2" t="s">
        <v>278</v>
      </c>
      <c r="B9" s="129" t="str">
        <f>IFERROR(VLOOKUP(Table2[[#This Row],[Player]],Season!$B:$AD,2,0),"-")</f>
        <v>BOS</v>
      </c>
      <c r="C9" s="19">
        <f>IFERROR(VLOOKUP(Table2[[#This Row],[Player]],Season!$B:$AD,3,0),"-")</f>
        <v>36</v>
      </c>
      <c r="D9" s="19">
        <f>IFERROR(VLOOKUP(Table2[[#This Row],[Player]],Season!$B:$AD,4,0),"-")</f>
        <v>13</v>
      </c>
      <c r="E9" s="19">
        <f>IFERROR(VLOOKUP(Table2[[#This Row],[Player]],Season!$B:$AD,7,0),"-")</f>
        <v>30</v>
      </c>
      <c r="F9" s="19">
        <f>IFERROR(VLOOKUP(Table2[[#This Row],[Player]],Season!$B:$AD,8,0),"-")</f>
        <v>10.8</v>
      </c>
      <c r="G9" s="19">
        <f>IFERROR(VLOOKUP(Table2[[#This Row],[Player]],Season!$B:$AD,20,0),"-")</f>
        <v>6.3</v>
      </c>
      <c r="H9" s="19">
        <f>IFERROR(VLOOKUP(Table2[[#This Row],[Player]],Season!$B:$AD,21,0),"-")</f>
        <v>3.8</v>
      </c>
      <c r="I9" s="19">
        <f>IFERROR(VLOOKUP(Table2[[#This Row],[Player]],Season!$B:$AD,9,0),"-")</f>
        <v>3.9</v>
      </c>
      <c r="J9" s="19">
        <f>IFERROR(VLOOKUP(Table2[[#This Row],[Player]],Season!$B:$AD,10,0),"-")</f>
        <v>7.8</v>
      </c>
      <c r="K9" s="19">
        <f>IFERROR(VLOOKUP(Table2[[#This Row],[Player]],Season!$B:$AD,12,0),"-")</f>
        <v>2.8</v>
      </c>
      <c r="L9" s="19">
        <f>IFERROR(VLOOKUP(Table2[[#This Row],[Player]],Season!$B:$AD,13,0),"-")</f>
        <v>5.7</v>
      </c>
      <c r="M9" s="19">
        <f>IFERROR(VLOOKUP(Table2[[#This Row],[Player]],Season!$B:$AD,15,0),"-")</f>
        <v>0.2</v>
      </c>
      <c r="N9" s="19">
        <f>IFERROR(VLOOKUP(Table2[[#This Row],[Player]],Season!$B:$AD,16,0),"-")</f>
        <v>0.2</v>
      </c>
      <c r="O9" s="19">
        <f>IFERROR(VLOOKUP(Table2[[#This Row],[Player]],Last3!$B:$AD,7,0),"-")</f>
        <v>25.8</v>
      </c>
      <c r="P9" s="19">
        <f>IFERROR(VLOOKUP(Table2[[#This Row],[Player]],Last3!$B:$AD,8,0),"-")</f>
        <v>7</v>
      </c>
      <c r="Q9" s="19">
        <f>IFERROR(VLOOKUP(Table2[[#This Row],[Player]],Last3!$B:$AD,20,0),"-")</f>
        <v>6.8</v>
      </c>
      <c r="R9" s="19">
        <f>IFERROR(VLOOKUP(Table2[[#This Row],[Player]],Last3!$B:$AD,21,0),"-")</f>
        <v>2.8</v>
      </c>
      <c r="S9" s="19">
        <f>IFERROR(VLOOKUP(Table2[[#This Row],[Player]],Last1!$B:$AD,7,0),"-")</f>
        <v>25.7</v>
      </c>
      <c r="T9" s="19">
        <f>IFERROR(VLOOKUP(Table2[[#This Row],[Player]],Last1!$B:$AD,8,0),"-")</f>
        <v>5</v>
      </c>
      <c r="U9" s="19">
        <f>IFERROR(VLOOKUP(Table2[[#This Row],[Player]],Last1!$B:$AD,20,0),"-")</f>
        <v>4</v>
      </c>
      <c r="V9" s="19">
        <f>IFERROR(VLOOKUP(Table2[[#This Row],[Player]],Last1!$B:$AD,21,0),"-")</f>
        <v>3</v>
      </c>
      <c r="Y9" s="128">
        <f>Table2[[#This Row],[3PM]]</f>
        <v>2.8</v>
      </c>
      <c r="Z9" s="128">
        <f>Table2[[#This Row],[3PA]]</f>
        <v>5.7</v>
      </c>
      <c r="AA9" s="128">
        <f>IFERROR(VLOOKUP(Table2[[#This Row],[Player]],Last1!$B:$AD,12,0),"-")</f>
        <v>1</v>
      </c>
      <c r="AB9" s="128">
        <f>IFERROR(VLOOKUP(Table2[[#This Row],[Player]],Last1!$B:$AD,13,0),"-")</f>
        <v>7</v>
      </c>
      <c r="AC9" s="128">
        <f>IFERROR(VLOOKUP(Table2[[#This Row],[Player]],Last3!$B:$AD,12,0),"-")</f>
        <v>2</v>
      </c>
      <c r="AD9" s="128">
        <f>IFERROR(VLOOKUP(Table2[[#This Row],[Player]],Last3!$B:$AD,13,0),"-")</f>
        <v>6</v>
      </c>
      <c r="AE9" s="135">
        <f>0.33*AVERAGE(Table2[[#This Row],[L3_3PA]],Table2[[#This Row],[SEA_3PA]])</f>
        <v>1.9304999999999999</v>
      </c>
      <c r="AF9" s="76">
        <f>Table2[[#This Row],[L1_3PM]]</f>
        <v>1</v>
      </c>
      <c r="AG9" s="135">
        <f>IFERROR(Table2[[#This Row],[PROJ 3PM]]-Table2[[#This Row],[LG 3PM]],"-")</f>
        <v>0.93049999999999988</v>
      </c>
      <c r="AH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" spans="1:34" x14ac:dyDescent="0.3">
      <c r="A10" s="2" t="s">
        <v>162</v>
      </c>
      <c r="B10" s="129" t="str">
        <f>IFERROR(VLOOKUP(Table2[[#This Row],[Player]],Season!$B:$AD,2,0),"-")</f>
        <v>NYK</v>
      </c>
      <c r="C10" s="134">
        <f>IFERROR(VLOOKUP(Table2[[#This Row],[Player]],Season!$B:$AD,3,0),"-")</f>
        <v>22</v>
      </c>
      <c r="D10" s="134">
        <f>IFERROR(VLOOKUP(Table2[[#This Row],[Player]],Season!$B:$AD,4,0),"-")</f>
        <v>15</v>
      </c>
      <c r="E10" s="134">
        <f>IFERROR(VLOOKUP(Table2[[#This Row],[Player]],Season!$B:$AD,7,0),"-")</f>
        <v>32.200000000000003</v>
      </c>
      <c r="F10" s="19">
        <f>IFERROR(VLOOKUP(Table2[[#This Row],[Player]],Season!$B:$AD,8,0),"-")</f>
        <v>20</v>
      </c>
      <c r="G10" s="19">
        <f>IFERROR(VLOOKUP(Table2[[#This Row],[Player]],Season!$B:$AD,20,0),"-")</f>
        <v>4.5</v>
      </c>
      <c r="H10" s="19">
        <f>IFERROR(VLOOKUP(Table2[[#This Row],[Player]],Season!$B:$AD,21,0),"-")</f>
        <v>2.8</v>
      </c>
      <c r="I10" s="19">
        <f>IFERROR(VLOOKUP(Table2[[#This Row],[Player]],Season!$B:$AD,9,0),"-")</f>
        <v>7.2</v>
      </c>
      <c r="J10" s="19">
        <f>IFERROR(VLOOKUP(Table2[[#This Row],[Player]],Season!$B:$AD,10,0),"-")</f>
        <v>15.5</v>
      </c>
      <c r="K10" s="19">
        <f>IFERROR(VLOOKUP(Table2[[#This Row],[Player]],Season!$B:$AD,12,0),"-")</f>
        <v>1.4</v>
      </c>
      <c r="L10" s="19">
        <f>IFERROR(VLOOKUP(Table2[[#This Row],[Player]],Season!$B:$AD,13,0),"-")</f>
        <v>4.8</v>
      </c>
      <c r="M10" s="19">
        <f>IFERROR(VLOOKUP(Table2[[#This Row],[Player]],Season!$B:$AD,15,0),"-")</f>
        <v>4.2</v>
      </c>
      <c r="N10" s="19">
        <f>IFERROR(VLOOKUP(Table2[[#This Row],[Player]],Season!$B:$AD,16,0),"-")</f>
        <v>5.7</v>
      </c>
      <c r="O10" s="19">
        <f>IFERROR(VLOOKUP(Table2[[#This Row],[Player]],Last3!$B:$AD,7,0),"-")</f>
        <v>30.5</v>
      </c>
      <c r="P10" s="19">
        <f>IFERROR(VLOOKUP(Table2[[#This Row],[Player]],Last3!$B:$AD,8,0),"-")</f>
        <v>17</v>
      </c>
      <c r="Q10" s="19">
        <f>IFERROR(VLOOKUP(Table2[[#This Row],[Player]],Last3!$B:$AD,20,0),"-")</f>
        <v>3.3</v>
      </c>
      <c r="R10" s="19">
        <f>IFERROR(VLOOKUP(Table2[[#This Row],[Player]],Last3!$B:$AD,21,0),"-")</f>
        <v>4</v>
      </c>
      <c r="S10" s="19">
        <f>IFERROR(VLOOKUP(Table2[[#This Row],[Player]],Last1!$B:$AD,7,0),"-")</f>
        <v>29.4</v>
      </c>
      <c r="T10" s="19">
        <f>IFERROR(VLOOKUP(Table2[[#This Row],[Player]],Last1!$B:$AD,8,0),"-")</f>
        <v>19</v>
      </c>
      <c r="U10" s="19">
        <f>IFERROR(VLOOKUP(Table2[[#This Row],[Player]],Last1!$B:$AD,20,0),"-")</f>
        <v>3</v>
      </c>
      <c r="V10" s="19">
        <f>IFERROR(VLOOKUP(Table2[[#This Row],[Player]],Last1!$B:$AD,21,0),"-")</f>
        <v>5</v>
      </c>
      <c r="W10" s="75"/>
      <c r="X10" s="75"/>
      <c r="Y10" s="128">
        <f>Table2[[#This Row],[3PM]]</f>
        <v>1.4</v>
      </c>
      <c r="Z10" s="128">
        <f>Table2[[#This Row],[3PA]]</f>
        <v>4.8</v>
      </c>
      <c r="AA10" s="128">
        <f>IFERROR(VLOOKUP(Table2[[#This Row],[Player]],Last1!$B:$AD,12,0),"-")</f>
        <v>1</v>
      </c>
      <c r="AB10" s="128">
        <f>IFERROR(VLOOKUP(Table2[[#This Row],[Player]],Last1!$B:$AD,13,0),"-")</f>
        <v>3</v>
      </c>
      <c r="AC10" s="128">
        <f>IFERROR(VLOOKUP(Table2[[#This Row],[Player]],Last3!$B:$AD,12,0),"-")</f>
        <v>1.5</v>
      </c>
      <c r="AD10" s="128">
        <f>IFERROR(VLOOKUP(Table2[[#This Row],[Player]],Last3!$B:$AD,13,0),"-")</f>
        <v>3.8</v>
      </c>
      <c r="AE10" s="135">
        <f>0.33*AVERAGE(Table2[[#This Row],[L3_3PA]],Table2[[#This Row],[SEA_3PA]])</f>
        <v>1.419</v>
      </c>
      <c r="AF10" s="76">
        <f>Table2[[#This Row],[L1_3PM]]</f>
        <v>1</v>
      </c>
      <c r="AG10" s="135">
        <f>IFERROR(Table2[[#This Row],[PROJ 3PM]]-Table2[[#This Row],[LG 3PM]],"-")</f>
        <v>0.41900000000000004</v>
      </c>
      <c r="AH1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" spans="1:34" x14ac:dyDescent="0.3">
      <c r="A11" s="2" t="s">
        <v>43</v>
      </c>
      <c r="B11" s="129" t="str">
        <f>IFERROR(VLOOKUP(Table2[[#This Row],[Player]],Season!$B:$AD,2,0),"-")</f>
        <v>DAL</v>
      </c>
      <c r="C11" s="19">
        <f>IFERROR(VLOOKUP(Table2[[#This Row],[Player]],Season!$B:$AD,3,0),"-")</f>
        <v>31</v>
      </c>
      <c r="D11" s="19">
        <f>IFERROR(VLOOKUP(Table2[[#This Row],[Player]],Season!$B:$AD,4,0),"-")</f>
        <v>11</v>
      </c>
      <c r="E11" s="19">
        <f>IFERROR(VLOOKUP(Table2[[#This Row],[Player]],Season!$B:$AD,7,0),"-")</f>
        <v>37.200000000000003</v>
      </c>
      <c r="F11" s="19">
        <f>IFERROR(VLOOKUP(Table2[[#This Row],[Player]],Season!$B:$AD,8,0),"-")</f>
        <v>25.9</v>
      </c>
      <c r="G11" s="19">
        <f>IFERROR(VLOOKUP(Table2[[#This Row],[Player]],Season!$B:$AD,20,0),"-")</f>
        <v>5.6</v>
      </c>
      <c r="H11" s="19">
        <f>IFERROR(VLOOKUP(Table2[[#This Row],[Player]],Season!$B:$AD,21,0),"-")</f>
        <v>5.5</v>
      </c>
      <c r="I11" s="19">
        <f>IFERROR(VLOOKUP(Table2[[#This Row],[Player]],Season!$B:$AD,9,0),"-")</f>
        <v>9.3000000000000007</v>
      </c>
      <c r="J11" s="19">
        <f>IFERROR(VLOOKUP(Table2[[#This Row],[Player]],Season!$B:$AD,10,0),"-")</f>
        <v>19.3</v>
      </c>
      <c r="K11" s="19">
        <f>IFERROR(VLOOKUP(Table2[[#This Row],[Player]],Season!$B:$AD,12,0),"-")</f>
        <v>2.6</v>
      </c>
      <c r="L11" s="19">
        <f>IFERROR(VLOOKUP(Table2[[#This Row],[Player]],Season!$B:$AD,13,0),"-")</f>
        <v>7.5</v>
      </c>
      <c r="M11" s="19">
        <f>IFERROR(VLOOKUP(Table2[[#This Row],[Player]],Season!$B:$AD,15,0),"-")</f>
        <v>4.7</v>
      </c>
      <c r="N11" s="19">
        <f>IFERROR(VLOOKUP(Table2[[#This Row],[Player]],Season!$B:$AD,16,0),"-")</f>
        <v>5.2</v>
      </c>
      <c r="O11" s="19">
        <f>IFERROR(VLOOKUP(Table2[[#This Row],[Player]],Last3!$B:$AD,7,0),"-")</f>
        <v>34.6</v>
      </c>
      <c r="P11" s="19">
        <f>IFERROR(VLOOKUP(Table2[[#This Row],[Player]],Last3!$B:$AD,8,0),"-")</f>
        <v>17.3</v>
      </c>
      <c r="Q11" s="19">
        <f>IFERROR(VLOOKUP(Table2[[#This Row],[Player]],Last3!$B:$AD,20,0),"-")</f>
        <v>5.3</v>
      </c>
      <c r="R11" s="19">
        <f>IFERROR(VLOOKUP(Table2[[#This Row],[Player]],Last3!$B:$AD,21,0),"-")</f>
        <v>5.3</v>
      </c>
      <c r="S11" s="19">
        <f>IFERROR(VLOOKUP(Table2[[#This Row],[Player]],Last1!$B:$AD,7,0),"-")</f>
        <v>29.8</v>
      </c>
      <c r="T11" s="19">
        <f>IFERROR(VLOOKUP(Table2[[#This Row],[Player]],Last1!$B:$AD,8,0),"-")</f>
        <v>16</v>
      </c>
      <c r="U11" s="19">
        <f>IFERROR(VLOOKUP(Table2[[#This Row],[Player]],Last1!$B:$AD,20,0),"-")</f>
        <v>3</v>
      </c>
      <c r="V11" s="19">
        <f>IFERROR(VLOOKUP(Table2[[#This Row],[Player]],Last1!$B:$AD,21,0),"-")</f>
        <v>6</v>
      </c>
      <c r="Y11" s="128">
        <f>Table2[[#This Row],[3PM]]</f>
        <v>2.6</v>
      </c>
      <c r="Z11" s="128">
        <f>Table2[[#This Row],[3PA]]</f>
        <v>7.5</v>
      </c>
      <c r="AA11" s="128">
        <f>IFERROR(VLOOKUP(Table2[[#This Row],[Player]],Last1!$B:$AD,12,0),"-")</f>
        <v>1</v>
      </c>
      <c r="AB11" s="128">
        <f>IFERROR(VLOOKUP(Table2[[#This Row],[Player]],Last1!$B:$AD,13,0),"-")</f>
        <v>2</v>
      </c>
      <c r="AC11" s="128">
        <f>IFERROR(VLOOKUP(Table2[[#This Row],[Player]],Last3!$B:$AD,12,0),"-")</f>
        <v>1.3</v>
      </c>
      <c r="AD11" s="128">
        <f>IFERROR(VLOOKUP(Table2[[#This Row],[Player]],Last3!$B:$AD,13,0),"-")</f>
        <v>5.3</v>
      </c>
      <c r="AE11" s="135">
        <f>0.33*AVERAGE(Table2[[#This Row],[L3_3PA]],Table2[[#This Row],[SEA_3PA]])</f>
        <v>2.1120000000000001</v>
      </c>
      <c r="AF11" s="76">
        <f>Table2[[#This Row],[L1_3PM]]</f>
        <v>1</v>
      </c>
      <c r="AG11" s="135">
        <f>IFERROR(Table2[[#This Row],[PROJ 3PM]]-Table2[[#This Row],[LG 3PM]],"-")</f>
        <v>1.1120000000000001</v>
      </c>
      <c r="AH1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2" spans="1:34" x14ac:dyDescent="0.3">
      <c r="A12" s="2" t="s">
        <v>123</v>
      </c>
      <c r="B12" s="129" t="str">
        <f>IFERROR(VLOOKUP(Table2[[#This Row],[Player]],Season!$B:$AD,2,0),"-")</f>
        <v>DET</v>
      </c>
      <c r="C12" s="19">
        <f>IFERROR(VLOOKUP(Table2[[#This Row],[Player]],Season!$B:$AD,3,0),"-")</f>
        <v>33</v>
      </c>
      <c r="D12" s="19">
        <f>IFERROR(VLOOKUP(Table2[[#This Row],[Player]],Season!$B:$AD,4,0),"-")</f>
        <v>2</v>
      </c>
      <c r="E12" s="19">
        <f>IFERROR(VLOOKUP(Table2[[#This Row],[Player]],Season!$B:$AD,7,0),"-")</f>
        <v>34.1</v>
      </c>
      <c r="F12" s="19">
        <f>IFERROR(VLOOKUP(Table2[[#This Row],[Player]],Season!$B:$AD,8,0),"-")</f>
        <v>22.5</v>
      </c>
      <c r="G12" s="19">
        <f>IFERROR(VLOOKUP(Table2[[#This Row],[Player]],Season!$B:$AD,20,0),"-")</f>
        <v>7.5</v>
      </c>
      <c r="H12" s="19">
        <f>IFERROR(VLOOKUP(Table2[[#This Row],[Player]],Season!$B:$AD,21,0),"-")</f>
        <v>2</v>
      </c>
      <c r="I12" s="19">
        <f>IFERROR(VLOOKUP(Table2[[#This Row],[Player]],Season!$B:$AD,9,0),"-")</f>
        <v>8</v>
      </c>
      <c r="J12" s="19">
        <f>IFERROR(VLOOKUP(Table2[[#This Row],[Player]],Season!$B:$AD,10,0),"-")</f>
        <v>16.5</v>
      </c>
      <c r="K12" s="19">
        <f>IFERROR(VLOOKUP(Table2[[#This Row],[Player]],Season!$B:$AD,12,0),"-")</f>
        <v>4</v>
      </c>
      <c r="L12" s="19">
        <f>IFERROR(VLOOKUP(Table2[[#This Row],[Player]],Season!$B:$AD,13,0),"-")</f>
        <v>7.5</v>
      </c>
      <c r="M12" s="19">
        <f>IFERROR(VLOOKUP(Table2[[#This Row],[Player]],Season!$B:$AD,15,0),"-")</f>
        <v>2.5</v>
      </c>
      <c r="N12" s="19">
        <f>IFERROR(VLOOKUP(Table2[[#This Row],[Player]],Season!$B:$AD,16,0),"-")</f>
        <v>2.5</v>
      </c>
      <c r="O12" s="19" t="str">
        <f>IFERROR(VLOOKUP(Table2[[#This Row],[Player]],Last3!$B:$AD,7,0),"-")</f>
        <v>-</v>
      </c>
      <c r="P12" s="19" t="str">
        <f>IFERROR(VLOOKUP(Table2[[#This Row],[Player]],Last3!$B:$AD,8,0),"-")</f>
        <v>-</v>
      </c>
      <c r="Q12" s="19" t="str">
        <f>IFERROR(VLOOKUP(Table2[[#This Row],[Player]],Last3!$B:$AD,20,0),"-")</f>
        <v>-</v>
      </c>
      <c r="R12" s="19" t="str">
        <f>IFERROR(VLOOKUP(Table2[[#This Row],[Player]],Last3!$B:$AD,21,0),"-")</f>
        <v>-</v>
      </c>
      <c r="S12" s="19" t="str">
        <f>IFERROR(VLOOKUP(Table2[[#This Row],[Player]],Last1!$B:$AD,7,0),"-")</f>
        <v>-</v>
      </c>
      <c r="T12" s="19" t="str">
        <f>IFERROR(VLOOKUP(Table2[[#This Row],[Player]],Last1!$B:$AD,8,0),"-")</f>
        <v>-</v>
      </c>
      <c r="U12" s="19" t="str">
        <f>IFERROR(VLOOKUP(Table2[[#This Row],[Player]],Last1!$B:$AD,20,0),"-")</f>
        <v>-</v>
      </c>
      <c r="V12" s="19" t="str">
        <f>IFERROR(VLOOKUP(Table2[[#This Row],[Player]],Last1!$B:$AD,21,0),"-")</f>
        <v>-</v>
      </c>
      <c r="Y12" s="128">
        <f>Table2[[#This Row],[3PM]]</f>
        <v>4</v>
      </c>
      <c r="Z12" s="128">
        <f>Table2[[#This Row],[3PA]]</f>
        <v>7.5</v>
      </c>
      <c r="AA12" s="128" t="str">
        <f>IFERROR(VLOOKUP(Table2[[#This Row],[Player]],Last1!$B:$AD,12,0),"-")</f>
        <v>-</v>
      </c>
      <c r="AB12" s="128" t="str">
        <f>IFERROR(VLOOKUP(Table2[[#This Row],[Player]],Last1!$B:$AD,13,0),"-")</f>
        <v>-</v>
      </c>
      <c r="AC12" s="128" t="str">
        <f>IFERROR(VLOOKUP(Table2[[#This Row],[Player]],Last3!$B:$AD,12,0),"-")</f>
        <v>-</v>
      </c>
      <c r="AD12" s="128" t="str">
        <f>IFERROR(VLOOKUP(Table2[[#This Row],[Player]],Last3!$B:$AD,13,0),"-")</f>
        <v>-</v>
      </c>
      <c r="AE12" s="135">
        <f>0.33*AVERAGE(Table2[[#This Row],[L3_3PA]],Table2[[#This Row],[SEA_3PA]])</f>
        <v>2.4750000000000001</v>
      </c>
      <c r="AF12" s="76" t="str">
        <f>Table2[[#This Row],[L1_3PM]]</f>
        <v>-</v>
      </c>
      <c r="AG12" s="135" t="str">
        <f>IFERROR(Table2[[#This Row],[PROJ 3PM]]-Table2[[#This Row],[LG 3PM]],"-")</f>
        <v>-</v>
      </c>
      <c r="AH1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3" spans="1:34" x14ac:dyDescent="0.3">
      <c r="A13" s="2" t="s">
        <v>301</v>
      </c>
      <c r="B13" s="129" t="str">
        <f>IFERROR(VLOOKUP(Table2[[#This Row],[Player]],Season!$B:$AD,2,0),"-")</f>
        <v>DAL</v>
      </c>
      <c r="C13" s="19">
        <f>IFERROR(VLOOKUP(Table2[[#This Row],[Player]],Season!$B:$AD,3,0),"-")</f>
        <v>32</v>
      </c>
      <c r="D13" s="19">
        <f>IFERROR(VLOOKUP(Table2[[#This Row],[Player]],Season!$B:$AD,4,0),"-")</f>
        <v>14</v>
      </c>
      <c r="E13" s="19">
        <f>IFERROR(VLOOKUP(Table2[[#This Row],[Player]],Season!$B:$AD,7,0),"-")</f>
        <v>31.9</v>
      </c>
      <c r="F13" s="19">
        <f>IFERROR(VLOOKUP(Table2[[#This Row],[Player]],Season!$B:$AD,8,0),"-")</f>
        <v>9.1</v>
      </c>
      <c r="G13" s="19">
        <f>IFERROR(VLOOKUP(Table2[[#This Row],[Player]],Season!$B:$AD,20,0),"-")</f>
        <v>4.4000000000000004</v>
      </c>
      <c r="H13" s="19">
        <f>IFERROR(VLOOKUP(Table2[[#This Row],[Player]],Season!$B:$AD,21,0),"-")</f>
        <v>1.2</v>
      </c>
      <c r="I13" s="19">
        <f>IFERROR(VLOOKUP(Table2[[#This Row],[Player]],Season!$B:$AD,9,0),"-")</f>
        <v>3.2</v>
      </c>
      <c r="J13" s="19">
        <f>IFERROR(VLOOKUP(Table2[[#This Row],[Player]],Season!$B:$AD,10,0),"-")</f>
        <v>7</v>
      </c>
      <c r="K13" s="19">
        <f>IFERROR(VLOOKUP(Table2[[#This Row],[Player]],Season!$B:$AD,12,0),"-")</f>
        <v>2.6</v>
      </c>
      <c r="L13" s="19">
        <f>IFERROR(VLOOKUP(Table2[[#This Row],[Player]],Season!$B:$AD,13,0),"-")</f>
        <v>5.9</v>
      </c>
      <c r="M13" s="19">
        <f>IFERROR(VLOOKUP(Table2[[#This Row],[Player]],Season!$B:$AD,15,0),"-")</f>
        <v>0.1</v>
      </c>
      <c r="N13" s="19">
        <f>IFERROR(VLOOKUP(Table2[[#This Row],[Player]],Season!$B:$AD,16,0),"-")</f>
        <v>0.1</v>
      </c>
      <c r="O13" s="19">
        <f>IFERROR(VLOOKUP(Table2[[#This Row],[Player]],Last3!$B:$AD,7,0),"-")</f>
        <v>32.200000000000003</v>
      </c>
      <c r="P13" s="19">
        <f>IFERROR(VLOOKUP(Table2[[#This Row],[Player]],Last3!$B:$AD,8,0),"-")</f>
        <v>8.8000000000000007</v>
      </c>
      <c r="Q13" s="19">
        <f>IFERROR(VLOOKUP(Table2[[#This Row],[Player]],Last3!$B:$AD,20,0),"-")</f>
        <v>4</v>
      </c>
      <c r="R13" s="19">
        <f>IFERROR(VLOOKUP(Table2[[#This Row],[Player]],Last3!$B:$AD,21,0),"-")</f>
        <v>0</v>
      </c>
      <c r="S13" s="19">
        <f>IFERROR(VLOOKUP(Table2[[#This Row],[Player]],Last1!$B:$AD,7,0),"-")</f>
        <v>22</v>
      </c>
      <c r="T13" s="19">
        <f>IFERROR(VLOOKUP(Table2[[#This Row],[Player]],Last1!$B:$AD,8,0),"-")</f>
        <v>11</v>
      </c>
      <c r="U13" s="19">
        <f>IFERROR(VLOOKUP(Table2[[#This Row],[Player]],Last1!$B:$AD,20,0),"-")</f>
        <v>2</v>
      </c>
      <c r="V13" s="19">
        <f>IFERROR(VLOOKUP(Table2[[#This Row],[Player]],Last1!$B:$AD,21,0),"-")</f>
        <v>0</v>
      </c>
      <c r="Y13" s="128">
        <f>Table2[[#This Row],[3PM]]</f>
        <v>2.6</v>
      </c>
      <c r="Z13" s="128">
        <f>Table2[[#This Row],[3PA]]</f>
        <v>5.9</v>
      </c>
      <c r="AA13" s="128">
        <f>IFERROR(VLOOKUP(Table2[[#This Row],[Player]],Last1!$B:$AD,12,0),"-")</f>
        <v>3</v>
      </c>
      <c r="AB13" s="128">
        <f>IFERROR(VLOOKUP(Table2[[#This Row],[Player]],Last1!$B:$AD,13,0),"-")</f>
        <v>6</v>
      </c>
      <c r="AC13" s="128">
        <f>IFERROR(VLOOKUP(Table2[[#This Row],[Player]],Last3!$B:$AD,12,0),"-")</f>
        <v>2.8</v>
      </c>
      <c r="AD13" s="128">
        <f>IFERROR(VLOOKUP(Table2[[#This Row],[Player]],Last3!$B:$AD,13,0),"-")</f>
        <v>5.5</v>
      </c>
      <c r="AE13" s="135">
        <f>0.33*AVERAGE(Table2[[#This Row],[L3_3PA]],Table2[[#This Row],[SEA_3PA]])</f>
        <v>1.8810000000000002</v>
      </c>
      <c r="AF13" s="76">
        <f>Table2[[#This Row],[L1_3PM]]</f>
        <v>3</v>
      </c>
      <c r="AG13" s="135">
        <f>IFERROR(Table2[[#This Row],[PROJ 3PM]]-Table2[[#This Row],[LG 3PM]],"-")</f>
        <v>-1.1189999999999998</v>
      </c>
      <c r="AH1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" spans="1:34" x14ac:dyDescent="0.3">
      <c r="A14" s="2" t="s">
        <v>176</v>
      </c>
      <c r="B14" s="129" t="str">
        <f>IFERROR(VLOOKUP(Table2[[#This Row],[Player]],Season!$B:$AD,2,0),"-")</f>
        <v>POR</v>
      </c>
      <c r="C14" s="19">
        <f>IFERROR(VLOOKUP(Table2[[#This Row],[Player]],Season!$B:$AD,3,0),"-")</f>
        <v>29</v>
      </c>
      <c r="D14" s="19">
        <f>IFERROR(VLOOKUP(Table2[[#This Row],[Player]],Season!$B:$AD,4,0),"-")</f>
        <v>8</v>
      </c>
      <c r="E14" s="19">
        <f>IFERROR(VLOOKUP(Table2[[#This Row],[Player]],Season!$B:$AD,7,0),"-")</f>
        <v>35.799999999999997</v>
      </c>
      <c r="F14" s="19">
        <f>IFERROR(VLOOKUP(Table2[[#This Row],[Player]],Season!$B:$AD,8,0),"-")</f>
        <v>19.5</v>
      </c>
      <c r="G14" s="19">
        <f>IFERROR(VLOOKUP(Table2[[#This Row],[Player]],Season!$B:$AD,20,0),"-")</f>
        <v>5.5</v>
      </c>
      <c r="H14" s="19">
        <f>IFERROR(VLOOKUP(Table2[[#This Row],[Player]],Season!$B:$AD,21,0),"-")</f>
        <v>3</v>
      </c>
      <c r="I14" s="19">
        <f>IFERROR(VLOOKUP(Table2[[#This Row],[Player]],Season!$B:$AD,9,0),"-")</f>
        <v>5.8</v>
      </c>
      <c r="J14" s="19">
        <f>IFERROR(VLOOKUP(Table2[[#This Row],[Player]],Season!$B:$AD,10,0),"-")</f>
        <v>14</v>
      </c>
      <c r="K14" s="19">
        <f>IFERROR(VLOOKUP(Table2[[#This Row],[Player]],Season!$B:$AD,12,0),"-")</f>
        <v>2.5</v>
      </c>
      <c r="L14" s="19">
        <f>IFERROR(VLOOKUP(Table2[[#This Row],[Player]],Season!$B:$AD,13,0),"-")</f>
        <v>6.8</v>
      </c>
      <c r="M14" s="19">
        <f>IFERROR(VLOOKUP(Table2[[#This Row],[Player]],Season!$B:$AD,15,0),"-")</f>
        <v>5.5</v>
      </c>
      <c r="N14" s="19">
        <f>IFERROR(VLOOKUP(Table2[[#This Row],[Player]],Season!$B:$AD,16,0),"-")</f>
        <v>6.5</v>
      </c>
      <c r="O14" s="19" t="str">
        <f>IFERROR(VLOOKUP(Table2[[#This Row],[Player]],Last3!$B:$AD,7,0),"-")</f>
        <v>-</v>
      </c>
      <c r="P14" s="19" t="str">
        <f>IFERROR(VLOOKUP(Table2[[#This Row],[Player]],Last3!$B:$AD,8,0),"-")</f>
        <v>-</v>
      </c>
      <c r="Q14" s="19" t="str">
        <f>IFERROR(VLOOKUP(Table2[[#This Row],[Player]],Last3!$B:$AD,20,0),"-")</f>
        <v>-</v>
      </c>
      <c r="R14" s="19" t="str">
        <f>IFERROR(VLOOKUP(Table2[[#This Row],[Player]],Last3!$B:$AD,21,0),"-")</f>
        <v>-</v>
      </c>
      <c r="S14" s="19" t="str">
        <f>IFERROR(VLOOKUP(Table2[[#This Row],[Player]],Last1!$B:$AD,7,0),"-")</f>
        <v>-</v>
      </c>
      <c r="T14" s="19" t="str">
        <f>IFERROR(VLOOKUP(Table2[[#This Row],[Player]],Last1!$B:$AD,8,0),"-")</f>
        <v>-</v>
      </c>
      <c r="U14" s="19" t="str">
        <f>IFERROR(VLOOKUP(Table2[[#This Row],[Player]],Last1!$B:$AD,20,0),"-")</f>
        <v>-</v>
      </c>
      <c r="V14" s="19" t="str">
        <f>IFERROR(VLOOKUP(Table2[[#This Row],[Player]],Last1!$B:$AD,21,0),"-")</f>
        <v>-</v>
      </c>
      <c r="Y14" s="128">
        <f>Table2[[#This Row],[3PM]]</f>
        <v>2.5</v>
      </c>
      <c r="Z14" s="128">
        <f>Table2[[#This Row],[3PA]]</f>
        <v>6.8</v>
      </c>
      <c r="AA14" s="128" t="str">
        <f>IFERROR(VLOOKUP(Table2[[#This Row],[Player]],Last1!$B:$AD,12,0),"-")</f>
        <v>-</v>
      </c>
      <c r="AB14" s="128" t="str">
        <f>IFERROR(VLOOKUP(Table2[[#This Row],[Player]],Last1!$B:$AD,13,0),"-")</f>
        <v>-</v>
      </c>
      <c r="AC14" s="128" t="str">
        <f>IFERROR(VLOOKUP(Table2[[#This Row],[Player]],Last3!$B:$AD,12,0),"-")</f>
        <v>-</v>
      </c>
      <c r="AD14" s="128" t="str">
        <f>IFERROR(VLOOKUP(Table2[[#This Row],[Player]],Last3!$B:$AD,13,0),"-")</f>
        <v>-</v>
      </c>
      <c r="AE14" s="83">
        <f>0.33*AVERAGE(Table2[[#This Row],[L3_3PA]],Table2[[#This Row],[SEA_3PA]])</f>
        <v>2.2440000000000002</v>
      </c>
      <c r="AF14" s="21" t="str">
        <f>Table2[[#This Row],[L1_3PM]]</f>
        <v>-</v>
      </c>
      <c r="AG14" s="83" t="str">
        <f>IFERROR(Table2[[#This Row],[PROJ 3PM]]-Table2[[#This Row],[LG 3PM]],"-")</f>
        <v>-</v>
      </c>
      <c r="AH1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5" spans="1:34" x14ac:dyDescent="0.3">
      <c r="A15" s="2" t="s">
        <v>268</v>
      </c>
      <c r="B15" s="129" t="str">
        <f>IFERROR(VLOOKUP(Table2[[#This Row],[Player]],Season!$B:$AD,2,0),"-")</f>
        <v>NYK</v>
      </c>
      <c r="C15" s="134">
        <f>IFERROR(VLOOKUP(Table2[[#This Row],[Player]],Season!$B:$AD,3,0),"-")</f>
        <v>23</v>
      </c>
      <c r="D15" s="134">
        <f>IFERROR(VLOOKUP(Table2[[#This Row],[Player]],Season!$B:$AD,4,0),"-")</f>
        <v>15</v>
      </c>
      <c r="E15" s="134">
        <f>IFERROR(VLOOKUP(Table2[[#This Row],[Player]],Season!$B:$AD,7,0),"-")</f>
        <v>31.5</v>
      </c>
      <c r="F15" s="19">
        <f>IFERROR(VLOOKUP(Table2[[#This Row],[Player]],Season!$B:$AD,8,0),"-")</f>
        <v>19.5</v>
      </c>
      <c r="G15" s="19">
        <f>IFERROR(VLOOKUP(Table2[[#This Row],[Player]],Season!$B:$AD,20,0),"-")</f>
        <v>4.3</v>
      </c>
      <c r="H15" s="19">
        <f>IFERROR(VLOOKUP(Table2[[#This Row],[Player]],Season!$B:$AD,21,0),"-")</f>
        <v>4</v>
      </c>
      <c r="I15" s="19">
        <f>IFERROR(VLOOKUP(Table2[[#This Row],[Player]],Season!$B:$AD,9,0),"-")</f>
        <v>6.6</v>
      </c>
      <c r="J15" s="19">
        <f>IFERROR(VLOOKUP(Table2[[#This Row],[Player]],Season!$B:$AD,10,0),"-")</f>
        <v>14.2</v>
      </c>
      <c r="K15" s="19">
        <f>IFERROR(VLOOKUP(Table2[[#This Row],[Player]],Season!$B:$AD,12,0),"-")</f>
        <v>2.7</v>
      </c>
      <c r="L15" s="19">
        <f>IFERROR(VLOOKUP(Table2[[#This Row],[Player]],Season!$B:$AD,13,0),"-")</f>
        <v>7.3</v>
      </c>
      <c r="M15" s="19">
        <f>IFERROR(VLOOKUP(Table2[[#This Row],[Player]],Season!$B:$AD,15,0),"-")</f>
        <v>3.6</v>
      </c>
      <c r="N15" s="19">
        <f>IFERROR(VLOOKUP(Table2[[#This Row],[Player]],Season!$B:$AD,16,0),"-")</f>
        <v>4.3</v>
      </c>
      <c r="O15" s="19">
        <f>IFERROR(VLOOKUP(Table2[[#This Row],[Player]],Last3!$B:$AD,7,0),"-")</f>
        <v>29.8</v>
      </c>
      <c r="P15" s="19">
        <f>IFERROR(VLOOKUP(Table2[[#This Row],[Player]],Last3!$B:$AD,8,0),"-")</f>
        <v>22.3</v>
      </c>
      <c r="Q15" s="19">
        <f>IFERROR(VLOOKUP(Table2[[#This Row],[Player]],Last3!$B:$AD,20,0),"-")</f>
        <v>3</v>
      </c>
      <c r="R15" s="19">
        <f>IFERROR(VLOOKUP(Table2[[#This Row],[Player]],Last3!$B:$AD,21,0),"-")</f>
        <v>5.5</v>
      </c>
      <c r="S15" s="19">
        <f>IFERROR(VLOOKUP(Table2[[#This Row],[Player]],Last1!$B:$AD,7,0),"-")</f>
        <v>30.3</v>
      </c>
      <c r="T15" s="19">
        <f>IFERROR(VLOOKUP(Table2[[#This Row],[Player]],Last1!$B:$AD,8,0),"-")</f>
        <v>40</v>
      </c>
      <c r="U15" s="19">
        <f>IFERROR(VLOOKUP(Table2[[#This Row],[Player]],Last1!$B:$AD,20,0),"-")</f>
        <v>2</v>
      </c>
      <c r="V15" s="19">
        <f>IFERROR(VLOOKUP(Table2[[#This Row],[Player]],Last1!$B:$AD,21,0),"-")</f>
        <v>9</v>
      </c>
      <c r="W15" s="75"/>
      <c r="X15" s="75"/>
      <c r="Y15" s="128">
        <f>Table2[[#This Row],[3PM]]</f>
        <v>2.7</v>
      </c>
      <c r="Z15" s="128">
        <f>Table2[[#This Row],[3PA]]</f>
        <v>7.3</v>
      </c>
      <c r="AA15" s="128">
        <f>IFERROR(VLOOKUP(Table2[[#This Row],[Player]],Last1!$B:$AD,12,0),"-")</f>
        <v>5</v>
      </c>
      <c r="AB15" s="128">
        <f>IFERROR(VLOOKUP(Table2[[#This Row],[Player]],Last1!$B:$AD,13,0),"-")</f>
        <v>7</v>
      </c>
      <c r="AC15" s="128">
        <f>IFERROR(VLOOKUP(Table2[[#This Row],[Player]],Last3!$B:$AD,12,0),"-")</f>
        <v>2.5</v>
      </c>
      <c r="AD15" s="128">
        <f>IFERROR(VLOOKUP(Table2[[#This Row],[Player]],Last3!$B:$AD,13,0),"-")</f>
        <v>6.5</v>
      </c>
      <c r="AE15" s="135">
        <f>0.33*AVERAGE(Table2[[#This Row],[L3_3PA]],Table2[[#This Row],[SEA_3PA]])</f>
        <v>2.2770000000000001</v>
      </c>
      <c r="AF15" s="76">
        <f>Table2[[#This Row],[L1_3PM]]</f>
        <v>5</v>
      </c>
      <c r="AG15" s="135">
        <f>IFERROR(Table2[[#This Row],[PROJ 3PM]]-Table2[[#This Row],[LG 3PM]],"-")</f>
        <v>-2.7229999999999999</v>
      </c>
      <c r="AH1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" spans="1:34" x14ac:dyDescent="0.3">
      <c r="A16" s="2" t="s">
        <v>132</v>
      </c>
      <c r="B16" s="129" t="str">
        <f>IFERROR(VLOOKUP(Table2[[#This Row],[Player]],Season!$B:$AD,2,0),"-")</f>
        <v>PHI</v>
      </c>
      <c r="C16" s="134">
        <f>IFERROR(VLOOKUP(Table2[[#This Row],[Player]],Season!$B:$AD,3,0),"-")</f>
        <v>33</v>
      </c>
      <c r="D16" s="134">
        <f>IFERROR(VLOOKUP(Table2[[#This Row],[Player]],Season!$B:$AD,4,0),"-")</f>
        <v>9</v>
      </c>
      <c r="E16" s="134">
        <f>IFERROR(VLOOKUP(Table2[[#This Row],[Player]],Season!$B:$AD,7,0),"-")</f>
        <v>38.200000000000003</v>
      </c>
      <c r="F16" s="19">
        <f>IFERROR(VLOOKUP(Table2[[#This Row],[Player]],Season!$B:$AD,8,0),"-")</f>
        <v>20.3</v>
      </c>
      <c r="G16" s="19">
        <f>IFERROR(VLOOKUP(Table2[[#This Row],[Player]],Season!$B:$AD,20,0),"-")</f>
        <v>7.1</v>
      </c>
      <c r="H16" s="19">
        <f>IFERROR(VLOOKUP(Table2[[#This Row],[Player]],Season!$B:$AD,21,0),"-")</f>
        <v>11.6</v>
      </c>
      <c r="I16" s="19">
        <f>IFERROR(VLOOKUP(Table2[[#This Row],[Player]],Season!$B:$AD,9,0),"-")</f>
        <v>6</v>
      </c>
      <c r="J16" s="19">
        <f>IFERROR(VLOOKUP(Table2[[#This Row],[Player]],Season!$B:$AD,10,0),"-")</f>
        <v>15.1</v>
      </c>
      <c r="K16" s="19">
        <f>IFERROR(VLOOKUP(Table2[[#This Row],[Player]],Season!$B:$AD,12,0),"-")</f>
        <v>2.6</v>
      </c>
      <c r="L16" s="19">
        <f>IFERROR(VLOOKUP(Table2[[#This Row],[Player]],Season!$B:$AD,13,0),"-")</f>
        <v>7.4</v>
      </c>
      <c r="M16" s="19">
        <f>IFERROR(VLOOKUP(Table2[[#This Row],[Player]],Season!$B:$AD,15,0),"-")</f>
        <v>5.8</v>
      </c>
      <c r="N16" s="19">
        <f>IFERROR(VLOOKUP(Table2[[#This Row],[Player]],Season!$B:$AD,16,0),"-")</f>
        <v>6.6</v>
      </c>
      <c r="O16" s="19" t="str">
        <f>IFERROR(VLOOKUP(Table2[[#This Row],[Player]],Last3!$B:$AD,7,0),"-")</f>
        <v>-</v>
      </c>
      <c r="P16" s="19" t="str">
        <f>IFERROR(VLOOKUP(Table2[[#This Row],[Player]],Last3!$B:$AD,8,0),"-")</f>
        <v>-</v>
      </c>
      <c r="Q16" s="19" t="str">
        <f>IFERROR(VLOOKUP(Table2[[#This Row],[Player]],Last3!$B:$AD,20,0),"-")</f>
        <v>-</v>
      </c>
      <c r="R16" s="19" t="str">
        <f>IFERROR(VLOOKUP(Table2[[#This Row],[Player]],Last3!$B:$AD,21,0),"-")</f>
        <v>-</v>
      </c>
      <c r="S16" s="19" t="str">
        <f>IFERROR(VLOOKUP(Table2[[#This Row],[Player]],Last1!$B:$AD,7,0),"-")</f>
        <v>-</v>
      </c>
      <c r="T16" s="19" t="str">
        <f>IFERROR(VLOOKUP(Table2[[#This Row],[Player]],Last1!$B:$AD,8,0),"-")</f>
        <v>-</v>
      </c>
      <c r="U16" s="19" t="str">
        <f>IFERROR(VLOOKUP(Table2[[#This Row],[Player]],Last1!$B:$AD,20,0),"-")</f>
        <v>-</v>
      </c>
      <c r="V16" s="19" t="str">
        <f>IFERROR(VLOOKUP(Table2[[#This Row],[Player]],Last1!$B:$AD,21,0),"-")</f>
        <v>-</v>
      </c>
      <c r="W16" s="75"/>
      <c r="X16" s="75"/>
      <c r="Y16" s="128">
        <f>Table2[[#This Row],[3PM]]</f>
        <v>2.6</v>
      </c>
      <c r="Z16" s="128">
        <f>Table2[[#This Row],[3PA]]</f>
        <v>7.4</v>
      </c>
      <c r="AA16" s="128" t="str">
        <f>IFERROR(VLOOKUP(Table2[[#This Row],[Player]],Last1!$B:$AD,12,0),"-")</f>
        <v>-</v>
      </c>
      <c r="AB16" s="128" t="str">
        <f>IFERROR(VLOOKUP(Table2[[#This Row],[Player]],Last1!$B:$AD,13,0),"-")</f>
        <v>-</v>
      </c>
      <c r="AC16" s="128" t="str">
        <f>IFERROR(VLOOKUP(Table2[[#This Row],[Player]],Last3!$B:$AD,12,0),"-")</f>
        <v>-</v>
      </c>
      <c r="AD16" s="128" t="str">
        <f>IFERROR(VLOOKUP(Table2[[#This Row],[Player]],Last3!$B:$AD,13,0),"-")</f>
        <v>-</v>
      </c>
      <c r="AE16" s="135">
        <f>0.33*AVERAGE(Table2[[#This Row],[L3_3PA]],Table2[[#This Row],[SEA_3PA]])</f>
        <v>2.4420000000000002</v>
      </c>
      <c r="AF16" s="76" t="str">
        <f>Table2[[#This Row],[L1_3PM]]</f>
        <v>-</v>
      </c>
      <c r="AG16" s="135" t="str">
        <f>IFERROR(Table2[[#This Row],[PROJ 3PM]]-Table2[[#This Row],[LG 3PM]],"-")</f>
        <v>-</v>
      </c>
      <c r="AH1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7" spans="1:34" x14ac:dyDescent="0.3">
      <c r="A17" s="2" t="s">
        <v>148</v>
      </c>
      <c r="B17" s="129" t="str">
        <f>IFERROR(VLOOKUP(Table2[[#This Row],[Player]],Season!$B:$AD,2,0),"-")</f>
        <v>MIA</v>
      </c>
      <c r="C17" s="19">
        <f>IFERROR(VLOOKUP(Table2[[#This Row],[Player]],Season!$B:$AD,3,0),"-")</f>
        <v>23</v>
      </c>
      <c r="D17" s="19">
        <f>IFERROR(VLOOKUP(Table2[[#This Row],[Player]],Season!$B:$AD,4,0),"-")</f>
        <v>15</v>
      </c>
      <c r="E17" s="19">
        <f>IFERROR(VLOOKUP(Table2[[#This Row],[Player]],Season!$B:$AD,7,0),"-")</f>
        <v>34.799999999999997</v>
      </c>
      <c r="F17" s="19">
        <f>IFERROR(VLOOKUP(Table2[[#This Row],[Player]],Season!$B:$AD,8,0),"-")</f>
        <v>19.7</v>
      </c>
      <c r="G17" s="19">
        <f>IFERROR(VLOOKUP(Table2[[#This Row],[Player]],Season!$B:$AD,20,0),"-")</f>
        <v>4.8</v>
      </c>
      <c r="H17" s="19">
        <f>IFERROR(VLOOKUP(Table2[[#This Row],[Player]],Season!$B:$AD,21,0),"-")</f>
        <v>4.0999999999999996</v>
      </c>
      <c r="I17" s="19">
        <f>IFERROR(VLOOKUP(Table2[[#This Row],[Player]],Season!$B:$AD,9,0),"-")</f>
        <v>7.2</v>
      </c>
      <c r="J17" s="19">
        <f>IFERROR(VLOOKUP(Table2[[#This Row],[Player]],Season!$B:$AD,10,0),"-")</f>
        <v>15.5</v>
      </c>
      <c r="K17" s="19">
        <f>IFERROR(VLOOKUP(Table2[[#This Row],[Player]],Season!$B:$AD,12,0),"-")</f>
        <v>3.2</v>
      </c>
      <c r="L17" s="19">
        <f>IFERROR(VLOOKUP(Table2[[#This Row],[Player]],Season!$B:$AD,13,0),"-")</f>
        <v>7.9</v>
      </c>
      <c r="M17" s="19">
        <f>IFERROR(VLOOKUP(Table2[[#This Row],[Player]],Season!$B:$AD,15,0),"-")</f>
        <v>2.1</v>
      </c>
      <c r="N17" s="19">
        <f>IFERROR(VLOOKUP(Table2[[#This Row],[Player]],Season!$B:$AD,16,0),"-")</f>
        <v>2.2000000000000002</v>
      </c>
      <c r="O17" s="19">
        <f>IFERROR(VLOOKUP(Table2[[#This Row],[Player]],Last3!$B:$AD,7,0),"-")</f>
        <v>34</v>
      </c>
      <c r="P17" s="19">
        <f>IFERROR(VLOOKUP(Table2[[#This Row],[Player]],Last3!$B:$AD,8,0),"-")</f>
        <v>24.3</v>
      </c>
      <c r="Q17" s="19">
        <f>IFERROR(VLOOKUP(Table2[[#This Row],[Player]],Last3!$B:$AD,20,0),"-")</f>
        <v>3.5</v>
      </c>
      <c r="R17" s="19">
        <f>IFERROR(VLOOKUP(Table2[[#This Row],[Player]],Last3!$B:$AD,21,0),"-")</f>
        <v>4.3</v>
      </c>
      <c r="S17" s="19">
        <f>IFERROR(VLOOKUP(Table2[[#This Row],[Player]],Last1!$B:$AD,7,0),"-")</f>
        <v>36.6</v>
      </c>
      <c r="T17" s="19">
        <f>IFERROR(VLOOKUP(Table2[[#This Row],[Player]],Last1!$B:$AD,8,0),"-")</f>
        <v>33</v>
      </c>
      <c r="U17" s="19">
        <f>IFERROR(VLOOKUP(Table2[[#This Row],[Player]],Last1!$B:$AD,20,0),"-")</f>
        <v>3</v>
      </c>
      <c r="V17" s="19">
        <f>IFERROR(VLOOKUP(Table2[[#This Row],[Player]],Last1!$B:$AD,21,0),"-")</f>
        <v>6</v>
      </c>
      <c r="Y17" s="128">
        <f>Table2[[#This Row],[3PM]]</f>
        <v>3.2</v>
      </c>
      <c r="Z17" s="128">
        <f>Table2[[#This Row],[3PA]]</f>
        <v>7.9</v>
      </c>
      <c r="AA17" s="128">
        <f>IFERROR(VLOOKUP(Table2[[#This Row],[Player]],Last1!$B:$AD,12,0),"-")</f>
        <v>6</v>
      </c>
      <c r="AB17" s="128">
        <f>IFERROR(VLOOKUP(Table2[[#This Row],[Player]],Last1!$B:$AD,13,0),"-")</f>
        <v>10</v>
      </c>
      <c r="AC17" s="128">
        <f>IFERROR(VLOOKUP(Table2[[#This Row],[Player]],Last3!$B:$AD,12,0),"-")</f>
        <v>4</v>
      </c>
      <c r="AD17" s="128">
        <f>IFERROR(VLOOKUP(Table2[[#This Row],[Player]],Last3!$B:$AD,13,0),"-")</f>
        <v>8.5</v>
      </c>
      <c r="AE17" s="135">
        <f>0.33*AVERAGE(Table2[[#This Row],[L3_3PA]],Table2[[#This Row],[SEA_3PA]])</f>
        <v>2.706</v>
      </c>
      <c r="AF17" s="76">
        <f>Table2[[#This Row],[L1_3PM]]</f>
        <v>6</v>
      </c>
      <c r="AG17" s="135">
        <f>IFERROR(Table2[[#This Row],[PROJ 3PM]]-Table2[[#This Row],[LG 3PM]],"-")</f>
        <v>-3.294</v>
      </c>
      <c r="AH1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" spans="1:34" x14ac:dyDescent="0.3">
      <c r="A18" s="2" t="s">
        <v>198</v>
      </c>
      <c r="B18" s="129" t="str">
        <f>IFERROR(VLOOKUP(Table2[[#This Row],[Player]],Season!$B:$AD,2,0),"-")</f>
        <v>TOR</v>
      </c>
      <c r="C18" s="134">
        <f>IFERROR(VLOOKUP(Table2[[#This Row],[Player]],Season!$B:$AD,3,0),"-")</f>
        <v>25</v>
      </c>
      <c r="D18" s="134">
        <f>IFERROR(VLOOKUP(Table2[[#This Row],[Player]],Season!$B:$AD,4,0),"-")</f>
        <v>15</v>
      </c>
      <c r="E18" s="134">
        <f>IFERROR(VLOOKUP(Table2[[#This Row],[Player]],Season!$B:$AD,7,0),"-")</f>
        <v>35.200000000000003</v>
      </c>
      <c r="F18" s="19">
        <f>IFERROR(VLOOKUP(Table2[[#This Row],[Player]],Season!$B:$AD,8,0),"-")</f>
        <v>18</v>
      </c>
      <c r="G18" s="19">
        <f>IFERROR(VLOOKUP(Table2[[#This Row],[Player]],Season!$B:$AD,20,0),"-")</f>
        <v>3.8</v>
      </c>
      <c r="H18" s="19">
        <f>IFERROR(VLOOKUP(Table2[[#This Row],[Player]],Season!$B:$AD,21,0),"-")</f>
        <v>1.6</v>
      </c>
      <c r="I18" s="19">
        <f>IFERROR(VLOOKUP(Table2[[#This Row],[Player]],Season!$B:$AD,9,0),"-")</f>
        <v>6.7</v>
      </c>
      <c r="J18" s="19">
        <f>IFERROR(VLOOKUP(Table2[[#This Row],[Player]],Season!$B:$AD,10,0),"-")</f>
        <v>12.1</v>
      </c>
      <c r="K18" s="19">
        <f>IFERROR(VLOOKUP(Table2[[#This Row],[Player]],Season!$B:$AD,12,0),"-")</f>
        <v>2.9</v>
      </c>
      <c r="L18" s="19">
        <f>IFERROR(VLOOKUP(Table2[[#This Row],[Player]],Season!$B:$AD,13,0),"-")</f>
        <v>6</v>
      </c>
      <c r="M18" s="19">
        <f>IFERROR(VLOOKUP(Table2[[#This Row],[Player]],Season!$B:$AD,15,0),"-")</f>
        <v>1.7</v>
      </c>
      <c r="N18" s="19">
        <f>IFERROR(VLOOKUP(Table2[[#This Row],[Player]],Season!$B:$AD,16,0),"-")</f>
        <v>1.9</v>
      </c>
      <c r="O18" s="19">
        <f>IFERROR(VLOOKUP(Table2[[#This Row],[Player]],Last3!$B:$AD,7,0),"-")</f>
        <v>34.5</v>
      </c>
      <c r="P18" s="19">
        <f>IFERROR(VLOOKUP(Table2[[#This Row],[Player]],Last3!$B:$AD,8,0),"-")</f>
        <v>18.8</v>
      </c>
      <c r="Q18" s="19">
        <f>IFERROR(VLOOKUP(Table2[[#This Row],[Player]],Last3!$B:$AD,20,0),"-")</f>
        <v>5</v>
      </c>
      <c r="R18" s="19">
        <f>IFERROR(VLOOKUP(Table2[[#This Row],[Player]],Last3!$B:$AD,21,0),"-")</f>
        <v>2.2999999999999998</v>
      </c>
      <c r="S18" s="19">
        <f>IFERROR(VLOOKUP(Table2[[#This Row],[Player]],Last1!$B:$AD,7,0),"-")</f>
        <v>38.9</v>
      </c>
      <c r="T18" s="19">
        <f>IFERROR(VLOOKUP(Table2[[#This Row],[Player]],Last1!$B:$AD,8,0),"-")</f>
        <v>22</v>
      </c>
      <c r="U18" s="19">
        <f>IFERROR(VLOOKUP(Table2[[#This Row],[Player]],Last1!$B:$AD,20,0),"-")</f>
        <v>3</v>
      </c>
      <c r="V18" s="19">
        <f>IFERROR(VLOOKUP(Table2[[#This Row],[Player]],Last1!$B:$AD,21,0),"-")</f>
        <v>5</v>
      </c>
      <c r="W18" s="75"/>
      <c r="X18" s="75"/>
      <c r="Y18" s="128">
        <f>Table2[[#This Row],[3PM]]</f>
        <v>2.9</v>
      </c>
      <c r="Z18" s="128">
        <f>Table2[[#This Row],[3PA]]</f>
        <v>6</v>
      </c>
      <c r="AA18" s="128">
        <f>IFERROR(VLOOKUP(Table2[[#This Row],[Player]],Last1!$B:$AD,12,0),"-")</f>
        <v>4</v>
      </c>
      <c r="AB18" s="128">
        <f>IFERROR(VLOOKUP(Table2[[#This Row],[Player]],Last1!$B:$AD,13,0),"-")</f>
        <v>9</v>
      </c>
      <c r="AC18" s="128">
        <f>IFERROR(VLOOKUP(Table2[[#This Row],[Player]],Last3!$B:$AD,12,0),"-")</f>
        <v>3</v>
      </c>
      <c r="AD18" s="128">
        <f>IFERROR(VLOOKUP(Table2[[#This Row],[Player]],Last3!$B:$AD,13,0),"-")</f>
        <v>7.5</v>
      </c>
      <c r="AE18" s="135">
        <f>0.33*AVERAGE(Table2[[#This Row],[L3_3PA]],Table2[[#This Row],[SEA_3PA]])</f>
        <v>2.2275</v>
      </c>
      <c r="AF18" s="76">
        <f>Table2[[#This Row],[L1_3PM]]</f>
        <v>4</v>
      </c>
      <c r="AG18" s="135">
        <f>IFERROR(Table2[[#This Row],[PROJ 3PM]]-Table2[[#This Row],[LG 3PM]],"-")</f>
        <v>-1.7725</v>
      </c>
      <c r="AH1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" spans="1:34" x14ac:dyDescent="0.3">
      <c r="A19" s="2" t="s">
        <v>140</v>
      </c>
      <c r="B19" s="129" t="str">
        <f>IFERROR(VLOOKUP(Table2[[#This Row],[Player]],Season!$B:$AD,2,0),"-")</f>
        <v>WAS</v>
      </c>
      <c r="C19" s="19">
        <f>IFERROR(VLOOKUP(Table2[[#This Row],[Player]],Season!$B:$AD,3,0),"-")</f>
        <v>29</v>
      </c>
      <c r="D19" s="19">
        <f>IFERROR(VLOOKUP(Table2[[#This Row],[Player]],Season!$B:$AD,4,0),"-")</f>
        <v>11</v>
      </c>
      <c r="E19" s="19">
        <f>IFERROR(VLOOKUP(Table2[[#This Row],[Player]],Season!$B:$AD,7,0),"-")</f>
        <v>34.799999999999997</v>
      </c>
      <c r="F19" s="19">
        <f>IFERROR(VLOOKUP(Table2[[#This Row],[Player]],Season!$B:$AD,8,0),"-")</f>
        <v>23.5</v>
      </c>
      <c r="G19" s="19">
        <f>IFERROR(VLOOKUP(Table2[[#This Row],[Player]],Season!$B:$AD,20,0),"-")</f>
        <v>5.2</v>
      </c>
      <c r="H19" s="19">
        <f>IFERROR(VLOOKUP(Table2[[#This Row],[Player]],Season!$B:$AD,21,0),"-")</f>
        <v>5.6</v>
      </c>
      <c r="I19" s="19">
        <f>IFERROR(VLOOKUP(Table2[[#This Row],[Player]],Season!$B:$AD,9,0),"-")</f>
        <v>8.9</v>
      </c>
      <c r="J19" s="19">
        <f>IFERROR(VLOOKUP(Table2[[#This Row],[Player]],Season!$B:$AD,10,0),"-")</f>
        <v>19</v>
      </c>
      <c r="K19" s="19">
        <f>IFERROR(VLOOKUP(Table2[[#This Row],[Player]],Season!$B:$AD,12,0),"-")</f>
        <v>1.3</v>
      </c>
      <c r="L19" s="19">
        <f>IFERROR(VLOOKUP(Table2[[#This Row],[Player]],Season!$B:$AD,13,0),"-")</f>
        <v>3.6</v>
      </c>
      <c r="M19" s="19">
        <f>IFERROR(VLOOKUP(Table2[[#This Row],[Player]],Season!$B:$AD,15,0),"-")</f>
        <v>4.5</v>
      </c>
      <c r="N19" s="19">
        <f>IFERROR(VLOOKUP(Table2[[#This Row],[Player]],Season!$B:$AD,16,0),"-")</f>
        <v>5.3</v>
      </c>
      <c r="O19" s="19" t="str">
        <f>IFERROR(VLOOKUP(Table2[[#This Row],[Player]],Last3!$B:$AD,7,0),"-")</f>
        <v>-</v>
      </c>
      <c r="P19" s="19" t="str">
        <f>IFERROR(VLOOKUP(Table2[[#This Row],[Player]],Last3!$B:$AD,8,0),"-")</f>
        <v>-</v>
      </c>
      <c r="Q19" s="19" t="str">
        <f>IFERROR(VLOOKUP(Table2[[#This Row],[Player]],Last3!$B:$AD,20,0),"-")</f>
        <v>-</v>
      </c>
      <c r="R19" s="19" t="str">
        <f>IFERROR(VLOOKUP(Table2[[#This Row],[Player]],Last3!$B:$AD,21,0),"-")</f>
        <v>-</v>
      </c>
      <c r="S19" s="19" t="str">
        <f>IFERROR(VLOOKUP(Table2[[#This Row],[Player]],Last1!$B:$AD,7,0),"-")</f>
        <v>-</v>
      </c>
      <c r="T19" s="19" t="str">
        <f>IFERROR(VLOOKUP(Table2[[#This Row],[Player]],Last1!$B:$AD,8,0),"-")</f>
        <v>-</v>
      </c>
      <c r="U19" s="19" t="str">
        <f>IFERROR(VLOOKUP(Table2[[#This Row],[Player]],Last1!$B:$AD,20,0),"-")</f>
        <v>-</v>
      </c>
      <c r="V19" s="19" t="str">
        <f>IFERROR(VLOOKUP(Table2[[#This Row],[Player]],Last1!$B:$AD,21,0),"-")</f>
        <v>-</v>
      </c>
      <c r="Y19" s="128">
        <f>Table2[[#This Row],[3PM]]</f>
        <v>1.3</v>
      </c>
      <c r="Z19" s="128">
        <f>Table2[[#This Row],[3PA]]</f>
        <v>3.6</v>
      </c>
      <c r="AA19" s="128" t="str">
        <f>IFERROR(VLOOKUP(Table2[[#This Row],[Player]],Last1!$B:$AD,12,0),"-")</f>
        <v>-</v>
      </c>
      <c r="AB19" s="128" t="str">
        <f>IFERROR(VLOOKUP(Table2[[#This Row],[Player]],Last1!$B:$AD,13,0),"-")</f>
        <v>-</v>
      </c>
      <c r="AC19" s="128" t="str">
        <f>IFERROR(VLOOKUP(Table2[[#This Row],[Player]],Last3!$B:$AD,12,0),"-")</f>
        <v>-</v>
      </c>
      <c r="AD19" s="128" t="str">
        <f>IFERROR(VLOOKUP(Table2[[#This Row],[Player]],Last3!$B:$AD,13,0),"-")</f>
        <v>-</v>
      </c>
      <c r="AE19" s="135">
        <f>0.33*AVERAGE(Table2[[#This Row],[L3_3PA]],Table2[[#This Row],[SEA_3PA]])</f>
        <v>1.1880000000000002</v>
      </c>
      <c r="AF19" s="76" t="str">
        <f>Table2[[#This Row],[L1_3PM]]</f>
        <v>-</v>
      </c>
      <c r="AG19" s="135" t="str">
        <f>IFERROR(Table2[[#This Row],[PROJ 3PM]]-Table2[[#This Row],[LG 3PM]],"-")</f>
        <v>-</v>
      </c>
      <c r="AH1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" spans="1:34" ht="11.4" customHeight="1" x14ac:dyDescent="0.3">
      <c r="A20" s="2" t="s">
        <v>107</v>
      </c>
      <c r="B20" s="129" t="str">
        <f>IFERROR(VLOOKUP(Table2[[#This Row],[Player]],Season!$B:$AD,2,0),"-")</f>
        <v>TOR</v>
      </c>
      <c r="C20" s="19">
        <f>IFERROR(VLOOKUP(Table2[[#This Row],[Player]],Season!$B:$AD,3,0),"-")</f>
        <v>28</v>
      </c>
      <c r="D20" s="19">
        <f>IFERROR(VLOOKUP(Table2[[#This Row],[Player]],Season!$B:$AD,4,0),"-")</f>
        <v>15</v>
      </c>
      <c r="E20" s="19">
        <f>IFERROR(VLOOKUP(Table2[[#This Row],[Player]],Season!$B:$AD,7,0),"-")</f>
        <v>37</v>
      </c>
      <c r="F20" s="19">
        <f>IFERROR(VLOOKUP(Table2[[#This Row],[Player]],Season!$B:$AD,8,0),"-")</f>
        <v>20.6</v>
      </c>
      <c r="G20" s="19">
        <f>IFERROR(VLOOKUP(Table2[[#This Row],[Player]],Season!$B:$AD,20,0),"-")</f>
        <v>8.3000000000000007</v>
      </c>
      <c r="H20" s="19">
        <f>IFERROR(VLOOKUP(Table2[[#This Row],[Player]],Season!$B:$AD,21,0),"-")</f>
        <v>5.4</v>
      </c>
      <c r="I20" s="19">
        <f>IFERROR(VLOOKUP(Table2[[#This Row],[Player]],Season!$B:$AD,9,0),"-")</f>
        <v>8.1</v>
      </c>
      <c r="J20" s="19">
        <f>IFERROR(VLOOKUP(Table2[[#This Row],[Player]],Season!$B:$AD,10,0),"-")</f>
        <v>17.600000000000001</v>
      </c>
      <c r="K20" s="19">
        <f>IFERROR(VLOOKUP(Table2[[#This Row],[Player]],Season!$B:$AD,12,0),"-")</f>
        <v>1.2</v>
      </c>
      <c r="L20" s="19">
        <f>IFERROR(VLOOKUP(Table2[[#This Row],[Player]],Season!$B:$AD,13,0),"-")</f>
        <v>4.2</v>
      </c>
      <c r="M20" s="19">
        <f>IFERROR(VLOOKUP(Table2[[#This Row],[Player]],Season!$B:$AD,15,0),"-")</f>
        <v>3.3</v>
      </c>
      <c r="N20" s="19">
        <f>IFERROR(VLOOKUP(Table2[[#This Row],[Player]],Season!$B:$AD,16,0),"-")</f>
        <v>4.3</v>
      </c>
      <c r="O20" s="19">
        <f>IFERROR(VLOOKUP(Table2[[#This Row],[Player]],Last3!$B:$AD,7,0),"-")</f>
        <v>37.200000000000003</v>
      </c>
      <c r="P20" s="19">
        <f>IFERROR(VLOOKUP(Table2[[#This Row],[Player]],Last3!$B:$AD,8,0),"-")</f>
        <v>27</v>
      </c>
      <c r="Q20" s="19">
        <f>IFERROR(VLOOKUP(Table2[[#This Row],[Player]],Last3!$B:$AD,20,0),"-")</f>
        <v>8.8000000000000007</v>
      </c>
      <c r="R20" s="19">
        <f>IFERROR(VLOOKUP(Table2[[#This Row],[Player]],Last3!$B:$AD,21,0),"-")</f>
        <v>5.8</v>
      </c>
      <c r="S20" s="19">
        <f>IFERROR(VLOOKUP(Table2[[#This Row],[Player]],Last1!$B:$AD,7,0),"-")</f>
        <v>37.299999999999997</v>
      </c>
      <c r="T20" s="19">
        <f>IFERROR(VLOOKUP(Table2[[#This Row],[Player]],Last1!$B:$AD,8,0),"-")</f>
        <v>26</v>
      </c>
      <c r="U20" s="19">
        <f>IFERROR(VLOOKUP(Table2[[#This Row],[Player]],Last1!$B:$AD,20,0),"-")</f>
        <v>9</v>
      </c>
      <c r="V20" s="19">
        <f>IFERROR(VLOOKUP(Table2[[#This Row],[Player]],Last1!$B:$AD,21,0),"-")</f>
        <v>5</v>
      </c>
      <c r="Y20" s="128">
        <f>Table2[[#This Row],[3PM]]</f>
        <v>1.2</v>
      </c>
      <c r="Z20" s="128">
        <f>Table2[[#This Row],[3PA]]</f>
        <v>4.2</v>
      </c>
      <c r="AA20" s="128">
        <f>IFERROR(VLOOKUP(Table2[[#This Row],[Player]],Last1!$B:$AD,12,0),"-")</f>
        <v>0</v>
      </c>
      <c r="AB20" s="128">
        <f>IFERROR(VLOOKUP(Table2[[#This Row],[Player]],Last1!$B:$AD,13,0),"-")</f>
        <v>5</v>
      </c>
      <c r="AC20" s="128">
        <f>IFERROR(VLOOKUP(Table2[[#This Row],[Player]],Last3!$B:$AD,12,0),"-")</f>
        <v>0.8</v>
      </c>
      <c r="AD20" s="128">
        <f>IFERROR(VLOOKUP(Table2[[#This Row],[Player]],Last3!$B:$AD,13,0),"-")</f>
        <v>4</v>
      </c>
      <c r="AE20" s="135">
        <f>0.33*AVERAGE(Table2[[#This Row],[L3_3PA]],Table2[[#This Row],[SEA_3PA]])</f>
        <v>1.353</v>
      </c>
      <c r="AF20" s="76">
        <f>Table2[[#This Row],[L1_3PM]]</f>
        <v>0</v>
      </c>
      <c r="AG20" s="135">
        <f>IFERROR(Table2[[#This Row],[PROJ 3PM]]-Table2[[#This Row],[LG 3PM]],"-")</f>
        <v>1.353</v>
      </c>
      <c r="AH2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" spans="1:34" x14ac:dyDescent="0.3">
      <c r="A21" s="2" t="s">
        <v>297</v>
      </c>
      <c r="B21" s="130" t="str">
        <f>IFERROR(VLOOKUP(Table2[[#This Row],[Player]],Season!$B:$AD,2,0),"-")</f>
        <v>NYK</v>
      </c>
      <c r="C21" s="75">
        <f>IFERROR(VLOOKUP(Table2[[#This Row],[Player]],Season!$B:$AD,3,0),"-")</f>
        <v>24</v>
      </c>
      <c r="D21" s="75">
        <f>IFERROR(VLOOKUP(Table2[[#This Row],[Player]],Season!$B:$AD,4,0),"-")</f>
        <v>15</v>
      </c>
      <c r="E21" s="75">
        <f>IFERROR(VLOOKUP(Table2[[#This Row],[Player]],Season!$B:$AD,7,0),"-")</f>
        <v>27.6</v>
      </c>
      <c r="F21" s="19">
        <f>IFERROR(VLOOKUP(Table2[[#This Row],[Player]],Season!$B:$AD,8,0),"-")</f>
        <v>7.1</v>
      </c>
      <c r="G21" s="19">
        <f>IFERROR(VLOOKUP(Table2[[#This Row],[Player]],Season!$B:$AD,20,0),"-")</f>
        <v>9.1999999999999993</v>
      </c>
      <c r="H21" s="19">
        <f>IFERROR(VLOOKUP(Table2[[#This Row],[Player]],Season!$B:$AD,21,0),"-")</f>
        <v>0.5</v>
      </c>
      <c r="I21" s="19">
        <f>IFERROR(VLOOKUP(Table2[[#This Row],[Player]],Season!$B:$AD,9,0),"-")</f>
        <v>3.1</v>
      </c>
      <c r="J21" s="19">
        <f>IFERROR(VLOOKUP(Table2[[#This Row],[Player]],Season!$B:$AD,10,0),"-")</f>
        <v>4.3</v>
      </c>
      <c r="K21" s="19">
        <f>IFERROR(VLOOKUP(Table2[[#This Row],[Player]],Season!$B:$AD,12,0),"-")</f>
        <v>0</v>
      </c>
      <c r="L21" s="19">
        <f>IFERROR(VLOOKUP(Table2[[#This Row],[Player]],Season!$B:$AD,13,0),"-")</f>
        <v>0</v>
      </c>
      <c r="M21" s="19">
        <f>IFERROR(VLOOKUP(Table2[[#This Row],[Player]],Season!$B:$AD,15,0),"-")</f>
        <v>0.9</v>
      </c>
      <c r="N21" s="19">
        <f>IFERROR(VLOOKUP(Table2[[#This Row],[Player]],Season!$B:$AD,16,0),"-")</f>
        <v>1.9</v>
      </c>
      <c r="O21" s="19">
        <f>IFERROR(VLOOKUP(Table2[[#This Row],[Player]],Last3!$B:$AD,7,0),"-")</f>
        <v>25.8</v>
      </c>
      <c r="P21" s="19">
        <f>IFERROR(VLOOKUP(Table2[[#This Row],[Player]],Last3!$B:$AD,8,0),"-")</f>
        <v>3.8</v>
      </c>
      <c r="Q21" s="19">
        <f>IFERROR(VLOOKUP(Table2[[#This Row],[Player]],Last3!$B:$AD,20,0),"-")</f>
        <v>8.8000000000000007</v>
      </c>
      <c r="R21" s="19">
        <f>IFERROR(VLOOKUP(Table2[[#This Row],[Player]],Last3!$B:$AD,21,0),"-")</f>
        <v>0.3</v>
      </c>
      <c r="S21" s="19">
        <f>IFERROR(VLOOKUP(Table2[[#This Row],[Player]],Last1!$B:$AD,7,0),"-")</f>
        <v>19.7</v>
      </c>
      <c r="T21" s="19">
        <f>IFERROR(VLOOKUP(Table2[[#This Row],[Player]],Last1!$B:$AD,8,0),"-")</f>
        <v>3</v>
      </c>
      <c r="U21" s="19">
        <f>IFERROR(VLOOKUP(Table2[[#This Row],[Player]],Last1!$B:$AD,20,0),"-")</f>
        <v>6</v>
      </c>
      <c r="V21" s="19">
        <f>IFERROR(VLOOKUP(Table2[[#This Row],[Player]],Last1!$B:$AD,21,0),"-")</f>
        <v>0</v>
      </c>
      <c r="W21" s="75"/>
      <c r="X21" s="75"/>
      <c r="Y21" s="128">
        <f>Table2[[#This Row],[3PM]]</f>
        <v>0</v>
      </c>
      <c r="Z21" s="128">
        <f>Table2[[#This Row],[3PA]]</f>
        <v>0</v>
      </c>
      <c r="AA21" s="128">
        <f>IFERROR(VLOOKUP(Table2[[#This Row],[Player]],Last1!$B:$AD,12,0),"-")</f>
        <v>0</v>
      </c>
      <c r="AB21" s="128">
        <f>IFERROR(VLOOKUP(Table2[[#This Row],[Player]],Last1!$B:$AD,13,0),"-")</f>
        <v>0</v>
      </c>
      <c r="AC21" s="128">
        <f>IFERROR(VLOOKUP(Table2[[#This Row],[Player]],Last3!$B:$AD,12,0),"-")</f>
        <v>0</v>
      </c>
      <c r="AD21" s="128">
        <f>IFERROR(VLOOKUP(Table2[[#This Row],[Player]],Last3!$B:$AD,13,0),"-")</f>
        <v>0</v>
      </c>
      <c r="AE21" s="135">
        <f>0.33*AVERAGE(Table2[[#This Row],[L3_3PA]],Table2[[#This Row],[SEA_3PA]])</f>
        <v>0</v>
      </c>
      <c r="AF21" s="76">
        <f>Table2[[#This Row],[L1_3PM]]</f>
        <v>0</v>
      </c>
      <c r="AG21" s="135">
        <f>IFERROR(Table2[[#This Row],[PROJ 3PM]]-Table2[[#This Row],[LG 3PM]],"-")</f>
        <v>0</v>
      </c>
      <c r="AH2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" spans="1:34" x14ac:dyDescent="0.3">
      <c r="A22" s="2" t="s">
        <v>214</v>
      </c>
      <c r="B22" s="129" t="str">
        <f>IFERROR(VLOOKUP(Table2[[#This Row],[Player]],Season!$B:$AD,2,0),"-")</f>
        <v>LAC</v>
      </c>
      <c r="C22" s="134">
        <f>IFERROR(VLOOKUP(Table2[[#This Row],[Player]],Season!$B:$AD,3,0),"-")</f>
        <v>31</v>
      </c>
      <c r="D22" s="134">
        <f>IFERROR(VLOOKUP(Table2[[#This Row],[Player]],Season!$B:$AD,4,0),"-")</f>
        <v>13</v>
      </c>
      <c r="E22" s="134">
        <f>IFERROR(VLOOKUP(Table2[[#This Row],[Player]],Season!$B:$AD,7,0),"-")</f>
        <v>36.9</v>
      </c>
      <c r="F22" s="19">
        <f>IFERROR(VLOOKUP(Table2[[#This Row],[Player]],Season!$B:$AD,8,0),"-")</f>
        <v>27.5</v>
      </c>
      <c r="G22" s="19">
        <f>IFERROR(VLOOKUP(Table2[[#This Row],[Player]],Season!$B:$AD,20,0),"-")</f>
        <v>6.6</v>
      </c>
      <c r="H22" s="19">
        <f>IFERROR(VLOOKUP(Table2[[#This Row],[Player]],Season!$B:$AD,21,0),"-")</f>
        <v>3.8</v>
      </c>
      <c r="I22" s="19">
        <f>IFERROR(VLOOKUP(Table2[[#This Row],[Player]],Season!$B:$AD,9,0),"-")</f>
        <v>9.6999999999999993</v>
      </c>
      <c r="J22" s="19">
        <f>IFERROR(VLOOKUP(Table2[[#This Row],[Player]],Season!$B:$AD,10,0),"-")</f>
        <v>17.5</v>
      </c>
      <c r="K22" s="19">
        <f>IFERROR(VLOOKUP(Table2[[#This Row],[Player]],Season!$B:$AD,12,0),"-")</f>
        <v>2.6</v>
      </c>
      <c r="L22" s="19">
        <f>IFERROR(VLOOKUP(Table2[[#This Row],[Player]],Season!$B:$AD,13,0),"-")</f>
        <v>5.4</v>
      </c>
      <c r="M22" s="19">
        <f>IFERROR(VLOOKUP(Table2[[#This Row],[Player]],Season!$B:$AD,15,0),"-")</f>
        <v>5.5</v>
      </c>
      <c r="N22" s="19">
        <f>IFERROR(VLOOKUP(Table2[[#This Row],[Player]],Season!$B:$AD,16,0),"-")</f>
        <v>6.4</v>
      </c>
      <c r="O22" s="19">
        <f>IFERROR(VLOOKUP(Table2[[#This Row],[Player]],Last3!$B:$AD,7,0),"-")</f>
        <v>33.4</v>
      </c>
      <c r="P22" s="19">
        <f>IFERROR(VLOOKUP(Table2[[#This Row],[Player]],Last3!$B:$AD,8,0),"-")</f>
        <v>21.8</v>
      </c>
      <c r="Q22" s="19">
        <f>IFERROR(VLOOKUP(Table2[[#This Row],[Player]],Last3!$B:$AD,20,0),"-")</f>
        <v>6.3</v>
      </c>
      <c r="R22" s="19">
        <f>IFERROR(VLOOKUP(Table2[[#This Row],[Player]],Last3!$B:$AD,21,0),"-")</f>
        <v>5.3</v>
      </c>
      <c r="S22" s="19">
        <f>IFERROR(VLOOKUP(Table2[[#This Row],[Player]],Last1!$B:$AD,7,0),"-")</f>
        <v>33.299999999999997</v>
      </c>
      <c r="T22" s="19">
        <f>IFERROR(VLOOKUP(Table2[[#This Row],[Player]],Last1!$B:$AD,8,0),"-")</f>
        <v>22</v>
      </c>
      <c r="U22" s="19">
        <f>IFERROR(VLOOKUP(Table2[[#This Row],[Player]],Last1!$B:$AD,20,0),"-")</f>
        <v>7</v>
      </c>
      <c r="V22" s="19">
        <f>IFERROR(VLOOKUP(Table2[[#This Row],[Player]],Last1!$B:$AD,21,0),"-")</f>
        <v>6</v>
      </c>
      <c r="W22" s="75"/>
      <c r="X22" s="75"/>
      <c r="Y22" s="128">
        <f>Table2[[#This Row],[3PM]]</f>
        <v>2.6</v>
      </c>
      <c r="Z22" s="128">
        <f>Table2[[#This Row],[3PA]]</f>
        <v>5.4</v>
      </c>
      <c r="AA22" s="128">
        <f>IFERROR(VLOOKUP(Table2[[#This Row],[Player]],Last1!$B:$AD,12,0),"-")</f>
        <v>3</v>
      </c>
      <c r="AB22" s="128">
        <f>IFERROR(VLOOKUP(Table2[[#This Row],[Player]],Last1!$B:$AD,13,0),"-")</f>
        <v>5</v>
      </c>
      <c r="AC22" s="128">
        <f>IFERROR(VLOOKUP(Table2[[#This Row],[Player]],Last3!$B:$AD,12,0),"-")</f>
        <v>2</v>
      </c>
      <c r="AD22" s="128">
        <f>IFERROR(VLOOKUP(Table2[[#This Row],[Player]],Last3!$B:$AD,13,0),"-")</f>
        <v>5</v>
      </c>
      <c r="AE22" s="135">
        <f>0.33*AVERAGE(Table2[[#This Row],[L3_3PA]],Table2[[#This Row],[SEA_3PA]])</f>
        <v>1.7160000000000002</v>
      </c>
      <c r="AF22" s="76">
        <f>Table2[[#This Row],[L1_3PM]]</f>
        <v>3</v>
      </c>
      <c r="AG22" s="135">
        <f>IFERROR(Table2[[#This Row],[PROJ 3PM]]-Table2[[#This Row],[LG 3PM]],"-")</f>
        <v>-1.2839999999999998</v>
      </c>
      <c r="AH2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" spans="1:34" x14ac:dyDescent="0.3">
      <c r="A23" s="2" t="s">
        <v>143</v>
      </c>
      <c r="B23" s="129" t="str">
        <f>IFERROR(VLOOKUP(Table2[[#This Row],[Player]],Season!$B:$AD,2,0),"-")</f>
        <v>NOP</v>
      </c>
      <c r="C23" s="134">
        <f>IFERROR(VLOOKUP(Table2[[#This Row],[Player]],Season!$B:$AD,3,0),"-")</f>
        <v>31</v>
      </c>
      <c r="D23" s="134">
        <f>IFERROR(VLOOKUP(Table2[[#This Row],[Player]],Season!$B:$AD,4,0),"-")</f>
        <v>15</v>
      </c>
      <c r="E23" s="134">
        <f>IFERROR(VLOOKUP(Table2[[#This Row],[Player]],Season!$B:$AD,7,0),"-")</f>
        <v>35.1</v>
      </c>
      <c r="F23" s="19">
        <f>IFERROR(VLOOKUP(Table2[[#This Row],[Player]],Season!$B:$AD,8,0),"-")</f>
        <v>20.100000000000001</v>
      </c>
      <c r="G23" s="19">
        <f>IFERROR(VLOOKUP(Table2[[#This Row],[Player]],Season!$B:$AD,20,0),"-")</f>
        <v>4.7</v>
      </c>
      <c r="H23" s="19">
        <f>IFERROR(VLOOKUP(Table2[[#This Row],[Player]],Season!$B:$AD,21,0),"-")</f>
        <v>6.1</v>
      </c>
      <c r="I23" s="19">
        <f>IFERROR(VLOOKUP(Table2[[#This Row],[Player]],Season!$B:$AD,9,0),"-")</f>
        <v>7.5</v>
      </c>
      <c r="J23" s="19">
        <f>IFERROR(VLOOKUP(Table2[[#This Row],[Player]],Season!$B:$AD,10,0),"-")</f>
        <v>17.2</v>
      </c>
      <c r="K23" s="19">
        <f>IFERROR(VLOOKUP(Table2[[#This Row],[Player]],Season!$B:$AD,12,0),"-")</f>
        <v>2.8</v>
      </c>
      <c r="L23" s="19">
        <f>IFERROR(VLOOKUP(Table2[[#This Row],[Player]],Season!$B:$AD,13,0),"-")</f>
        <v>7</v>
      </c>
      <c r="M23" s="19">
        <f>IFERROR(VLOOKUP(Table2[[#This Row],[Player]],Season!$B:$AD,15,0),"-")</f>
        <v>2.2999999999999998</v>
      </c>
      <c r="N23" s="19">
        <f>IFERROR(VLOOKUP(Table2[[#This Row],[Player]],Season!$B:$AD,16,0),"-")</f>
        <v>2.9</v>
      </c>
      <c r="O23" s="19">
        <f>IFERROR(VLOOKUP(Table2[[#This Row],[Player]],Last3!$B:$AD,7,0),"-")</f>
        <v>33.700000000000003</v>
      </c>
      <c r="P23" s="19">
        <f>IFERROR(VLOOKUP(Table2[[#This Row],[Player]],Last3!$B:$AD,8,0),"-")</f>
        <v>18.3</v>
      </c>
      <c r="Q23" s="19">
        <f>IFERROR(VLOOKUP(Table2[[#This Row],[Player]],Last3!$B:$AD,20,0),"-")</f>
        <v>3</v>
      </c>
      <c r="R23" s="19">
        <f>IFERROR(VLOOKUP(Table2[[#This Row],[Player]],Last3!$B:$AD,21,0),"-")</f>
        <v>5.5</v>
      </c>
      <c r="S23" s="19">
        <f>IFERROR(VLOOKUP(Table2[[#This Row],[Player]],Last1!$B:$AD,7,0),"-")</f>
        <v>38</v>
      </c>
      <c r="T23" s="19">
        <f>IFERROR(VLOOKUP(Table2[[#This Row],[Player]],Last1!$B:$AD,8,0),"-")</f>
        <v>15</v>
      </c>
      <c r="U23" s="19">
        <f>IFERROR(VLOOKUP(Table2[[#This Row],[Player]],Last1!$B:$AD,20,0),"-")</f>
        <v>1</v>
      </c>
      <c r="V23" s="19">
        <f>IFERROR(VLOOKUP(Table2[[#This Row],[Player]],Last1!$B:$AD,21,0),"-")</f>
        <v>3</v>
      </c>
      <c r="W23" s="75"/>
      <c r="X23" s="75"/>
      <c r="Y23" s="128">
        <f>Table2[[#This Row],[3PM]]</f>
        <v>2.8</v>
      </c>
      <c r="Z23" s="128">
        <f>Table2[[#This Row],[3PA]]</f>
        <v>7</v>
      </c>
      <c r="AA23" s="128">
        <f>IFERROR(VLOOKUP(Table2[[#This Row],[Player]],Last1!$B:$AD,12,0),"-")</f>
        <v>3</v>
      </c>
      <c r="AB23" s="128">
        <f>IFERROR(VLOOKUP(Table2[[#This Row],[Player]],Last1!$B:$AD,13,0),"-")</f>
        <v>7</v>
      </c>
      <c r="AC23" s="128">
        <f>IFERROR(VLOOKUP(Table2[[#This Row],[Player]],Last3!$B:$AD,12,0),"-")</f>
        <v>3</v>
      </c>
      <c r="AD23" s="128">
        <f>IFERROR(VLOOKUP(Table2[[#This Row],[Player]],Last3!$B:$AD,13,0),"-")</f>
        <v>7</v>
      </c>
      <c r="AE23" s="135">
        <f>0.33*AVERAGE(Table2[[#This Row],[L3_3PA]],Table2[[#This Row],[SEA_3PA]])</f>
        <v>2.31</v>
      </c>
      <c r="AF23" s="76">
        <f>Table2[[#This Row],[L1_3PM]]</f>
        <v>3</v>
      </c>
      <c r="AG23" s="135">
        <f>IFERROR(Table2[[#This Row],[PROJ 3PM]]-Table2[[#This Row],[LG 3PM]],"-")</f>
        <v>-0.69</v>
      </c>
      <c r="AH2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" spans="1:34" x14ac:dyDescent="0.3">
      <c r="A24" s="2" t="s">
        <v>150</v>
      </c>
      <c r="B24" s="129" t="str">
        <f>IFERROR(VLOOKUP(Table2[[#This Row],[Player]],Season!$B:$AD,2,0),"-")</f>
        <v>WAS</v>
      </c>
      <c r="C24" s="134">
        <f>IFERROR(VLOOKUP(Table2[[#This Row],[Player]],Season!$B:$AD,3,0),"-")</f>
        <v>27</v>
      </c>
      <c r="D24" s="134">
        <f>IFERROR(VLOOKUP(Table2[[#This Row],[Player]],Season!$B:$AD,4,0),"-")</f>
        <v>14</v>
      </c>
      <c r="E24" s="134">
        <f>IFERROR(VLOOKUP(Table2[[#This Row],[Player]],Season!$B:$AD,7,0),"-")</f>
        <v>32.6</v>
      </c>
      <c r="F24" s="19">
        <f>IFERROR(VLOOKUP(Table2[[#This Row],[Player]],Season!$B:$AD,8,0),"-")</f>
        <v>24.5</v>
      </c>
      <c r="G24" s="19">
        <f>IFERROR(VLOOKUP(Table2[[#This Row],[Player]],Season!$B:$AD,20,0),"-")</f>
        <v>7.8</v>
      </c>
      <c r="H24" s="19">
        <f>IFERROR(VLOOKUP(Table2[[#This Row],[Player]],Season!$B:$AD,21,0),"-")</f>
        <v>3.1</v>
      </c>
      <c r="I24" s="19">
        <f>IFERROR(VLOOKUP(Table2[[#This Row],[Player]],Season!$B:$AD,9,0),"-")</f>
        <v>9.3000000000000007</v>
      </c>
      <c r="J24" s="19">
        <f>IFERROR(VLOOKUP(Table2[[#This Row],[Player]],Season!$B:$AD,10,0),"-")</f>
        <v>17.399999999999999</v>
      </c>
      <c r="K24" s="19">
        <f>IFERROR(VLOOKUP(Table2[[#This Row],[Player]],Season!$B:$AD,12,0),"-")</f>
        <v>2.2999999999999998</v>
      </c>
      <c r="L24" s="19">
        <f>IFERROR(VLOOKUP(Table2[[#This Row],[Player]],Season!$B:$AD,13,0),"-")</f>
        <v>5.5</v>
      </c>
      <c r="M24" s="19">
        <f>IFERROR(VLOOKUP(Table2[[#This Row],[Player]],Season!$B:$AD,15,0),"-")</f>
        <v>3.6</v>
      </c>
      <c r="N24" s="19">
        <f>IFERROR(VLOOKUP(Table2[[#This Row],[Player]],Season!$B:$AD,16,0),"-")</f>
        <v>4.0999999999999996</v>
      </c>
      <c r="O24" s="19">
        <f>IFERROR(VLOOKUP(Table2[[#This Row],[Player]],Last3!$B:$AD,7,0),"-")</f>
        <v>29.5</v>
      </c>
      <c r="P24" s="19">
        <f>IFERROR(VLOOKUP(Table2[[#This Row],[Player]],Last3!$B:$AD,8,0),"-")</f>
        <v>26.5</v>
      </c>
      <c r="Q24" s="19">
        <f>IFERROR(VLOOKUP(Table2[[#This Row],[Player]],Last3!$B:$AD,20,0),"-")</f>
        <v>7.8</v>
      </c>
      <c r="R24" s="19">
        <f>IFERROR(VLOOKUP(Table2[[#This Row],[Player]],Last3!$B:$AD,21,0),"-")</f>
        <v>3.8</v>
      </c>
      <c r="S24" s="19">
        <f>IFERROR(VLOOKUP(Table2[[#This Row],[Player]],Last1!$B:$AD,7,0),"-")</f>
        <v>34</v>
      </c>
      <c r="T24" s="19">
        <f>IFERROR(VLOOKUP(Table2[[#This Row],[Player]],Last1!$B:$AD,8,0),"-")</f>
        <v>32</v>
      </c>
      <c r="U24" s="19">
        <f>IFERROR(VLOOKUP(Table2[[#This Row],[Player]],Last1!$B:$AD,20,0),"-")</f>
        <v>13</v>
      </c>
      <c r="V24" s="19">
        <f>IFERROR(VLOOKUP(Table2[[#This Row],[Player]],Last1!$B:$AD,21,0),"-")</f>
        <v>6</v>
      </c>
      <c r="W24" s="75"/>
      <c r="X24" s="75"/>
      <c r="Y24" s="128">
        <f>Table2[[#This Row],[3PM]]</f>
        <v>2.2999999999999998</v>
      </c>
      <c r="Z24" s="128">
        <f>Table2[[#This Row],[3PA]]</f>
        <v>5.5</v>
      </c>
      <c r="AA24" s="128">
        <f>IFERROR(VLOOKUP(Table2[[#This Row],[Player]],Last1!$B:$AD,12,0),"-")</f>
        <v>3</v>
      </c>
      <c r="AB24" s="128">
        <f>IFERROR(VLOOKUP(Table2[[#This Row],[Player]],Last1!$B:$AD,13,0),"-")</f>
        <v>5</v>
      </c>
      <c r="AC24" s="128">
        <f>IFERROR(VLOOKUP(Table2[[#This Row],[Player]],Last3!$B:$AD,12,0),"-")</f>
        <v>2.5</v>
      </c>
      <c r="AD24" s="128">
        <f>IFERROR(VLOOKUP(Table2[[#This Row],[Player]],Last3!$B:$AD,13,0),"-")</f>
        <v>4.5</v>
      </c>
      <c r="AE24" s="135">
        <f>0.33*AVERAGE(Table2[[#This Row],[L3_3PA]],Table2[[#This Row],[SEA_3PA]])</f>
        <v>1.6500000000000001</v>
      </c>
      <c r="AF24" s="76">
        <f>Table2[[#This Row],[L1_3PM]]</f>
        <v>3</v>
      </c>
      <c r="AG24" s="135">
        <f>IFERROR(Table2[[#This Row],[PROJ 3PM]]-Table2[[#This Row],[LG 3PM]],"-")</f>
        <v>-1.3499999999999999</v>
      </c>
      <c r="AH2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" spans="1:34" x14ac:dyDescent="0.3">
      <c r="A25" s="2" t="s">
        <v>128</v>
      </c>
      <c r="B25" s="129" t="str">
        <f>IFERROR(VLOOKUP(Table2[[#This Row],[Player]],Season!$B:$AD,2,0),"-")</f>
        <v>NOP</v>
      </c>
      <c r="C25" s="19">
        <f>IFERROR(VLOOKUP(Table2[[#This Row],[Player]],Season!$B:$AD,3,0),"-")</f>
        <v>25</v>
      </c>
      <c r="D25" s="19">
        <f>IFERROR(VLOOKUP(Table2[[#This Row],[Player]],Season!$B:$AD,4,0),"-")</f>
        <v>13</v>
      </c>
      <c r="E25" s="19">
        <f>IFERROR(VLOOKUP(Table2[[#This Row],[Player]],Season!$B:$AD,7,0),"-")</f>
        <v>34.799999999999997</v>
      </c>
      <c r="F25" s="19">
        <f>IFERROR(VLOOKUP(Table2[[#This Row],[Player]],Season!$B:$AD,8,0),"-")</f>
        <v>26.6</v>
      </c>
      <c r="G25" s="19">
        <f>IFERROR(VLOOKUP(Table2[[#This Row],[Player]],Season!$B:$AD,20,0),"-")</f>
        <v>5.3</v>
      </c>
      <c r="H25" s="19">
        <f>IFERROR(VLOOKUP(Table2[[#This Row],[Player]],Season!$B:$AD,21,0),"-")</f>
        <v>6.8</v>
      </c>
      <c r="I25" s="19">
        <f>IFERROR(VLOOKUP(Table2[[#This Row],[Player]],Season!$B:$AD,9,0),"-")</f>
        <v>9.9</v>
      </c>
      <c r="J25" s="19">
        <f>IFERROR(VLOOKUP(Table2[[#This Row],[Player]],Season!$B:$AD,10,0),"-")</f>
        <v>19.3</v>
      </c>
      <c r="K25" s="19">
        <f>IFERROR(VLOOKUP(Table2[[#This Row],[Player]],Season!$B:$AD,12,0),"-")</f>
        <v>1.4</v>
      </c>
      <c r="L25" s="19">
        <f>IFERROR(VLOOKUP(Table2[[#This Row],[Player]],Season!$B:$AD,13,0),"-")</f>
        <v>3.6</v>
      </c>
      <c r="M25" s="19">
        <f>IFERROR(VLOOKUP(Table2[[#This Row],[Player]],Season!$B:$AD,15,0),"-")</f>
        <v>5.4</v>
      </c>
      <c r="N25" s="19">
        <f>IFERROR(VLOOKUP(Table2[[#This Row],[Player]],Season!$B:$AD,16,0),"-")</f>
        <v>6.1</v>
      </c>
      <c r="O25" s="19">
        <f>IFERROR(VLOOKUP(Table2[[#This Row],[Player]],Last3!$B:$AD,7,0),"-")</f>
        <v>34.299999999999997</v>
      </c>
      <c r="P25" s="19">
        <f>IFERROR(VLOOKUP(Table2[[#This Row],[Player]],Last3!$B:$AD,8,0),"-")</f>
        <v>29.3</v>
      </c>
      <c r="Q25" s="19">
        <f>IFERROR(VLOOKUP(Table2[[#This Row],[Player]],Last3!$B:$AD,20,0),"-")</f>
        <v>7.3</v>
      </c>
      <c r="R25" s="19">
        <f>IFERROR(VLOOKUP(Table2[[#This Row],[Player]],Last3!$B:$AD,21,0),"-")</f>
        <v>8.5</v>
      </c>
      <c r="S25" s="19">
        <f>IFERROR(VLOOKUP(Table2[[#This Row],[Player]],Last1!$B:$AD,7,0),"-")</f>
        <v>38.200000000000003</v>
      </c>
      <c r="T25" s="19">
        <f>IFERROR(VLOOKUP(Table2[[#This Row],[Player]],Last1!$B:$AD,8,0),"-")</f>
        <v>26</v>
      </c>
      <c r="U25" s="19">
        <f>IFERROR(VLOOKUP(Table2[[#This Row],[Player]],Last1!$B:$AD,20,0),"-")</f>
        <v>8</v>
      </c>
      <c r="V25" s="19">
        <f>IFERROR(VLOOKUP(Table2[[#This Row],[Player]],Last1!$B:$AD,21,0),"-")</f>
        <v>7</v>
      </c>
      <c r="Y25" s="128">
        <f>Table2[[#This Row],[3PM]]</f>
        <v>1.4</v>
      </c>
      <c r="Z25" s="128">
        <f>Table2[[#This Row],[3PA]]</f>
        <v>3.6</v>
      </c>
      <c r="AA25" s="128">
        <f>IFERROR(VLOOKUP(Table2[[#This Row],[Player]],Last1!$B:$AD,12,0),"-")</f>
        <v>1</v>
      </c>
      <c r="AB25" s="128">
        <f>IFERROR(VLOOKUP(Table2[[#This Row],[Player]],Last1!$B:$AD,13,0),"-")</f>
        <v>1</v>
      </c>
      <c r="AC25" s="128">
        <f>IFERROR(VLOOKUP(Table2[[#This Row],[Player]],Last3!$B:$AD,12,0),"-")</f>
        <v>1.5</v>
      </c>
      <c r="AD25" s="128">
        <f>IFERROR(VLOOKUP(Table2[[#This Row],[Player]],Last3!$B:$AD,13,0),"-")</f>
        <v>3.5</v>
      </c>
      <c r="AE25" s="135">
        <f>0.33*AVERAGE(Table2[[#This Row],[L3_3PA]],Table2[[#This Row],[SEA_3PA]])</f>
        <v>1.1715</v>
      </c>
      <c r="AF25" s="76">
        <f>Table2[[#This Row],[L1_3PM]]</f>
        <v>1</v>
      </c>
      <c r="AG25" s="135">
        <f>IFERROR(Table2[[#This Row],[PROJ 3PM]]-Table2[[#This Row],[LG 3PM]],"-")</f>
        <v>0.17149999999999999</v>
      </c>
      <c r="AH2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" spans="1:34" x14ac:dyDescent="0.3">
      <c r="A26" s="2" t="s">
        <v>171</v>
      </c>
      <c r="B26" s="129" t="str">
        <f>IFERROR(VLOOKUP(Table2[[#This Row],[Player]],Season!$B:$AD,2,0),"-")</f>
        <v>CHA</v>
      </c>
      <c r="C26" s="134">
        <f>IFERROR(VLOOKUP(Table2[[#This Row],[Player]],Season!$B:$AD,3,0),"-")</f>
        <v>27</v>
      </c>
      <c r="D26" s="134">
        <f>IFERROR(VLOOKUP(Table2[[#This Row],[Player]],Season!$B:$AD,4,0),"-")</f>
        <v>11</v>
      </c>
      <c r="E26" s="134">
        <f>IFERROR(VLOOKUP(Table2[[#This Row],[Player]],Season!$B:$AD,7,0),"-")</f>
        <v>32.799999999999997</v>
      </c>
      <c r="F26" s="19">
        <f>IFERROR(VLOOKUP(Table2[[#This Row],[Player]],Season!$B:$AD,8,0),"-")</f>
        <v>22.1</v>
      </c>
      <c r="G26" s="19">
        <f>IFERROR(VLOOKUP(Table2[[#This Row],[Player]],Season!$B:$AD,20,0),"-")</f>
        <v>5.4</v>
      </c>
      <c r="H26" s="19">
        <f>IFERROR(VLOOKUP(Table2[[#This Row],[Player]],Season!$B:$AD,21,0),"-")</f>
        <v>1.1000000000000001</v>
      </c>
      <c r="I26" s="19">
        <f>IFERROR(VLOOKUP(Table2[[#This Row],[Player]],Season!$B:$AD,9,0),"-")</f>
        <v>7.5</v>
      </c>
      <c r="J26" s="19">
        <f>IFERROR(VLOOKUP(Table2[[#This Row],[Player]],Season!$B:$AD,10,0),"-")</f>
        <v>16.3</v>
      </c>
      <c r="K26" s="19">
        <f>IFERROR(VLOOKUP(Table2[[#This Row],[Player]],Season!$B:$AD,12,0),"-")</f>
        <v>2.5</v>
      </c>
      <c r="L26" s="19">
        <f>IFERROR(VLOOKUP(Table2[[#This Row],[Player]],Season!$B:$AD,13,0),"-")</f>
        <v>6.7</v>
      </c>
      <c r="M26" s="19">
        <f>IFERROR(VLOOKUP(Table2[[#This Row],[Player]],Season!$B:$AD,15,0),"-")</f>
        <v>4.5</v>
      </c>
      <c r="N26" s="19">
        <f>IFERROR(VLOOKUP(Table2[[#This Row],[Player]],Season!$B:$AD,16,0),"-")</f>
        <v>5.4</v>
      </c>
      <c r="O26" s="19">
        <f>IFERROR(VLOOKUP(Table2[[#This Row],[Player]],Last3!$B:$AD,7,0),"-")</f>
        <v>12.1</v>
      </c>
      <c r="P26" s="19">
        <f>IFERROR(VLOOKUP(Table2[[#This Row],[Player]],Last3!$B:$AD,8,0),"-")</f>
        <v>8</v>
      </c>
      <c r="Q26" s="19">
        <f>IFERROR(VLOOKUP(Table2[[#This Row],[Player]],Last3!$B:$AD,20,0),"-")</f>
        <v>3</v>
      </c>
      <c r="R26" s="19">
        <f>IFERROR(VLOOKUP(Table2[[#This Row],[Player]],Last3!$B:$AD,21,0),"-")</f>
        <v>2</v>
      </c>
      <c r="S26" s="19" t="str">
        <f>IFERROR(VLOOKUP(Table2[[#This Row],[Player]],Last1!$B:$AD,7,0),"-")</f>
        <v>-</v>
      </c>
      <c r="T26" s="19" t="str">
        <f>IFERROR(VLOOKUP(Table2[[#This Row],[Player]],Last1!$B:$AD,8,0),"-")</f>
        <v>-</v>
      </c>
      <c r="U26" s="19" t="str">
        <f>IFERROR(VLOOKUP(Table2[[#This Row],[Player]],Last1!$B:$AD,20,0),"-")</f>
        <v>-</v>
      </c>
      <c r="V26" s="19" t="str">
        <f>IFERROR(VLOOKUP(Table2[[#This Row],[Player]],Last1!$B:$AD,21,0),"-")</f>
        <v>-</v>
      </c>
      <c r="W26" s="75"/>
      <c r="X26" s="75"/>
      <c r="Y26" s="128">
        <f>Table2[[#This Row],[3PM]]</f>
        <v>2.5</v>
      </c>
      <c r="Z26" s="128">
        <f>Table2[[#This Row],[3PA]]</f>
        <v>6.7</v>
      </c>
      <c r="AA26" s="128" t="str">
        <f>IFERROR(VLOOKUP(Table2[[#This Row],[Player]],Last1!$B:$AD,12,0),"-")</f>
        <v>-</v>
      </c>
      <c r="AB26" s="128" t="str">
        <f>IFERROR(VLOOKUP(Table2[[#This Row],[Player]],Last1!$B:$AD,13,0),"-")</f>
        <v>-</v>
      </c>
      <c r="AC26" s="128">
        <f>IFERROR(VLOOKUP(Table2[[#This Row],[Player]],Last3!$B:$AD,12,0),"-")</f>
        <v>0</v>
      </c>
      <c r="AD26" s="128">
        <f>IFERROR(VLOOKUP(Table2[[#This Row],[Player]],Last3!$B:$AD,13,0),"-")</f>
        <v>3</v>
      </c>
      <c r="AE26" s="135">
        <f>0.33*AVERAGE(Table2[[#This Row],[L3_3PA]],Table2[[#This Row],[SEA_3PA]])</f>
        <v>1.6005</v>
      </c>
      <c r="AF26" s="76" t="str">
        <f>Table2[[#This Row],[L1_3PM]]</f>
        <v>-</v>
      </c>
      <c r="AG26" s="135" t="str">
        <f>IFERROR(Table2[[#This Row],[PROJ 3PM]]-Table2[[#This Row],[LG 3PM]],"-")</f>
        <v>-</v>
      </c>
      <c r="AH2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" spans="1:34" x14ac:dyDescent="0.3">
      <c r="A27" s="2" t="s">
        <v>70</v>
      </c>
      <c r="B27" s="129" t="str">
        <f>IFERROR(VLOOKUP(Table2[[#This Row],[Player]],Season!$B:$AD,2,0),"-")</f>
        <v>PHX</v>
      </c>
      <c r="C27" s="19">
        <f>IFERROR(VLOOKUP(Table2[[#This Row],[Player]],Season!$B:$AD,3,0),"-")</f>
        <v>26</v>
      </c>
      <c r="D27" s="19">
        <f>IFERROR(VLOOKUP(Table2[[#This Row],[Player]],Season!$B:$AD,4,0),"-")</f>
        <v>15</v>
      </c>
      <c r="E27" s="19">
        <f>IFERROR(VLOOKUP(Table2[[#This Row],[Player]],Season!$B:$AD,7,0),"-")</f>
        <v>35.9</v>
      </c>
      <c r="F27" s="19">
        <f>IFERROR(VLOOKUP(Table2[[#This Row],[Player]],Season!$B:$AD,8,0),"-")</f>
        <v>31.6</v>
      </c>
      <c r="G27" s="19">
        <f>IFERROR(VLOOKUP(Table2[[#This Row],[Player]],Season!$B:$AD,20,0),"-")</f>
        <v>4.8</v>
      </c>
      <c r="H27" s="19">
        <f>IFERROR(VLOOKUP(Table2[[#This Row],[Player]],Season!$B:$AD,21,0),"-")</f>
        <v>5.2</v>
      </c>
      <c r="I27" s="19">
        <f>IFERROR(VLOOKUP(Table2[[#This Row],[Player]],Season!$B:$AD,9,0),"-")</f>
        <v>11.7</v>
      </c>
      <c r="J27" s="19">
        <f>IFERROR(VLOOKUP(Table2[[#This Row],[Player]],Season!$B:$AD,10,0),"-")</f>
        <v>21.3</v>
      </c>
      <c r="K27" s="19">
        <f>IFERROR(VLOOKUP(Table2[[#This Row],[Player]],Season!$B:$AD,12,0),"-")</f>
        <v>2.1</v>
      </c>
      <c r="L27" s="19">
        <f>IFERROR(VLOOKUP(Table2[[#This Row],[Player]],Season!$B:$AD,13,0),"-")</f>
        <v>5.3</v>
      </c>
      <c r="M27" s="19">
        <f>IFERROR(VLOOKUP(Table2[[#This Row],[Player]],Season!$B:$AD,15,0),"-")</f>
        <v>6.2</v>
      </c>
      <c r="N27" s="19">
        <f>IFERROR(VLOOKUP(Table2[[#This Row],[Player]],Season!$B:$AD,16,0),"-")</f>
        <v>7.3</v>
      </c>
      <c r="O27" s="19">
        <f>IFERROR(VLOOKUP(Table2[[#This Row],[Player]],Last3!$B:$AD,7,0),"-")</f>
        <v>34.700000000000003</v>
      </c>
      <c r="P27" s="19">
        <f>IFERROR(VLOOKUP(Table2[[#This Row],[Player]],Last3!$B:$AD,8,0),"-")</f>
        <v>29.5</v>
      </c>
      <c r="Q27" s="19">
        <f>IFERROR(VLOOKUP(Table2[[#This Row],[Player]],Last3!$B:$AD,20,0),"-")</f>
        <v>6</v>
      </c>
      <c r="R27" s="19">
        <f>IFERROR(VLOOKUP(Table2[[#This Row],[Player]],Last3!$B:$AD,21,0),"-")</f>
        <v>5</v>
      </c>
      <c r="S27" s="19">
        <f>IFERROR(VLOOKUP(Table2[[#This Row],[Player]],Last1!$B:$AD,7,0),"-")</f>
        <v>33.5</v>
      </c>
      <c r="T27" s="19">
        <f>IFERROR(VLOOKUP(Table2[[#This Row],[Player]],Last1!$B:$AD,8,0),"-")</f>
        <v>24</v>
      </c>
      <c r="U27" s="19">
        <f>IFERROR(VLOOKUP(Table2[[#This Row],[Player]],Last1!$B:$AD,20,0),"-")</f>
        <v>7</v>
      </c>
      <c r="V27" s="19">
        <f>IFERROR(VLOOKUP(Table2[[#This Row],[Player]],Last1!$B:$AD,21,0),"-")</f>
        <v>5</v>
      </c>
      <c r="Y27" s="128">
        <f>Table2[[#This Row],[3PM]]</f>
        <v>2.1</v>
      </c>
      <c r="Z27" s="128">
        <f>Table2[[#This Row],[3PA]]</f>
        <v>5.3</v>
      </c>
      <c r="AA27" s="128">
        <f>IFERROR(VLOOKUP(Table2[[#This Row],[Player]],Last1!$B:$AD,12,0),"-")</f>
        <v>2</v>
      </c>
      <c r="AB27" s="128">
        <f>IFERROR(VLOOKUP(Table2[[#This Row],[Player]],Last1!$B:$AD,13,0),"-")</f>
        <v>6</v>
      </c>
      <c r="AC27" s="128">
        <f>IFERROR(VLOOKUP(Table2[[#This Row],[Player]],Last3!$B:$AD,12,0),"-")</f>
        <v>1.3</v>
      </c>
      <c r="AD27" s="128">
        <f>IFERROR(VLOOKUP(Table2[[#This Row],[Player]],Last3!$B:$AD,13,0),"-")</f>
        <v>3.5</v>
      </c>
      <c r="AE27" s="135">
        <f>0.33*AVERAGE(Table2[[#This Row],[L3_3PA]],Table2[[#This Row],[SEA_3PA]])</f>
        <v>1.4520000000000002</v>
      </c>
      <c r="AF27" s="76">
        <f>Table2[[#This Row],[L1_3PM]]</f>
        <v>2</v>
      </c>
      <c r="AG27" s="135">
        <f>IFERROR(Table2[[#This Row],[PROJ 3PM]]-Table2[[#This Row],[LG 3PM]],"-")</f>
        <v>-0.54799999999999982</v>
      </c>
      <c r="AH2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" spans="1:34" x14ac:dyDescent="0.3">
      <c r="A28" s="2" t="s">
        <v>172</v>
      </c>
      <c r="B28" s="129" t="str">
        <f>IFERROR(VLOOKUP(Table2[[#This Row],[Player]],Season!$B:$AD,2,0),"-")</f>
        <v>BKN</v>
      </c>
      <c r="C28" s="19">
        <f>IFERROR(VLOOKUP(Table2[[#This Row],[Player]],Season!$B:$AD,3,0),"-")</f>
        <v>29</v>
      </c>
      <c r="D28" s="19">
        <f>IFERROR(VLOOKUP(Table2[[#This Row],[Player]],Season!$B:$AD,4,0),"-")</f>
        <v>14</v>
      </c>
      <c r="E28" s="19">
        <f>IFERROR(VLOOKUP(Table2[[#This Row],[Player]],Season!$B:$AD,7,0),"-")</f>
        <v>35.700000000000003</v>
      </c>
      <c r="F28" s="19">
        <f>IFERROR(VLOOKUP(Table2[[#This Row],[Player]],Season!$B:$AD,8,0),"-")</f>
        <v>17.7</v>
      </c>
      <c r="G28" s="19">
        <f>IFERROR(VLOOKUP(Table2[[#This Row],[Player]],Season!$B:$AD,20,0),"-")</f>
        <v>4.2</v>
      </c>
      <c r="H28" s="19">
        <f>IFERROR(VLOOKUP(Table2[[#This Row],[Player]],Season!$B:$AD,21,0),"-")</f>
        <v>9.4</v>
      </c>
      <c r="I28" s="19">
        <f>IFERROR(VLOOKUP(Table2[[#This Row],[Player]],Season!$B:$AD,9,0),"-")</f>
        <v>6</v>
      </c>
      <c r="J28" s="19">
        <f>IFERROR(VLOOKUP(Table2[[#This Row],[Player]],Season!$B:$AD,10,0),"-")</f>
        <v>14.6</v>
      </c>
      <c r="K28" s="19">
        <f>IFERROR(VLOOKUP(Table2[[#This Row],[Player]],Season!$B:$AD,12,0),"-")</f>
        <v>1.7</v>
      </c>
      <c r="L28" s="19">
        <f>IFERROR(VLOOKUP(Table2[[#This Row],[Player]],Season!$B:$AD,13,0),"-")</f>
        <v>5.9</v>
      </c>
      <c r="M28" s="19">
        <f>IFERROR(VLOOKUP(Table2[[#This Row],[Player]],Season!$B:$AD,15,0),"-")</f>
        <v>4</v>
      </c>
      <c r="N28" s="19">
        <f>IFERROR(VLOOKUP(Table2[[#This Row],[Player]],Season!$B:$AD,16,0),"-")</f>
        <v>5.0999999999999996</v>
      </c>
      <c r="O28" s="19">
        <f>IFERROR(VLOOKUP(Table2[[#This Row],[Player]],Last3!$B:$AD,7,0),"-")</f>
        <v>36.299999999999997</v>
      </c>
      <c r="P28" s="19">
        <f>IFERROR(VLOOKUP(Table2[[#This Row],[Player]],Last3!$B:$AD,8,0),"-")</f>
        <v>15.3</v>
      </c>
      <c r="Q28" s="19">
        <f>IFERROR(VLOOKUP(Table2[[#This Row],[Player]],Last3!$B:$AD,20,0),"-")</f>
        <v>4.8</v>
      </c>
      <c r="R28" s="19">
        <f>IFERROR(VLOOKUP(Table2[[#This Row],[Player]],Last3!$B:$AD,21,0),"-")</f>
        <v>9.3000000000000007</v>
      </c>
      <c r="S28" s="19">
        <f>IFERROR(VLOOKUP(Table2[[#This Row],[Player]],Last1!$B:$AD,7,0),"-")</f>
        <v>29.1</v>
      </c>
      <c r="T28" s="19">
        <f>IFERROR(VLOOKUP(Table2[[#This Row],[Player]],Last1!$B:$AD,8,0),"-")</f>
        <v>2</v>
      </c>
      <c r="U28" s="19">
        <f>IFERROR(VLOOKUP(Table2[[#This Row],[Player]],Last1!$B:$AD,20,0),"-")</f>
        <v>3</v>
      </c>
      <c r="V28" s="19">
        <f>IFERROR(VLOOKUP(Table2[[#This Row],[Player]],Last1!$B:$AD,21,0),"-")</f>
        <v>5</v>
      </c>
      <c r="Y28" s="128">
        <f>Table2[[#This Row],[3PM]]</f>
        <v>1.7</v>
      </c>
      <c r="Z28" s="128">
        <f>Table2[[#This Row],[3PA]]</f>
        <v>5.9</v>
      </c>
      <c r="AA28" s="128">
        <f>IFERROR(VLOOKUP(Table2[[#This Row],[Player]],Last1!$B:$AD,12,0),"-")</f>
        <v>0</v>
      </c>
      <c r="AB28" s="128">
        <f>IFERROR(VLOOKUP(Table2[[#This Row],[Player]],Last1!$B:$AD,13,0),"-")</f>
        <v>6</v>
      </c>
      <c r="AC28" s="128">
        <f>IFERROR(VLOOKUP(Table2[[#This Row],[Player]],Last3!$B:$AD,12,0),"-")</f>
        <v>1.3</v>
      </c>
      <c r="AD28" s="128">
        <f>IFERROR(VLOOKUP(Table2[[#This Row],[Player]],Last3!$B:$AD,13,0),"-")</f>
        <v>5</v>
      </c>
      <c r="AE28" s="135">
        <f>0.33*AVERAGE(Table2[[#This Row],[L3_3PA]],Table2[[#This Row],[SEA_3PA]])</f>
        <v>1.7985000000000002</v>
      </c>
      <c r="AF28" s="76">
        <f>Table2[[#This Row],[L1_3PM]]</f>
        <v>0</v>
      </c>
      <c r="AG28" s="135">
        <f>IFERROR(Table2[[#This Row],[PROJ 3PM]]-Table2[[#This Row],[LG 3PM]],"-")</f>
        <v>1.7985000000000002</v>
      </c>
      <c r="AH2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" spans="1:34" x14ac:dyDescent="0.3">
      <c r="A29" s="2" t="s">
        <v>87</v>
      </c>
      <c r="B29" s="130" t="str">
        <f>IFERROR(VLOOKUP(Table2[[#This Row],[Player]],Season!$B:$AD,2,0),"-")</f>
        <v>DAL</v>
      </c>
      <c r="C29" s="75">
        <f>IFERROR(VLOOKUP(Table2[[#This Row],[Player]],Season!$B:$AD,3,0),"-")</f>
        <v>24</v>
      </c>
      <c r="D29" s="75">
        <f>IFERROR(VLOOKUP(Table2[[#This Row],[Player]],Season!$B:$AD,4,0),"-")</f>
        <v>10</v>
      </c>
      <c r="E29" s="75">
        <f>IFERROR(VLOOKUP(Table2[[#This Row],[Player]],Season!$B:$AD,7,0),"-")</f>
        <v>35.799999999999997</v>
      </c>
      <c r="F29" s="19">
        <f>IFERROR(VLOOKUP(Table2[[#This Row],[Player]],Season!$B:$AD,8,0),"-")</f>
        <v>31.4</v>
      </c>
      <c r="G29" s="19">
        <f>IFERROR(VLOOKUP(Table2[[#This Row],[Player]],Season!$B:$AD,20,0),"-")</f>
        <v>7.9</v>
      </c>
      <c r="H29" s="19">
        <f>IFERROR(VLOOKUP(Table2[[#This Row],[Player]],Season!$B:$AD,21,0),"-")</f>
        <v>8</v>
      </c>
      <c r="I29" s="19">
        <f>IFERROR(VLOOKUP(Table2[[#This Row],[Player]],Season!$B:$AD,9,0),"-")</f>
        <v>10.199999999999999</v>
      </c>
      <c r="J29" s="19">
        <f>IFERROR(VLOOKUP(Table2[[#This Row],[Player]],Season!$B:$AD,10,0),"-")</f>
        <v>22.5</v>
      </c>
      <c r="K29" s="19">
        <f>IFERROR(VLOOKUP(Table2[[#This Row],[Player]],Season!$B:$AD,12,0),"-")</f>
        <v>3.5</v>
      </c>
      <c r="L29" s="19">
        <f>IFERROR(VLOOKUP(Table2[[#This Row],[Player]],Season!$B:$AD,13,0),"-")</f>
        <v>10</v>
      </c>
      <c r="M29" s="19">
        <f>IFERROR(VLOOKUP(Table2[[#This Row],[Player]],Season!$B:$AD,15,0),"-")</f>
        <v>7.5</v>
      </c>
      <c r="N29" s="19">
        <f>IFERROR(VLOOKUP(Table2[[#This Row],[Player]],Season!$B:$AD,16,0),"-")</f>
        <v>9.6999999999999993</v>
      </c>
      <c r="O29" s="19">
        <f>IFERROR(VLOOKUP(Table2[[#This Row],[Player]],Last3!$B:$AD,7,0),"-")</f>
        <v>36.6</v>
      </c>
      <c r="P29" s="19">
        <f>IFERROR(VLOOKUP(Table2[[#This Row],[Player]],Last3!$B:$AD,8,0),"-")</f>
        <v>32.299999999999997</v>
      </c>
      <c r="Q29" s="19">
        <f>IFERROR(VLOOKUP(Table2[[#This Row],[Player]],Last3!$B:$AD,20,0),"-")</f>
        <v>9</v>
      </c>
      <c r="R29" s="19">
        <f>IFERROR(VLOOKUP(Table2[[#This Row],[Player]],Last3!$B:$AD,21,0),"-")</f>
        <v>9.8000000000000007</v>
      </c>
      <c r="S29" s="19">
        <f>IFERROR(VLOOKUP(Table2[[#This Row],[Player]],Last1!$B:$AD,7,0),"-")</f>
        <v>28</v>
      </c>
      <c r="T29" s="19">
        <f>IFERROR(VLOOKUP(Table2[[#This Row],[Player]],Last1!$B:$AD,8,0),"-")</f>
        <v>25</v>
      </c>
      <c r="U29" s="19">
        <f>IFERROR(VLOOKUP(Table2[[#This Row],[Player]],Last1!$B:$AD,20,0),"-")</f>
        <v>7</v>
      </c>
      <c r="V29" s="19">
        <f>IFERROR(VLOOKUP(Table2[[#This Row],[Player]],Last1!$B:$AD,21,0),"-")</f>
        <v>6</v>
      </c>
      <c r="W29" s="75"/>
      <c r="X29" s="75"/>
      <c r="Y29" s="128">
        <f>Table2[[#This Row],[3PM]]</f>
        <v>3.5</v>
      </c>
      <c r="Z29" s="128">
        <f>Table2[[#This Row],[3PA]]</f>
        <v>10</v>
      </c>
      <c r="AA29" s="128">
        <f>IFERROR(VLOOKUP(Table2[[#This Row],[Player]],Last1!$B:$AD,12,0),"-")</f>
        <v>4</v>
      </c>
      <c r="AB29" s="128">
        <f>IFERROR(VLOOKUP(Table2[[#This Row],[Player]],Last1!$B:$AD,13,0),"-")</f>
        <v>10</v>
      </c>
      <c r="AC29" s="128">
        <f>IFERROR(VLOOKUP(Table2[[#This Row],[Player]],Last3!$B:$AD,12,0),"-")</f>
        <v>3.8</v>
      </c>
      <c r="AD29" s="128">
        <f>IFERROR(VLOOKUP(Table2[[#This Row],[Player]],Last3!$B:$AD,13,0),"-")</f>
        <v>11.3</v>
      </c>
      <c r="AE29" s="135">
        <f>0.33*AVERAGE(Table2[[#This Row],[L3_3PA]],Table2[[#This Row],[SEA_3PA]])</f>
        <v>3.5145000000000004</v>
      </c>
      <c r="AF29" s="76">
        <f>Table2[[#This Row],[L1_3PM]]</f>
        <v>4</v>
      </c>
      <c r="AG29" s="135">
        <f>IFERROR(Table2[[#This Row],[PROJ 3PM]]-Table2[[#This Row],[LG 3PM]],"-")</f>
        <v>-0.4854999999999996</v>
      </c>
      <c r="AH2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" spans="1:34" x14ac:dyDescent="0.3">
      <c r="A30" s="2" t="s">
        <v>31</v>
      </c>
      <c r="B30" s="129" t="str">
        <f>IFERROR(VLOOKUP(Table2[[#This Row],[Player]],Season!$B:$AD,2,0),"-")</f>
        <v>CHI</v>
      </c>
      <c r="C30" s="134">
        <f>IFERROR(VLOOKUP(Table2[[#This Row],[Player]],Season!$B:$AD,3,0),"-")</f>
        <v>28</v>
      </c>
      <c r="D30" s="134">
        <f>IFERROR(VLOOKUP(Table2[[#This Row],[Player]],Season!$B:$AD,4,0),"-")</f>
        <v>15</v>
      </c>
      <c r="E30" s="134">
        <f>IFERROR(VLOOKUP(Table2[[#This Row],[Player]],Season!$B:$AD,7,0),"-")</f>
        <v>37.5</v>
      </c>
      <c r="F30" s="19">
        <f>IFERROR(VLOOKUP(Table2[[#This Row],[Player]],Season!$B:$AD,8,0),"-")</f>
        <v>28.7</v>
      </c>
      <c r="G30" s="19">
        <f>IFERROR(VLOOKUP(Table2[[#This Row],[Player]],Season!$B:$AD,20,0),"-")</f>
        <v>3.4</v>
      </c>
      <c r="H30" s="19">
        <f>IFERROR(VLOOKUP(Table2[[#This Row],[Player]],Season!$B:$AD,21,0),"-")</f>
        <v>4.5</v>
      </c>
      <c r="I30" s="19">
        <f>IFERROR(VLOOKUP(Table2[[#This Row],[Player]],Season!$B:$AD,9,0),"-")</f>
        <v>10.3</v>
      </c>
      <c r="J30" s="19">
        <f>IFERROR(VLOOKUP(Table2[[#This Row],[Player]],Season!$B:$AD,10,0),"-")</f>
        <v>19</v>
      </c>
      <c r="K30" s="19">
        <f>IFERROR(VLOOKUP(Table2[[#This Row],[Player]],Season!$B:$AD,12,0),"-")</f>
        <v>2.7</v>
      </c>
      <c r="L30" s="19">
        <f>IFERROR(VLOOKUP(Table2[[#This Row],[Player]],Season!$B:$AD,13,0),"-")</f>
        <v>6.3</v>
      </c>
      <c r="M30" s="19">
        <f>IFERROR(VLOOKUP(Table2[[#This Row],[Player]],Season!$B:$AD,15,0),"-")</f>
        <v>5.5</v>
      </c>
      <c r="N30" s="19">
        <f>IFERROR(VLOOKUP(Table2[[#This Row],[Player]],Season!$B:$AD,16,0),"-")</f>
        <v>6.2</v>
      </c>
      <c r="O30" s="19">
        <f>IFERROR(VLOOKUP(Table2[[#This Row],[Player]],Last3!$B:$AD,7,0),"-")</f>
        <v>33.5</v>
      </c>
      <c r="P30" s="19">
        <f>IFERROR(VLOOKUP(Table2[[#This Row],[Player]],Last3!$B:$AD,8,0),"-")</f>
        <v>26</v>
      </c>
      <c r="Q30" s="19">
        <f>IFERROR(VLOOKUP(Table2[[#This Row],[Player]],Last3!$B:$AD,20,0),"-")</f>
        <v>2.8</v>
      </c>
      <c r="R30" s="19">
        <f>IFERROR(VLOOKUP(Table2[[#This Row],[Player]],Last3!$B:$AD,21,0),"-")</f>
        <v>4.8</v>
      </c>
      <c r="S30" s="19">
        <f>IFERROR(VLOOKUP(Table2[[#This Row],[Player]],Last1!$B:$AD,7,0),"-")</f>
        <v>32.299999999999997</v>
      </c>
      <c r="T30" s="19">
        <f>IFERROR(VLOOKUP(Table2[[#This Row],[Player]],Last1!$B:$AD,8,0),"-")</f>
        <v>23</v>
      </c>
      <c r="U30" s="19">
        <f>IFERROR(VLOOKUP(Table2[[#This Row],[Player]],Last1!$B:$AD,20,0),"-")</f>
        <v>5</v>
      </c>
      <c r="V30" s="19">
        <f>IFERROR(VLOOKUP(Table2[[#This Row],[Player]],Last1!$B:$AD,21,0),"-")</f>
        <v>3</v>
      </c>
      <c r="W30" s="75"/>
      <c r="X30" s="75"/>
      <c r="Y30" s="128">
        <f>Table2[[#This Row],[3PM]]</f>
        <v>2.7</v>
      </c>
      <c r="Z30" s="128">
        <f>Table2[[#This Row],[3PA]]</f>
        <v>6.3</v>
      </c>
      <c r="AA30" s="128">
        <f>IFERROR(VLOOKUP(Table2[[#This Row],[Player]],Last1!$B:$AD,12,0),"-")</f>
        <v>0</v>
      </c>
      <c r="AB30" s="128">
        <f>IFERROR(VLOOKUP(Table2[[#This Row],[Player]],Last1!$B:$AD,13,0),"-")</f>
        <v>2</v>
      </c>
      <c r="AC30" s="128">
        <f>IFERROR(VLOOKUP(Table2[[#This Row],[Player]],Last3!$B:$AD,12,0),"-")</f>
        <v>2</v>
      </c>
      <c r="AD30" s="128">
        <f>IFERROR(VLOOKUP(Table2[[#This Row],[Player]],Last3!$B:$AD,13,0),"-")</f>
        <v>4.5</v>
      </c>
      <c r="AE30" s="135">
        <f>0.33*AVERAGE(Table2[[#This Row],[L3_3PA]],Table2[[#This Row],[SEA_3PA]])</f>
        <v>1.7820000000000003</v>
      </c>
      <c r="AF30" s="76">
        <f>Table2[[#This Row],[L1_3PM]]</f>
        <v>0</v>
      </c>
      <c r="AG30" s="135">
        <f>IFERROR(Table2[[#This Row],[PROJ 3PM]]-Table2[[#This Row],[LG 3PM]],"-")</f>
        <v>1.7820000000000003</v>
      </c>
      <c r="AH3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" spans="1:34" x14ac:dyDescent="0.3">
      <c r="A31" s="2" t="s">
        <v>120</v>
      </c>
      <c r="B31" s="129" t="str">
        <f>IFERROR(VLOOKUP(Table2[[#This Row],[Player]],Season!$B:$AD,2,0),"-")</f>
        <v>PHI</v>
      </c>
      <c r="C31" s="19">
        <f>IFERROR(VLOOKUP(Table2[[#This Row],[Player]],Season!$B:$AD,3,0),"-")</f>
        <v>22</v>
      </c>
      <c r="D31" s="19">
        <f>IFERROR(VLOOKUP(Table2[[#This Row],[Player]],Season!$B:$AD,4,0),"-")</f>
        <v>15</v>
      </c>
      <c r="E31" s="19">
        <f>IFERROR(VLOOKUP(Table2[[#This Row],[Player]],Season!$B:$AD,7,0),"-")</f>
        <v>35.700000000000003</v>
      </c>
      <c r="F31" s="19">
        <f>IFERROR(VLOOKUP(Table2[[#This Row],[Player]],Season!$B:$AD,8,0),"-")</f>
        <v>23.4</v>
      </c>
      <c r="G31" s="19">
        <f>IFERROR(VLOOKUP(Table2[[#This Row],[Player]],Season!$B:$AD,20,0),"-")</f>
        <v>3.4</v>
      </c>
      <c r="H31" s="19">
        <f>IFERROR(VLOOKUP(Table2[[#This Row],[Player]],Season!$B:$AD,21,0),"-")</f>
        <v>3.6</v>
      </c>
      <c r="I31" s="19">
        <f>IFERROR(VLOOKUP(Table2[[#This Row],[Player]],Season!$B:$AD,9,0),"-")</f>
        <v>8.6</v>
      </c>
      <c r="J31" s="19">
        <f>IFERROR(VLOOKUP(Table2[[#This Row],[Player]],Season!$B:$AD,10,0),"-")</f>
        <v>15.5</v>
      </c>
      <c r="K31" s="19">
        <f>IFERROR(VLOOKUP(Table2[[#This Row],[Player]],Season!$B:$AD,12,0),"-")</f>
        <v>3.6</v>
      </c>
      <c r="L31" s="19">
        <f>IFERROR(VLOOKUP(Table2[[#This Row],[Player]],Season!$B:$AD,13,0),"-")</f>
        <v>6.9</v>
      </c>
      <c r="M31" s="19">
        <f>IFERROR(VLOOKUP(Table2[[#This Row],[Player]],Season!$B:$AD,15,0),"-")</f>
        <v>2.6</v>
      </c>
      <c r="N31" s="19">
        <f>IFERROR(VLOOKUP(Table2[[#This Row],[Player]],Season!$B:$AD,16,0),"-")</f>
        <v>2.8</v>
      </c>
      <c r="O31" s="19">
        <f>IFERROR(VLOOKUP(Table2[[#This Row],[Player]],Last3!$B:$AD,7,0),"-")</f>
        <v>36.5</v>
      </c>
      <c r="P31" s="19">
        <f>IFERROR(VLOOKUP(Table2[[#This Row],[Player]],Last3!$B:$AD,8,0),"-")</f>
        <v>27</v>
      </c>
      <c r="Q31" s="19">
        <f>IFERROR(VLOOKUP(Table2[[#This Row],[Player]],Last3!$B:$AD,20,0),"-")</f>
        <v>5</v>
      </c>
      <c r="R31" s="19">
        <f>IFERROR(VLOOKUP(Table2[[#This Row],[Player]],Last3!$B:$AD,21,0),"-")</f>
        <v>4.3</v>
      </c>
      <c r="S31" s="19">
        <f>IFERROR(VLOOKUP(Table2[[#This Row],[Player]],Last1!$B:$AD,7,0),"-")</f>
        <v>33.6</v>
      </c>
      <c r="T31" s="19">
        <f>IFERROR(VLOOKUP(Table2[[#This Row],[Player]],Last1!$B:$AD,8,0),"-")</f>
        <v>29</v>
      </c>
      <c r="U31" s="19">
        <f>IFERROR(VLOOKUP(Table2[[#This Row],[Player]],Last1!$B:$AD,20,0),"-")</f>
        <v>4</v>
      </c>
      <c r="V31" s="19">
        <f>IFERROR(VLOOKUP(Table2[[#This Row],[Player]],Last1!$B:$AD,21,0),"-")</f>
        <v>5</v>
      </c>
      <c r="Y31" s="128">
        <f>Table2[[#This Row],[3PM]]</f>
        <v>3.6</v>
      </c>
      <c r="Z31" s="128">
        <f>Table2[[#This Row],[3PA]]</f>
        <v>6.9</v>
      </c>
      <c r="AA31" s="128">
        <f>IFERROR(VLOOKUP(Table2[[#This Row],[Player]],Last1!$B:$AD,12,0),"-")</f>
        <v>2</v>
      </c>
      <c r="AB31" s="128">
        <f>IFERROR(VLOOKUP(Table2[[#This Row],[Player]],Last1!$B:$AD,13,0),"-")</f>
        <v>6</v>
      </c>
      <c r="AC31" s="128">
        <f>IFERROR(VLOOKUP(Table2[[#This Row],[Player]],Last3!$B:$AD,12,0),"-")</f>
        <v>4.3</v>
      </c>
      <c r="AD31" s="128">
        <f>IFERROR(VLOOKUP(Table2[[#This Row],[Player]],Last3!$B:$AD,13,0),"-")</f>
        <v>8.3000000000000007</v>
      </c>
      <c r="AE31" s="135">
        <f>0.33*AVERAGE(Table2[[#This Row],[L3_3PA]],Table2[[#This Row],[SEA_3PA]])</f>
        <v>2.5080000000000005</v>
      </c>
      <c r="AF31" s="76">
        <f>Table2[[#This Row],[L1_3PM]]</f>
        <v>2</v>
      </c>
      <c r="AG31" s="135">
        <f>IFERROR(Table2[[#This Row],[PROJ 3PM]]-Table2[[#This Row],[LG 3PM]],"-")</f>
        <v>0.50800000000000045</v>
      </c>
      <c r="AH3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32" spans="1:34" x14ac:dyDescent="0.3">
      <c r="A32" s="2" t="s">
        <v>231</v>
      </c>
      <c r="B32" s="129" t="str">
        <f>IFERROR(VLOOKUP(Table2[[#This Row],[Player]],Season!$B:$AD,2,0),"-")</f>
        <v>SAC</v>
      </c>
      <c r="C32" s="134">
        <f>IFERROR(VLOOKUP(Table2[[#This Row],[Player]],Season!$B:$AD,3,0),"-")</f>
        <v>30</v>
      </c>
      <c r="D32" s="134">
        <f>IFERROR(VLOOKUP(Table2[[#This Row],[Player]],Season!$B:$AD,4,0),"-")</f>
        <v>15</v>
      </c>
      <c r="E32" s="134">
        <f>IFERROR(VLOOKUP(Table2[[#This Row],[Player]],Season!$B:$AD,7,0),"-")</f>
        <v>33.4</v>
      </c>
      <c r="F32" s="19">
        <f>IFERROR(VLOOKUP(Table2[[#This Row],[Player]],Season!$B:$AD,8,0),"-")</f>
        <v>16.8</v>
      </c>
      <c r="G32" s="19">
        <f>IFERROR(VLOOKUP(Table2[[#This Row],[Player]],Season!$B:$AD,20,0),"-")</f>
        <v>4.7</v>
      </c>
      <c r="H32" s="19">
        <f>IFERROR(VLOOKUP(Table2[[#This Row],[Player]],Season!$B:$AD,21,0),"-")</f>
        <v>1.5</v>
      </c>
      <c r="I32" s="19">
        <f>IFERROR(VLOOKUP(Table2[[#This Row],[Player]],Season!$B:$AD,9,0),"-")</f>
        <v>4.9000000000000004</v>
      </c>
      <c r="J32" s="19">
        <f>IFERROR(VLOOKUP(Table2[[#This Row],[Player]],Season!$B:$AD,10,0),"-")</f>
        <v>10.199999999999999</v>
      </c>
      <c r="K32" s="19">
        <f>IFERROR(VLOOKUP(Table2[[#This Row],[Player]],Season!$B:$AD,12,0),"-")</f>
        <v>1.7</v>
      </c>
      <c r="L32" s="19">
        <f>IFERROR(VLOOKUP(Table2[[#This Row],[Player]],Season!$B:$AD,13,0),"-")</f>
        <v>4.3</v>
      </c>
      <c r="M32" s="19">
        <f>IFERROR(VLOOKUP(Table2[[#This Row],[Player]],Season!$B:$AD,15,0),"-")</f>
        <v>5.3</v>
      </c>
      <c r="N32" s="19">
        <f>IFERROR(VLOOKUP(Table2[[#This Row],[Player]],Season!$B:$AD,16,0),"-")</f>
        <v>6</v>
      </c>
      <c r="O32" s="19">
        <f>IFERROR(VLOOKUP(Table2[[#This Row],[Player]],Last3!$B:$AD,7,0),"-")</f>
        <v>32.4</v>
      </c>
      <c r="P32" s="19">
        <f>IFERROR(VLOOKUP(Table2[[#This Row],[Player]],Last3!$B:$AD,8,0),"-")</f>
        <v>17.8</v>
      </c>
      <c r="Q32" s="19">
        <f>IFERROR(VLOOKUP(Table2[[#This Row],[Player]],Last3!$B:$AD,20,0),"-")</f>
        <v>4</v>
      </c>
      <c r="R32" s="19">
        <f>IFERROR(VLOOKUP(Table2[[#This Row],[Player]],Last3!$B:$AD,21,0),"-")</f>
        <v>1.8</v>
      </c>
      <c r="S32" s="19">
        <f>IFERROR(VLOOKUP(Table2[[#This Row],[Player]],Last1!$B:$AD,7,0),"-")</f>
        <v>35.1</v>
      </c>
      <c r="T32" s="19">
        <f>IFERROR(VLOOKUP(Table2[[#This Row],[Player]],Last1!$B:$AD,8,0),"-")</f>
        <v>19</v>
      </c>
      <c r="U32" s="19">
        <f>IFERROR(VLOOKUP(Table2[[#This Row],[Player]],Last1!$B:$AD,20,0),"-")</f>
        <v>5</v>
      </c>
      <c r="V32" s="19">
        <f>IFERROR(VLOOKUP(Table2[[#This Row],[Player]],Last1!$B:$AD,21,0),"-")</f>
        <v>1</v>
      </c>
      <c r="W32" s="75"/>
      <c r="X32" s="75"/>
      <c r="Y32" s="128">
        <f>Table2[[#This Row],[3PM]]</f>
        <v>1.7</v>
      </c>
      <c r="Z32" s="128">
        <f>Table2[[#This Row],[3PA]]</f>
        <v>4.3</v>
      </c>
      <c r="AA32" s="128">
        <f>IFERROR(VLOOKUP(Table2[[#This Row],[Player]],Last1!$B:$AD,12,0),"-")</f>
        <v>0</v>
      </c>
      <c r="AB32" s="128">
        <f>IFERROR(VLOOKUP(Table2[[#This Row],[Player]],Last1!$B:$AD,13,0),"-")</f>
        <v>3</v>
      </c>
      <c r="AC32" s="128">
        <f>IFERROR(VLOOKUP(Table2[[#This Row],[Player]],Last3!$B:$AD,12,0),"-")</f>
        <v>1.5</v>
      </c>
      <c r="AD32" s="128">
        <f>IFERROR(VLOOKUP(Table2[[#This Row],[Player]],Last3!$B:$AD,13,0),"-")</f>
        <v>3.8</v>
      </c>
      <c r="AE32" s="135">
        <f>0.33*AVERAGE(Table2[[#This Row],[L3_3PA]],Table2[[#This Row],[SEA_3PA]])</f>
        <v>1.3365</v>
      </c>
      <c r="AF32" s="76">
        <f>Table2[[#This Row],[L1_3PM]]</f>
        <v>0</v>
      </c>
      <c r="AG32" s="135">
        <f>IFERROR(Table2[[#This Row],[PROJ 3PM]]-Table2[[#This Row],[LG 3PM]],"-")</f>
        <v>1.3365</v>
      </c>
      <c r="AH3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" spans="1:34" x14ac:dyDescent="0.3">
      <c r="A33" s="2" t="s">
        <v>163</v>
      </c>
      <c r="B33" s="129" t="str">
        <f>IFERROR(VLOOKUP(Table2[[#This Row],[Player]],Season!$B:$AD,2,0),"-")</f>
        <v>MIA</v>
      </c>
      <c r="C33" s="19">
        <f>IFERROR(VLOOKUP(Table2[[#This Row],[Player]],Season!$B:$AD,3,0),"-")</f>
        <v>25</v>
      </c>
      <c r="D33" s="19">
        <f>IFERROR(VLOOKUP(Table2[[#This Row],[Player]],Season!$B:$AD,4,0),"-")</f>
        <v>15</v>
      </c>
      <c r="E33" s="19">
        <f>IFERROR(VLOOKUP(Table2[[#This Row],[Player]],Season!$B:$AD,7,0),"-")</f>
        <v>35.6</v>
      </c>
      <c r="F33" s="19">
        <f>IFERROR(VLOOKUP(Table2[[#This Row],[Player]],Season!$B:$AD,8,0),"-")</f>
        <v>19.100000000000001</v>
      </c>
      <c r="G33" s="19">
        <f>IFERROR(VLOOKUP(Table2[[#This Row],[Player]],Season!$B:$AD,20,0),"-")</f>
        <v>7.3</v>
      </c>
      <c r="H33" s="19">
        <f>IFERROR(VLOOKUP(Table2[[#This Row],[Player]],Season!$B:$AD,21,0),"-")</f>
        <v>3.3</v>
      </c>
      <c r="I33" s="19">
        <f>IFERROR(VLOOKUP(Table2[[#This Row],[Player]],Season!$B:$AD,9,0),"-")</f>
        <v>7.2</v>
      </c>
      <c r="J33" s="19">
        <f>IFERROR(VLOOKUP(Table2[[#This Row],[Player]],Season!$B:$AD,10,0),"-")</f>
        <v>13.4</v>
      </c>
      <c r="K33" s="19">
        <f>IFERROR(VLOOKUP(Table2[[#This Row],[Player]],Season!$B:$AD,12,0),"-")</f>
        <v>0</v>
      </c>
      <c r="L33" s="19">
        <f>IFERROR(VLOOKUP(Table2[[#This Row],[Player]],Season!$B:$AD,13,0),"-")</f>
        <v>0</v>
      </c>
      <c r="M33" s="19">
        <f>IFERROR(VLOOKUP(Table2[[#This Row],[Player]],Season!$B:$AD,15,0),"-")</f>
        <v>4.7</v>
      </c>
      <c r="N33" s="19">
        <f>IFERROR(VLOOKUP(Table2[[#This Row],[Player]],Season!$B:$AD,16,0),"-")</f>
        <v>5.7</v>
      </c>
      <c r="O33" s="19">
        <f>IFERROR(VLOOKUP(Table2[[#This Row],[Player]],Last3!$B:$AD,7,0),"-")</f>
        <v>37.5</v>
      </c>
      <c r="P33" s="19">
        <f>IFERROR(VLOOKUP(Table2[[#This Row],[Player]],Last3!$B:$AD,8,0),"-")</f>
        <v>18.5</v>
      </c>
      <c r="Q33" s="19">
        <f>IFERROR(VLOOKUP(Table2[[#This Row],[Player]],Last3!$B:$AD,20,0),"-")</f>
        <v>9</v>
      </c>
      <c r="R33" s="19">
        <f>IFERROR(VLOOKUP(Table2[[#This Row],[Player]],Last3!$B:$AD,21,0),"-")</f>
        <v>3.5</v>
      </c>
      <c r="S33" s="19">
        <f>IFERROR(VLOOKUP(Table2[[#This Row],[Player]],Last1!$B:$AD,7,0),"-")</f>
        <v>36.5</v>
      </c>
      <c r="T33" s="19">
        <f>IFERROR(VLOOKUP(Table2[[#This Row],[Player]],Last1!$B:$AD,8,0),"-")</f>
        <v>21</v>
      </c>
      <c r="U33" s="19">
        <f>IFERROR(VLOOKUP(Table2[[#This Row],[Player]],Last1!$B:$AD,20,0),"-")</f>
        <v>12</v>
      </c>
      <c r="V33" s="19">
        <f>IFERROR(VLOOKUP(Table2[[#This Row],[Player]],Last1!$B:$AD,21,0),"-")</f>
        <v>4</v>
      </c>
      <c r="Y33" s="128">
        <f>Table2[[#This Row],[3PM]]</f>
        <v>0</v>
      </c>
      <c r="Z33" s="128">
        <f>Table2[[#This Row],[3PA]]</f>
        <v>0</v>
      </c>
      <c r="AA33" s="128">
        <f>IFERROR(VLOOKUP(Table2[[#This Row],[Player]],Last1!$B:$AD,12,0),"-")</f>
        <v>0</v>
      </c>
      <c r="AB33" s="128">
        <f>IFERROR(VLOOKUP(Table2[[#This Row],[Player]],Last1!$B:$AD,13,0),"-")</f>
        <v>0</v>
      </c>
      <c r="AC33" s="128">
        <f>IFERROR(VLOOKUP(Table2[[#This Row],[Player]],Last3!$B:$AD,12,0),"-")</f>
        <v>0</v>
      </c>
      <c r="AD33" s="128">
        <f>IFERROR(VLOOKUP(Table2[[#This Row],[Player]],Last3!$B:$AD,13,0),"-")</f>
        <v>0</v>
      </c>
      <c r="AE33" s="83">
        <f>0.33*AVERAGE(Table2[[#This Row],[L3_3PA]],Table2[[#This Row],[SEA_3PA]])</f>
        <v>0</v>
      </c>
      <c r="AF33" s="21">
        <f>Table2[[#This Row],[L1_3PM]]</f>
        <v>0</v>
      </c>
      <c r="AG33" s="83">
        <f>IFERROR(Table2[[#This Row],[PROJ 3PM]]-Table2[[#This Row],[LG 3PM]],"-")</f>
        <v>0</v>
      </c>
      <c r="AH3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" spans="1:34" x14ac:dyDescent="0.3">
      <c r="A34" s="2" t="s">
        <v>97</v>
      </c>
      <c r="B34" s="129" t="str">
        <f>IFERROR(VLOOKUP(Table2[[#This Row],[Player]],Season!$B:$AD,2,0),"-")</f>
        <v>OKC</v>
      </c>
      <c r="C34" s="19">
        <f>IFERROR(VLOOKUP(Table2[[#This Row],[Player]],Season!$B:$AD,3,0),"-")</f>
        <v>24</v>
      </c>
      <c r="D34" s="19">
        <f>IFERROR(VLOOKUP(Table2[[#This Row],[Player]],Season!$B:$AD,4,0),"-")</f>
        <v>10</v>
      </c>
      <c r="E34" s="19">
        <f>IFERROR(VLOOKUP(Table2[[#This Row],[Player]],Season!$B:$AD,7,0),"-")</f>
        <v>35.1</v>
      </c>
      <c r="F34" s="19">
        <f>IFERROR(VLOOKUP(Table2[[#This Row],[Player]],Season!$B:$AD,8,0),"-")</f>
        <v>32.9</v>
      </c>
      <c r="G34" s="19">
        <f>IFERROR(VLOOKUP(Table2[[#This Row],[Player]],Season!$B:$AD,20,0),"-")</f>
        <v>4.9000000000000004</v>
      </c>
      <c r="H34" s="19">
        <f>IFERROR(VLOOKUP(Table2[[#This Row],[Player]],Season!$B:$AD,21,0),"-")</f>
        <v>4.0999999999999996</v>
      </c>
      <c r="I34" s="19">
        <f>IFERROR(VLOOKUP(Table2[[#This Row],[Player]],Season!$B:$AD,9,0),"-")</f>
        <v>11.1</v>
      </c>
      <c r="J34" s="19">
        <f>IFERROR(VLOOKUP(Table2[[#This Row],[Player]],Season!$B:$AD,10,0),"-")</f>
        <v>21</v>
      </c>
      <c r="K34" s="19">
        <f>IFERROR(VLOOKUP(Table2[[#This Row],[Player]],Season!$B:$AD,12,0),"-")</f>
        <v>0.8</v>
      </c>
      <c r="L34" s="19">
        <f>IFERROR(VLOOKUP(Table2[[#This Row],[Player]],Season!$B:$AD,13,0),"-")</f>
        <v>1.8</v>
      </c>
      <c r="M34" s="19">
        <f>IFERROR(VLOOKUP(Table2[[#This Row],[Player]],Season!$B:$AD,15,0),"-")</f>
        <v>9.9</v>
      </c>
      <c r="N34" s="19">
        <f>IFERROR(VLOOKUP(Table2[[#This Row],[Player]],Season!$B:$AD,16,0),"-")</f>
        <v>11.2</v>
      </c>
      <c r="O34" s="19">
        <f>IFERROR(VLOOKUP(Table2[[#This Row],[Player]],Last3!$B:$AD,7,0),"-")</f>
        <v>32.6</v>
      </c>
      <c r="P34" s="19">
        <f>IFERROR(VLOOKUP(Table2[[#This Row],[Player]],Last3!$B:$AD,8,0),"-")</f>
        <v>29.3</v>
      </c>
      <c r="Q34" s="19">
        <f>IFERROR(VLOOKUP(Table2[[#This Row],[Player]],Last3!$B:$AD,20,0),"-")</f>
        <v>3.7</v>
      </c>
      <c r="R34" s="19">
        <f>IFERROR(VLOOKUP(Table2[[#This Row],[Player]],Last3!$B:$AD,21,0),"-")</f>
        <v>4.7</v>
      </c>
      <c r="S34" s="19" t="str">
        <f>IFERROR(VLOOKUP(Table2[[#This Row],[Player]],Last1!$B:$AD,7,0),"-")</f>
        <v>-</v>
      </c>
      <c r="T34" s="19" t="str">
        <f>IFERROR(VLOOKUP(Table2[[#This Row],[Player]],Last1!$B:$AD,8,0),"-")</f>
        <v>-</v>
      </c>
      <c r="U34" s="19" t="str">
        <f>IFERROR(VLOOKUP(Table2[[#This Row],[Player]],Last1!$B:$AD,20,0),"-")</f>
        <v>-</v>
      </c>
      <c r="V34" s="19" t="str">
        <f>IFERROR(VLOOKUP(Table2[[#This Row],[Player]],Last1!$B:$AD,21,0),"-")</f>
        <v>-</v>
      </c>
      <c r="Y34" s="128">
        <f>Table2[[#This Row],[3PM]]</f>
        <v>0.8</v>
      </c>
      <c r="Z34" s="128">
        <f>Table2[[#This Row],[3PA]]</f>
        <v>1.8</v>
      </c>
      <c r="AA34" s="128" t="str">
        <f>IFERROR(VLOOKUP(Table2[[#This Row],[Player]],Last1!$B:$AD,12,0),"-")</f>
        <v>-</v>
      </c>
      <c r="AB34" s="128" t="str">
        <f>IFERROR(VLOOKUP(Table2[[#This Row],[Player]],Last1!$B:$AD,13,0),"-")</f>
        <v>-</v>
      </c>
      <c r="AC34" s="128">
        <f>IFERROR(VLOOKUP(Table2[[#This Row],[Player]],Last3!$B:$AD,12,0),"-")</f>
        <v>0.7</v>
      </c>
      <c r="AD34" s="128">
        <f>IFERROR(VLOOKUP(Table2[[#This Row],[Player]],Last3!$B:$AD,13,0),"-")</f>
        <v>1.7</v>
      </c>
      <c r="AE34" s="135">
        <f>0.33*AVERAGE(Table2[[#This Row],[L3_3PA]],Table2[[#This Row],[SEA_3PA]])</f>
        <v>0.57750000000000001</v>
      </c>
      <c r="AF34" s="76" t="str">
        <f>Table2[[#This Row],[L1_3PM]]</f>
        <v>-</v>
      </c>
      <c r="AG34" s="135" t="str">
        <f>IFERROR(Table2[[#This Row],[PROJ 3PM]]-Table2[[#This Row],[LG 3PM]],"-")</f>
        <v>-</v>
      </c>
      <c r="AH3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" spans="1:34" x14ac:dyDescent="0.3">
      <c r="A35" s="2" t="s">
        <v>29</v>
      </c>
      <c r="B35" s="129" t="str">
        <f>IFERROR(VLOOKUP(Table2[[#This Row],[Player]],Season!$B:$AD,2,0),"-")</f>
        <v>CHI</v>
      </c>
      <c r="C35" s="19">
        <f>IFERROR(VLOOKUP(Table2[[#This Row],[Player]],Season!$B:$AD,3,0),"-")</f>
        <v>33</v>
      </c>
      <c r="D35" s="19">
        <f>IFERROR(VLOOKUP(Table2[[#This Row],[Player]],Season!$B:$AD,4,0),"-")</f>
        <v>14</v>
      </c>
      <c r="E35" s="19">
        <f>IFERROR(VLOOKUP(Table2[[#This Row],[Player]],Season!$B:$AD,7,0),"-")</f>
        <v>37.6</v>
      </c>
      <c r="F35" s="19">
        <f>IFERROR(VLOOKUP(Table2[[#This Row],[Player]],Season!$B:$AD,8,0),"-")</f>
        <v>23.9</v>
      </c>
      <c r="G35" s="19">
        <f>IFERROR(VLOOKUP(Table2[[#This Row],[Player]],Season!$B:$AD,20,0),"-")</f>
        <v>5.0999999999999996</v>
      </c>
      <c r="H35" s="19">
        <f>IFERROR(VLOOKUP(Table2[[#This Row],[Player]],Season!$B:$AD,21,0),"-")</f>
        <v>5.3</v>
      </c>
      <c r="I35" s="19">
        <f>IFERROR(VLOOKUP(Table2[[#This Row],[Player]],Season!$B:$AD,9,0),"-")</f>
        <v>8.6</v>
      </c>
      <c r="J35" s="19">
        <f>IFERROR(VLOOKUP(Table2[[#This Row],[Player]],Season!$B:$AD,10,0),"-")</f>
        <v>16.5</v>
      </c>
      <c r="K35" s="19">
        <f>IFERROR(VLOOKUP(Table2[[#This Row],[Player]],Season!$B:$AD,12,0),"-")</f>
        <v>1.1000000000000001</v>
      </c>
      <c r="L35" s="19">
        <f>IFERROR(VLOOKUP(Table2[[#This Row],[Player]],Season!$B:$AD,13,0),"-")</f>
        <v>2.6</v>
      </c>
      <c r="M35" s="19">
        <f>IFERROR(VLOOKUP(Table2[[#This Row],[Player]],Season!$B:$AD,15,0),"-")</f>
        <v>5.6</v>
      </c>
      <c r="N35" s="19">
        <f>IFERROR(VLOOKUP(Table2[[#This Row],[Player]],Season!$B:$AD,16,0),"-")</f>
        <v>6.8</v>
      </c>
      <c r="O35" s="19">
        <f>IFERROR(VLOOKUP(Table2[[#This Row],[Player]],Last3!$B:$AD,7,0),"-")</f>
        <v>30.1</v>
      </c>
      <c r="P35" s="19">
        <f>IFERROR(VLOOKUP(Table2[[#This Row],[Player]],Last3!$B:$AD,8,0),"-")</f>
        <v>14</v>
      </c>
      <c r="Q35" s="19">
        <f>IFERROR(VLOOKUP(Table2[[#This Row],[Player]],Last3!$B:$AD,20,0),"-")</f>
        <v>4.7</v>
      </c>
      <c r="R35" s="19">
        <f>IFERROR(VLOOKUP(Table2[[#This Row],[Player]],Last3!$B:$AD,21,0),"-")</f>
        <v>6</v>
      </c>
      <c r="S35" s="19">
        <f>IFERROR(VLOOKUP(Table2[[#This Row],[Player]],Last1!$B:$AD,7,0),"-")</f>
        <v>33.200000000000003</v>
      </c>
      <c r="T35" s="19">
        <f>IFERROR(VLOOKUP(Table2[[#This Row],[Player]],Last1!$B:$AD,8,0),"-")</f>
        <v>21</v>
      </c>
      <c r="U35" s="19">
        <f>IFERROR(VLOOKUP(Table2[[#This Row],[Player]],Last1!$B:$AD,20,0),"-")</f>
        <v>5</v>
      </c>
      <c r="V35" s="19">
        <f>IFERROR(VLOOKUP(Table2[[#This Row],[Player]],Last1!$B:$AD,21,0),"-")</f>
        <v>7</v>
      </c>
      <c r="Y35" s="128">
        <f>Table2[[#This Row],[3PM]]</f>
        <v>1.1000000000000001</v>
      </c>
      <c r="Z35" s="128">
        <f>Table2[[#This Row],[3PA]]</f>
        <v>2.6</v>
      </c>
      <c r="AA35" s="128">
        <f>IFERROR(VLOOKUP(Table2[[#This Row],[Player]],Last1!$B:$AD,12,0),"-")</f>
        <v>2</v>
      </c>
      <c r="AB35" s="128">
        <f>IFERROR(VLOOKUP(Table2[[#This Row],[Player]],Last1!$B:$AD,13,0),"-")</f>
        <v>5</v>
      </c>
      <c r="AC35" s="128">
        <f>IFERROR(VLOOKUP(Table2[[#This Row],[Player]],Last3!$B:$AD,12,0),"-")</f>
        <v>1.3</v>
      </c>
      <c r="AD35" s="128">
        <f>IFERROR(VLOOKUP(Table2[[#This Row],[Player]],Last3!$B:$AD,13,0),"-")</f>
        <v>3.3</v>
      </c>
      <c r="AE35" s="135">
        <f>0.33*AVERAGE(Table2[[#This Row],[L3_3PA]],Table2[[#This Row],[SEA_3PA]])</f>
        <v>0.97350000000000014</v>
      </c>
      <c r="AF35" s="76">
        <f>Table2[[#This Row],[L1_3PM]]</f>
        <v>2</v>
      </c>
      <c r="AG35" s="135">
        <f>IFERROR(Table2[[#This Row],[PROJ 3PM]]-Table2[[#This Row],[LG 3PM]],"-")</f>
        <v>-1.0265</v>
      </c>
      <c r="AH3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" spans="1:34" x14ac:dyDescent="0.3">
      <c r="A36" s="2" t="s">
        <v>118</v>
      </c>
      <c r="B36" s="129" t="str">
        <f>IFERROR(VLOOKUP(Table2[[#This Row],[Player]],Season!$B:$AD,2,0),"-")</f>
        <v>CHA</v>
      </c>
      <c r="C36" s="134">
        <f>IFERROR(VLOOKUP(Table2[[#This Row],[Player]],Season!$B:$AD,3,0),"-")</f>
        <v>29</v>
      </c>
      <c r="D36" s="134">
        <f>IFERROR(VLOOKUP(Table2[[#This Row],[Player]],Season!$B:$AD,4,0),"-")</f>
        <v>12</v>
      </c>
      <c r="E36" s="134">
        <f>IFERROR(VLOOKUP(Table2[[#This Row],[Player]],Season!$B:$AD,7,0),"-")</f>
        <v>34</v>
      </c>
      <c r="F36" s="19">
        <f>IFERROR(VLOOKUP(Table2[[#This Row],[Player]],Season!$B:$AD,8,0),"-")</f>
        <v>19.899999999999999</v>
      </c>
      <c r="G36" s="19">
        <f>IFERROR(VLOOKUP(Table2[[#This Row],[Player]],Season!$B:$AD,20,0),"-")</f>
        <v>3.8</v>
      </c>
      <c r="H36" s="19">
        <f>IFERROR(VLOOKUP(Table2[[#This Row],[Player]],Season!$B:$AD,21,0),"-")</f>
        <v>6</v>
      </c>
      <c r="I36" s="19">
        <f>IFERROR(VLOOKUP(Table2[[#This Row],[Player]],Season!$B:$AD,9,0),"-")</f>
        <v>7.7</v>
      </c>
      <c r="J36" s="19">
        <f>IFERROR(VLOOKUP(Table2[[#This Row],[Player]],Season!$B:$AD,10,0),"-")</f>
        <v>18.100000000000001</v>
      </c>
      <c r="K36" s="19">
        <f>IFERROR(VLOOKUP(Table2[[#This Row],[Player]],Season!$B:$AD,12,0),"-")</f>
        <v>2.4</v>
      </c>
      <c r="L36" s="19">
        <f>IFERROR(VLOOKUP(Table2[[#This Row],[Player]],Season!$B:$AD,13,0),"-")</f>
        <v>7.5</v>
      </c>
      <c r="M36" s="19">
        <f>IFERROR(VLOOKUP(Table2[[#This Row],[Player]],Season!$B:$AD,15,0),"-")</f>
        <v>2.2000000000000002</v>
      </c>
      <c r="N36" s="19">
        <f>IFERROR(VLOOKUP(Table2[[#This Row],[Player]],Season!$B:$AD,16,0),"-")</f>
        <v>3</v>
      </c>
      <c r="O36" s="19">
        <f>IFERROR(VLOOKUP(Table2[[#This Row],[Player]],Last3!$B:$AD,7,0),"-")</f>
        <v>9.6</v>
      </c>
      <c r="P36" s="19">
        <f>IFERROR(VLOOKUP(Table2[[#This Row],[Player]],Last3!$B:$AD,8,0),"-")</f>
        <v>5</v>
      </c>
      <c r="Q36" s="19">
        <f>IFERROR(VLOOKUP(Table2[[#This Row],[Player]],Last3!$B:$AD,20,0),"-")</f>
        <v>4</v>
      </c>
      <c r="R36" s="19">
        <f>IFERROR(VLOOKUP(Table2[[#This Row],[Player]],Last3!$B:$AD,21,0),"-")</f>
        <v>2</v>
      </c>
      <c r="S36" s="19" t="str">
        <f>IFERROR(VLOOKUP(Table2[[#This Row],[Player]],Last1!$B:$AD,7,0),"-")</f>
        <v>-</v>
      </c>
      <c r="T36" s="19" t="str">
        <f>IFERROR(VLOOKUP(Table2[[#This Row],[Player]],Last1!$B:$AD,8,0),"-")</f>
        <v>-</v>
      </c>
      <c r="U36" s="19" t="str">
        <f>IFERROR(VLOOKUP(Table2[[#This Row],[Player]],Last1!$B:$AD,20,0),"-")</f>
        <v>-</v>
      </c>
      <c r="V36" s="19" t="str">
        <f>IFERROR(VLOOKUP(Table2[[#This Row],[Player]],Last1!$B:$AD,21,0),"-")</f>
        <v>-</v>
      </c>
      <c r="W36" s="75"/>
      <c r="X36" s="75"/>
      <c r="Y36" s="128">
        <f>Table2[[#This Row],[3PM]]</f>
        <v>2.4</v>
      </c>
      <c r="Z36" s="128">
        <f>Table2[[#This Row],[3PA]]</f>
        <v>7.5</v>
      </c>
      <c r="AA36" s="128" t="str">
        <f>IFERROR(VLOOKUP(Table2[[#This Row],[Player]],Last1!$B:$AD,12,0),"-")</f>
        <v>-</v>
      </c>
      <c r="AB36" s="128" t="str">
        <f>IFERROR(VLOOKUP(Table2[[#This Row],[Player]],Last1!$B:$AD,13,0),"-")</f>
        <v>-</v>
      </c>
      <c r="AC36" s="128">
        <f>IFERROR(VLOOKUP(Table2[[#This Row],[Player]],Last3!$B:$AD,12,0),"-")</f>
        <v>1</v>
      </c>
      <c r="AD36" s="128">
        <f>IFERROR(VLOOKUP(Table2[[#This Row],[Player]],Last3!$B:$AD,13,0),"-")</f>
        <v>3</v>
      </c>
      <c r="AE36" s="135">
        <f>0.33*AVERAGE(Table2[[#This Row],[L3_3PA]],Table2[[#This Row],[SEA_3PA]])</f>
        <v>1.7325000000000002</v>
      </c>
      <c r="AF36" s="76" t="str">
        <f>Table2[[#This Row],[L1_3PM]]</f>
        <v>-</v>
      </c>
      <c r="AG36" s="135" t="str">
        <f>IFERROR(Table2[[#This Row],[PROJ 3PM]]-Table2[[#This Row],[LG 3PM]],"-")</f>
        <v>-</v>
      </c>
      <c r="AH3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" spans="1:34" x14ac:dyDescent="0.3">
      <c r="A37" s="2" t="s">
        <v>95</v>
      </c>
      <c r="B37" s="129" t="str">
        <f>IFERROR(VLOOKUP(Table2[[#This Row],[Player]],Season!$B:$AD,2,0),"-")</f>
        <v>POR</v>
      </c>
      <c r="C37" s="134">
        <f>IFERROR(VLOOKUP(Table2[[#This Row],[Player]],Season!$B:$AD,3,0),"-")</f>
        <v>32</v>
      </c>
      <c r="D37" s="134">
        <f>IFERROR(VLOOKUP(Table2[[#This Row],[Player]],Season!$B:$AD,4,0),"-")</f>
        <v>11</v>
      </c>
      <c r="E37" s="134">
        <f>IFERROR(VLOOKUP(Table2[[#This Row],[Player]],Season!$B:$AD,7,0),"-")</f>
        <v>36.6</v>
      </c>
      <c r="F37" s="19">
        <f>IFERROR(VLOOKUP(Table2[[#This Row],[Player]],Season!$B:$AD,8,0),"-")</f>
        <v>31.8</v>
      </c>
      <c r="G37" s="19">
        <f>IFERROR(VLOOKUP(Table2[[#This Row],[Player]],Season!$B:$AD,20,0),"-")</f>
        <v>6.6</v>
      </c>
      <c r="H37" s="19">
        <f>IFERROR(VLOOKUP(Table2[[#This Row],[Player]],Season!$B:$AD,21,0),"-")</f>
        <v>7.7</v>
      </c>
      <c r="I37" s="19">
        <f>IFERROR(VLOOKUP(Table2[[#This Row],[Player]],Season!$B:$AD,9,0),"-")</f>
        <v>9</v>
      </c>
      <c r="J37" s="19">
        <f>IFERROR(VLOOKUP(Table2[[#This Row],[Player]],Season!$B:$AD,10,0),"-")</f>
        <v>21.2</v>
      </c>
      <c r="K37" s="19">
        <f>IFERROR(VLOOKUP(Table2[[#This Row],[Player]],Season!$B:$AD,12,0),"-")</f>
        <v>3.6</v>
      </c>
      <c r="L37" s="19">
        <f>IFERROR(VLOOKUP(Table2[[#This Row],[Player]],Season!$B:$AD,13,0),"-")</f>
        <v>11.2</v>
      </c>
      <c r="M37" s="19">
        <f>IFERROR(VLOOKUP(Table2[[#This Row],[Player]],Season!$B:$AD,15,0),"-")</f>
        <v>10.199999999999999</v>
      </c>
      <c r="N37" s="19">
        <f>IFERROR(VLOOKUP(Table2[[#This Row],[Player]],Season!$B:$AD,16,0),"-")</f>
        <v>11.4</v>
      </c>
      <c r="O37" s="19">
        <f>IFERROR(VLOOKUP(Table2[[#This Row],[Player]],Last3!$B:$AD,7,0),"-")</f>
        <v>33.6</v>
      </c>
      <c r="P37" s="19">
        <f>IFERROR(VLOOKUP(Table2[[#This Row],[Player]],Last3!$B:$AD,8,0),"-")</f>
        <v>30</v>
      </c>
      <c r="Q37" s="19">
        <f>IFERROR(VLOOKUP(Table2[[#This Row],[Player]],Last3!$B:$AD,20,0),"-")</f>
        <v>7</v>
      </c>
      <c r="R37" s="19">
        <f>IFERROR(VLOOKUP(Table2[[#This Row],[Player]],Last3!$B:$AD,21,0),"-")</f>
        <v>12</v>
      </c>
      <c r="S37" s="19" t="str">
        <f>IFERROR(VLOOKUP(Table2[[#This Row],[Player]],Last1!$B:$AD,7,0),"-")</f>
        <v>-</v>
      </c>
      <c r="T37" s="19" t="str">
        <f>IFERROR(VLOOKUP(Table2[[#This Row],[Player]],Last1!$B:$AD,8,0),"-")</f>
        <v>-</v>
      </c>
      <c r="U37" s="19" t="str">
        <f>IFERROR(VLOOKUP(Table2[[#This Row],[Player]],Last1!$B:$AD,20,0),"-")</f>
        <v>-</v>
      </c>
      <c r="V37" s="19" t="str">
        <f>IFERROR(VLOOKUP(Table2[[#This Row],[Player]],Last1!$B:$AD,21,0),"-")</f>
        <v>-</v>
      </c>
      <c r="W37" s="75"/>
      <c r="X37" s="75"/>
      <c r="Y37" s="128">
        <f>Table2[[#This Row],[3PM]]</f>
        <v>3.6</v>
      </c>
      <c r="Z37" s="128">
        <f>Table2[[#This Row],[3PA]]</f>
        <v>11.2</v>
      </c>
      <c r="AA37" s="128" t="str">
        <f>IFERROR(VLOOKUP(Table2[[#This Row],[Player]],Last1!$B:$AD,12,0),"-")</f>
        <v>-</v>
      </c>
      <c r="AB37" s="128" t="str">
        <f>IFERROR(VLOOKUP(Table2[[#This Row],[Player]],Last1!$B:$AD,13,0),"-")</f>
        <v>-</v>
      </c>
      <c r="AC37" s="128">
        <f>IFERROR(VLOOKUP(Table2[[#This Row],[Player]],Last3!$B:$AD,12,0),"-")</f>
        <v>2</v>
      </c>
      <c r="AD37" s="128">
        <f>IFERROR(VLOOKUP(Table2[[#This Row],[Player]],Last3!$B:$AD,13,0),"-")</f>
        <v>10</v>
      </c>
      <c r="AE37" s="135">
        <f>0.33*AVERAGE(Table2[[#This Row],[L3_3PA]],Table2[[#This Row],[SEA_3PA]])</f>
        <v>3.4980000000000002</v>
      </c>
      <c r="AF37" s="76" t="str">
        <f>Table2[[#This Row],[L1_3PM]]</f>
        <v>-</v>
      </c>
      <c r="AG37" s="135" t="str">
        <f>IFERROR(Table2[[#This Row],[PROJ 3PM]]-Table2[[#This Row],[LG 3PM]],"-")</f>
        <v>-</v>
      </c>
      <c r="AH3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3+ 3PM</v>
      </c>
    </row>
    <row r="38" spans="1:34" x14ac:dyDescent="0.3">
      <c r="A38" s="2" t="s">
        <v>105</v>
      </c>
      <c r="B38" s="129" t="str">
        <f>IFERROR(VLOOKUP(Table2[[#This Row],[Player]],Season!$B:$AD,2,0),"-")</f>
        <v>PHI</v>
      </c>
      <c r="C38" s="19">
        <f>IFERROR(VLOOKUP(Table2[[#This Row],[Player]],Season!$B:$AD,3,0),"-")</f>
        <v>29</v>
      </c>
      <c r="D38" s="19">
        <f>IFERROR(VLOOKUP(Table2[[#This Row],[Player]],Season!$B:$AD,4,0),"-")</f>
        <v>13</v>
      </c>
      <c r="E38" s="19">
        <f>IFERROR(VLOOKUP(Table2[[#This Row],[Player]],Season!$B:$AD,7,0),"-")</f>
        <v>33.4</v>
      </c>
      <c r="F38" s="19">
        <f>IFERROR(VLOOKUP(Table2[[#This Row],[Player]],Season!$B:$AD,8,0),"-")</f>
        <v>34.5</v>
      </c>
      <c r="G38" s="19">
        <f>IFERROR(VLOOKUP(Table2[[#This Row],[Player]],Season!$B:$AD,20,0),"-")</f>
        <v>9.3000000000000007</v>
      </c>
      <c r="H38" s="19">
        <f>IFERROR(VLOOKUP(Table2[[#This Row],[Player]],Season!$B:$AD,21,0),"-")</f>
        <v>4.7</v>
      </c>
      <c r="I38" s="19">
        <f>IFERROR(VLOOKUP(Table2[[#This Row],[Player]],Season!$B:$AD,9,0),"-")</f>
        <v>11.4</v>
      </c>
      <c r="J38" s="19">
        <f>IFERROR(VLOOKUP(Table2[[#This Row],[Player]],Season!$B:$AD,10,0),"-")</f>
        <v>19.100000000000001</v>
      </c>
      <c r="K38" s="19">
        <f>IFERROR(VLOOKUP(Table2[[#This Row],[Player]],Season!$B:$AD,12,0),"-")</f>
        <v>1</v>
      </c>
      <c r="L38" s="19">
        <f>IFERROR(VLOOKUP(Table2[[#This Row],[Player]],Season!$B:$AD,13,0),"-")</f>
        <v>2.8</v>
      </c>
      <c r="M38" s="19">
        <f>IFERROR(VLOOKUP(Table2[[#This Row],[Player]],Season!$B:$AD,15,0),"-")</f>
        <v>10.7</v>
      </c>
      <c r="N38" s="19">
        <f>IFERROR(VLOOKUP(Table2[[#This Row],[Player]],Season!$B:$AD,16,0),"-")</f>
        <v>12.7</v>
      </c>
      <c r="O38" s="19">
        <f>IFERROR(VLOOKUP(Table2[[#This Row],[Player]],Last3!$B:$AD,7,0),"-")</f>
        <v>28.8</v>
      </c>
      <c r="P38" s="19">
        <f>IFERROR(VLOOKUP(Table2[[#This Row],[Player]],Last3!$B:$AD,8,0),"-")</f>
        <v>28.7</v>
      </c>
      <c r="Q38" s="19">
        <f>IFERROR(VLOOKUP(Table2[[#This Row],[Player]],Last3!$B:$AD,20,0),"-")</f>
        <v>8.6999999999999993</v>
      </c>
      <c r="R38" s="19">
        <f>IFERROR(VLOOKUP(Table2[[#This Row],[Player]],Last3!$B:$AD,21,0),"-")</f>
        <v>6.3</v>
      </c>
      <c r="S38" s="19" t="str">
        <f>IFERROR(VLOOKUP(Table2[[#This Row],[Player]],Last1!$B:$AD,7,0),"-")</f>
        <v>-</v>
      </c>
      <c r="T38" s="19" t="str">
        <f>IFERROR(VLOOKUP(Table2[[#This Row],[Player]],Last1!$B:$AD,8,0),"-")</f>
        <v>-</v>
      </c>
      <c r="U38" s="19" t="str">
        <f>IFERROR(VLOOKUP(Table2[[#This Row],[Player]],Last1!$B:$AD,20,0),"-")</f>
        <v>-</v>
      </c>
      <c r="V38" s="19" t="str">
        <f>IFERROR(VLOOKUP(Table2[[#This Row],[Player]],Last1!$B:$AD,21,0),"-")</f>
        <v>-</v>
      </c>
      <c r="Y38" s="128">
        <f>Table2[[#This Row],[3PM]]</f>
        <v>1</v>
      </c>
      <c r="Z38" s="128">
        <f>Table2[[#This Row],[3PA]]</f>
        <v>2.8</v>
      </c>
      <c r="AA38" s="128" t="str">
        <f>IFERROR(VLOOKUP(Table2[[#This Row],[Player]],Last1!$B:$AD,12,0),"-")</f>
        <v>-</v>
      </c>
      <c r="AB38" s="128" t="str">
        <f>IFERROR(VLOOKUP(Table2[[#This Row],[Player]],Last1!$B:$AD,13,0),"-")</f>
        <v>-</v>
      </c>
      <c r="AC38" s="128">
        <f>IFERROR(VLOOKUP(Table2[[#This Row],[Player]],Last3!$B:$AD,12,0),"-")</f>
        <v>0.7</v>
      </c>
      <c r="AD38" s="128">
        <f>IFERROR(VLOOKUP(Table2[[#This Row],[Player]],Last3!$B:$AD,13,0),"-")</f>
        <v>3.7</v>
      </c>
      <c r="AE38" s="83">
        <f>0.33*AVERAGE(Table2[[#This Row],[L3_3PA]],Table2[[#This Row],[SEA_3PA]])</f>
        <v>1.0725</v>
      </c>
      <c r="AF38" s="21" t="str">
        <f>Table2[[#This Row],[L1_3PM]]</f>
        <v>-</v>
      </c>
      <c r="AG38" s="83" t="str">
        <f>IFERROR(Table2[[#This Row],[PROJ 3PM]]-Table2[[#This Row],[LG 3PM]],"-")</f>
        <v>-</v>
      </c>
      <c r="AH3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" spans="1:34" x14ac:dyDescent="0.3">
      <c r="A39" s="2" t="s">
        <v>242</v>
      </c>
      <c r="B39" s="129" t="str">
        <f>IFERROR(VLOOKUP(Table2[[#This Row],[Player]],Season!$B:$AD,2,0),"-")</f>
        <v>NYK</v>
      </c>
      <c r="C39" s="19">
        <f>IFERROR(VLOOKUP(Table2[[#This Row],[Player]],Season!$B:$AD,3,0),"-")</f>
        <v>28</v>
      </c>
      <c r="D39" s="19">
        <f>IFERROR(VLOOKUP(Table2[[#This Row],[Player]],Season!$B:$AD,4,0),"-")</f>
        <v>15</v>
      </c>
      <c r="E39" s="19">
        <f>IFERROR(VLOOKUP(Table2[[#This Row],[Player]],Season!$B:$AD,7,0),"-")</f>
        <v>31</v>
      </c>
      <c r="F39" s="19">
        <f>IFERROR(VLOOKUP(Table2[[#This Row],[Player]],Season!$B:$AD,8,0),"-")</f>
        <v>10</v>
      </c>
      <c r="G39" s="19">
        <f>IFERROR(VLOOKUP(Table2[[#This Row],[Player]],Season!$B:$AD,20,0),"-")</f>
        <v>6.9</v>
      </c>
      <c r="H39" s="19">
        <f>IFERROR(VLOOKUP(Table2[[#This Row],[Player]],Season!$B:$AD,21,0),"-")</f>
        <v>3.9</v>
      </c>
      <c r="I39" s="19">
        <f>IFERROR(VLOOKUP(Table2[[#This Row],[Player]],Season!$B:$AD,9,0),"-")</f>
        <v>3.5</v>
      </c>
      <c r="J39" s="19">
        <f>IFERROR(VLOOKUP(Table2[[#This Row],[Player]],Season!$B:$AD,10,0),"-")</f>
        <v>5.7</v>
      </c>
      <c r="K39" s="19">
        <f>IFERROR(VLOOKUP(Table2[[#This Row],[Player]],Season!$B:$AD,12,0),"-")</f>
        <v>1</v>
      </c>
      <c r="L39" s="19">
        <f>IFERROR(VLOOKUP(Table2[[#This Row],[Player]],Season!$B:$AD,13,0),"-")</f>
        <v>1.9</v>
      </c>
      <c r="M39" s="19">
        <f>IFERROR(VLOOKUP(Table2[[#This Row],[Player]],Season!$B:$AD,15,0),"-")</f>
        <v>1.9</v>
      </c>
      <c r="N39" s="19">
        <f>IFERROR(VLOOKUP(Table2[[#This Row],[Player]],Season!$B:$AD,16,0),"-")</f>
        <v>2.2999999999999998</v>
      </c>
      <c r="O39" s="19">
        <f>IFERROR(VLOOKUP(Table2[[#This Row],[Player]],Last3!$B:$AD,7,0),"-")</f>
        <v>28.7</v>
      </c>
      <c r="P39" s="19">
        <f>IFERROR(VLOOKUP(Table2[[#This Row],[Player]],Last3!$B:$AD,8,0),"-")</f>
        <v>9.5</v>
      </c>
      <c r="Q39" s="19">
        <f>IFERROR(VLOOKUP(Table2[[#This Row],[Player]],Last3!$B:$AD,20,0),"-")</f>
        <v>4.8</v>
      </c>
      <c r="R39" s="19">
        <f>IFERROR(VLOOKUP(Table2[[#This Row],[Player]],Last3!$B:$AD,21,0),"-")</f>
        <v>2.8</v>
      </c>
      <c r="S39" s="19">
        <f>IFERROR(VLOOKUP(Table2[[#This Row],[Player]],Last1!$B:$AD,7,0),"-")</f>
        <v>24.7</v>
      </c>
      <c r="T39" s="19">
        <f>IFERROR(VLOOKUP(Table2[[#This Row],[Player]],Last1!$B:$AD,8,0),"-")</f>
        <v>9</v>
      </c>
      <c r="U39" s="19">
        <f>IFERROR(VLOOKUP(Table2[[#This Row],[Player]],Last1!$B:$AD,20,0),"-")</f>
        <v>5</v>
      </c>
      <c r="V39" s="19">
        <f>IFERROR(VLOOKUP(Table2[[#This Row],[Player]],Last1!$B:$AD,21,0),"-")</f>
        <v>2</v>
      </c>
      <c r="Y39" s="128">
        <f>Table2[[#This Row],[3PM]]</f>
        <v>1</v>
      </c>
      <c r="Z39" s="128">
        <f>Table2[[#This Row],[3PA]]</f>
        <v>1.9</v>
      </c>
      <c r="AA39" s="128">
        <f>IFERROR(VLOOKUP(Table2[[#This Row],[Player]],Last1!$B:$AD,12,0),"-")</f>
        <v>1</v>
      </c>
      <c r="AB39" s="128">
        <f>IFERROR(VLOOKUP(Table2[[#This Row],[Player]],Last1!$B:$AD,13,0),"-")</f>
        <v>1</v>
      </c>
      <c r="AC39" s="128">
        <f>IFERROR(VLOOKUP(Table2[[#This Row],[Player]],Last3!$B:$AD,12,0),"-")</f>
        <v>1</v>
      </c>
      <c r="AD39" s="128">
        <f>IFERROR(VLOOKUP(Table2[[#This Row],[Player]],Last3!$B:$AD,13,0),"-")</f>
        <v>1.8</v>
      </c>
      <c r="AE39" s="135">
        <f>0.33*AVERAGE(Table2[[#This Row],[L3_3PA]],Table2[[#This Row],[SEA_3PA]])</f>
        <v>0.61050000000000004</v>
      </c>
      <c r="AF39" s="76">
        <f>Table2[[#This Row],[L1_3PM]]</f>
        <v>1</v>
      </c>
      <c r="AG39" s="135">
        <f>IFERROR(Table2[[#This Row],[PROJ 3PM]]-Table2[[#This Row],[LG 3PM]],"-")</f>
        <v>-0.38949999999999996</v>
      </c>
      <c r="AH3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0" spans="1:34" x14ac:dyDescent="0.3">
      <c r="A40" s="2" t="s">
        <v>89</v>
      </c>
      <c r="B40" s="129" t="str">
        <f>IFERROR(VLOOKUP(Table2[[#This Row],[Player]],Season!$B:$AD,2,0),"-")</f>
        <v>MIL</v>
      </c>
      <c r="C40" s="134">
        <f>IFERROR(VLOOKUP(Table2[[#This Row],[Player]],Season!$B:$AD,3,0),"-")</f>
        <v>28</v>
      </c>
      <c r="D40" s="134">
        <f>IFERROR(VLOOKUP(Table2[[#This Row],[Player]],Season!$B:$AD,4,0),"-")</f>
        <v>11</v>
      </c>
      <c r="E40" s="134">
        <f>IFERROR(VLOOKUP(Table2[[#This Row],[Player]],Season!$B:$AD,7,0),"-")</f>
        <v>31</v>
      </c>
      <c r="F40" s="19">
        <f>IFERROR(VLOOKUP(Table2[[#This Row],[Player]],Season!$B:$AD,8,0),"-")</f>
        <v>30.5</v>
      </c>
      <c r="G40" s="19">
        <f>IFERROR(VLOOKUP(Table2[[#This Row],[Player]],Season!$B:$AD,20,0),"-")</f>
        <v>10.6</v>
      </c>
      <c r="H40" s="19">
        <f>IFERROR(VLOOKUP(Table2[[#This Row],[Player]],Season!$B:$AD,21,0),"-")</f>
        <v>6.5</v>
      </c>
      <c r="I40" s="19">
        <f>IFERROR(VLOOKUP(Table2[[#This Row],[Player]],Season!$B:$AD,9,0),"-")</f>
        <v>11.5</v>
      </c>
      <c r="J40" s="19">
        <f>IFERROR(VLOOKUP(Table2[[#This Row],[Player]],Season!$B:$AD,10,0),"-")</f>
        <v>18.899999999999999</v>
      </c>
      <c r="K40" s="19">
        <f>IFERROR(VLOOKUP(Table2[[#This Row],[Player]],Season!$B:$AD,12,0),"-")</f>
        <v>0.8</v>
      </c>
      <c r="L40" s="19">
        <f>IFERROR(VLOOKUP(Table2[[#This Row],[Player]],Season!$B:$AD,13,0),"-")</f>
        <v>2.2000000000000002</v>
      </c>
      <c r="M40" s="19">
        <f>IFERROR(VLOOKUP(Table2[[#This Row],[Player]],Season!$B:$AD,15,0),"-")</f>
        <v>6.8</v>
      </c>
      <c r="N40" s="19">
        <f>IFERROR(VLOOKUP(Table2[[#This Row],[Player]],Season!$B:$AD,16,0),"-")</f>
        <v>10.5</v>
      </c>
      <c r="O40" s="19">
        <f>IFERROR(VLOOKUP(Table2[[#This Row],[Player]],Last3!$B:$AD,7,0),"-")</f>
        <v>27</v>
      </c>
      <c r="P40" s="19">
        <f>IFERROR(VLOOKUP(Table2[[#This Row],[Player]],Last3!$B:$AD,8,0),"-")</f>
        <v>28.7</v>
      </c>
      <c r="Q40" s="19">
        <f>IFERROR(VLOOKUP(Table2[[#This Row],[Player]],Last3!$B:$AD,20,0),"-")</f>
        <v>9.6999999999999993</v>
      </c>
      <c r="R40" s="19">
        <f>IFERROR(VLOOKUP(Table2[[#This Row],[Player]],Last3!$B:$AD,21,0),"-")</f>
        <v>5.7</v>
      </c>
      <c r="S40" s="19" t="str">
        <f>IFERROR(VLOOKUP(Table2[[#This Row],[Player]],Last1!$B:$AD,7,0),"-")</f>
        <v>-</v>
      </c>
      <c r="T40" s="19" t="str">
        <f>IFERROR(VLOOKUP(Table2[[#This Row],[Player]],Last1!$B:$AD,8,0),"-")</f>
        <v>-</v>
      </c>
      <c r="U40" s="19" t="str">
        <f>IFERROR(VLOOKUP(Table2[[#This Row],[Player]],Last1!$B:$AD,20,0),"-")</f>
        <v>-</v>
      </c>
      <c r="V40" s="19" t="str">
        <f>IFERROR(VLOOKUP(Table2[[#This Row],[Player]],Last1!$B:$AD,21,0),"-")</f>
        <v>-</v>
      </c>
      <c r="W40" s="75"/>
      <c r="X40" s="75"/>
      <c r="Y40" s="128">
        <f>Table2[[#This Row],[3PM]]</f>
        <v>0.8</v>
      </c>
      <c r="Z40" s="128">
        <f>Table2[[#This Row],[3PA]]</f>
        <v>2.2000000000000002</v>
      </c>
      <c r="AA40" s="128" t="str">
        <f>IFERROR(VLOOKUP(Table2[[#This Row],[Player]],Last1!$B:$AD,12,0),"-")</f>
        <v>-</v>
      </c>
      <c r="AB40" s="128" t="str">
        <f>IFERROR(VLOOKUP(Table2[[#This Row],[Player]],Last1!$B:$AD,13,0),"-")</f>
        <v>-</v>
      </c>
      <c r="AC40" s="128">
        <f>IFERROR(VLOOKUP(Table2[[#This Row],[Player]],Last3!$B:$AD,12,0),"-")</f>
        <v>0.7</v>
      </c>
      <c r="AD40" s="128">
        <f>IFERROR(VLOOKUP(Table2[[#This Row],[Player]],Last3!$B:$AD,13,0),"-")</f>
        <v>3</v>
      </c>
      <c r="AE40" s="135">
        <f>0.33*AVERAGE(Table2[[#This Row],[L3_3PA]],Table2[[#This Row],[SEA_3PA]])</f>
        <v>0.8580000000000001</v>
      </c>
      <c r="AF40" s="76" t="str">
        <f>Table2[[#This Row],[L1_3PM]]</f>
        <v>-</v>
      </c>
      <c r="AG40" s="135" t="str">
        <f>IFERROR(Table2[[#This Row],[PROJ 3PM]]-Table2[[#This Row],[LG 3PM]],"-")</f>
        <v>-</v>
      </c>
      <c r="AH4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" spans="1:34" x14ac:dyDescent="0.3">
      <c r="A41" s="2" t="s">
        <v>167</v>
      </c>
      <c r="B41" s="129" t="str">
        <f>IFERROR(VLOOKUP(Table2[[#This Row],[Player]],Season!$B:$AD,2,0),"-")</f>
        <v>CHA</v>
      </c>
      <c r="C41" s="134">
        <f>IFERROR(VLOOKUP(Table2[[#This Row],[Player]],Season!$B:$AD,3,0),"-")</f>
        <v>24</v>
      </c>
      <c r="D41" s="134">
        <f>IFERROR(VLOOKUP(Table2[[#This Row],[Player]],Season!$B:$AD,4,0),"-")</f>
        <v>12</v>
      </c>
      <c r="E41" s="134">
        <f>IFERROR(VLOOKUP(Table2[[#This Row],[Player]],Season!$B:$AD,7,0),"-")</f>
        <v>32.700000000000003</v>
      </c>
      <c r="F41" s="19">
        <f>IFERROR(VLOOKUP(Table2[[#This Row],[Player]],Season!$B:$AD,8,0),"-")</f>
        <v>18.3</v>
      </c>
      <c r="G41" s="19">
        <f>IFERROR(VLOOKUP(Table2[[#This Row],[Player]],Season!$B:$AD,20,0),"-")</f>
        <v>5.9</v>
      </c>
      <c r="H41" s="19">
        <f>IFERROR(VLOOKUP(Table2[[#This Row],[Player]],Season!$B:$AD,21,0),"-")</f>
        <v>2.4</v>
      </c>
      <c r="I41" s="19">
        <f>IFERROR(VLOOKUP(Table2[[#This Row],[Player]],Season!$B:$AD,9,0),"-")</f>
        <v>7.1</v>
      </c>
      <c r="J41" s="19">
        <f>IFERROR(VLOOKUP(Table2[[#This Row],[Player]],Season!$B:$AD,10,0),"-")</f>
        <v>16</v>
      </c>
      <c r="K41" s="19">
        <f>IFERROR(VLOOKUP(Table2[[#This Row],[Player]],Season!$B:$AD,12,0),"-")</f>
        <v>2.2000000000000002</v>
      </c>
      <c r="L41" s="19">
        <f>IFERROR(VLOOKUP(Table2[[#This Row],[Player]],Season!$B:$AD,13,0),"-")</f>
        <v>6.5</v>
      </c>
      <c r="M41" s="19">
        <f>IFERROR(VLOOKUP(Table2[[#This Row],[Player]],Season!$B:$AD,15,0),"-")</f>
        <v>1.9</v>
      </c>
      <c r="N41" s="19">
        <f>IFERROR(VLOOKUP(Table2[[#This Row],[Player]],Season!$B:$AD,16,0),"-")</f>
        <v>2.9</v>
      </c>
      <c r="O41" s="19">
        <f>IFERROR(VLOOKUP(Table2[[#This Row],[Player]],Last3!$B:$AD,7,0),"-")</f>
        <v>33.299999999999997</v>
      </c>
      <c r="P41" s="19">
        <f>IFERROR(VLOOKUP(Table2[[#This Row],[Player]],Last3!$B:$AD,8,0),"-")</f>
        <v>27.5</v>
      </c>
      <c r="Q41" s="19">
        <f>IFERROR(VLOOKUP(Table2[[#This Row],[Player]],Last3!$B:$AD,20,0),"-")</f>
        <v>6.5</v>
      </c>
      <c r="R41" s="19">
        <f>IFERROR(VLOOKUP(Table2[[#This Row],[Player]],Last3!$B:$AD,21,0),"-")</f>
        <v>3.5</v>
      </c>
      <c r="S41" s="19">
        <f>IFERROR(VLOOKUP(Table2[[#This Row],[Player]],Last1!$B:$AD,7,0),"-")</f>
        <v>37.5</v>
      </c>
      <c r="T41" s="19">
        <f>IFERROR(VLOOKUP(Table2[[#This Row],[Player]],Last1!$B:$AD,8,0),"-")</f>
        <v>43</v>
      </c>
      <c r="U41" s="19">
        <f>IFERROR(VLOOKUP(Table2[[#This Row],[Player]],Last1!$B:$AD,20,0),"-")</f>
        <v>6</v>
      </c>
      <c r="V41" s="19">
        <f>IFERROR(VLOOKUP(Table2[[#This Row],[Player]],Last1!$B:$AD,21,0),"-")</f>
        <v>5</v>
      </c>
      <c r="W41" s="75"/>
      <c r="X41" s="75"/>
      <c r="Y41" s="128">
        <f>Table2[[#This Row],[3PM]]</f>
        <v>2.2000000000000002</v>
      </c>
      <c r="Z41" s="128">
        <f>Table2[[#This Row],[3PA]]</f>
        <v>6.5</v>
      </c>
      <c r="AA41" s="128">
        <f>IFERROR(VLOOKUP(Table2[[#This Row],[Player]],Last1!$B:$AD,12,0),"-")</f>
        <v>5</v>
      </c>
      <c r="AB41" s="128">
        <f>IFERROR(VLOOKUP(Table2[[#This Row],[Player]],Last1!$B:$AD,13,0),"-")</f>
        <v>9</v>
      </c>
      <c r="AC41" s="128">
        <f>IFERROR(VLOOKUP(Table2[[#This Row],[Player]],Last3!$B:$AD,12,0),"-")</f>
        <v>3</v>
      </c>
      <c r="AD41" s="128">
        <f>IFERROR(VLOOKUP(Table2[[#This Row],[Player]],Last3!$B:$AD,13,0),"-")</f>
        <v>8.8000000000000007</v>
      </c>
      <c r="AE41" s="135">
        <f>0.33*AVERAGE(Table2[[#This Row],[L3_3PA]],Table2[[#This Row],[SEA_3PA]])</f>
        <v>2.5245000000000002</v>
      </c>
      <c r="AF41" s="76">
        <f>Table2[[#This Row],[L1_3PM]]</f>
        <v>5</v>
      </c>
      <c r="AG41" s="135">
        <f>IFERROR(Table2[[#This Row],[PROJ 3PM]]-Table2[[#This Row],[LG 3PM]],"-")</f>
        <v>-2.4754999999999998</v>
      </c>
      <c r="AH4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2" spans="1:34" x14ac:dyDescent="0.3">
      <c r="A42" s="2" t="s">
        <v>57</v>
      </c>
      <c r="B42" s="129" t="str">
        <f>IFERROR(VLOOKUP(Table2[[#This Row],[Player]],Season!$B:$AD,2,0),"-")</f>
        <v>MIN</v>
      </c>
      <c r="C42" s="19">
        <f>IFERROR(VLOOKUP(Table2[[#This Row],[Player]],Season!$B:$AD,3,0),"-")</f>
        <v>21</v>
      </c>
      <c r="D42" s="19">
        <f>IFERROR(VLOOKUP(Table2[[#This Row],[Player]],Season!$B:$AD,4,0),"-")</f>
        <v>12</v>
      </c>
      <c r="E42" s="19">
        <f>IFERROR(VLOOKUP(Table2[[#This Row],[Player]],Season!$B:$AD,7,0),"-")</f>
        <v>35</v>
      </c>
      <c r="F42" s="19">
        <f>IFERROR(VLOOKUP(Table2[[#This Row],[Player]],Season!$B:$AD,8,0),"-")</f>
        <v>22.3</v>
      </c>
      <c r="G42" s="19">
        <f>IFERROR(VLOOKUP(Table2[[#This Row],[Player]],Season!$B:$AD,20,0),"-")</f>
        <v>5.5</v>
      </c>
      <c r="H42" s="19">
        <f>IFERROR(VLOOKUP(Table2[[#This Row],[Player]],Season!$B:$AD,21,0),"-")</f>
        <v>4.3</v>
      </c>
      <c r="I42" s="19">
        <f>IFERROR(VLOOKUP(Table2[[#This Row],[Player]],Season!$B:$AD,9,0),"-")</f>
        <v>8.3000000000000007</v>
      </c>
      <c r="J42" s="19">
        <f>IFERROR(VLOOKUP(Table2[[#This Row],[Player]],Season!$B:$AD,10,0),"-")</f>
        <v>18.899999999999999</v>
      </c>
      <c r="K42" s="19">
        <f>IFERROR(VLOOKUP(Table2[[#This Row],[Player]],Season!$B:$AD,12,0),"-")</f>
        <v>2.8</v>
      </c>
      <c r="L42" s="19">
        <f>IFERROR(VLOOKUP(Table2[[#This Row],[Player]],Season!$B:$AD,13,0),"-")</f>
        <v>7.2</v>
      </c>
      <c r="M42" s="19">
        <f>IFERROR(VLOOKUP(Table2[[#This Row],[Player]],Season!$B:$AD,15,0),"-")</f>
        <v>2.9</v>
      </c>
      <c r="N42" s="19">
        <f>IFERROR(VLOOKUP(Table2[[#This Row],[Player]],Season!$B:$AD,16,0),"-")</f>
        <v>4.4000000000000004</v>
      </c>
      <c r="O42" s="19">
        <f>IFERROR(VLOOKUP(Table2[[#This Row],[Player]],Last3!$B:$AD,7,0),"-")</f>
        <v>36.6</v>
      </c>
      <c r="P42" s="19">
        <f>IFERROR(VLOOKUP(Table2[[#This Row],[Player]],Last3!$B:$AD,8,0),"-")</f>
        <v>15</v>
      </c>
      <c r="Q42" s="19">
        <f>IFERROR(VLOOKUP(Table2[[#This Row],[Player]],Last3!$B:$AD,20,0),"-")</f>
        <v>4.5</v>
      </c>
      <c r="R42" s="19">
        <f>IFERROR(VLOOKUP(Table2[[#This Row],[Player]],Last3!$B:$AD,21,0),"-")</f>
        <v>5</v>
      </c>
      <c r="S42" s="19">
        <f>IFERROR(VLOOKUP(Table2[[#This Row],[Player]],Last1!$B:$AD,7,0),"-")</f>
        <v>38.6</v>
      </c>
      <c r="T42" s="19">
        <f>IFERROR(VLOOKUP(Table2[[#This Row],[Player]],Last1!$B:$AD,8,0),"-")</f>
        <v>17</v>
      </c>
      <c r="U42" s="19">
        <f>IFERROR(VLOOKUP(Table2[[#This Row],[Player]],Last1!$B:$AD,20,0),"-")</f>
        <v>5</v>
      </c>
      <c r="V42" s="19">
        <f>IFERROR(VLOOKUP(Table2[[#This Row],[Player]],Last1!$B:$AD,21,0),"-")</f>
        <v>7</v>
      </c>
      <c r="Y42" s="128">
        <f>Table2[[#This Row],[3PM]]</f>
        <v>2.8</v>
      </c>
      <c r="Z42" s="128">
        <f>Table2[[#This Row],[3PA]]</f>
        <v>7.2</v>
      </c>
      <c r="AA42" s="128">
        <f>IFERROR(VLOOKUP(Table2[[#This Row],[Player]],Last1!$B:$AD,12,0),"-")</f>
        <v>1</v>
      </c>
      <c r="AB42" s="128">
        <f>IFERROR(VLOOKUP(Table2[[#This Row],[Player]],Last1!$B:$AD,13,0),"-")</f>
        <v>3</v>
      </c>
      <c r="AC42" s="128">
        <f>IFERROR(VLOOKUP(Table2[[#This Row],[Player]],Last3!$B:$AD,12,0),"-")</f>
        <v>1.5</v>
      </c>
      <c r="AD42" s="128">
        <f>IFERROR(VLOOKUP(Table2[[#This Row],[Player]],Last3!$B:$AD,13,0),"-")</f>
        <v>5.5</v>
      </c>
      <c r="AE42" s="135">
        <f>0.33*AVERAGE(Table2[[#This Row],[L3_3PA]],Table2[[#This Row],[SEA_3PA]])</f>
        <v>2.0954999999999999</v>
      </c>
      <c r="AF42" s="76">
        <f>Table2[[#This Row],[L1_3PM]]</f>
        <v>1</v>
      </c>
      <c r="AG42" s="135">
        <f>IFERROR(Table2[[#This Row],[PROJ 3PM]]-Table2[[#This Row],[LG 3PM]],"-")</f>
        <v>1.0954999999999999</v>
      </c>
      <c r="AH4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43" spans="1:34" x14ac:dyDescent="0.3">
      <c r="A43" s="2" t="s">
        <v>45</v>
      </c>
      <c r="B43" s="129" t="str">
        <f>IFERROR(VLOOKUP(Table2[[#This Row],[Player]],Season!$B:$AD,2,0),"-")</f>
        <v>PHX</v>
      </c>
      <c r="C43" s="19">
        <f>IFERROR(VLOOKUP(Table2[[#This Row],[Player]],Season!$B:$AD,3,0),"-")</f>
        <v>34</v>
      </c>
      <c r="D43" s="19">
        <f>IFERROR(VLOOKUP(Table2[[#This Row],[Player]],Season!$B:$AD,4,0),"-")</f>
        <v>3</v>
      </c>
      <c r="E43" s="19">
        <f>IFERROR(VLOOKUP(Table2[[#This Row],[Player]],Season!$B:$AD,7,0),"-")</f>
        <v>32.700000000000003</v>
      </c>
      <c r="F43" s="19">
        <f>IFERROR(VLOOKUP(Table2[[#This Row],[Player]],Season!$B:$AD,8,0),"-")</f>
        <v>26.7</v>
      </c>
      <c r="G43" s="19">
        <f>IFERROR(VLOOKUP(Table2[[#This Row],[Player]],Season!$B:$AD,20,0),"-")</f>
        <v>7.3</v>
      </c>
      <c r="H43" s="19">
        <f>IFERROR(VLOOKUP(Table2[[#This Row],[Player]],Season!$B:$AD,21,0),"-")</f>
        <v>3.7</v>
      </c>
      <c r="I43" s="19">
        <f>IFERROR(VLOOKUP(Table2[[#This Row],[Player]],Season!$B:$AD,9,0),"-")</f>
        <v>9.6999999999999993</v>
      </c>
      <c r="J43" s="19">
        <f>IFERROR(VLOOKUP(Table2[[#This Row],[Player]],Season!$B:$AD,10,0),"-")</f>
        <v>14</v>
      </c>
      <c r="K43" s="19">
        <f>IFERROR(VLOOKUP(Table2[[#This Row],[Player]],Season!$B:$AD,12,0),"-")</f>
        <v>2.2999999999999998</v>
      </c>
      <c r="L43" s="19">
        <f>IFERROR(VLOOKUP(Table2[[#This Row],[Player]],Season!$B:$AD,13,0),"-")</f>
        <v>4.3</v>
      </c>
      <c r="M43" s="19">
        <f>IFERROR(VLOOKUP(Table2[[#This Row],[Player]],Season!$B:$AD,15,0),"-")</f>
        <v>5</v>
      </c>
      <c r="N43" s="19">
        <f>IFERROR(VLOOKUP(Table2[[#This Row],[Player]],Season!$B:$AD,16,0),"-")</f>
        <v>5.7</v>
      </c>
      <c r="O43" s="19" t="str">
        <f>IFERROR(VLOOKUP(Table2[[#This Row],[Player]],Last3!$B:$AD,7,0),"-")</f>
        <v>-</v>
      </c>
      <c r="P43" s="19" t="str">
        <f>IFERROR(VLOOKUP(Table2[[#This Row],[Player]],Last3!$B:$AD,8,0),"-")</f>
        <v>-</v>
      </c>
      <c r="Q43" s="19" t="str">
        <f>IFERROR(VLOOKUP(Table2[[#This Row],[Player]],Last3!$B:$AD,20,0),"-")</f>
        <v>-</v>
      </c>
      <c r="R43" s="19" t="str">
        <f>IFERROR(VLOOKUP(Table2[[#This Row],[Player]],Last3!$B:$AD,21,0),"-")</f>
        <v>-</v>
      </c>
      <c r="S43" s="19" t="str">
        <f>IFERROR(VLOOKUP(Table2[[#This Row],[Player]],Last1!$B:$AD,7,0),"-")</f>
        <v>-</v>
      </c>
      <c r="T43" s="19" t="str">
        <f>IFERROR(VLOOKUP(Table2[[#This Row],[Player]],Last1!$B:$AD,8,0),"-")</f>
        <v>-</v>
      </c>
      <c r="U43" s="19" t="str">
        <f>IFERROR(VLOOKUP(Table2[[#This Row],[Player]],Last1!$B:$AD,20,0),"-")</f>
        <v>-</v>
      </c>
      <c r="V43" s="19" t="str">
        <f>IFERROR(VLOOKUP(Table2[[#This Row],[Player]],Last1!$B:$AD,21,0),"-")</f>
        <v>-</v>
      </c>
      <c r="Y43" s="128">
        <f>Table2[[#This Row],[3PM]]</f>
        <v>2.2999999999999998</v>
      </c>
      <c r="Z43" s="128">
        <f>Table2[[#This Row],[3PA]]</f>
        <v>4.3</v>
      </c>
      <c r="AA43" s="128" t="str">
        <f>IFERROR(VLOOKUP(Table2[[#This Row],[Player]],Last1!$B:$AD,12,0),"-")</f>
        <v>-</v>
      </c>
      <c r="AB43" s="128" t="str">
        <f>IFERROR(VLOOKUP(Table2[[#This Row],[Player]],Last1!$B:$AD,13,0),"-")</f>
        <v>-</v>
      </c>
      <c r="AC43" s="128" t="str">
        <f>IFERROR(VLOOKUP(Table2[[#This Row],[Player]],Last3!$B:$AD,12,0),"-")</f>
        <v>-</v>
      </c>
      <c r="AD43" s="128" t="str">
        <f>IFERROR(VLOOKUP(Table2[[#This Row],[Player]],Last3!$B:$AD,13,0),"-")</f>
        <v>-</v>
      </c>
      <c r="AE43" s="135">
        <f>0.33*AVERAGE(Table2[[#This Row],[L3_3PA]],Table2[[#This Row],[SEA_3PA]])</f>
        <v>1.419</v>
      </c>
      <c r="AF43" s="76" t="str">
        <f>Table2[[#This Row],[L1_3PM]]</f>
        <v>-</v>
      </c>
      <c r="AG43" s="135" t="str">
        <f>IFERROR(Table2[[#This Row],[PROJ 3PM]]-Table2[[#This Row],[LG 3PM]],"-")</f>
        <v>-</v>
      </c>
      <c r="AH4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4" spans="1:34" x14ac:dyDescent="0.3">
      <c r="A44" s="2" t="s">
        <v>280</v>
      </c>
      <c r="B44" s="129" t="str">
        <f>IFERROR(VLOOKUP(Table2[[#This Row],[Player]],Season!$B:$AD,2,0),"-")</f>
        <v>BKN</v>
      </c>
      <c r="C44" s="134">
        <f>IFERROR(VLOOKUP(Table2[[#This Row],[Player]],Season!$B:$AD,3,0),"-")</f>
        <v>29</v>
      </c>
      <c r="D44" s="134">
        <f>IFERROR(VLOOKUP(Table2[[#This Row],[Player]],Season!$B:$AD,4,0),"-")</f>
        <v>15</v>
      </c>
      <c r="E44" s="134">
        <f>IFERROR(VLOOKUP(Table2[[#This Row],[Player]],Season!$B:$AD,7,0),"-")</f>
        <v>27.2</v>
      </c>
      <c r="F44" s="19">
        <f>IFERROR(VLOOKUP(Table2[[#This Row],[Player]],Season!$B:$AD,8,0),"-")</f>
        <v>6.3</v>
      </c>
      <c r="G44" s="19">
        <f>IFERROR(VLOOKUP(Table2[[#This Row],[Player]],Season!$B:$AD,20,0),"-")</f>
        <v>4.0999999999999996</v>
      </c>
      <c r="H44" s="19">
        <f>IFERROR(VLOOKUP(Table2[[#This Row],[Player]],Season!$B:$AD,21,0),"-")</f>
        <v>1.7</v>
      </c>
      <c r="I44" s="19">
        <f>IFERROR(VLOOKUP(Table2[[#This Row],[Player]],Season!$B:$AD,9,0),"-")</f>
        <v>2.2000000000000002</v>
      </c>
      <c r="J44" s="19">
        <f>IFERROR(VLOOKUP(Table2[[#This Row],[Player]],Season!$B:$AD,10,0),"-")</f>
        <v>7.3</v>
      </c>
      <c r="K44" s="19">
        <f>IFERROR(VLOOKUP(Table2[[#This Row],[Player]],Season!$B:$AD,12,0),"-")</f>
        <v>1.3</v>
      </c>
      <c r="L44" s="19">
        <f>IFERROR(VLOOKUP(Table2[[#This Row],[Player]],Season!$B:$AD,13,0),"-")</f>
        <v>4.7</v>
      </c>
      <c r="M44" s="19">
        <f>IFERROR(VLOOKUP(Table2[[#This Row],[Player]],Season!$B:$AD,15,0),"-")</f>
        <v>0.7</v>
      </c>
      <c r="N44" s="19">
        <f>IFERROR(VLOOKUP(Table2[[#This Row],[Player]],Season!$B:$AD,16,0),"-")</f>
        <v>0.7</v>
      </c>
      <c r="O44" s="19">
        <f>IFERROR(VLOOKUP(Table2[[#This Row],[Player]],Last3!$B:$AD,7,0),"-")</f>
        <v>22.5</v>
      </c>
      <c r="P44" s="19">
        <f>IFERROR(VLOOKUP(Table2[[#This Row],[Player]],Last3!$B:$AD,8,0),"-")</f>
        <v>5.8</v>
      </c>
      <c r="Q44" s="19">
        <f>IFERROR(VLOOKUP(Table2[[#This Row],[Player]],Last3!$B:$AD,20,0),"-")</f>
        <v>5</v>
      </c>
      <c r="R44" s="19">
        <f>IFERROR(VLOOKUP(Table2[[#This Row],[Player]],Last3!$B:$AD,21,0),"-")</f>
        <v>0.8</v>
      </c>
      <c r="S44" s="19">
        <f>IFERROR(VLOOKUP(Table2[[#This Row],[Player]],Last1!$B:$AD,7,0),"-")</f>
        <v>26.1</v>
      </c>
      <c r="T44" s="19">
        <f>IFERROR(VLOOKUP(Table2[[#This Row],[Player]],Last1!$B:$AD,8,0),"-")</f>
        <v>2</v>
      </c>
      <c r="U44" s="19">
        <f>IFERROR(VLOOKUP(Table2[[#This Row],[Player]],Last1!$B:$AD,20,0),"-")</f>
        <v>7</v>
      </c>
      <c r="V44" s="19">
        <f>IFERROR(VLOOKUP(Table2[[#This Row],[Player]],Last1!$B:$AD,21,0),"-")</f>
        <v>1</v>
      </c>
      <c r="W44" s="75"/>
      <c r="X44" s="75"/>
      <c r="Y44" s="128">
        <f>Table2[[#This Row],[3PM]]</f>
        <v>1.3</v>
      </c>
      <c r="Z44" s="128">
        <f>Table2[[#This Row],[3PA]]</f>
        <v>4.7</v>
      </c>
      <c r="AA44" s="128">
        <f>IFERROR(VLOOKUP(Table2[[#This Row],[Player]],Last1!$B:$AD,12,0),"-")</f>
        <v>0</v>
      </c>
      <c r="AB44" s="128">
        <f>IFERROR(VLOOKUP(Table2[[#This Row],[Player]],Last1!$B:$AD,13,0),"-")</f>
        <v>4</v>
      </c>
      <c r="AC44" s="128">
        <f>IFERROR(VLOOKUP(Table2[[#This Row],[Player]],Last3!$B:$AD,12,0),"-")</f>
        <v>0.8</v>
      </c>
      <c r="AD44" s="128">
        <f>IFERROR(VLOOKUP(Table2[[#This Row],[Player]],Last3!$B:$AD,13,0),"-")</f>
        <v>4</v>
      </c>
      <c r="AE44" s="135">
        <f>0.33*AVERAGE(Table2[[#This Row],[L3_3PA]],Table2[[#This Row],[SEA_3PA]])</f>
        <v>1.4355</v>
      </c>
      <c r="AF44" s="76">
        <f>Table2[[#This Row],[L1_3PM]]</f>
        <v>0</v>
      </c>
      <c r="AG44" s="135">
        <f>IFERROR(Table2[[#This Row],[PROJ 3PM]]-Table2[[#This Row],[LG 3PM]],"-")</f>
        <v>1.4355</v>
      </c>
      <c r="AH4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5" spans="1:34" x14ac:dyDescent="0.3">
      <c r="A45" s="2" t="s">
        <v>178</v>
      </c>
      <c r="B45" s="130" t="str">
        <f>IFERROR(VLOOKUP(Table2[[#This Row],[Player]],Season!$B:$AD,2,0),"-")</f>
        <v>TOR</v>
      </c>
      <c r="C45" s="75">
        <f>IFERROR(VLOOKUP(Table2[[#This Row],[Player]],Season!$B:$AD,3,0),"-")</f>
        <v>21</v>
      </c>
      <c r="D45" s="75">
        <f>IFERROR(VLOOKUP(Table2[[#This Row],[Player]],Season!$B:$AD,4,0),"-")</f>
        <v>13</v>
      </c>
      <c r="E45" s="75">
        <f>IFERROR(VLOOKUP(Table2[[#This Row],[Player]],Season!$B:$AD,7,0),"-")</f>
        <v>33.299999999999997</v>
      </c>
      <c r="F45" s="19">
        <f>IFERROR(VLOOKUP(Table2[[#This Row],[Player]],Season!$B:$AD,8,0),"-")</f>
        <v>15.4</v>
      </c>
      <c r="G45" s="19">
        <f>IFERROR(VLOOKUP(Table2[[#This Row],[Player]],Season!$B:$AD,20,0),"-")</f>
        <v>5.6</v>
      </c>
      <c r="H45" s="19">
        <f>IFERROR(VLOOKUP(Table2[[#This Row],[Player]],Season!$B:$AD,21,0),"-")</f>
        <v>5</v>
      </c>
      <c r="I45" s="19">
        <f>IFERROR(VLOOKUP(Table2[[#This Row],[Player]],Season!$B:$AD,9,0),"-")</f>
        <v>6.2</v>
      </c>
      <c r="J45" s="19">
        <f>IFERROR(VLOOKUP(Table2[[#This Row],[Player]],Season!$B:$AD,10,0),"-")</f>
        <v>13.6</v>
      </c>
      <c r="K45" s="19">
        <f>IFERROR(VLOOKUP(Table2[[#This Row],[Player]],Season!$B:$AD,12,0),"-")</f>
        <v>0.5</v>
      </c>
      <c r="L45" s="19">
        <f>IFERROR(VLOOKUP(Table2[[#This Row],[Player]],Season!$B:$AD,13,0),"-")</f>
        <v>2.2000000000000002</v>
      </c>
      <c r="M45" s="19">
        <f>IFERROR(VLOOKUP(Table2[[#This Row],[Player]],Season!$B:$AD,15,0),"-")</f>
        <v>2.5</v>
      </c>
      <c r="N45" s="19">
        <f>IFERROR(VLOOKUP(Table2[[#This Row],[Player]],Season!$B:$AD,16,0),"-")</f>
        <v>3</v>
      </c>
      <c r="O45" s="19">
        <f>IFERROR(VLOOKUP(Table2[[#This Row],[Player]],Last3!$B:$AD,7,0),"-")</f>
        <v>36.5</v>
      </c>
      <c r="P45" s="19">
        <f>IFERROR(VLOOKUP(Table2[[#This Row],[Player]],Last3!$B:$AD,8,0),"-")</f>
        <v>17.5</v>
      </c>
      <c r="Q45" s="19">
        <f>IFERROR(VLOOKUP(Table2[[#This Row],[Player]],Last3!$B:$AD,20,0),"-")</f>
        <v>6</v>
      </c>
      <c r="R45" s="19">
        <f>IFERROR(VLOOKUP(Table2[[#This Row],[Player]],Last3!$B:$AD,21,0),"-")</f>
        <v>9</v>
      </c>
      <c r="S45" s="19">
        <f>IFERROR(VLOOKUP(Table2[[#This Row],[Player]],Last1!$B:$AD,7,0),"-")</f>
        <v>41</v>
      </c>
      <c r="T45" s="19">
        <f>IFERROR(VLOOKUP(Table2[[#This Row],[Player]],Last1!$B:$AD,8,0),"-")</f>
        <v>22</v>
      </c>
      <c r="U45" s="19">
        <f>IFERROR(VLOOKUP(Table2[[#This Row],[Player]],Last1!$B:$AD,20,0),"-")</f>
        <v>7</v>
      </c>
      <c r="V45" s="19">
        <f>IFERROR(VLOOKUP(Table2[[#This Row],[Player]],Last1!$B:$AD,21,0),"-")</f>
        <v>12</v>
      </c>
      <c r="W45" s="75"/>
      <c r="X45" s="75"/>
      <c r="Y45" s="128">
        <f>Table2[[#This Row],[3PM]]</f>
        <v>0.5</v>
      </c>
      <c r="Z45" s="128">
        <f>Table2[[#This Row],[3PA]]</f>
        <v>2.2000000000000002</v>
      </c>
      <c r="AA45" s="128">
        <f>IFERROR(VLOOKUP(Table2[[#This Row],[Player]],Last1!$B:$AD,12,0),"-")</f>
        <v>0</v>
      </c>
      <c r="AB45" s="128">
        <f>IFERROR(VLOOKUP(Table2[[#This Row],[Player]],Last1!$B:$AD,13,0),"-")</f>
        <v>3</v>
      </c>
      <c r="AC45" s="128">
        <f>IFERROR(VLOOKUP(Table2[[#This Row],[Player]],Last3!$B:$AD,12,0),"-")</f>
        <v>0</v>
      </c>
      <c r="AD45" s="128">
        <f>IFERROR(VLOOKUP(Table2[[#This Row],[Player]],Last3!$B:$AD,13,0),"-")</f>
        <v>2.5</v>
      </c>
      <c r="AE45" s="135">
        <f>0.33*AVERAGE(Table2[[#This Row],[L3_3PA]],Table2[[#This Row],[SEA_3PA]])</f>
        <v>0.77550000000000008</v>
      </c>
      <c r="AF45" s="76">
        <f>Table2[[#This Row],[L1_3PM]]</f>
        <v>0</v>
      </c>
      <c r="AG45" s="135">
        <f>IFERROR(Table2[[#This Row],[PROJ 3PM]]-Table2[[#This Row],[LG 3PM]],"-")</f>
        <v>0.77550000000000008</v>
      </c>
      <c r="AH4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6" spans="1:34" x14ac:dyDescent="0.3">
      <c r="A46" s="2" t="s">
        <v>68</v>
      </c>
      <c r="B46" s="129" t="str">
        <f>IFERROR(VLOOKUP(Table2[[#This Row],[Player]],Season!$B:$AD,2,0),"-")</f>
        <v>MIN</v>
      </c>
      <c r="C46" s="19">
        <f>IFERROR(VLOOKUP(Table2[[#This Row],[Player]],Season!$B:$AD,3,0),"-")</f>
        <v>29</v>
      </c>
      <c r="D46" s="19">
        <f>IFERROR(VLOOKUP(Table2[[#This Row],[Player]],Season!$B:$AD,4,0),"-")</f>
        <v>15</v>
      </c>
      <c r="E46" s="19">
        <f>IFERROR(VLOOKUP(Table2[[#This Row],[Player]],Season!$B:$AD,7,0),"-")</f>
        <v>34.4</v>
      </c>
      <c r="F46" s="19">
        <f>IFERROR(VLOOKUP(Table2[[#This Row],[Player]],Season!$B:$AD,8,0),"-")</f>
        <v>11.7</v>
      </c>
      <c r="G46" s="19">
        <f>IFERROR(VLOOKUP(Table2[[#This Row],[Player]],Season!$B:$AD,20,0),"-")</f>
        <v>7.2</v>
      </c>
      <c r="H46" s="19">
        <f>IFERROR(VLOOKUP(Table2[[#This Row],[Player]],Season!$B:$AD,21,0),"-")</f>
        <v>7.1</v>
      </c>
      <c r="I46" s="19">
        <f>IFERROR(VLOOKUP(Table2[[#This Row],[Player]],Season!$B:$AD,9,0),"-")</f>
        <v>4.9000000000000004</v>
      </c>
      <c r="J46" s="19">
        <f>IFERROR(VLOOKUP(Table2[[#This Row],[Player]],Season!$B:$AD,10,0),"-")</f>
        <v>9.5</v>
      </c>
      <c r="K46" s="19">
        <f>IFERROR(VLOOKUP(Table2[[#This Row],[Player]],Season!$B:$AD,12,0),"-")</f>
        <v>0.7</v>
      </c>
      <c r="L46" s="19">
        <f>IFERROR(VLOOKUP(Table2[[#This Row],[Player]],Season!$B:$AD,13,0),"-")</f>
        <v>1.8</v>
      </c>
      <c r="M46" s="19">
        <f>IFERROR(VLOOKUP(Table2[[#This Row],[Player]],Season!$B:$AD,15,0),"-")</f>
        <v>1.3</v>
      </c>
      <c r="N46" s="19">
        <f>IFERROR(VLOOKUP(Table2[[#This Row],[Player]],Season!$B:$AD,16,0),"-")</f>
        <v>2.1</v>
      </c>
      <c r="O46" s="19">
        <f>IFERROR(VLOOKUP(Table2[[#This Row],[Player]],Last3!$B:$AD,7,0),"-")</f>
        <v>34.4</v>
      </c>
      <c r="P46" s="19">
        <f>IFERROR(VLOOKUP(Table2[[#This Row],[Player]],Last3!$B:$AD,8,0),"-")</f>
        <v>11.5</v>
      </c>
      <c r="Q46" s="19">
        <f>IFERROR(VLOOKUP(Table2[[#This Row],[Player]],Last3!$B:$AD,20,0),"-")</f>
        <v>6.5</v>
      </c>
      <c r="R46" s="19">
        <f>IFERROR(VLOOKUP(Table2[[#This Row],[Player]],Last3!$B:$AD,21,0),"-")</f>
        <v>7.5</v>
      </c>
      <c r="S46" s="19">
        <f>IFERROR(VLOOKUP(Table2[[#This Row],[Player]],Last1!$B:$AD,7,0),"-")</f>
        <v>36</v>
      </c>
      <c r="T46" s="19">
        <f>IFERROR(VLOOKUP(Table2[[#This Row],[Player]],Last1!$B:$AD,8,0),"-")</f>
        <v>15</v>
      </c>
      <c r="U46" s="19">
        <f>IFERROR(VLOOKUP(Table2[[#This Row],[Player]],Last1!$B:$AD,20,0),"-")</f>
        <v>4</v>
      </c>
      <c r="V46" s="19">
        <f>IFERROR(VLOOKUP(Table2[[#This Row],[Player]],Last1!$B:$AD,21,0),"-")</f>
        <v>11</v>
      </c>
      <c r="Y46" s="128">
        <f>Table2[[#This Row],[3PM]]</f>
        <v>0.7</v>
      </c>
      <c r="Z46" s="128">
        <f>Table2[[#This Row],[3PA]]</f>
        <v>1.8</v>
      </c>
      <c r="AA46" s="128">
        <f>IFERROR(VLOOKUP(Table2[[#This Row],[Player]],Last1!$B:$AD,12,0),"-")</f>
        <v>2</v>
      </c>
      <c r="AB46" s="128">
        <f>IFERROR(VLOOKUP(Table2[[#This Row],[Player]],Last1!$B:$AD,13,0),"-")</f>
        <v>3</v>
      </c>
      <c r="AC46" s="128">
        <f>IFERROR(VLOOKUP(Table2[[#This Row],[Player]],Last3!$B:$AD,12,0),"-")</f>
        <v>1.3</v>
      </c>
      <c r="AD46" s="128">
        <f>IFERROR(VLOOKUP(Table2[[#This Row],[Player]],Last3!$B:$AD,13,0),"-")</f>
        <v>2.8</v>
      </c>
      <c r="AE46" s="83">
        <f>0.33*AVERAGE(Table2[[#This Row],[L3_3PA]],Table2[[#This Row],[SEA_3PA]])</f>
        <v>0.75900000000000001</v>
      </c>
      <c r="AF46" s="21">
        <f>Table2[[#This Row],[L1_3PM]]</f>
        <v>2</v>
      </c>
      <c r="AG46" s="83">
        <f>IFERROR(Table2[[#This Row],[PROJ 3PM]]-Table2[[#This Row],[LG 3PM]],"-")</f>
        <v>-1.2410000000000001</v>
      </c>
      <c r="AH4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7" spans="1:34" x14ac:dyDescent="0.3">
      <c r="A47" s="2" t="s">
        <v>547</v>
      </c>
      <c r="B47" s="129" t="str">
        <f>IFERROR(VLOOKUP(Table2[[#This Row],[Player]],Season!$B:$AD,2,0),"-")</f>
        <v>WAS</v>
      </c>
      <c r="C47" s="19">
        <f>IFERROR(VLOOKUP(Table2[[#This Row],[Player]],Season!$B:$AD,3,0),"-")</f>
        <v>24</v>
      </c>
      <c r="D47" s="19">
        <f>IFERROR(VLOOKUP(Table2[[#This Row],[Player]],Season!$B:$AD,4,0),"-")</f>
        <v>15</v>
      </c>
      <c r="E47" s="19">
        <f>IFERROR(VLOOKUP(Table2[[#This Row],[Player]],Season!$B:$AD,7,0),"-")</f>
        <v>32.1</v>
      </c>
      <c r="F47" s="19">
        <f>IFERROR(VLOOKUP(Table2[[#This Row],[Player]],Season!$B:$AD,8,0),"-")</f>
        <v>14</v>
      </c>
      <c r="G47" s="19">
        <f>IFERROR(VLOOKUP(Table2[[#This Row],[Player]],Season!$B:$AD,20,0),"-")</f>
        <v>2.9</v>
      </c>
      <c r="H47" s="19">
        <f>IFERROR(VLOOKUP(Table2[[#This Row],[Player]],Season!$B:$AD,21,0),"-")</f>
        <v>1.3</v>
      </c>
      <c r="I47" s="19">
        <f>IFERROR(VLOOKUP(Table2[[#This Row],[Player]],Season!$B:$AD,9,0),"-")</f>
        <v>5.2</v>
      </c>
      <c r="J47" s="19">
        <f>IFERROR(VLOOKUP(Table2[[#This Row],[Player]],Season!$B:$AD,10,0),"-")</f>
        <v>9.5</v>
      </c>
      <c r="K47" s="19">
        <f>IFERROR(VLOOKUP(Table2[[#This Row],[Player]],Season!$B:$AD,12,0),"-")</f>
        <v>2.8</v>
      </c>
      <c r="L47" s="19">
        <f>IFERROR(VLOOKUP(Table2[[#This Row],[Player]],Season!$B:$AD,13,0),"-")</f>
        <v>6.2</v>
      </c>
      <c r="M47" s="19">
        <f>IFERROR(VLOOKUP(Table2[[#This Row],[Player]],Season!$B:$AD,15,0),"-")</f>
        <v>0.8</v>
      </c>
      <c r="N47" s="19">
        <f>IFERROR(VLOOKUP(Table2[[#This Row],[Player]],Season!$B:$AD,16,0),"-")</f>
        <v>1</v>
      </c>
      <c r="O47" s="19">
        <f>IFERROR(VLOOKUP(Table2[[#This Row],[Player]],Last3!$B:$AD,7,0),"-")</f>
        <v>35</v>
      </c>
      <c r="P47" s="19">
        <f>IFERROR(VLOOKUP(Table2[[#This Row],[Player]],Last3!$B:$AD,8,0),"-")</f>
        <v>17.3</v>
      </c>
      <c r="Q47" s="19">
        <f>IFERROR(VLOOKUP(Table2[[#This Row],[Player]],Last3!$B:$AD,20,0),"-")</f>
        <v>3.3</v>
      </c>
      <c r="R47" s="19">
        <f>IFERROR(VLOOKUP(Table2[[#This Row],[Player]],Last3!$B:$AD,21,0),"-")</f>
        <v>1.5</v>
      </c>
      <c r="S47" s="19">
        <f>IFERROR(VLOOKUP(Table2[[#This Row],[Player]],Last1!$B:$AD,7,0),"-")</f>
        <v>33.200000000000003</v>
      </c>
      <c r="T47" s="19">
        <f>IFERROR(VLOOKUP(Table2[[#This Row],[Player]],Last1!$B:$AD,8,0),"-")</f>
        <v>15</v>
      </c>
      <c r="U47" s="19">
        <f>IFERROR(VLOOKUP(Table2[[#This Row],[Player]],Last1!$B:$AD,20,0),"-")</f>
        <v>2</v>
      </c>
      <c r="V47" s="19">
        <f>IFERROR(VLOOKUP(Table2[[#This Row],[Player]],Last1!$B:$AD,21,0),"-")</f>
        <v>2</v>
      </c>
      <c r="Y47" s="128">
        <f>Table2[[#This Row],[3PM]]</f>
        <v>2.8</v>
      </c>
      <c r="Z47" s="128">
        <f>Table2[[#This Row],[3PA]]</f>
        <v>6.2</v>
      </c>
      <c r="AA47" s="128">
        <f>IFERROR(VLOOKUP(Table2[[#This Row],[Player]],Last1!$B:$AD,12,0),"-")</f>
        <v>3</v>
      </c>
      <c r="AB47" s="128">
        <f>IFERROR(VLOOKUP(Table2[[#This Row],[Player]],Last1!$B:$AD,13,0),"-")</f>
        <v>6</v>
      </c>
      <c r="AC47" s="128">
        <f>IFERROR(VLOOKUP(Table2[[#This Row],[Player]],Last3!$B:$AD,12,0),"-")</f>
        <v>3.8</v>
      </c>
      <c r="AD47" s="128">
        <f>IFERROR(VLOOKUP(Table2[[#This Row],[Player]],Last3!$B:$AD,13,0),"-")</f>
        <v>8.3000000000000007</v>
      </c>
      <c r="AE47" s="135">
        <f>0.33*AVERAGE(Table2[[#This Row],[L3_3PA]],Table2[[#This Row],[SEA_3PA]])</f>
        <v>2.3925000000000001</v>
      </c>
      <c r="AF47" s="76">
        <f>Table2[[#This Row],[L1_3PM]]</f>
        <v>3</v>
      </c>
      <c r="AG47" s="135">
        <f>IFERROR(Table2[[#This Row],[PROJ 3PM]]-Table2[[#This Row],[LG 3PM]],"-")</f>
        <v>-0.60749999999999993</v>
      </c>
      <c r="AH4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8" spans="1:34" x14ac:dyDescent="0.3">
      <c r="A48" s="2" t="s">
        <v>112</v>
      </c>
      <c r="B48" s="129" t="str">
        <f>IFERROR(VLOOKUP(Table2[[#This Row],[Player]],Season!$B:$AD,2,0),"-")</f>
        <v>SAC</v>
      </c>
      <c r="C48" s="19">
        <f>IFERROR(VLOOKUP(Table2[[#This Row],[Player]],Season!$B:$AD,3,0),"-")</f>
        <v>25</v>
      </c>
      <c r="D48" s="19">
        <f>IFERROR(VLOOKUP(Table2[[#This Row],[Player]],Season!$B:$AD,4,0),"-")</f>
        <v>12</v>
      </c>
      <c r="E48" s="19">
        <f>IFERROR(VLOOKUP(Table2[[#This Row],[Player]],Season!$B:$AD,7,0),"-")</f>
        <v>32.200000000000003</v>
      </c>
      <c r="F48" s="19">
        <f>IFERROR(VLOOKUP(Table2[[#This Row],[Player]],Season!$B:$AD,8,0),"-")</f>
        <v>24.9</v>
      </c>
      <c r="G48" s="19">
        <f>IFERROR(VLOOKUP(Table2[[#This Row],[Player]],Season!$B:$AD,20,0),"-")</f>
        <v>3.8</v>
      </c>
      <c r="H48" s="19">
        <f>IFERROR(VLOOKUP(Table2[[#This Row],[Player]],Season!$B:$AD,21,0),"-")</f>
        <v>5.0999999999999996</v>
      </c>
      <c r="I48" s="19">
        <f>IFERROR(VLOOKUP(Table2[[#This Row],[Player]],Season!$B:$AD,9,0),"-")</f>
        <v>9.3000000000000007</v>
      </c>
      <c r="J48" s="19">
        <f>IFERROR(VLOOKUP(Table2[[#This Row],[Player]],Season!$B:$AD,10,0),"-")</f>
        <v>18.100000000000001</v>
      </c>
      <c r="K48" s="19">
        <f>IFERROR(VLOOKUP(Table2[[#This Row],[Player]],Season!$B:$AD,12,0),"-")</f>
        <v>2.1</v>
      </c>
      <c r="L48" s="19">
        <f>IFERROR(VLOOKUP(Table2[[#This Row],[Player]],Season!$B:$AD,13,0),"-")</f>
        <v>5.9</v>
      </c>
      <c r="M48" s="19">
        <f>IFERROR(VLOOKUP(Table2[[#This Row],[Player]],Season!$B:$AD,15,0),"-")</f>
        <v>4.2</v>
      </c>
      <c r="N48" s="19">
        <f>IFERROR(VLOOKUP(Table2[[#This Row],[Player]],Season!$B:$AD,16,0),"-")</f>
        <v>5.9</v>
      </c>
      <c r="O48" s="19">
        <f>IFERROR(VLOOKUP(Table2[[#This Row],[Player]],Last3!$B:$AD,7,0),"-")</f>
        <v>28.2</v>
      </c>
      <c r="P48" s="19">
        <f>IFERROR(VLOOKUP(Table2[[#This Row],[Player]],Last3!$B:$AD,8,0),"-")</f>
        <v>22</v>
      </c>
      <c r="Q48" s="19">
        <f>IFERROR(VLOOKUP(Table2[[#This Row],[Player]],Last3!$B:$AD,20,0),"-")</f>
        <v>2</v>
      </c>
      <c r="R48" s="19">
        <f>IFERROR(VLOOKUP(Table2[[#This Row],[Player]],Last3!$B:$AD,21,0),"-")</f>
        <v>3.7</v>
      </c>
      <c r="S48" s="19">
        <f>IFERROR(VLOOKUP(Table2[[#This Row],[Player]],Last1!$B:$AD,7,0),"-")</f>
        <v>35.200000000000003</v>
      </c>
      <c r="T48" s="19">
        <f>IFERROR(VLOOKUP(Table2[[#This Row],[Player]],Last1!$B:$AD,8,0),"-")</f>
        <v>29</v>
      </c>
      <c r="U48" s="19">
        <f>IFERROR(VLOOKUP(Table2[[#This Row],[Player]],Last1!$B:$AD,20,0),"-")</f>
        <v>4</v>
      </c>
      <c r="V48" s="19">
        <f>IFERROR(VLOOKUP(Table2[[#This Row],[Player]],Last1!$B:$AD,21,0),"-")</f>
        <v>6</v>
      </c>
      <c r="Y48" s="128">
        <f>Table2[[#This Row],[3PM]]</f>
        <v>2.1</v>
      </c>
      <c r="Z48" s="128">
        <f>Table2[[#This Row],[3PA]]</f>
        <v>5.9</v>
      </c>
      <c r="AA48" s="128">
        <f>IFERROR(VLOOKUP(Table2[[#This Row],[Player]],Last1!$B:$AD,12,0),"-")</f>
        <v>1</v>
      </c>
      <c r="AB48" s="128">
        <f>IFERROR(VLOOKUP(Table2[[#This Row],[Player]],Last1!$B:$AD,13,0),"-")</f>
        <v>6</v>
      </c>
      <c r="AC48" s="128">
        <f>IFERROR(VLOOKUP(Table2[[#This Row],[Player]],Last3!$B:$AD,12,0),"-")</f>
        <v>1.3</v>
      </c>
      <c r="AD48" s="128">
        <f>IFERROR(VLOOKUP(Table2[[#This Row],[Player]],Last3!$B:$AD,13,0),"-")</f>
        <v>5.7</v>
      </c>
      <c r="AE48" s="135">
        <f>0.33*AVERAGE(Table2[[#This Row],[L3_3PA]],Table2[[#This Row],[SEA_3PA]])</f>
        <v>1.9140000000000004</v>
      </c>
      <c r="AF48" s="76">
        <f>Table2[[#This Row],[L1_3PM]]</f>
        <v>1</v>
      </c>
      <c r="AG48" s="135">
        <f>IFERROR(Table2[[#This Row],[PROJ 3PM]]-Table2[[#This Row],[LG 3PM]],"-")</f>
        <v>0.91400000000000037</v>
      </c>
      <c r="AH4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9" spans="1:34" x14ac:dyDescent="0.3">
      <c r="A49" s="2" t="s">
        <v>117</v>
      </c>
      <c r="B49" s="129" t="str">
        <f>IFERROR(VLOOKUP(Table2[[#This Row],[Player]],Season!$B:$AD,2,0),"-")</f>
        <v>LAL</v>
      </c>
      <c r="C49" s="19">
        <f>IFERROR(VLOOKUP(Table2[[#This Row],[Player]],Season!$B:$AD,3,0),"-")</f>
        <v>30</v>
      </c>
      <c r="D49" s="19">
        <f>IFERROR(VLOOKUP(Table2[[#This Row],[Player]],Season!$B:$AD,4,0),"-")</f>
        <v>13</v>
      </c>
      <c r="E49" s="19">
        <f>IFERROR(VLOOKUP(Table2[[#This Row],[Player]],Season!$B:$AD,7,0),"-")</f>
        <v>35.6</v>
      </c>
      <c r="F49" s="19">
        <f>IFERROR(VLOOKUP(Table2[[#This Row],[Player]],Season!$B:$AD,8,0),"-")</f>
        <v>26.5</v>
      </c>
      <c r="G49" s="19">
        <f>IFERROR(VLOOKUP(Table2[[#This Row],[Player]],Season!$B:$AD,20,0),"-")</f>
        <v>12.7</v>
      </c>
      <c r="H49" s="19">
        <f>IFERROR(VLOOKUP(Table2[[#This Row],[Player]],Season!$B:$AD,21,0),"-")</f>
        <v>2.9</v>
      </c>
      <c r="I49" s="19">
        <f>IFERROR(VLOOKUP(Table2[[#This Row],[Player]],Season!$B:$AD,9,0),"-")</f>
        <v>9.8000000000000007</v>
      </c>
      <c r="J49" s="19">
        <f>IFERROR(VLOOKUP(Table2[[#This Row],[Player]],Season!$B:$AD,10,0),"-")</f>
        <v>17.100000000000001</v>
      </c>
      <c r="K49" s="19">
        <f>IFERROR(VLOOKUP(Table2[[#This Row],[Player]],Season!$B:$AD,12,0),"-")</f>
        <v>0.4</v>
      </c>
      <c r="L49" s="19">
        <f>IFERROR(VLOOKUP(Table2[[#This Row],[Player]],Season!$B:$AD,13,0),"-")</f>
        <v>1.3</v>
      </c>
      <c r="M49" s="19">
        <f>IFERROR(VLOOKUP(Table2[[#This Row],[Player]],Season!$B:$AD,15,0),"-")</f>
        <v>6.6</v>
      </c>
      <c r="N49" s="19">
        <f>IFERROR(VLOOKUP(Table2[[#This Row],[Player]],Season!$B:$AD,16,0),"-")</f>
        <v>9.1999999999999993</v>
      </c>
      <c r="O49" s="19">
        <f>IFERROR(VLOOKUP(Table2[[#This Row],[Player]],Last3!$B:$AD,7,0),"-")</f>
        <v>36.200000000000003</v>
      </c>
      <c r="P49" s="19">
        <f>IFERROR(VLOOKUP(Table2[[#This Row],[Player]],Last3!$B:$AD,8,0),"-")</f>
        <v>23.5</v>
      </c>
      <c r="Q49" s="19">
        <f>IFERROR(VLOOKUP(Table2[[#This Row],[Player]],Last3!$B:$AD,20,0),"-")</f>
        <v>11</v>
      </c>
      <c r="R49" s="19">
        <f>IFERROR(VLOOKUP(Table2[[#This Row],[Player]],Last3!$B:$AD,21,0),"-")</f>
        <v>3</v>
      </c>
      <c r="S49" s="19">
        <f>IFERROR(VLOOKUP(Table2[[#This Row],[Player]],Last1!$B:$AD,7,0),"-")</f>
        <v>35.9</v>
      </c>
      <c r="T49" s="19">
        <f>IFERROR(VLOOKUP(Table2[[#This Row],[Player]],Last1!$B:$AD,8,0),"-")</f>
        <v>15</v>
      </c>
      <c r="U49" s="19">
        <f>IFERROR(VLOOKUP(Table2[[#This Row],[Player]],Last1!$B:$AD,20,0),"-")</f>
        <v>9</v>
      </c>
      <c r="V49" s="19">
        <f>IFERROR(VLOOKUP(Table2[[#This Row],[Player]],Last1!$B:$AD,21,0),"-")</f>
        <v>5</v>
      </c>
      <c r="Y49" s="128">
        <f>Table2[[#This Row],[3PM]]</f>
        <v>0.4</v>
      </c>
      <c r="Z49" s="128">
        <f>Table2[[#This Row],[3PA]]</f>
        <v>1.3</v>
      </c>
      <c r="AA49" s="128">
        <f>IFERROR(VLOOKUP(Table2[[#This Row],[Player]],Last1!$B:$AD,12,0),"-")</f>
        <v>0</v>
      </c>
      <c r="AB49" s="128">
        <f>IFERROR(VLOOKUP(Table2[[#This Row],[Player]],Last1!$B:$AD,13,0),"-")</f>
        <v>0</v>
      </c>
      <c r="AC49" s="128">
        <f>IFERROR(VLOOKUP(Table2[[#This Row],[Player]],Last3!$B:$AD,12,0),"-")</f>
        <v>0</v>
      </c>
      <c r="AD49" s="128">
        <f>IFERROR(VLOOKUP(Table2[[#This Row],[Player]],Last3!$B:$AD,13,0),"-")</f>
        <v>0.3</v>
      </c>
      <c r="AE49" s="135">
        <f>0.33*AVERAGE(Table2[[#This Row],[L3_3PA]],Table2[[#This Row],[SEA_3PA]])</f>
        <v>0.26400000000000001</v>
      </c>
      <c r="AF49" s="76">
        <f>Table2[[#This Row],[L1_3PM]]</f>
        <v>0</v>
      </c>
      <c r="AG49" s="135">
        <f>IFERROR(Table2[[#This Row],[PROJ 3PM]]-Table2[[#This Row],[LG 3PM]],"-")</f>
        <v>0.26400000000000001</v>
      </c>
      <c r="AH4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0" spans="1:34" x14ac:dyDescent="0.3">
      <c r="A50" s="2" t="s">
        <v>277</v>
      </c>
      <c r="B50" s="129" t="str">
        <f>IFERROR(VLOOKUP(Table2[[#This Row],[Player]],Season!$B:$AD,2,0),"-")</f>
        <v>POR</v>
      </c>
      <c r="C50" s="134">
        <f>IFERROR(VLOOKUP(Table2[[#This Row],[Player]],Season!$B:$AD,3,0),"-")</f>
        <v>23</v>
      </c>
      <c r="D50" s="134">
        <f>IFERROR(VLOOKUP(Table2[[#This Row],[Player]],Season!$B:$AD,4,0),"-")</f>
        <v>15</v>
      </c>
      <c r="E50" s="134">
        <f>IFERROR(VLOOKUP(Table2[[#This Row],[Player]],Season!$B:$AD,7,0),"-")</f>
        <v>27.8</v>
      </c>
      <c r="F50" s="19">
        <f>IFERROR(VLOOKUP(Table2[[#This Row],[Player]],Season!$B:$AD,8,0),"-")</f>
        <v>10.3</v>
      </c>
      <c r="G50" s="19">
        <f>IFERROR(VLOOKUP(Table2[[#This Row],[Player]],Season!$B:$AD,20,0),"-")</f>
        <v>3</v>
      </c>
      <c r="H50" s="19">
        <f>IFERROR(VLOOKUP(Table2[[#This Row],[Player]],Season!$B:$AD,21,0),"-")</f>
        <v>1.6</v>
      </c>
      <c r="I50" s="19">
        <f>IFERROR(VLOOKUP(Table2[[#This Row],[Player]],Season!$B:$AD,9,0),"-")</f>
        <v>3.7</v>
      </c>
      <c r="J50" s="19">
        <f>IFERROR(VLOOKUP(Table2[[#This Row],[Player]],Season!$B:$AD,10,0),"-")</f>
        <v>8.5</v>
      </c>
      <c r="K50" s="19">
        <f>IFERROR(VLOOKUP(Table2[[#This Row],[Player]],Season!$B:$AD,12,0),"-")</f>
        <v>1.1000000000000001</v>
      </c>
      <c r="L50" s="19">
        <f>IFERROR(VLOOKUP(Table2[[#This Row],[Player]],Season!$B:$AD,13,0),"-")</f>
        <v>3.9</v>
      </c>
      <c r="M50" s="19">
        <f>IFERROR(VLOOKUP(Table2[[#This Row],[Player]],Season!$B:$AD,15,0),"-")</f>
        <v>1.7</v>
      </c>
      <c r="N50" s="19">
        <f>IFERROR(VLOOKUP(Table2[[#This Row],[Player]],Season!$B:$AD,16,0),"-")</f>
        <v>2.1</v>
      </c>
      <c r="O50" s="19">
        <f>IFERROR(VLOOKUP(Table2[[#This Row],[Player]],Last3!$B:$AD,7,0),"-")</f>
        <v>22.1</v>
      </c>
      <c r="P50" s="19">
        <f>IFERROR(VLOOKUP(Table2[[#This Row],[Player]],Last3!$B:$AD,8,0),"-")</f>
        <v>7.5</v>
      </c>
      <c r="Q50" s="19">
        <f>IFERROR(VLOOKUP(Table2[[#This Row],[Player]],Last3!$B:$AD,20,0),"-")</f>
        <v>1.8</v>
      </c>
      <c r="R50" s="19">
        <f>IFERROR(VLOOKUP(Table2[[#This Row],[Player]],Last3!$B:$AD,21,0),"-")</f>
        <v>0.5</v>
      </c>
      <c r="S50" s="19">
        <f>IFERROR(VLOOKUP(Table2[[#This Row],[Player]],Last1!$B:$AD,7,0),"-")</f>
        <v>25.8</v>
      </c>
      <c r="T50" s="19">
        <f>IFERROR(VLOOKUP(Table2[[#This Row],[Player]],Last1!$B:$AD,8,0),"-")</f>
        <v>11</v>
      </c>
      <c r="U50" s="19">
        <f>IFERROR(VLOOKUP(Table2[[#This Row],[Player]],Last1!$B:$AD,20,0),"-")</f>
        <v>1</v>
      </c>
      <c r="V50" s="19">
        <f>IFERROR(VLOOKUP(Table2[[#This Row],[Player]],Last1!$B:$AD,21,0),"-")</f>
        <v>0</v>
      </c>
      <c r="W50" s="75"/>
      <c r="X50" s="75"/>
      <c r="Y50" s="128">
        <f>Table2[[#This Row],[3PM]]</f>
        <v>1.1000000000000001</v>
      </c>
      <c r="Z50" s="128">
        <f>Table2[[#This Row],[3PA]]</f>
        <v>3.9</v>
      </c>
      <c r="AA50" s="128">
        <f>IFERROR(VLOOKUP(Table2[[#This Row],[Player]],Last1!$B:$AD,12,0),"-")</f>
        <v>0</v>
      </c>
      <c r="AB50" s="128">
        <f>IFERROR(VLOOKUP(Table2[[#This Row],[Player]],Last1!$B:$AD,13,0),"-")</f>
        <v>2</v>
      </c>
      <c r="AC50" s="128">
        <f>IFERROR(VLOOKUP(Table2[[#This Row],[Player]],Last3!$B:$AD,12,0),"-")</f>
        <v>0.3</v>
      </c>
      <c r="AD50" s="128">
        <f>IFERROR(VLOOKUP(Table2[[#This Row],[Player]],Last3!$B:$AD,13,0),"-")</f>
        <v>2.2999999999999998</v>
      </c>
      <c r="AE50" s="135">
        <f>0.33*AVERAGE(Table2[[#This Row],[L3_3PA]],Table2[[#This Row],[SEA_3PA]])</f>
        <v>1.0229999999999999</v>
      </c>
      <c r="AF50" s="76">
        <f>Table2[[#This Row],[L1_3PM]]</f>
        <v>0</v>
      </c>
      <c r="AG50" s="135">
        <f>IFERROR(Table2[[#This Row],[PROJ 3PM]]-Table2[[#This Row],[LG 3PM]],"-")</f>
        <v>1.0229999999999999</v>
      </c>
      <c r="AH5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1" spans="1:34" x14ac:dyDescent="0.3">
      <c r="A51" s="2" t="s">
        <v>183</v>
      </c>
      <c r="B51" s="129" t="str">
        <f>IFERROR(VLOOKUP(Table2[[#This Row],[Player]],Season!$B:$AD,2,0),"-")</f>
        <v>NOP</v>
      </c>
      <c r="C51" s="19">
        <f>IFERROR(VLOOKUP(Table2[[#This Row],[Player]],Season!$B:$AD,3,0),"-")</f>
        <v>22</v>
      </c>
      <c r="D51" s="19">
        <f>IFERROR(VLOOKUP(Table2[[#This Row],[Player]],Season!$B:$AD,4,0),"-")</f>
        <v>15</v>
      </c>
      <c r="E51" s="19">
        <f>IFERROR(VLOOKUP(Table2[[#This Row],[Player]],Season!$B:$AD,7,0),"-")</f>
        <v>34.299999999999997</v>
      </c>
      <c r="F51" s="19">
        <f>IFERROR(VLOOKUP(Table2[[#This Row],[Player]],Season!$B:$AD,8,0),"-")</f>
        <v>18.100000000000001</v>
      </c>
      <c r="G51" s="19">
        <f>IFERROR(VLOOKUP(Table2[[#This Row],[Player]],Season!$B:$AD,20,0),"-")</f>
        <v>3.7</v>
      </c>
      <c r="H51" s="19">
        <f>IFERROR(VLOOKUP(Table2[[#This Row],[Player]],Season!$B:$AD,21,0),"-")</f>
        <v>1.8</v>
      </c>
      <c r="I51" s="19">
        <f>IFERROR(VLOOKUP(Table2[[#This Row],[Player]],Season!$B:$AD,9,0),"-")</f>
        <v>6.1</v>
      </c>
      <c r="J51" s="19">
        <f>IFERROR(VLOOKUP(Table2[[#This Row],[Player]],Season!$B:$AD,10,0),"-")</f>
        <v>12.1</v>
      </c>
      <c r="K51" s="19">
        <f>IFERROR(VLOOKUP(Table2[[#This Row],[Player]],Season!$B:$AD,12,0),"-")</f>
        <v>3.9</v>
      </c>
      <c r="L51" s="19">
        <f>IFERROR(VLOOKUP(Table2[[#This Row],[Player]],Season!$B:$AD,13,0),"-")</f>
        <v>8.5</v>
      </c>
      <c r="M51" s="19">
        <f>IFERROR(VLOOKUP(Table2[[#This Row],[Player]],Season!$B:$AD,15,0),"-")</f>
        <v>2.1</v>
      </c>
      <c r="N51" s="19">
        <f>IFERROR(VLOOKUP(Table2[[#This Row],[Player]],Season!$B:$AD,16,0),"-")</f>
        <v>2.2999999999999998</v>
      </c>
      <c r="O51" s="19">
        <f>IFERROR(VLOOKUP(Table2[[#This Row],[Player]],Last3!$B:$AD,7,0),"-")</f>
        <v>33.9</v>
      </c>
      <c r="P51" s="19">
        <f>IFERROR(VLOOKUP(Table2[[#This Row],[Player]],Last3!$B:$AD,8,0),"-")</f>
        <v>22</v>
      </c>
      <c r="Q51" s="19">
        <f>IFERROR(VLOOKUP(Table2[[#This Row],[Player]],Last3!$B:$AD,20,0),"-")</f>
        <v>2.2999999999999998</v>
      </c>
      <c r="R51" s="19">
        <f>IFERROR(VLOOKUP(Table2[[#This Row],[Player]],Last3!$B:$AD,21,0),"-")</f>
        <v>1.5</v>
      </c>
      <c r="S51" s="19">
        <f>IFERROR(VLOOKUP(Table2[[#This Row],[Player]],Last1!$B:$AD,7,0),"-")</f>
        <v>37.700000000000003</v>
      </c>
      <c r="T51" s="19">
        <f>IFERROR(VLOOKUP(Table2[[#This Row],[Player]],Last1!$B:$AD,8,0),"-")</f>
        <v>21</v>
      </c>
      <c r="U51" s="19">
        <f>IFERROR(VLOOKUP(Table2[[#This Row],[Player]],Last1!$B:$AD,20,0),"-")</f>
        <v>3</v>
      </c>
      <c r="V51" s="19">
        <f>IFERROR(VLOOKUP(Table2[[#This Row],[Player]],Last1!$B:$AD,21,0),"-")</f>
        <v>3</v>
      </c>
      <c r="Y51" s="128">
        <f>Table2[[#This Row],[3PM]]</f>
        <v>3.9</v>
      </c>
      <c r="Z51" s="128">
        <f>Table2[[#This Row],[3PA]]</f>
        <v>8.5</v>
      </c>
      <c r="AA51" s="128">
        <f>IFERROR(VLOOKUP(Table2[[#This Row],[Player]],Last1!$B:$AD,12,0),"-")</f>
        <v>4</v>
      </c>
      <c r="AB51" s="128">
        <f>IFERROR(VLOOKUP(Table2[[#This Row],[Player]],Last1!$B:$AD,13,0),"-")</f>
        <v>6</v>
      </c>
      <c r="AC51" s="128">
        <f>IFERROR(VLOOKUP(Table2[[#This Row],[Player]],Last3!$B:$AD,12,0),"-")</f>
        <v>4.8</v>
      </c>
      <c r="AD51" s="128">
        <f>IFERROR(VLOOKUP(Table2[[#This Row],[Player]],Last3!$B:$AD,13,0),"-")</f>
        <v>8.3000000000000007</v>
      </c>
      <c r="AE51" s="135">
        <f>0.33*AVERAGE(Table2[[#This Row],[L3_3PA]],Table2[[#This Row],[SEA_3PA]])</f>
        <v>2.7720000000000002</v>
      </c>
      <c r="AF51" s="76">
        <f>Table2[[#This Row],[L1_3PM]]</f>
        <v>4</v>
      </c>
      <c r="AG51" s="135">
        <f>IFERROR(Table2[[#This Row],[PROJ 3PM]]-Table2[[#This Row],[LG 3PM]],"-")</f>
        <v>-1.2279999999999998</v>
      </c>
      <c r="AH5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2" spans="1:34" x14ac:dyDescent="0.3">
      <c r="A52" s="2" t="s">
        <v>159</v>
      </c>
      <c r="B52" s="129" t="str">
        <f>IFERROR(VLOOKUP(Table2[[#This Row],[Player]],Season!$B:$AD,2,0),"-")</f>
        <v>NYK</v>
      </c>
      <c r="C52" s="19">
        <f>IFERROR(VLOOKUP(Table2[[#This Row],[Player]],Season!$B:$AD,3,0),"-")</f>
        <v>26</v>
      </c>
      <c r="D52" s="19">
        <f>IFERROR(VLOOKUP(Table2[[#This Row],[Player]],Season!$B:$AD,4,0),"-")</f>
        <v>8</v>
      </c>
      <c r="E52" s="19">
        <f>IFERROR(VLOOKUP(Table2[[#This Row],[Player]],Season!$B:$AD,7,0),"-")</f>
        <v>33.4</v>
      </c>
      <c r="F52" s="19">
        <f>IFERROR(VLOOKUP(Table2[[#This Row],[Player]],Season!$B:$AD,8,0),"-")</f>
        <v>24</v>
      </c>
      <c r="G52" s="19">
        <f>IFERROR(VLOOKUP(Table2[[#This Row],[Player]],Season!$B:$AD,20,0),"-")</f>
        <v>3.1</v>
      </c>
      <c r="H52" s="19">
        <f>IFERROR(VLOOKUP(Table2[[#This Row],[Player]],Season!$B:$AD,21,0),"-")</f>
        <v>5.6</v>
      </c>
      <c r="I52" s="19">
        <f>IFERROR(VLOOKUP(Table2[[#This Row],[Player]],Season!$B:$AD,9,0),"-")</f>
        <v>8.4</v>
      </c>
      <c r="J52" s="19">
        <f>IFERROR(VLOOKUP(Table2[[#This Row],[Player]],Season!$B:$AD,10,0),"-")</f>
        <v>15.4</v>
      </c>
      <c r="K52" s="19">
        <f>IFERROR(VLOOKUP(Table2[[#This Row],[Player]],Season!$B:$AD,12,0),"-")</f>
        <v>2.4</v>
      </c>
      <c r="L52" s="19">
        <f>IFERROR(VLOOKUP(Table2[[#This Row],[Player]],Season!$B:$AD,13,0),"-")</f>
        <v>5.4</v>
      </c>
      <c r="M52" s="19">
        <f>IFERROR(VLOOKUP(Table2[[#This Row],[Player]],Season!$B:$AD,15,0),"-")</f>
        <v>4.9000000000000004</v>
      </c>
      <c r="N52" s="19">
        <f>IFERROR(VLOOKUP(Table2[[#This Row],[Player]],Season!$B:$AD,16,0),"-")</f>
        <v>6.1</v>
      </c>
      <c r="O52" s="19">
        <f>IFERROR(VLOOKUP(Table2[[#This Row],[Player]],Last3!$B:$AD,7,0),"-")</f>
        <v>37.1</v>
      </c>
      <c r="P52" s="19">
        <f>IFERROR(VLOOKUP(Table2[[#This Row],[Player]],Last3!$B:$AD,8,0),"-")</f>
        <v>24</v>
      </c>
      <c r="Q52" s="19">
        <f>IFERROR(VLOOKUP(Table2[[#This Row],[Player]],Last3!$B:$AD,20,0),"-")</f>
        <v>4</v>
      </c>
      <c r="R52" s="19">
        <f>IFERROR(VLOOKUP(Table2[[#This Row],[Player]],Last3!$B:$AD,21,0),"-")</f>
        <v>8</v>
      </c>
      <c r="S52" s="19" t="str">
        <f>IFERROR(VLOOKUP(Table2[[#This Row],[Player]],Last1!$B:$AD,7,0),"-")</f>
        <v>-</v>
      </c>
      <c r="T52" s="19" t="str">
        <f>IFERROR(VLOOKUP(Table2[[#This Row],[Player]],Last1!$B:$AD,8,0),"-")</f>
        <v>-</v>
      </c>
      <c r="U52" s="19" t="str">
        <f>IFERROR(VLOOKUP(Table2[[#This Row],[Player]],Last1!$B:$AD,20,0),"-")</f>
        <v>-</v>
      </c>
      <c r="V52" s="19" t="str">
        <f>IFERROR(VLOOKUP(Table2[[#This Row],[Player]],Last1!$B:$AD,21,0),"-")</f>
        <v>-</v>
      </c>
      <c r="Y52" s="128">
        <f>Table2[[#This Row],[3PM]]</f>
        <v>2.4</v>
      </c>
      <c r="Z52" s="128">
        <f>Table2[[#This Row],[3PA]]</f>
        <v>5.4</v>
      </c>
      <c r="AA52" s="128" t="str">
        <f>IFERROR(VLOOKUP(Table2[[#This Row],[Player]],Last1!$B:$AD,12,0),"-")</f>
        <v>-</v>
      </c>
      <c r="AB52" s="128" t="str">
        <f>IFERROR(VLOOKUP(Table2[[#This Row],[Player]],Last1!$B:$AD,13,0),"-")</f>
        <v>-</v>
      </c>
      <c r="AC52" s="128">
        <f>IFERROR(VLOOKUP(Table2[[#This Row],[Player]],Last3!$B:$AD,12,0),"-")</f>
        <v>1.5</v>
      </c>
      <c r="AD52" s="128">
        <f>IFERROR(VLOOKUP(Table2[[#This Row],[Player]],Last3!$B:$AD,13,0),"-")</f>
        <v>4.5</v>
      </c>
      <c r="AE52" s="83">
        <f>0.33*AVERAGE(Table2[[#This Row],[L3_3PA]],Table2[[#This Row],[SEA_3PA]])</f>
        <v>1.6335000000000002</v>
      </c>
      <c r="AF52" s="21" t="str">
        <f>Table2[[#This Row],[L1_3PM]]</f>
        <v>-</v>
      </c>
      <c r="AG52" s="83" t="str">
        <f>IFERROR(Table2[[#This Row],[PROJ 3PM]]-Table2[[#This Row],[LG 3PM]],"-")</f>
        <v>-</v>
      </c>
      <c r="AH5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3" spans="1:34" x14ac:dyDescent="0.3">
      <c r="A53" s="2" t="s">
        <v>147</v>
      </c>
      <c r="B53" s="129" t="str">
        <f>IFERROR(VLOOKUP(Table2[[#This Row],[Player]],Season!$B:$AD,2,0),"-")</f>
        <v>ATL</v>
      </c>
      <c r="C53" s="134">
        <f>IFERROR(VLOOKUP(Table2[[#This Row],[Player]],Season!$B:$AD,3,0),"-")</f>
        <v>26</v>
      </c>
      <c r="D53" s="134">
        <f>IFERROR(VLOOKUP(Table2[[#This Row],[Player]],Season!$B:$AD,4,0),"-")</f>
        <v>13</v>
      </c>
      <c r="E53" s="134">
        <f>IFERROR(VLOOKUP(Table2[[#This Row],[Player]],Season!$B:$AD,7,0),"-")</f>
        <v>36.200000000000003</v>
      </c>
      <c r="F53" s="19">
        <f>IFERROR(VLOOKUP(Table2[[#This Row],[Player]],Season!$B:$AD,8,0),"-")</f>
        <v>18.5</v>
      </c>
      <c r="G53" s="19">
        <f>IFERROR(VLOOKUP(Table2[[#This Row],[Player]],Season!$B:$AD,20,0),"-")</f>
        <v>4.4000000000000004</v>
      </c>
      <c r="H53" s="19">
        <f>IFERROR(VLOOKUP(Table2[[#This Row],[Player]],Season!$B:$AD,21,0),"-")</f>
        <v>6.5</v>
      </c>
      <c r="I53" s="19">
        <f>IFERROR(VLOOKUP(Table2[[#This Row],[Player]],Season!$B:$AD,9,0),"-")</f>
        <v>7.4</v>
      </c>
      <c r="J53" s="19">
        <f>IFERROR(VLOOKUP(Table2[[#This Row],[Player]],Season!$B:$AD,10,0),"-")</f>
        <v>17.7</v>
      </c>
      <c r="K53" s="19">
        <f>IFERROR(VLOOKUP(Table2[[#This Row],[Player]],Season!$B:$AD,12,0),"-")</f>
        <v>1.1000000000000001</v>
      </c>
      <c r="L53" s="19">
        <f>IFERROR(VLOOKUP(Table2[[#This Row],[Player]],Season!$B:$AD,13,0),"-")</f>
        <v>4.3</v>
      </c>
      <c r="M53" s="19">
        <f>IFERROR(VLOOKUP(Table2[[#This Row],[Player]],Season!$B:$AD,15,0),"-")</f>
        <v>2.7</v>
      </c>
      <c r="N53" s="19">
        <f>IFERROR(VLOOKUP(Table2[[#This Row],[Player]],Season!$B:$AD,16,0),"-")</f>
        <v>3.4</v>
      </c>
      <c r="O53" s="19">
        <f>IFERROR(VLOOKUP(Table2[[#This Row],[Player]],Last3!$B:$AD,7,0),"-")</f>
        <v>35.6</v>
      </c>
      <c r="P53" s="19">
        <f>IFERROR(VLOOKUP(Table2[[#This Row],[Player]],Last3!$B:$AD,8,0),"-")</f>
        <v>20.7</v>
      </c>
      <c r="Q53" s="19">
        <f>IFERROR(VLOOKUP(Table2[[#This Row],[Player]],Last3!$B:$AD,20,0),"-")</f>
        <v>2.7</v>
      </c>
      <c r="R53" s="19">
        <f>IFERROR(VLOOKUP(Table2[[#This Row],[Player]],Last3!$B:$AD,21,0),"-")</f>
        <v>8.6999999999999993</v>
      </c>
      <c r="S53" s="19">
        <f>IFERROR(VLOOKUP(Table2[[#This Row],[Player]],Last1!$B:$AD,7,0),"-")</f>
        <v>35.200000000000003</v>
      </c>
      <c r="T53" s="19">
        <f>IFERROR(VLOOKUP(Table2[[#This Row],[Player]],Last1!$B:$AD,8,0),"-")</f>
        <v>29</v>
      </c>
      <c r="U53" s="19">
        <f>IFERROR(VLOOKUP(Table2[[#This Row],[Player]],Last1!$B:$AD,20,0),"-")</f>
        <v>4</v>
      </c>
      <c r="V53" s="19">
        <f>IFERROR(VLOOKUP(Table2[[#This Row],[Player]],Last1!$B:$AD,21,0),"-")</f>
        <v>5</v>
      </c>
      <c r="W53" s="75"/>
      <c r="X53" s="75"/>
      <c r="Y53" s="128">
        <f>Table2[[#This Row],[3PM]]</f>
        <v>1.1000000000000001</v>
      </c>
      <c r="Z53" s="128">
        <f>Table2[[#This Row],[3PA]]</f>
        <v>4.3</v>
      </c>
      <c r="AA53" s="128">
        <f>IFERROR(VLOOKUP(Table2[[#This Row],[Player]],Last1!$B:$AD,12,0),"-")</f>
        <v>3</v>
      </c>
      <c r="AB53" s="128">
        <f>IFERROR(VLOOKUP(Table2[[#This Row],[Player]],Last1!$B:$AD,13,0),"-")</f>
        <v>7</v>
      </c>
      <c r="AC53" s="128">
        <f>IFERROR(VLOOKUP(Table2[[#This Row],[Player]],Last3!$B:$AD,12,0),"-")</f>
        <v>1.3</v>
      </c>
      <c r="AD53" s="128">
        <f>IFERROR(VLOOKUP(Table2[[#This Row],[Player]],Last3!$B:$AD,13,0),"-")</f>
        <v>4.7</v>
      </c>
      <c r="AE53" s="135">
        <f>0.33*AVERAGE(Table2[[#This Row],[L3_3PA]],Table2[[#This Row],[SEA_3PA]])</f>
        <v>1.4850000000000001</v>
      </c>
      <c r="AF53" s="76">
        <f>Table2[[#This Row],[L1_3PM]]</f>
        <v>3</v>
      </c>
      <c r="AG53" s="135">
        <f>IFERROR(Table2[[#This Row],[PROJ 3PM]]-Table2[[#This Row],[LG 3PM]],"-")</f>
        <v>-1.5149999999999999</v>
      </c>
      <c r="AH5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4" spans="1:34" x14ac:dyDescent="0.3">
      <c r="A54" s="2" t="s">
        <v>201</v>
      </c>
      <c r="B54" s="130" t="str">
        <f>IFERROR(VLOOKUP(Table2[[#This Row],[Player]],Season!$B:$AD,2,0),"-")</f>
        <v>LAC</v>
      </c>
      <c r="C54" s="75">
        <f>IFERROR(VLOOKUP(Table2[[#This Row],[Player]],Season!$B:$AD,3,0),"-")</f>
        <v>34</v>
      </c>
      <c r="D54" s="75">
        <f>IFERROR(VLOOKUP(Table2[[#This Row],[Player]],Season!$B:$AD,4,0),"-")</f>
        <v>15</v>
      </c>
      <c r="E54" s="75">
        <f>IFERROR(VLOOKUP(Table2[[#This Row],[Player]],Season!$B:$AD,7,0),"-")</f>
        <v>29.9</v>
      </c>
      <c r="F54" s="19">
        <f>IFERROR(VLOOKUP(Table2[[#This Row],[Player]],Season!$B:$AD,8,0),"-")</f>
        <v>13.9</v>
      </c>
      <c r="G54" s="19">
        <f>IFERROR(VLOOKUP(Table2[[#This Row],[Player]],Season!$B:$AD,20,0),"-")</f>
        <v>5</v>
      </c>
      <c r="H54" s="19">
        <f>IFERROR(VLOOKUP(Table2[[#This Row],[Player]],Season!$B:$AD,21,0),"-")</f>
        <v>7.3</v>
      </c>
      <c r="I54" s="19">
        <f>IFERROR(VLOOKUP(Table2[[#This Row],[Player]],Season!$B:$AD,9,0),"-")</f>
        <v>5.4</v>
      </c>
      <c r="J54" s="19">
        <f>IFERROR(VLOOKUP(Table2[[#This Row],[Player]],Season!$B:$AD,10,0),"-")</f>
        <v>11.5</v>
      </c>
      <c r="K54" s="19">
        <f>IFERROR(VLOOKUP(Table2[[#This Row],[Player]],Season!$B:$AD,12,0),"-")</f>
        <v>0.8</v>
      </c>
      <c r="L54" s="19">
        <f>IFERROR(VLOOKUP(Table2[[#This Row],[Player]],Season!$B:$AD,13,0),"-")</f>
        <v>3.2</v>
      </c>
      <c r="M54" s="19">
        <f>IFERROR(VLOOKUP(Table2[[#This Row],[Player]],Season!$B:$AD,15,0),"-")</f>
        <v>2.2999999999999998</v>
      </c>
      <c r="N54" s="19">
        <f>IFERROR(VLOOKUP(Table2[[#This Row],[Player]],Season!$B:$AD,16,0),"-")</f>
        <v>3.4</v>
      </c>
      <c r="O54" s="19">
        <f>IFERROR(VLOOKUP(Table2[[#This Row],[Player]],Last3!$B:$AD,7,0),"-")</f>
        <v>28.6</v>
      </c>
      <c r="P54" s="19">
        <f>IFERROR(VLOOKUP(Table2[[#This Row],[Player]],Last3!$B:$AD,8,0),"-")</f>
        <v>16.3</v>
      </c>
      <c r="Q54" s="19">
        <f>IFERROR(VLOOKUP(Table2[[#This Row],[Player]],Last3!$B:$AD,20,0),"-")</f>
        <v>4.5</v>
      </c>
      <c r="R54" s="19">
        <f>IFERROR(VLOOKUP(Table2[[#This Row],[Player]],Last3!$B:$AD,21,0),"-")</f>
        <v>6</v>
      </c>
      <c r="S54" s="19">
        <f>IFERROR(VLOOKUP(Table2[[#This Row],[Player]],Last1!$B:$AD,7,0),"-")</f>
        <v>32.700000000000003</v>
      </c>
      <c r="T54" s="19">
        <f>IFERROR(VLOOKUP(Table2[[#This Row],[Player]],Last1!$B:$AD,8,0),"-")</f>
        <v>12</v>
      </c>
      <c r="U54" s="19">
        <f>IFERROR(VLOOKUP(Table2[[#This Row],[Player]],Last1!$B:$AD,20,0),"-")</f>
        <v>5</v>
      </c>
      <c r="V54" s="19">
        <f>IFERROR(VLOOKUP(Table2[[#This Row],[Player]],Last1!$B:$AD,21,0),"-")</f>
        <v>10</v>
      </c>
      <c r="W54" s="75"/>
      <c r="X54" s="75"/>
      <c r="Y54" s="128">
        <f>Table2[[#This Row],[3PM]]</f>
        <v>0.8</v>
      </c>
      <c r="Z54" s="128">
        <f>Table2[[#This Row],[3PA]]</f>
        <v>3.2</v>
      </c>
      <c r="AA54" s="128">
        <f>IFERROR(VLOOKUP(Table2[[#This Row],[Player]],Last1!$B:$AD,12,0),"-")</f>
        <v>0</v>
      </c>
      <c r="AB54" s="128">
        <f>IFERROR(VLOOKUP(Table2[[#This Row],[Player]],Last1!$B:$AD,13,0),"-")</f>
        <v>3</v>
      </c>
      <c r="AC54" s="128">
        <f>IFERROR(VLOOKUP(Table2[[#This Row],[Player]],Last3!$B:$AD,12,0),"-")</f>
        <v>0.8</v>
      </c>
      <c r="AD54" s="128">
        <f>IFERROR(VLOOKUP(Table2[[#This Row],[Player]],Last3!$B:$AD,13,0),"-")</f>
        <v>3.8</v>
      </c>
      <c r="AE54" s="135">
        <f>0.33*AVERAGE(Table2[[#This Row],[L3_3PA]],Table2[[#This Row],[SEA_3PA]])</f>
        <v>1.155</v>
      </c>
      <c r="AF54" s="76">
        <f>Table2[[#This Row],[L1_3PM]]</f>
        <v>0</v>
      </c>
      <c r="AG54" s="135">
        <f>IFERROR(Table2[[#This Row],[PROJ 3PM]]-Table2[[#This Row],[LG 3PM]],"-")</f>
        <v>1.155</v>
      </c>
      <c r="AH5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5" spans="1:34" x14ac:dyDescent="0.3">
      <c r="A55" s="2" t="s">
        <v>152</v>
      </c>
      <c r="B55" s="129" t="str">
        <f>IFERROR(VLOOKUP(Table2[[#This Row],[Player]],Season!$B:$AD,2,0),"-")</f>
        <v>MIL</v>
      </c>
      <c r="C55" s="19">
        <f>IFERROR(VLOOKUP(Table2[[#This Row],[Player]],Season!$B:$AD,3,0),"-")</f>
        <v>32</v>
      </c>
      <c r="D55" s="19">
        <f>IFERROR(VLOOKUP(Table2[[#This Row],[Player]],Season!$B:$AD,4,0),"-")</f>
        <v>13</v>
      </c>
      <c r="E55" s="19">
        <f>IFERROR(VLOOKUP(Table2[[#This Row],[Player]],Season!$B:$AD,7,0),"-")</f>
        <v>31.5</v>
      </c>
      <c r="F55" s="19">
        <f>IFERROR(VLOOKUP(Table2[[#This Row],[Player]],Season!$B:$AD,8,0),"-")</f>
        <v>15.2</v>
      </c>
      <c r="G55" s="19">
        <f>IFERROR(VLOOKUP(Table2[[#This Row],[Player]],Season!$B:$AD,20,0),"-")</f>
        <v>4</v>
      </c>
      <c r="H55" s="19">
        <f>IFERROR(VLOOKUP(Table2[[#This Row],[Player]],Season!$B:$AD,21,0),"-")</f>
        <v>8.1999999999999993</v>
      </c>
      <c r="I55" s="19">
        <f>IFERROR(VLOOKUP(Table2[[#This Row],[Player]],Season!$B:$AD,9,0),"-")</f>
        <v>5.7</v>
      </c>
      <c r="J55" s="19">
        <f>IFERROR(VLOOKUP(Table2[[#This Row],[Player]],Season!$B:$AD,10,0),"-")</f>
        <v>11.8</v>
      </c>
      <c r="K55" s="19">
        <f>IFERROR(VLOOKUP(Table2[[#This Row],[Player]],Season!$B:$AD,12,0),"-")</f>
        <v>1.8</v>
      </c>
      <c r="L55" s="19">
        <f>IFERROR(VLOOKUP(Table2[[#This Row],[Player]],Season!$B:$AD,13,0),"-")</f>
        <v>5.2</v>
      </c>
      <c r="M55" s="19">
        <f>IFERROR(VLOOKUP(Table2[[#This Row],[Player]],Season!$B:$AD,15,0),"-")</f>
        <v>2</v>
      </c>
      <c r="N55" s="19">
        <f>IFERROR(VLOOKUP(Table2[[#This Row],[Player]],Season!$B:$AD,16,0),"-")</f>
        <v>2.2000000000000002</v>
      </c>
      <c r="O55" s="19">
        <f>IFERROR(VLOOKUP(Table2[[#This Row],[Player]],Last3!$B:$AD,7,0),"-")</f>
        <v>25.7</v>
      </c>
      <c r="P55" s="19">
        <f>IFERROR(VLOOKUP(Table2[[#This Row],[Player]],Last3!$B:$AD,8,0),"-")</f>
        <v>11.3</v>
      </c>
      <c r="Q55" s="19">
        <f>IFERROR(VLOOKUP(Table2[[#This Row],[Player]],Last3!$B:$AD,20,0),"-")</f>
        <v>2.2999999999999998</v>
      </c>
      <c r="R55" s="19">
        <f>IFERROR(VLOOKUP(Table2[[#This Row],[Player]],Last3!$B:$AD,21,0),"-")</f>
        <v>8</v>
      </c>
      <c r="S55" s="19" t="str">
        <f>IFERROR(VLOOKUP(Table2[[#This Row],[Player]],Last1!$B:$AD,7,0),"-")</f>
        <v>-</v>
      </c>
      <c r="T55" s="19" t="str">
        <f>IFERROR(VLOOKUP(Table2[[#This Row],[Player]],Last1!$B:$AD,8,0),"-")</f>
        <v>-</v>
      </c>
      <c r="U55" s="19" t="str">
        <f>IFERROR(VLOOKUP(Table2[[#This Row],[Player]],Last1!$B:$AD,20,0),"-")</f>
        <v>-</v>
      </c>
      <c r="V55" s="19" t="str">
        <f>IFERROR(VLOOKUP(Table2[[#This Row],[Player]],Last1!$B:$AD,21,0),"-")</f>
        <v>-</v>
      </c>
      <c r="Y55" s="128">
        <f>Table2[[#This Row],[3PM]]</f>
        <v>1.8</v>
      </c>
      <c r="Z55" s="128">
        <f>Table2[[#This Row],[3PA]]</f>
        <v>5.2</v>
      </c>
      <c r="AA55" s="128" t="str">
        <f>IFERROR(VLOOKUP(Table2[[#This Row],[Player]],Last1!$B:$AD,12,0),"-")</f>
        <v>-</v>
      </c>
      <c r="AB55" s="128" t="str">
        <f>IFERROR(VLOOKUP(Table2[[#This Row],[Player]],Last1!$B:$AD,13,0),"-")</f>
        <v>-</v>
      </c>
      <c r="AC55" s="128">
        <f>IFERROR(VLOOKUP(Table2[[#This Row],[Player]],Last3!$B:$AD,12,0),"-")</f>
        <v>1.7</v>
      </c>
      <c r="AD55" s="128">
        <f>IFERROR(VLOOKUP(Table2[[#This Row],[Player]],Last3!$B:$AD,13,0),"-")</f>
        <v>4</v>
      </c>
      <c r="AE55" s="135">
        <f>0.33*AVERAGE(Table2[[#This Row],[L3_3PA]],Table2[[#This Row],[SEA_3PA]])</f>
        <v>1.518</v>
      </c>
      <c r="AF55" s="76" t="str">
        <f>Table2[[#This Row],[L1_3PM]]</f>
        <v>-</v>
      </c>
      <c r="AG55" s="135" t="str">
        <f>IFERROR(Table2[[#This Row],[PROJ 3PM]]-Table2[[#This Row],[LG 3PM]],"-")</f>
        <v>-</v>
      </c>
      <c r="AH5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6" spans="1:34" x14ac:dyDescent="0.3">
      <c r="A56" s="2" t="s">
        <v>134</v>
      </c>
      <c r="B56" s="129" t="str">
        <f>IFERROR(VLOOKUP(Table2[[#This Row],[Player]],Season!$B:$AD,2,0),"-")</f>
        <v>LAC</v>
      </c>
      <c r="C56" s="19">
        <f>IFERROR(VLOOKUP(Table2[[#This Row],[Player]],Season!$B:$AD,3,0),"-")</f>
        <v>32</v>
      </c>
      <c r="D56" s="19">
        <f>IFERROR(VLOOKUP(Table2[[#This Row],[Player]],Season!$B:$AD,4,0),"-")</f>
        <v>12</v>
      </c>
      <c r="E56" s="19">
        <f>IFERROR(VLOOKUP(Table2[[#This Row],[Player]],Season!$B:$AD,7,0),"-")</f>
        <v>36</v>
      </c>
      <c r="F56" s="19">
        <f>IFERROR(VLOOKUP(Table2[[#This Row],[Player]],Season!$B:$AD,8,0),"-")</f>
        <v>25.8</v>
      </c>
      <c r="G56" s="19">
        <f>IFERROR(VLOOKUP(Table2[[#This Row],[Player]],Season!$B:$AD,20,0),"-")</f>
        <v>6.2</v>
      </c>
      <c r="H56" s="19">
        <f>IFERROR(VLOOKUP(Table2[[#This Row],[Player]],Season!$B:$AD,21,0),"-")</f>
        <v>4.8</v>
      </c>
      <c r="I56" s="19">
        <f>IFERROR(VLOOKUP(Table2[[#This Row],[Player]],Season!$B:$AD,9,0),"-")</f>
        <v>8.6</v>
      </c>
      <c r="J56" s="19">
        <f>IFERROR(VLOOKUP(Table2[[#This Row],[Player]],Season!$B:$AD,10,0),"-")</f>
        <v>19.3</v>
      </c>
      <c r="K56" s="19">
        <f>IFERROR(VLOOKUP(Table2[[#This Row],[Player]],Season!$B:$AD,12,0),"-")</f>
        <v>2.2999999999999998</v>
      </c>
      <c r="L56" s="19">
        <f>IFERROR(VLOOKUP(Table2[[#This Row],[Player]],Season!$B:$AD,13,0),"-")</f>
        <v>7.2</v>
      </c>
      <c r="M56" s="19">
        <f>IFERROR(VLOOKUP(Table2[[#This Row],[Player]],Season!$B:$AD,15,0),"-")</f>
        <v>6.3</v>
      </c>
      <c r="N56" s="19">
        <f>IFERROR(VLOOKUP(Table2[[#This Row],[Player]],Season!$B:$AD,16,0),"-")</f>
        <v>7.3</v>
      </c>
      <c r="O56" s="19">
        <f>IFERROR(VLOOKUP(Table2[[#This Row],[Player]],Last3!$B:$AD,7,0),"-")</f>
        <v>34.9</v>
      </c>
      <c r="P56" s="19">
        <f>IFERROR(VLOOKUP(Table2[[#This Row],[Player]],Last3!$B:$AD,8,0),"-")</f>
        <v>18</v>
      </c>
      <c r="Q56" s="19">
        <f>IFERROR(VLOOKUP(Table2[[#This Row],[Player]],Last3!$B:$AD,20,0),"-")</f>
        <v>7</v>
      </c>
      <c r="R56" s="19">
        <f>IFERROR(VLOOKUP(Table2[[#This Row],[Player]],Last3!$B:$AD,21,0),"-")</f>
        <v>5</v>
      </c>
      <c r="S56" s="19" t="str">
        <f>IFERROR(VLOOKUP(Table2[[#This Row],[Player]],Last1!$B:$AD,7,0),"-")</f>
        <v>-</v>
      </c>
      <c r="T56" s="19" t="str">
        <f>IFERROR(VLOOKUP(Table2[[#This Row],[Player]],Last1!$B:$AD,8,0),"-")</f>
        <v>-</v>
      </c>
      <c r="U56" s="19" t="str">
        <f>IFERROR(VLOOKUP(Table2[[#This Row],[Player]],Last1!$B:$AD,20,0),"-")</f>
        <v>-</v>
      </c>
      <c r="V56" s="19" t="str">
        <f>IFERROR(VLOOKUP(Table2[[#This Row],[Player]],Last1!$B:$AD,21,0),"-")</f>
        <v>-</v>
      </c>
      <c r="Y56" s="128">
        <f>Table2[[#This Row],[3PM]]</f>
        <v>2.2999999999999998</v>
      </c>
      <c r="Z56" s="128">
        <f>Table2[[#This Row],[3PA]]</f>
        <v>7.2</v>
      </c>
      <c r="AA56" s="128" t="str">
        <f>IFERROR(VLOOKUP(Table2[[#This Row],[Player]],Last1!$B:$AD,12,0),"-")</f>
        <v>-</v>
      </c>
      <c r="AB56" s="128" t="str">
        <f>IFERROR(VLOOKUP(Table2[[#This Row],[Player]],Last1!$B:$AD,13,0),"-")</f>
        <v>-</v>
      </c>
      <c r="AC56" s="128">
        <f>IFERROR(VLOOKUP(Table2[[#This Row],[Player]],Last3!$B:$AD,12,0),"-")</f>
        <v>0</v>
      </c>
      <c r="AD56" s="128">
        <f>IFERROR(VLOOKUP(Table2[[#This Row],[Player]],Last3!$B:$AD,13,0),"-")</f>
        <v>5</v>
      </c>
      <c r="AE56" s="135">
        <f>0.33*AVERAGE(Table2[[#This Row],[L3_3PA]],Table2[[#This Row],[SEA_3PA]])</f>
        <v>2.0129999999999999</v>
      </c>
      <c r="AF56" s="76" t="str">
        <f>Table2[[#This Row],[L1_3PM]]</f>
        <v>-</v>
      </c>
      <c r="AG56" s="135" t="str">
        <f>IFERROR(Table2[[#This Row],[PROJ 3PM]]-Table2[[#This Row],[LG 3PM]],"-")</f>
        <v>-</v>
      </c>
      <c r="AH5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57" spans="1:34" x14ac:dyDescent="0.3">
      <c r="A57" s="2" t="s">
        <v>124</v>
      </c>
      <c r="B57" s="129" t="str">
        <f>IFERROR(VLOOKUP(Table2[[#This Row],[Player]],Season!$B:$AD,2,0),"-")</f>
        <v>ORL</v>
      </c>
      <c r="C57" s="134">
        <f>IFERROR(VLOOKUP(Table2[[#This Row],[Player]],Season!$B:$AD,3,0),"-")</f>
        <v>20</v>
      </c>
      <c r="D57" s="134">
        <f>IFERROR(VLOOKUP(Table2[[#This Row],[Player]],Season!$B:$AD,4,0),"-")</f>
        <v>15</v>
      </c>
      <c r="E57" s="134">
        <f>IFERROR(VLOOKUP(Table2[[#This Row],[Player]],Season!$B:$AD,7,0),"-")</f>
        <v>34</v>
      </c>
      <c r="F57" s="19">
        <f>IFERROR(VLOOKUP(Table2[[#This Row],[Player]],Season!$B:$AD,8,0),"-")</f>
        <v>20.7</v>
      </c>
      <c r="G57" s="19">
        <f>IFERROR(VLOOKUP(Table2[[#This Row],[Player]],Season!$B:$AD,20,0),"-")</f>
        <v>7.3</v>
      </c>
      <c r="H57" s="19">
        <f>IFERROR(VLOOKUP(Table2[[#This Row],[Player]],Season!$B:$AD,21,0),"-")</f>
        <v>4.2</v>
      </c>
      <c r="I57" s="19">
        <f>IFERROR(VLOOKUP(Table2[[#This Row],[Player]],Season!$B:$AD,9,0),"-")</f>
        <v>7.5</v>
      </c>
      <c r="J57" s="19">
        <f>IFERROR(VLOOKUP(Table2[[#This Row],[Player]],Season!$B:$AD,10,0),"-")</f>
        <v>16.5</v>
      </c>
      <c r="K57" s="19">
        <f>IFERROR(VLOOKUP(Table2[[#This Row],[Player]],Season!$B:$AD,12,0),"-")</f>
        <v>1.3</v>
      </c>
      <c r="L57" s="19">
        <f>IFERROR(VLOOKUP(Table2[[#This Row],[Player]],Season!$B:$AD,13,0),"-")</f>
        <v>3.6</v>
      </c>
      <c r="M57" s="19">
        <f>IFERROR(VLOOKUP(Table2[[#This Row],[Player]],Season!$B:$AD,15,0),"-")</f>
        <v>4.5</v>
      </c>
      <c r="N57" s="19">
        <f>IFERROR(VLOOKUP(Table2[[#This Row],[Player]],Season!$B:$AD,16,0),"-")</f>
        <v>6.4</v>
      </c>
      <c r="O57" s="19">
        <f>IFERROR(VLOOKUP(Table2[[#This Row],[Player]],Last3!$B:$AD,7,0),"-")</f>
        <v>32.200000000000003</v>
      </c>
      <c r="P57" s="19">
        <f>IFERROR(VLOOKUP(Table2[[#This Row],[Player]],Last3!$B:$AD,8,0),"-")</f>
        <v>18.5</v>
      </c>
      <c r="Q57" s="19">
        <f>IFERROR(VLOOKUP(Table2[[#This Row],[Player]],Last3!$B:$AD,20,0),"-")</f>
        <v>8.8000000000000007</v>
      </c>
      <c r="R57" s="19">
        <f>IFERROR(VLOOKUP(Table2[[#This Row],[Player]],Last3!$B:$AD,21,0),"-")</f>
        <v>5.3</v>
      </c>
      <c r="S57" s="19">
        <f>IFERROR(VLOOKUP(Table2[[#This Row],[Player]],Last1!$B:$AD,7,0),"-")</f>
        <v>28.9</v>
      </c>
      <c r="T57" s="19">
        <f>IFERROR(VLOOKUP(Table2[[#This Row],[Player]],Last1!$B:$AD,8,0),"-")</f>
        <v>24</v>
      </c>
      <c r="U57" s="19">
        <f>IFERROR(VLOOKUP(Table2[[#This Row],[Player]],Last1!$B:$AD,20,0),"-")</f>
        <v>11</v>
      </c>
      <c r="V57" s="19">
        <f>IFERROR(VLOOKUP(Table2[[#This Row],[Player]],Last1!$B:$AD,21,0),"-")</f>
        <v>5</v>
      </c>
      <c r="W57" s="75"/>
      <c r="X57" s="75"/>
      <c r="Y57" s="128">
        <f>Table2[[#This Row],[3PM]]</f>
        <v>1.3</v>
      </c>
      <c r="Z57" s="128">
        <f>Table2[[#This Row],[3PA]]</f>
        <v>3.6</v>
      </c>
      <c r="AA57" s="128">
        <f>IFERROR(VLOOKUP(Table2[[#This Row],[Player]],Last1!$B:$AD,12,0),"-")</f>
        <v>3</v>
      </c>
      <c r="AB57" s="128">
        <f>IFERROR(VLOOKUP(Table2[[#This Row],[Player]],Last1!$B:$AD,13,0),"-")</f>
        <v>7</v>
      </c>
      <c r="AC57" s="128">
        <f>IFERROR(VLOOKUP(Table2[[#This Row],[Player]],Last3!$B:$AD,12,0),"-")</f>
        <v>1.5</v>
      </c>
      <c r="AD57" s="128">
        <f>IFERROR(VLOOKUP(Table2[[#This Row],[Player]],Last3!$B:$AD,13,0),"-")</f>
        <v>3</v>
      </c>
      <c r="AE57" s="135">
        <f>0.33*AVERAGE(Table2[[#This Row],[L3_3PA]],Table2[[#This Row],[SEA_3PA]])</f>
        <v>1.089</v>
      </c>
      <c r="AF57" s="76">
        <f>Table2[[#This Row],[L1_3PM]]</f>
        <v>3</v>
      </c>
      <c r="AG57" s="135">
        <f>IFERROR(Table2[[#This Row],[PROJ 3PM]]-Table2[[#This Row],[LG 3PM]],"-")</f>
        <v>-1.911</v>
      </c>
      <c r="AH5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8" spans="1:34" x14ac:dyDescent="0.3">
      <c r="A58" s="2" t="s">
        <v>154</v>
      </c>
      <c r="B58" s="129" t="str">
        <f>IFERROR(VLOOKUP(Table2[[#This Row],[Player]],Season!$B:$AD,2,0),"-")</f>
        <v>CHA</v>
      </c>
      <c r="C58" s="19">
        <f>IFERROR(VLOOKUP(Table2[[#This Row],[Player]],Season!$B:$AD,3,0),"-")</f>
        <v>33</v>
      </c>
      <c r="D58" s="19">
        <f>IFERROR(VLOOKUP(Table2[[#This Row],[Player]],Season!$B:$AD,4,0),"-")</f>
        <v>14</v>
      </c>
      <c r="E58" s="19">
        <f>IFERROR(VLOOKUP(Table2[[#This Row],[Player]],Season!$B:$AD,7,0),"-")</f>
        <v>32.5</v>
      </c>
      <c r="F58" s="19">
        <f>IFERROR(VLOOKUP(Table2[[#This Row],[Player]],Season!$B:$AD,8,0),"-")</f>
        <v>15.1</v>
      </c>
      <c r="G58" s="19">
        <f>IFERROR(VLOOKUP(Table2[[#This Row],[Player]],Season!$B:$AD,20,0),"-")</f>
        <v>4</v>
      </c>
      <c r="H58" s="19">
        <f>IFERROR(VLOOKUP(Table2[[#This Row],[Player]],Season!$B:$AD,21,0),"-")</f>
        <v>5.4</v>
      </c>
      <c r="I58" s="19">
        <f>IFERROR(VLOOKUP(Table2[[#This Row],[Player]],Season!$B:$AD,9,0),"-")</f>
        <v>5.9</v>
      </c>
      <c r="J58" s="19">
        <f>IFERROR(VLOOKUP(Table2[[#This Row],[Player]],Season!$B:$AD,10,0),"-")</f>
        <v>12</v>
      </c>
      <c r="K58" s="19">
        <f>IFERROR(VLOOKUP(Table2[[#This Row],[Player]],Season!$B:$AD,12,0),"-")</f>
        <v>1</v>
      </c>
      <c r="L58" s="19">
        <f>IFERROR(VLOOKUP(Table2[[#This Row],[Player]],Season!$B:$AD,13,0),"-")</f>
        <v>3.1</v>
      </c>
      <c r="M58" s="19">
        <f>IFERROR(VLOOKUP(Table2[[#This Row],[Player]],Season!$B:$AD,15,0),"-")</f>
        <v>2.4</v>
      </c>
      <c r="N58" s="19">
        <f>IFERROR(VLOOKUP(Table2[[#This Row],[Player]],Season!$B:$AD,16,0),"-")</f>
        <v>3</v>
      </c>
      <c r="O58" s="19">
        <f>IFERROR(VLOOKUP(Table2[[#This Row],[Player]],Last3!$B:$AD,7,0),"-")</f>
        <v>31.7</v>
      </c>
      <c r="P58" s="19">
        <f>IFERROR(VLOOKUP(Table2[[#This Row],[Player]],Last3!$B:$AD,8,0),"-")</f>
        <v>19.7</v>
      </c>
      <c r="Q58" s="19">
        <f>IFERROR(VLOOKUP(Table2[[#This Row],[Player]],Last3!$B:$AD,20,0),"-")</f>
        <v>4</v>
      </c>
      <c r="R58" s="19">
        <f>IFERROR(VLOOKUP(Table2[[#This Row],[Player]],Last3!$B:$AD,21,0),"-")</f>
        <v>6.3</v>
      </c>
      <c r="S58" s="19" t="str">
        <f>IFERROR(VLOOKUP(Table2[[#This Row],[Player]],Last1!$B:$AD,7,0),"-")</f>
        <v>-</v>
      </c>
      <c r="T58" s="19" t="str">
        <f>IFERROR(VLOOKUP(Table2[[#This Row],[Player]],Last1!$B:$AD,8,0),"-")</f>
        <v>-</v>
      </c>
      <c r="U58" s="19" t="str">
        <f>IFERROR(VLOOKUP(Table2[[#This Row],[Player]],Last1!$B:$AD,20,0),"-")</f>
        <v>-</v>
      </c>
      <c r="V58" s="19" t="str">
        <f>IFERROR(VLOOKUP(Table2[[#This Row],[Player]],Last1!$B:$AD,21,0),"-")</f>
        <v>-</v>
      </c>
      <c r="Y58" s="128">
        <f>Table2[[#This Row],[3PM]]</f>
        <v>1</v>
      </c>
      <c r="Z58" s="128">
        <f>Table2[[#This Row],[3PA]]</f>
        <v>3.1</v>
      </c>
      <c r="AA58" s="128" t="str">
        <f>IFERROR(VLOOKUP(Table2[[#This Row],[Player]],Last1!$B:$AD,12,0),"-")</f>
        <v>-</v>
      </c>
      <c r="AB58" s="128" t="str">
        <f>IFERROR(VLOOKUP(Table2[[#This Row],[Player]],Last1!$B:$AD,13,0),"-")</f>
        <v>-</v>
      </c>
      <c r="AC58" s="128">
        <f>IFERROR(VLOOKUP(Table2[[#This Row],[Player]],Last3!$B:$AD,12,0),"-")</f>
        <v>1</v>
      </c>
      <c r="AD58" s="128">
        <f>IFERROR(VLOOKUP(Table2[[#This Row],[Player]],Last3!$B:$AD,13,0),"-")</f>
        <v>2.7</v>
      </c>
      <c r="AE58" s="135">
        <f>0.33*AVERAGE(Table2[[#This Row],[L3_3PA]],Table2[[#This Row],[SEA_3PA]])</f>
        <v>0.95700000000000018</v>
      </c>
      <c r="AF58" s="76" t="str">
        <f>Table2[[#This Row],[L1_3PM]]</f>
        <v>-</v>
      </c>
      <c r="AG58" s="135" t="str">
        <f>IFERROR(Table2[[#This Row],[PROJ 3PM]]-Table2[[#This Row],[LG 3PM]],"-")</f>
        <v>-</v>
      </c>
      <c r="AH5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59" spans="1:34" x14ac:dyDescent="0.3">
      <c r="A59" s="2" t="s">
        <v>342</v>
      </c>
      <c r="B59" s="129" t="str">
        <f>IFERROR(VLOOKUP(Table2[[#This Row],[Player]],Season!$B:$AD,2,0),"-")</f>
        <v>GSW</v>
      </c>
      <c r="C59" s="134">
        <f>IFERROR(VLOOKUP(Table2[[#This Row],[Player]],Season!$B:$AD,3,0),"-")</f>
        <v>26</v>
      </c>
      <c r="D59" s="134">
        <f>IFERROR(VLOOKUP(Table2[[#This Row],[Player]],Season!$B:$AD,4,0),"-")</f>
        <v>15</v>
      </c>
      <c r="E59" s="134">
        <f>IFERROR(VLOOKUP(Table2[[#This Row],[Player]],Season!$B:$AD,7,0),"-")</f>
        <v>28</v>
      </c>
      <c r="F59" s="19">
        <f>IFERROR(VLOOKUP(Table2[[#This Row],[Player]],Season!$B:$AD,8,0),"-")</f>
        <v>8.1999999999999993</v>
      </c>
      <c r="G59" s="19">
        <f>IFERROR(VLOOKUP(Table2[[#This Row],[Player]],Season!$B:$AD,20,0),"-")</f>
        <v>5.0999999999999996</v>
      </c>
      <c r="H59" s="19">
        <f>IFERROR(VLOOKUP(Table2[[#This Row],[Player]],Season!$B:$AD,21,0),"-")</f>
        <v>3.3</v>
      </c>
      <c r="I59" s="19">
        <f>IFERROR(VLOOKUP(Table2[[#This Row],[Player]],Season!$B:$AD,9,0),"-")</f>
        <v>2.7</v>
      </c>
      <c r="J59" s="19">
        <f>IFERROR(VLOOKUP(Table2[[#This Row],[Player]],Season!$B:$AD,10,0),"-")</f>
        <v>7.5</v>
      </c>
      <c r="K59" s="19">
        <f>IFERROR(VLOOKUP(Table2[[#This Row],[Player]],Season!$B:$AD,12,0),"-")</f>
        <v>1.7</v>
      </c>
      <c r="L59" s="19">
        <f>IFERROR(VLOOKUP(Table2[[#This Row],[Player]],Season!$B:$AD,13,0),"-")</f>
        <v>5.5</v>
      </c>
      <c r="M59" s="19">
        <f>IFERROR(VLOOKUP(Table2[[#This Row],[Player]],Season!$B:$AD,15,0),"-")</f>
        <v>1.2</v>
      </c>
      <c r="N59" s="19">
        <f>IFERROR(VLOOKUP(Table2[[#This Row],[Player]],Season!$B:$AD,16,0),"-")</f>
        <v>1.3</v>
      </c>
      <c r="O59" s="19">
        <f>IFERROR(VLOOKUP(Table2[[#This Row],[Player]],Last3!$B:$AD,7,0),"-")</f>
        <v>21.7</v>
      </c>
      <c r="P59" s="19">
        <f>IFERROR(VLOOKUP(Table2[[#This Row],[Player]],Last3!$B:$AD,8,0),"-")</f>
        <v>7.3</v>
      </c>
      <c r="Q59" s="19">
        <f>IFERROR(VLOOKUP(Table2[[#This Row],[Player]],Last3!$B:$AD,20,0),"-")</f>
        <v>4</v>
      </c>
      <c r="R59" s="19">
        <f>IFERROR(VLOOKUP(Table2[[#This Row],[Player]],Last3!$B:$AD,21,0),"-")</f>
        <v>1.3</v>
      </c>
      <c r="S59" s="19">
        <f>IFERROR(VLOOKUP(Table2[[#This Row],[Player]],Last1!$B:$AD,7,0),"-")</f>
        <v>22.9</v>
      </c>
      <c r="T59" s="19">
        <f>IFERROR(VLOOKUP(Table2[[#This Row],[Player]],Last1!$B:$AD,8,0),"-")</f>
        <v>13</v>
      </c>
      <c r="U59" s="19">
        <f>IFERROR(VLOOKUP(Table2[[#This Row],[Player]],Last1!$B:$AD,20,0),"-")</f>
        <v>7</v>
      </c>
      <c r="V59" s="19">
        <f>IFERROR(VLOOKUP(Table2[[#This Row],[Player]],Last1!$B:$AD,21,0),"-")</f>
        <v>2</v>
      </c>
      <c r="W59" s="75"/>
      <c r="X59" s="75"/>
      <c r="Y59" s="128">
        <f>Table2[[#This Row],[3PM]]</f>
        <v>1.7</v>
      </c>
      <c r="Z59" s="128">
        <f>Table2[[#This Row],[3PA]]</f>
        <v>5.5</v>
      </c>
      <c r="AA59" s="128">
        <f>IFERROR(VLOOKUP(Table2[[#This Row],[Player]],Last1!$B:$AD,12,0),"-")</f>
        <v>1</v>
      </c>
      <c r="AB59" s="128">
        <f>IFERROR(VLOOKUP(Table2[[#This Row],[Player]],Last1!$B:$AD,13,0),"-")</f>
        <v>4</v>
      </c>
      <c r="AC59" s="128">
        <f>IFERROR(VLOOKUP(Table2[[#This Row],[Player]],Last3!$B:$AD,12,0),"-")</f>
        <v>1.3</v>
      </c>
      <c r="AD59" s="128">
        <f>IFERROR(VLOOKUP(Table2[[#This Row],[Player]],Last3!$B:$AD,13,0),"-")</f>
        <v>4</v>
      </c>
      <c r="AE59" s="135">
        <f>0.33*AVERAGE(Table2[[#This Row],[L3_3PA]],Table2[[#This Row],[SEA_3PA]])</f>
        <v>1.5675000000000001</v>
      </c>
      <c r="AF59" s="76">
        <f>Table2[[#This Row],[L1_3PM]]</f>
        <v>1</v>
      </c>
      <c r="AG59" s="135">
        <f>IFERROR(Table2[[#This Row],[PROJ 3PM]]-Table2[[#This Row],[LG 3PM]],"-")</f>
        <v>0.56750000000000012</v>
      </c>
      <c r="AH5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0" spans="1:34" x14ac:dyDescent="0.3">
      <c r="A60" s="2" t="s">
        <v>306</v>
      </c>
      <c r="B60" s="129" t="str">
        <f>IFERROR(VLOOKUP(Table2[[#This Row],[Player]],Season!$B:$AD,2,0),"-")</f>
        <v>WAS</v>
      </c>
      <c r="C60" s="19">
        <f>IFERROR(VLOOKUP(Table2[[#This Row],[Player]],Season!$B:$AD,3,0),"-")</f>
        <v>30</v>
      </c>
      <c r="D60" s="19">
        <f>IFERROR(VLOOKUP(Table2[[#This Row],[Player]],Season!$B:$AD,4,0),"-")</f>
        <v>15</v>
      </c>
      <c r="E60" s="19">
        <f>IFERROR(VLOOKUP(Table2[[#This Row],[Player]],Season!$B:$AD,7,0),"-")</f>
        <v>27</v>
      </c>
      <c r="F60" s="19">
        <f>IFERROR(VLOOKUP(Table2[[#This Row],[Player]],Season!$B:$AD,8,0),"-")</f>
        <v>7.4</v>
      </c>
      <c r="G60" s="19">
        <f>IFERROR(VLOOKUP(Table2[[#This Row],[Player]],Season!$B:$AD,20,0),"-")</f>
        <v>3.7</v>
      </c>
      <c r="H60" s="19">
        <f>IFERROR(VLOOKUP(Table2[[#This Row],[Player]],Season!$B:$AD,21,0),"-")</f>
        <v>4.4000000000000004</v>
      </c>
      <c r="I60" s="19">
        <f>IFERROR(VLOOKUP(Table2[[#This Row],[Player]],Season!$B:$AD,9,0),"-")</f>
        <v>2.9</v>
      </c>
      <c r="J60" s="19">
        <f>IFERROR(VLOOKUP(Table2[[#This Row],[Player]],Season!$B:$AD,10,0),"-")</f>
        <v>6.1</v>
      </c>
      <c r="K60" s="19">
        <f>IFERROR(VLOOKUP(Table2[[#This Row],[Player]],Season!$B:$AD,12,0),"-")</f>
        <v>0.7</v>
      </c>
      <c r="L60" s="19">
        <f>IFERROR(VLOOKUP(Table2[[#This Row],[Player]],Season!$B:$AD,13,0),"-")</f>
        <v>2.2999999999999998</v>
      </c>
      <c r="M60" s="19">
        <f>IFERROR(VLOOKUP(Table2[[#This Row],[Player]],Season!$B:$AD,15,0),"-")</f>
        <v>0.9</v>
      </c>
      <c r="N60" s="19">
        <f>IFERROR(VLOOKUP(Table2[[#This Row],[Player]],Season!$B:$AD,16,0),"-")</f>
        <v>1.2</v>
      </c>
      <c r="O60" s="19">
        <f>IFERROR(VLOOKUP(Table2[[#This Row],[Player]],Last3!$B:$AD,7,0),"-")</f>
        <v>28.5</v>
      </c>
      <c r="P60" s="19">
        <f>IFERROR(VLOOKUP(Table2[[#This Row],[Player]],Last3!$B:$AD,8,0),"-")</f>
        <v>11</v>
      </c>
      <c r="Q60" s="19">
        <f>IFERROR(VLOOKUP(Table2[[#This Row],[Player]],Last3!$B:$AD,20,0),"-")</f>
        <v>5.5</v>
      </c>
      <c r="R60" s="19">
        <f>IFERROR(VLOOKUP(Table2[[#This Row],[Player]],Last3!$B:$AD,21,0),"-")</f>
        <v>3.8</v>
      </c>
      <c r="S60" s="19">
        <f>IFERROR(VLOOKUP(Table2[[#This Row],[Player]],Last1!$B:$AD,7,0),"-")</f>
        <v>30.6</v>
      </c>
      <c r="T60" s="19">
        <f>IFERROR(VLOOKUP(Table2[[#This Row],[Player]],Last1!$B:$AD,8,0),"-")</f>
        <v>8</v>
      </c>
      <c r="U60" s="19">
        <f>IFERROR(VLOOKUP(Table2[[#This Row],[Player]],Last1!$B:$AD,20,0),"-")</f>
        <v>5</v>
      </c>
      <c r="V60" s="19">
        <f>IFERROR(VLOOKUP(Table2[[#This Row],[Player]],Last1!$B:$AD,21,0),"-")</f>
        <v>2</v>
      </c>
      <c r="Y60" s="128">
        <f>Table2[[#This Row],[3PM]]</f>
        <v>0.7</v>
      </c>
      <c r="Z60" s="128">
        <f>Table2[[#This Row],[3PA]]</f>
        <v>2.2999999999999998</v>
      </c>
      <c r="AA60" s="128">
        <f>IFERROR(VLOOKUP(Table2[[#This Row],[Player]],Last1!$B:$AD,12,0),"-")</f>
        <v>1</v>
      </c>
      <c r="AB60" s="128">
        <f>IFERROR(VLOOKUP(Table2[[#This Row],[Player]],Last1!$B:$AD,13,0),"-")</f>
        <v>2</v>
      </c>
      <c r="AC60" s="128">
        <f>IFERROR(VLOOKUP(Table2[[#This Row],[Player]],Last3!$B:$AD,12,0),"-")</f>
        <v>1.3</v>
      </c>
      <c r="AD60" s="128">
        <f>IFERROR(VLOOKUP(Table2[[#This Row],[Player]],Last3!$B:$AD,13,0),"-")</f>
        <v>3.3</v>
      </c>
      <c r="AE60" s="83">
        <f>0.33*AVERAGE(Table2[[#This Row],[L3_3PA]],Table2[[#This Row],[SEA_3PA]])</f>
        <v>0.92399999999999993</v>
      </c>
      <c r="AF60" s="21">
        <f>Table2[[#This Row],[L1_3PM]]</f>
        <v>1</v>
      </c>
      <c r="AG60" s="83">
        <f>IFERROR(Table2[[#This Row],[PROJ 3PM]]-Table2[[#This Row],[LG 3PM]],"-")</f>
        <v>-7.6000000000000068E-2</v>
      </c>
      <c r="AH6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1" spans="1:34" x14ac:dyDescent="0.3">
      <c r="A61" s="2" t="s">
        <v>251</v>
      </c>
      <c r="B61" s="129" t="str">
        <f>IFERROR(VLOOKUP(Table2[[#This Row],[Player]],Season!$B:$AD,2,0),"-")</f>
        <v>BOS</v>
      </c>
      <c r="C61" s="19">
        <f>IFERROR(VLOOKUP(Table2[[#This Row],[Player]],Season!$B:$AD,3,0),"-")</f>
        <v>29</v>
      </c>
      <c r="D61" s="19">
        <f>IFERROR(VLOOKUP(Table2[[#This Row],[Player]],Season!$B:$AD,4,0),"-")</f>
        <v>14</v>
      </c>
      <c r="E61" s="19">
        <f>IFERROR(VLOOKUP(Table2[[#This Row],[Player]],Season!$B:$AD,7,0),"-")</f>
        <v>32.1</v>
      </c>
      <c r="F61" s="19">
        <f>IFERROR(VLOOKUP(Table2[[#This Row],[Player]],Season!$B:$AD,8,0),"-")</f>
        <v>12.2</v>
      </c>
      <c r="G61" s="19">
        <f>IFERROR(VLOOKUP(Table2[[#This Row],[Player]],Season!$B:$AD,20,0),"-")</f>
        <v>1.9</v>
      </c>
      <c r="H61" s="19">
        <f>IFERROR(VLOOKUP(Table2[[#This Row],[Player]],Season!$B:$AD,21,0),"-")</f>
        <v>4.4000000000000004</v>
      </c>
      <c r="I61" s="19">
        <f>IFERROR(VLOOKUP(Table2[[#This Row],[Player]],Season!$B:$AD,9,0),"-")</f>
        <v>4.0999999999999996</v>
      </c>
      <c r="J61" s="19">
        <f>IFERROR(VLOOKUP(Table2[[#This Row],[Player]],Season!$B:$AD,10,0),"-")</f>
        <v>10.3</v>
      </c>
      <c r="K61" s="19">
        <f>IFERROR(VLOOKUP(Table2[[#This Row],[Player]],Season!$B:$AD,12,0),"-")</f>
        <v>2.1</v>
      </c>
      <c r="L61" s="19">
        <f>IFERROR(VLOOKUP(Table2[[#This Row],[Player]],Season!$B:$AD,13,0),"-")</f>
        <v>5.9</v>
      </c>
      <c r="M61" s="19">
        <f>IFERROR(VLOOKUP(Table2[[#This Row],[Player]],Season!$B:$AD,15,0),"-")</f>
        <v>1.9</v>
      </c>
      <c r="N61" s="19">
        <f>IFERROR(VLOOKUP(Table2[[#This Row],[Player]],Season!$B:$AD,16,0),"-")</f>
        <v>2.6</v>
      </c>
      <c r="O61" s="19">
        <f>IFERROR(VLOOKUP(Table2[[#This Row],[Player]],Last3!$B:$AD,7,0),"-")</f>
        <v>29.4</v>
      </c>
      <c r="P61" s="19">
        <f>IFERROR(VLOOKUP(Table2[[#This Row],[Player]],Last3!$B:$AD,8,0),"-")</f>
        <v>12.5</v>
      </c>
      <c r="Q61" s="19">
        <f>IFERROR(VLOOKUP(Table2[[#This Row],[Player]],Last3!$B:$AD,20,0),"-")</f>
        <v>1.5</v>
      </c>
      <c r="R61" s="19">
        <f>IFERROR(VLOOKUP(Table2[[#This Row],[Player]],Last3!$B:$AD,21,0),"-")</f>
        <v>5.3</v>
      </c>
      <c r="S61" s="19">
        <f>IFERROR(VLOOKUP(Table2[[#This Row],[Player]],Last1!$B:$AD,7,0),"-")</f>
        <v>30.2</v>
      </c>
      <c r="T61" s="19">
        <f>IFERROR(VLOOKUP(Table2[[#This Row],[Player]],Last1!$B:$AD,8,0),"-")</f>
        <v>14</v>
      </c>
      <c r="U61" s="19">
        <f>IFERROR(VLOOKUP(Table2[[#This Row],[Player]],Last1!$B:$AD,20,0),"-")</f>
        <v>0</v>
      </c>
      <c r="V61" s="19">
        <f>IFERROR(VLOOKUP(Table2[[#This Row],[Player]],Last1!$B:$AD,21,0),"-")</f>
        <v>5</v>
      </c>
      <c r="Y61" s="128">
        <f>Table2[[#This Row],[3PM]]</f>
        <v>2.1</v>
      </c>
      <c r="Z61" s="128">
        <f>Table2[[#This Row],[3PA]]</f>
        <v>5.9</v>
      </c>
      <c r="AA61" s="128">
        <f>IFERROR(VLOOKUP(Table2[[#This Row],[Player]],Last1!$B:$AD,12,0),"-")</f>
        <v>4</v>
      </c>
      <c r="AB61" s="128">
        <f>IFERROR(VLOOKUP(Table2[[#This Row],[Player]],Last1!$B:$AD,13,0),"-")</f>
        <v>7</v>
      </c>
      <c r="AC61" s="128">
        <f>IFERROR(VLOOKUP(Table2[[#This Row],[Player]],Last3!$B:$AD,12,0),"-")</f>
        <v>2.2999999999999998</v>
      </c>
      <c r="AD61" s="128">
        <f>IFERROR(VLOOKUP(Table2[[#This Row],[Player]],Last3!$B:$AD,13,0),"-")</f>
        <v>5.8</v>
      </c>
      <c r="AE61" s="83">
        <f>0.33*AVERAGE(Table2[[#This Row],[L3_3PA]],Table2[[#This Row],[SEA_3PA]])</f>
        <v>1.9304999999999999</v>
      </c>
      <c r="AF61" s="21">
        <f>Table2[[#This Row],[L1_3PM]]</f>
        <v>4</v>
      </c>
      <c r="AG61" s="83">
        <f>IFERROR(Table2[[#This Row],[PROJ 3PM]]-Table2[[#This Row],[LG 3PM]],"-")</f>
        <v>-2.0695000000000001</v>
      </c>
      <c r="AH6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2" spans="1:34" x14ac:dyDescent="0.3">
      <c r="A62" s="2" t="s">
        <v>174</v>
      </c>
      <c r="B62" s="129" t="str">
        <f>IFERROR(VLOOKUP(Table2[[#This Row],[Player]],Season!$B:$AD,2,0),"-")</f>
        <v>CLE</v>
      </c>
      <c r="C62" s="19">
        <f>IFERROR(VLOOKUP(Table2[[#This Row],[Player]],Season!$B:$AD,3,0),"-")</f>
        <v>21</v>
      </c>
      <c r="D62" s="19">
        <f>IFERROR(VLOOKUP(Table2[[#This Row],[Player]],Season!$B:$AD,4,0),"-")</f>
        <v>15</v>
      </c>
      <c r="E62" s="19">
        <f>IFERROR(VLOOKUP(Table2[[#This Row],[Player]],Season!$B:$AD,7,0),"-")</f>
        <v>35.6</v>
      </c>
      <c r="F62" s="19">
        <f>IFERROR(VLOOKUP(Table2[[#This Row],[Player]],Season!$B:$AD,8,0),"-")</f>
        <v>18</v>
      </c>
      <c r="G62" s="19">
        <f>IFERROR(VLOOKUP(Table2[[#This Row],[Player]],Season!$B:$AD,20,0),"-")</f>
        <v>9.4</v>
      </c>
      <c r="H62" s="19">
        <f>IFERROR(VLOOKUP(Table2[[#This Row],[Player]],Season!$B:$AD,21,0),"-")</f>
        <v>3.5</v>
      </c>
      <c r="I62" s="19">
        <f>IFERROR(VLOOKUP(Table2[[#This Row],[Player]],Season!$B:$AD,9,0),"-")</f>
        <v>7.4</v>
      </c>
      <c r="J62" s="19">
        <f>IFERROR(VLOOKUP(Table2[[#This Row],[Player]],Season!$B:$AD,10,0),"-")</f>
        <v>13</v>
      </c>
      <c r="K62" s="19">
        <f>IFERROR(VLOOKUP(Table2[[#This Row],[Player]],Season!$B:$AD,12,0),"-")</f>
        <v>0.3</v>
      </c>
      <c r="L62" s="19">
        <f>IFERROR(VLOOKUP(Table2[[#This Row],[Player]],Season!$B:$AD,13,0),"-")</f>
        <v>1.5</v>
      </c>
      <c r="M62" s="19">
        <f>IFERROR(VLOOKUP(Table2[[#This Row],[Player]],Season!$B:$AD,15,0),"-")</f>
        <v>2.9</v>
      </c>
      <c r="N62" s="19">
        <f>IFERROR(VLOOKUP(Table2[[#This Row],[Player]],Season!$B:$AD,16,0),"-")</f>
        <v>4.9000000000000004</v>
      </c>
      <c r="O62" s="19">
        <f>IFERROR(VLOOKUP(Table2[[#This Row],[Player]],Last3!$B:$AD,7,0),"-")</f>
        <v>39</v>
      </c>
      <c r="P62" s="19">
        <f>IFERROR(VLOOKUP(Table2[[#This Row],[Player]],Last3!$B:$AD,8,0),"-")</f>
        <v>20.5</v>
      </c>
      <c r="Q62" s="19">
        <f>IFERROR(VLOOKUP(Table2[[#This Row],[Player]],Last3!$B:$AD,20,0),"-")</f>
        <v>10.5</v>
      </c>
      <c r="R62" s="19">
        <f>IFERROR(VLOOKUP(Table2[[#This Row],[Player]],Last3!$B:$AD,21,0),"-")</f>
        <v>4.3</v>
      </c>
      <c r="S62" s="19">
        <f>IFERROR(VLOOKUP(Table2[[#This Row],[Player]],Last1!$B:$AD,7,0),"-")</f>
        <v>40.200000000000003</v>
      </c>
      <c r="T62" s="19">
        <f>IFERROR(VLOOKUP(Table2[[#This Row],[Player]],Last1!$B:$AD,8,0),"-")</f>
        <v>20</v>
      </c>
      <c r="U62" s="19">
        <f>IFERROR(VLOOKUP(Table2[[#This Row],[Player]],Last1!$B:$AD,20,0),"-")</f>
        <v>15</v>
      </c>
      <c r="V62" s="19">
        <f>IFERROR(VLOOKUP(Table2[[#This Row],[Player]],Last1!$B:$AD,21,0),"-")</f>
        <v>6</v>
      </c>
      <c r="Y62" s="128">
        <f>Table2[[#This Row],[3PM]]</f>
        <v>0.3</v>
      </c>
      <c r="Z62" s="128">
        <f>Table2[[#This Row],[3PA]]</f>
        <v>1.5</v>
      </c>
      <c r="AA62" s="128">
        <f>IFERROR(VLOOKUP(Table2[[#This Row],[Player]],Last1!$B:$AD,12,0),"-")</f>
        <v>0</v>
      </c>
      <c r="AB62" s="128">
        <f>IFERROR(VLOOKUP(Table2[[#This Row],[Player]],Last1!$B:$AD,13,0),"-")</f>
        <v>0</v>
      </c>
      <c r="AC62" s="128">
        <f>IFERROR(VLOOKUP(Table2[[#This Row],[Player]],Last3!$B:$AD,12,0),"-")</f>
        <v>0.3</v>
      </c>
      <c r="AD62" s="128">
        <f>IFERROR(VLOOKUP(Table2[[#This Row],[Player]],Last3!$B:$AD,13,0),"-")</f>
        <v>1</v>
      </c>
      <c r="AE62" s="83">
        <f>0.33*AVERAGE(Table2[[#This Row],[L3_3PA]],Table2[[#This Row],[SEA_3PA]])</f>
        <v>0.41250000000000003</v>
      </c>
      <c r="AF62" s="21">
        <f>Table2[[#This Row],[L1_3PM]]</f>
        <v>0</v>
      </c>
      <c r="AG62" s="83">
        <f>IFERROR(Table2[[#This Row],[PROJ 3PM]]-Table2[[#This Row],[LG 3PM]],"-")</f>
        <v>0.41250000000000003</v>
      </c>
      <c r="AH6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3" spans="1:34" x14ac:dyDescent="0.3">
      <c r="A63" s="2" t="s">
        <v>193</v>
      </c>
      <c r="B63" s="129" t="str">
        <f>IFERROR(VLOOKUP(Table2[[#This Row],[Player]],Season!$B:$AD,2,0),"-")</f>
        <v>DEN</v>
      </c>
      <c r="C63" s="134">
        <f>IFERROR(VLOOKUP(Table2[[#This Row],[Player]],Season!$B:$AD,3,0),"-")</f>
        <v>26</v>
      </c>
      <c r="D63" s="134">
        <f>IFERROR(VLOOKUP(Table2[[#This Row],[Player]],Season!$B:$AD,4,0),"-")</f>
        <v>15</v>
      </c>
      <c r="E63" s="134">
        <f>IFERROR(VLOOKUP(Table2[[#This Row],[Player]],Season!$B:$AD,7,0),"-")</f>
        <v>34.799999999999997</v>
      </c>
      <c r="F63" s="19">
        <f>IFERROR(VLOOKUP(Table2[[#This Row],[Player]],Season!$B:$AD,8,0),"-")</f>
        <v>20.2</v>
      </c>
      <c r="G63" s="19">
        <f>IFERROR(VLOOKUP(Table2[[#This Row],[Player]],Season!$B:$AD,20,0),"-")</f>
        <v>3.9</v>
      </c>
      <c r="H63" s="19">
        <f>IFERROR(VLOOKUP(Table2[[#This Row],[Player]],Season!$B:$AD,21,0),"-")</f>
        <v>7.1</v>
      </c>
      <c r="I63" s="19">
        <f>IFERROR(VLOOKUP(Table2[[#This Row],[Player]],Season!$B:$AD,9,0),"-")</f>
        <v>7.5</v>
      </c>
      <c r="J63" s="19">
        <f>IFERROR(VLOOKUP(Table2[[#This Row],[Player]],Season!$B:$AD,10,0),"-")</f>
        <v>16.899999999999999</v>
      </c>
      <c r="K63" s="19">
        <f>IFERROR(VLOOKUP(Table2[[#This Row],[Player]],Season!$B:$AD,12,0),"-")</f>
        <v>3.3</v>
      </c>
      <c r="L63" s="19">
        <f>IFERROR(VLOOKUP(Table2[[#This Row],[Player]],Season!$B:$AD,13,0),"-")</f>
        <v>7.9</v>
      </c>
      <c r="M63" s="19">
        <f>IFERROR(VLOOKUP(Table2[[#This Row],[Player]],Season!$B:$AD,15,0),"-")</f>
        <v>1.9</v>
      </c>
      <c r="N63" s="19">
        <f>IFERROR(VLOOKUP(Table2[[#This Row],[Player]],Season!$B:$AD,16,0),"-")</f>
        <v>2.4</v>
      </c>
      <c r="O63" s="19">
        <f>IFERROR(VLOOKUP(Table2[[#This Row],[Player]],Last3!$B:$AD,7,0),"-")</f>
        <v>34.700000000000003</v>
      </c>
      <c r="P63" s="19">
        <f>IFERROR(VLOOKUP(Table2[[#This Row],[Player]],Last3!$B:$AD,8,0),"-")</f>
        <v>21.8</v>
      </c>
      <c r="Q63" s="19">
        <f>IFERROR(VLOOKUP(Table2[[#This Row],[Player]],Last3!$B:$AD,20,0),"-")</f>
        <v>4.5</v>
      </c>
      <c r="R63" s="19">
        <f>IFERROR(VLOOKUP(Table2[[#This Row],[Player]],Last3!$B:$AD,21,0),"-")</f>
        <v>8</v>
      </c>
      <c r="S63" s="19">
        <f>IFERROR(VLOOKUP(Table2[[#This Row],[Player]],Last1!$B:$AD,7,0),"-")</f>
        <v>35.799999999999997</v>
      </c>
      <c r="T63" s="19">
        <f>IFERROR(VLOOKUP(Table2[[#This Row],[Player]],Last1!$B:$AD,8,0),"-")</f>
        <v>19</v>
      </c>
      <c r="U63" s="19">
        <f>IFERROR(VLOOKUP(Table2[[#This Row],[Player]],Last1!$B:$AD,20,0),"-")</f>
        <v>5</v>
      </c>
      <c r="V63" s="19">
        <f>IFERROR(VLOOKUP(Table2[[#This Row],[Player]],Last1!$B:$AD,21,0),"-")</f>
        <v>7</v>
      </c>
      <c r="W63" s="75"/>
      <c r="X63" s="75"/>
      <c r="Y63" s="128">
        <f>Table2[[#This Row],[3PM]]</f>
        <v>3.3</v>
      </c>
      <c r="Z63" s="128">
        <f>Table2[[#This Row],[3PA]]</f>
        <v>7.9</v>
      </c>
      <c r="AA63" s="128">
        <f>IFERROR(VLOOKUP(Table2[[#This Row],[Player]],Last1!$B:$AD,12,0),"-")</f>
        <v>3</v>
      </c>
      <c r="AB63" s="128">
        <f>IFERROR(VLOOKUP(Table2[[#This Row],[Player]],Last1!$B:$AD,13,0),"-")</f>
        <v>6</v>
      </c>
      <c r="AC63" s="128">
        <f>IFERROR(VLOOKUP(Table2[[#This Row],[Player]],Last3!$B:$AD,12,0),"-")</f>
        <v>3.8</v>
      </c>
      <c r="AD63" s="128">
        <f>IFERROR(VLOOKUP(Table2[[#This Row],[Player]],Last3!$B:$AD,13,0),"-")</f>
        <v>6.5</v>
      </c>
      <c r="AE63" s="135">
        <f>0.33*AVERAGE(Table2[[#This Row],[L3_3PA]],Table2[[#This Row],[SEA_3PA]])</f>
        <v>2.3760000000000003</v>
      </c>
      <c r="AF63" s="76">
        <f>Table2[[#This Row],[L1_3PM]]</f>
        <v>3</v>
      </c>
      <c r="AG63" s="135">
        <f>IFERROR(Table2[[#This Row],[PROJ 3PM]]-Table2[[#This Row],[LG 3PM]],"-")</f>
        <v>-0.62399999999999967</v>
      </c>
      <c r="AH6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4" spans="1:34" x14ac:dyDescent="0.3">
      <c r="A64" s="2" t="s">
        <v>2171</v>
      </c>
      <c r="B64" s="129" t="str">
        <f>IFERROR(VLOOKUP(Table2[[#This Row],[Player]],Season!$B:$AD,2,0),"-")</f>
        <v>ORL</v>
      </c>
      <c r="C64" s="19">
        <f>IFERROR(VLOOKUP(Table2[[#This Row],[Player]],Season!$B:$AD,3,0),"-")</f>
        <v>24</v>
      </c>
      <c r="D64" s="19">
        <f>IFERROR(VLOOKUP(Table2[[#This Row],[Player]],Season!$B:$AD,4,0),"-")</f>
        <v>15</v>
      </c>
      <c r="E64" s="19">
        <f>IFERROR(VLOOKUP(Table2[[#This Row],[Player]],Season!$B:$AD,7,0),"-")</f>
        <v>32.5</v>
      </c>
      <c r="F64" s="19">
        <f>IFERROR(VLOOKUP(Table2[[#This Row],[Player]],Season!$B:$AD,8,0),"-")</f>
        <v>15.9</v>
      </c>
      <c r="G64" s="19">
        <f>IFERROR(VLOOKUP(Table2[[#This Row],[Player]],Season!$B:$AD,20,0),"-")</f>
        <v>4.0999999999999996</v>
      </c>
      <c r="H64" s="19">
        <f>IFERROR(VLOOKUP(Table2[[#This Row],[Player]],Season!$B:$AD,21,0),"-")</f>
        <v>6.4</v>
      </c>
      <c r="I64" s="19">
        <f>IFERROR(VLOOKUP(Table2[[#This Row],[Player]],Season!$B:$AD,9,0),"-")</f>
        <v>6.6</v>
      </c>
      <c r="J64" s="19">
        <f>IFERROR(VLOOKUP(Table2[[#This Row],[Player]],Season!$B:$AD,10,0),"-")</f>
        <v>12.6</v>
      </c>
      <c r="K64" s="19">
        <f>IFERROR(VLOOKUP(Table2[[#This Row],[Player]],Season!$B:$AD,12,0),"-")</f>
        <v>0.4</v>
      </c>
      <c r="L64" s="19">
        <f>IFERROR(VLOOKUP(Table2[[#This Row],[Player]],Season!$B:$AD,13,0),"-")</f>
        <v>1.8</v>
      </c>
      <c r="M64" s="19">
        <f>IFERROR(VLOOKUP(Table2[[#This Row],[Player]],Season!$B:$AD,15,0),"-")</f>
        <v>2.2999999999999998</v>
      </c>
      <c r="N64" s="19">
        <f>IFERROR(VLOOKUP(Table2[[#This Row],[Player]],Season!$B:$AD,16,0),"-")</f>
        <v>2.7</v>
      </c>
      <c r="O64" s="19">
        <f>IFERROR(VLOOKUP(Table2[[#This Row],[Player]],Last3!$B:$AD,7,0),"-")</f>
        <v>30.7</v>
      </c>
      <c r="P64" s="19">
        <f>IFERROR(VLOOKUP(Table2[[#This Row],[Player]],Last3!$B:$AD,8,0),"-")</f>
        <v>12</v>
      </c>
      <c r="Q64" s="19">
        <f>IFERROR(VLOOKUP(Table2[[#This Row],[Player]],Last3!$B:$AD,20,0),"-")</f>
        <v>3.3</v>
      </c>
      <c r="R64" s="19">
        <f>IFERROR(VLOOKUP(Table2[[#This Row],[Player]],Last3!$B:$AD,21,0),"-")</f>
        <v>6.8</v>
      </c>
      <c r="S64" s="19">
        <f>IFERROR(VLOOKUP(Table2[[#This Row],[Player]],Last1!$B:$AD,7,0),"-")</f>
        <v>28.8</v>
      </c>
      <c r="T64" s="19">
        <f>IFERROR(VLOOKUP(Table2[[#This Row],[Player]],Last1!$B:$AD,8,0),"-")</f>
        <v>11</v>
      </c>
      <c r="U64" s="19">
        <f>IFERROR(VLOOKUP(Table2[[#This Row],[Player]],Last1!$B:$AD,20,0),"-")</f>
        <v>1</v>
      </c>
      <c r="V64" s="19">
        <f>IFERROR(VLOOKUP(Table2[[#This Row],[Player]],Last1!$B:$AD,21,0),"-")</f>
        <v>5</v>
      </c>
      <c r="Y64" s="128">
        <f>Table2[[#This Row],[3PM]]</f>
        <v>0.4</v>
      </c>
      <c r="Z64" s="128">
        <f>Table2[[#This Row],[3PA]]</f>
        <v>1.8</v>
      </c>
      <c r="AA64" s="128">
        <f>IFERROR(VLOOKUP(Table2[[#This Row],[Player]],Last1!$B:$AD,12,0),"-")</f>
        <v>0</v>
      </c>
      <c r="AB64" s="128">
        <f>IFERROR(VLOOKUP(Table2[[#This Row],[Player]],Last1!$B:$AD,13,0),"-")</f>
        <v>2</v>
      </c>
      <c r="AC64" s="128">
        <f>IFERROR(VLOOKUP(Table2[[#This Row],[Player]],Last3!$B:$AD,12,0),"-")</f>
        <v>0</v>
      </c>
      <c r="AD64" s="128">
        <f>IFERROR(VLOOKUP(Table2[[#This Row],[Player]],Last3!$B:$AD,13,0),"-")</f>
        <v>2.2999999999999998</v>
      </c>
      <c r="AE64" s="135">
        <f>0.33*AVERAGE(Table2[[#This Row],[L3_3PA]],Table2[[#This Row],[SEA_3PA]])</f>
        <v>0.67649999999999999</v>
      </c>
      <c r="AF64" s="76">
        <f>Table2[[#This Row],[L1_3PM]]</f>
        <v>0</v>
      </c>
      <c r="AG64" s="135">
        <f>IFERROR(Table2[[#This Row],[PROJ 3PM]]-Table2[[#This Row],[LG 3PM]],"-")</f>
        <v>0.67649999999999999</v>
      </c>
      <c r="AH6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5" spans="1:34" x14ac:dyDescent="0.3">
      <c r="A65" s="2" t="s">
        <v>130</v>
      </c>
      <c r="B65" s="129" t="str">
        <f>IFERROR(VLOOKUP(Table2[[#This Row],[Player]],Season!$B:$AD,2,0),"-")</f>
        <v>IND</v>
      </c>
      <c r="C65" s="134">
        <f>IFERROR(VLOOKUP(Table2[[#This Row],[Player]],Season!$B:$AD,3,0),"-")</f>
        <v>23</v>
      </c>
      <c r="D65" s="134">
        <f>IFERROR(VLOOKUP(Table2[[#This Row],[Player]],Season!$B:$AD,4,0),"-")</f>
        <v>7</v>
      </c>
      <c r="E65" s="134">
        <f>IFERROR(VLOOKUP(Table2[[#This Row],[Player]],Season!$B:$AD,7,0),"-")</f>
        <v>34.1</v>
      </c>
      <c r="F65" s="19">
        <f>IFERROR(VLOOKUP(Table2[[#This Row],[Player]],Season!$B:$AD,8,0),"-")</f>
        <v>26.1</v>
      </c>
      <c r="G65" s="19">
        <f>IFERROR(VLOOKUP(Table2[[#This Row],[Player]],Season!$B:$AD,20,0),"-")</f>
        <v>3.3</v>
      </c>
      <c r="H65" s="19">
        <f>IFERROR(VLOOKUP(Table2[[#This Row],[Player]],Season!$B:$AD,21,0),"-")</f>
        <v>12.6</v>
      </c>
      <c r="I65" s="19">
        <f>IFERROR(VLOOKUP(Table2[[#This Row],[Player]],Season!$B:$AD,9,0),"-")</f>
        <v>8.6</v>
      </c>
      <c r="J65" s="19">
        <f>IFERROR(VLOOKUP(Table2[[#This Row],[Player]],Season!$B:$AD,10,0),"-")</f>
        <v>15.6</v>
      </c>
      <c r="K65" s="19">
        <f>IFERROR(VLOOKUP(Table2[[#This Row],[Player]],Season!$B:$AD,12,0),"-")</f>
        <v>2.9</v>
      </c>
      <c r="L65" s="19">
        <f>IFERROR(VLOOKUP(Table2[[#This Row],[Player]],Season!$B:$AD,13,0),"-")</f>
        <v>6.9</v>
      </c>
      <c r="M65" s="19">
        <f>IFERROR(VLOOKUP(Table2[[#This Row],[Player]],Season!$B:$AD,15,0),"-")</f>
        <v>6.1</v>
      </c>
      <c r="N65" s="19">
        <f>IFERROR(VLOOKUP(Table2[[#This Row],[Player]],Season!$B:$AD,16,0),"-")</f>
        <v>7</v>
      </c>
      <c r="O65" s="19">
        <f>IFERROR(VLOOKUP(Table2[[#This Row],[Player]],Last3!$B:$AD,7,0),"-")</f>
        <v>30.5</v>
      </c>
      <c r="P65" s="19">
        <f>IFERROR(VLOOKUP(Table2[[#This Row],[Player]],Last3!$B:$AD,8,0),"-")</f>
        <v>19.5</v>
      </c>
      <c r="Q65" s="19">
        <f>IFERROR(VLOOKUP(Table2[[#This Row],[Player]],Last3!$B:$AD,20,0),"-")</f>
        <v>3.5</v>
      </c>
      <c r="R65" s="19">
        <f>IFERROR(VLOOKUP(Table2[[#This Row],[Player]],Last3!$B:$AD,21,0),"-")</f>
        <v>11</v>
      </c>
      <c r="S65" s="19" t="str">
        <f>IFERROR(VLOOKUP(Table2[[#This Row],[Player]],Last1!$B:$AD,7,0),"-")</f>
        <v>-</v>
      </c>
      <c r="T65" s="19" t="str">
        <f>IFERROR(VLOOKUP(Table2[[#This Row],[Player]],Last1!$B:$AD,8,0),"-")</f>
        <v>-</v>
      </c>
      <c r="U65" s="19" t="str">
        <f>IFERROR(VLOOKUP(Table2[[#This Row],[Player]],Last1!$B:$AD,20,0),"-")</f>
        <v>-</v>
      </c>
      <c r="V65" s="19" t="str">
        <f>IFERROR(VLOOKUP(Table2[[#This Row],[Player]],Last1!$B:$AD,21,0),"-")</f>
        <v>-</v>
      </c>
      <c r="W65" s="75"/>
      <c r="X65" s="75"/>
      <c r="Y65" s="128">
        <f>Table2[[#This Row],[3PM]]</f>
        <v>2.9</v>
      </c>
      <c r="Z65" s="128">
        <f>Table2[[#This Row],[3PA]]</f>
        <v>6.9</v>
      </c>
      <c r="AA65" s="128" t="str">
        <f>IFERROR(VLOOKUP(Table2[[#This Row],[Player]],Last1!$B:$AD,12,0),"-")</f>
        <v>-</v>
      </c>
      <c r="AB65" s="128" t="str">
        <f>IFERROR(VLOOKUP(Table2[[#This Row],[Player]],Last1!$B:$AD,13,0),"-")</f>
        <v>-</v>
      </c>
      <c r="AC65" s="128">
        <f>IFERROR(VLOOKUP(Table2[[#This Row],[Player]],Last3!$B:$AD,12,0),"-")</f>
        <v>1.5</v>
      </c>
      <c r="AD65" s="128">
        <f>IFERROR(VLOOKUP(Table2[[#This Row],[Player]],Last3!$B:$AD,13,0),"-")</f>
        <v>5</v>
      </c>
      <c r="AE65" s="135">
        <f>0.33*AVERAGE(Table2[[#This Row],[L3_3PA]],Table2[[#This Row],[SEA_3PA]])</f>
        <v>1.9635000000000002</v>
      </c>
      <c r="AF65" s="76" t="str">
        <f>Table2[[#This Row],[L1_3PM]]</f>
        <v>-</v>
      </c>
      <c r="AG65" s="135" t="str">
        <f>IFERROR(Table2[[#This Row],[PROJ 3PM]]-Table2[[#This Row],[LG 3PM]],"-")</f>
        <v>-</v>
      </c>
      <c r="AH6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6" spans="1:34" x14ac:dyDescent="0.3">
      <c r="A66" s="2" t="s">
        <v>93</v>
      </c>
      <c r="B66" s="129" t="str">
        <f>IFERROR(VLOOKUP(Table2[[#This Row],[Player]],Season!$B:$AD,2,0),"-")</f>
        <v>CLE</v>
      </c>
      <c r="C66" s="19">
        <f>IFERROR(VLOOKUP(Table2[[#This Row],[Player]],Season!$B:$AD,3,0),"-")</f>
        <v>26</v>
      </c>
      <c r="D66" s="19">
        <f>IFERROR(VLOOKUP(Table2[[#This Row],[Player]],Season!$B:$AD,4,0),"-")</f>
        <v>14</v>
      </c>
      <c r="E66" s="19">
        <f>IFERROR(VLOOKUP(Table2[[#This Row],[Player]],Season!$B:$AD,7,0),"-")</f>
        <v>35.700000000000003</v>
      </c>
      <c r="F66" s="19">
        <f>IFERROR(VLOOKUP(Table2[[#This Row],[Player]],Season!$B:$AD,8,0),"-")</f>
        <v>29.3</v>
      </c>
      <c r="G66" s="19">
        <f>IFERROR(VLOOKUP(Table2[[#This Row],[Player]],Season!$B:$AD,20,0),"-")</f>
        <v>4.9000000000000004</v>
      </c>
      <c r="H66" s="19">
        <f>IFERROR(VLOOKUP(Table2[[#This Row],[Player]],Season!$B:$AD,21,0),"-")</f>
        <v>3.2</v>
      </c>
      <c r="I66" s="19">
        <f>IFERROR(VLOOKUP(Table2[[#This Row],[Player]],Season!$B:$AD,9,0),"-")</f>
        <v>10.7</v>
      </c>
      <c r="J66" s="19">
        <f>IFERROR(VLOOKUP(Table2[[#This Row],[Player]],Season!$B:$AD,10,0),"-")</f>
        <v>22.8</v>
      </c>
      <c r="K66" s="19">
        <f>IFERROR(VLOOKUP(Table2[[#This Row],[Player]],Season!$B:$AD,12,0),"-")</f>
        <v>3.4</v>
      </c>
      <c r="L66" s="19">
        <f>IFERROR(VLOOKUP(Table2[[#This Row],[Player]],Season!$B:$AD,13,0),"-")</f>
        <v>9.4</v>
      </c>
      <c r="M66" s="19">
        <f>IFERROR(VLOOKUP(Table2[[#This Row],[Player]],Season!$B:$AD,15,0),"-")</f>
        <v>4.5</v>
      </c>
      <c r="N66" s="19">
        <f>IFERROR(VLOOKUP(Table2[[#This Row],[Player]],Season!$B:$AD,16,0),"-")</f>
        <v>5.2</v>
      </c>
      <c r="O66" s="19">
        <f>IFERROR(VLOOKUP(Table2[[#This Row],[Player]],Last3!$B:$AD,7,0),"-")</f>
        <v>36.6</v>
      </c>
      <c r="P66" s="19">
        <f>IFERROR(VLOOKUP(Table2[[#This Row],[Player]],Last3!$B:$AD,8,0),"-")</f>
        <v>32</v>
      </c>
      <c r="Q66" s="19">
        <f>IFERROR(VLOOKUP(Table2[[#This Row],[Player]],Last3!$B:$AD,20,0),"-")</f>
        <v>5.3</v>
      </c>
      <c r="R66" s="19">
        <f>IFERROR(VLOOKUP(Table2[[#This Row],[Player]],Last3!$B:$AD,21,0),"-")</f>
        <v>2.5</v>
      </c>
      <c r="S66" s="19">
        <f>IFERROR(VLOOKUP(Table2[[#This Row],[Player]],Last1!$B:$AD,7,0),"-")</f>
        <v>40</v>
      </c>
      <c r="T66" s="19">
        <f>IFERROR(VLOOKUP(Table2[[#This Row],[Player]],Last1!$B:$AD,8,0),"-")</f>
        <v>44</v>
      </c>
      <c r="U66" s="19">
        <f>IFERROR(VLOOKUP(Table2[[#This Row],[Player]],Last1!$B:$AD,20,0),"-")</f>
        <v>5</v>
      </c>
      <c r="V66" s="19">
        <f>IFERROR(VLOOKUP(Table2[[#This Row],[Player]],Last1!$B:$AD,21,0),"-")</f>
        <v>5</v>
      </c>
      <c r="Y66" s="128">
        <f>Table2[[#This Row],[3PM]]</f>
        <v>3.4</v>
      </c>
      <c r="Z66" s="128">
        <f>Table2[[#This Row],[3PA]]</f>
        <v>9.4</v>
      </c>
      <c r="AA66" s="128">
        <f>IFERROR(VLOOKUP(Table2[[#This Row],[Player]],Last1!$B:$AD,12,0),"-")</f>
        <v>5</v>
      </c>
      <c r="AB66" s="128">
        <f>IFERROR(VLOOKUP(Table2[[#This Row],[Player]],Last1!$B:$AD,13,0),"-")</f>
        <v>12</v>
      </c>
      <c r="AC66" s="128">
        <f>IFERROR(VLOOKUP(Table2[[#This Row],[Player]],Last3!$B:$AD,12,0),"-")</f>
        <v>4.3</v>
      </c>
      <c r="AD66" s="128">
        <f>IFERROR(VLOOKUP(Table2[[#This Row],[Player]],Last3!$B:$AD,13,0),"-")</f>
        <v>9.8000000000000007</v>
      </c>
      <c r="AE66" s="135">
        <f>0.33*AVERAGE(Table2[[#This Row],[L3_3PA]],Table2[[#This Row],[SEA_3PA]])</f>
        <v>3.1680000000000006</v>
      </c>
      <c r="AF66" s="76">
        <f>Table2[[#This Row],[L1_3PM]]</f>
        <v>5</v>
      </c>
      <c r="AG66" s="135">
        <f>IFERROR(Table2[[#This Row],[PROJ 3PM]]-Table2[[#This Row],[LG 3PM]],"-")</f>
        <v>-1.8319999999999994</v>
      </c>
      <c r="AH6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7" spans="1:34" x14ac:dyDescent="0.3">
      <c r="A67" s="2" t="s">
        <v>170</v>
      </c>
      <c r="B67" s="130" t="str">
        <f>IFERROR(VLOOKUP(Table2[[#This Row],[Player]],Season!$B:$AD,2,0),"-")</f>
        <v>UTA</v>
      </c>
      <c r="C67" s="75">
        <f>IFERROR(VLOOKUP(Table2[[#This Row],[Player]],Season!$B:$AD,3,0),"-")</f>
        <v>30</v>
      </c>
      <c r="D67" s="75">
        <f>IFERROR(VLOOKUP(Table2[[#This Row],[Player]],Season!$B:$AD,4,0),"-")</f>
        <v>3</v>
      </c>
      <c r="E67" s="75">
        <f>IFERROR(VLOOKUP(Table2[[#This Row],[Player]],Season!$B:$AD,7,0),"-")</f>
        <v>34.1</v>
      </c>
      <c r="F67" s="19">
        <f>IFERROR(VLOOKUP(Table2[[#This Row],[Player]],Season!$B:$AD,8,0),"-")</f>
        <v>17</v>
      </c>
      <c r="G67" s="19">
        <f>IFERROR(VLOOKUP(Table2[[#This Row],[Player]],Season!$B:$AD,20,0),"-")</f>
        <v>3.7</v>
      </c>
      <c r="H67" s="19">
        <f>IFERROR(VLOOKUP(Table2[[#This Row],[Player]],Season!$B:$AD,21,0),"-")</f>
        <v>8.3000000000000007</v>
      </c>
      <c r="I67" s="19">
        <f>IFERROR(VLOOKUP(Table2[[#This Row],[Player]],Season!$B:$AD,9,0),"-")</f>
        <v>6.3</v>
      </c>
      <c r="J67" s="19">
        <f>IFERROR(VLOOKUP(Table2[[#This Row],[Player]],Season!$B:$AD,10,0),"-")</f>
        <v>15.7</v>
      </c>
      <c r="K67" s="19">
        <f>IFERROR(VLOOKUP(Table2[[#This Row],[Player]],Season!$B:$AD,12,0),"-")</f>
        <v>0.7</v>
      </c>
      <c r="L67" s="19">
        <f>IFERROR(VLOOKUP(Table2[[#This Row],[Player]],Season!$B:$AD,13,0),"-")</f>
        <v>5.3</v>
      </c>
      <c r="M67" s="19">
        <f>IFERROR(VLOOKUP(Table2[[#This Row],[Player]],Season!$B:$AD,15,0),"-")</f>
        <v>3.7</v>
      </c>
      <c r="N67" s="19">
        <f>IFERROR(VLOOKUP(Table2[[#This Row],[Player]],Season!$B:$AD,16,0),"-")</f>
        <v>4.7</v>
      </c>
      <c r="O67" s="19" t="str">
        <f>IFERROR(VLOOKUP(Table2[[#This Row],[Player]],Last3!$B:$AD,7,0),"-")</f>
        <v>-</v>
      </c>
      <c r="P67" s="19" t="str">
        <f>IFERROR(VLOOKUP(Table2[[#This Row],[Player]],Last3!$B:$AD,8,0),"-")</f>
        <v>-</v>
      </c>
      <c r="Q67" s="19" t="str">
        <f>IFERROR(VLOOKUP(Table2[[#This Row],[Player]],Last3!$B:$AD,20,0),"-")</f>
        <v>-</v>
      </c>
      <c r="R67" s="19" t="str">
        <f>IFERROR(VLOOKUP(Table2[[#This Row],[Player]],Last3!$B:$AD,21,0),"-")</f>
        <v>-</v>
      </c>
      <c r="S67" s="19" t="str">
        <f>IFERROR(VLOOKUP(Table2[[#This Row],[Player]],Last1!$B:$AD,7,0),"-")</f>
        <v>-</v>
      </c>
      <c r="T67" s="19" t="str">
        <f>IFERROR(VLOOKUP(Table2[[#This Row],[Player]],Last1!$B:$AD,8,0),"-")</f>
        <v>-</v>
      </c>
      <c r="U67" s="19" t="str">
        <f>IFERROR(VLOOKUP(Table2[[#This Row],[Player]],Last1!$B:$AD,20,0),"-")</f>
        <v>-</v>
      </c>
      <c r="V67" s="19" t="str">
        <f>IFERROR(VLOOKUP(Table2[[#This Row],[Player]],Last1!$B:$AD,21,0),"-")</f>
        <v>-</v>
      </c>
      <c r="W67" s="75"/>
      <c r="X67" s="75"/>
      <c r="Y67" s="128">
        <f>Table2[[#This Row],[3PM]]</f>
        <v>0.7</v>
      </c>
      <c r="Z67" s="128">
        <f>Table2[[#This Row],[3PA]]</f>
        <v>5.3</v>
      </c>
      <c r="AA67" s="128" t="str">
        <f>IFERROR(VLOOKUP(Table2[[#This Row],[Player]],Last1!$B:$AD,12,0),"-")</f>
        <v>-</v>
      </c>
      <c r="AB67" s="128" t="str">
        <f>IFERROR(VLOOKUP(Table2[[#This Row],[Player]],Last1!$B:$AD,13,0),"-")</f>
        <v>-</v>
      </c>
      <c r="AC67" s="128" t="str">
        <f>IFERROR(VLOOKUP(Table2[[#This Row],[Player]],Last3!$B:$AD,12,0),"-")</f>
        <v>-</v>
      </c>
      <c r="AD67" s="128" t="str">
        <f>IFERROR(VLOOKUP(Table2[[#This Row],[Player]],Last3!$B:$AD,13,0),"-")</f>
        <v>-</v>
      </c>
      <c r="AE67" s="135">
        <f>0.33*AVERAGE(Table2[[#This Row],[L3_3PA]],Table2[[#This Row],[SEA_3PA]])</f>
        <v>1.7490000000000001</v>
      </c>
      <c r="AF67" s="76" t="str">
        <f>Table2[[#This Row],[L1_3PM]]</f>
        <v>-</v>
      </c>
      <c r="AG67" s="135" t="str">
        <f>IFERROR(Table2[[#This Row],[PROJ 3PM]]-Table2[[#This Row],[LG 3PM]],"-")</f>
        <v>-</v>
      </c>
      <c r="AH6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8" spans="1:34" x14ac:dyDescent="0.3">
      <c r="A68" s="2" t="s">
        <v>199</v>
      </c>
      <c r="B68" s="129" t="str">
        <f>IFERROR(VLOOKUP(Table2[[#This Row],[Player]],Season!$B:$AD,2,0),"-")</f>
        <v>SAC</v>
      </c>
      <c r="C68" s="19">
        <f>IFERROR(VLOOKUP(Table2[[#This Row],[Player]],Season!$B:$AD,3,0),"-")</f>
        <v>26</v>
      </c>
      <c r="D68" s="19">
        <f>IFERROR(VLOOKUP(Table2[[#This Row],[Player]],Season!$B:$AD,4,0),"-")</f>
        <v>15</v>
      </c>
      <c r="E68" s="19">
        <f>IFERROR(VLOOKUP(Table2[[#This Row],[Player]],Season!$B:$AD,7,0),"-")</f>
        <v>36.6</v>
      </c>
      <c r="F68" s="19">
        <f>IFERROR(VLOOKUP(Table2[[#This Row],[Player]],Season!$B:$AD,8,0),"-")</f>
        <v>20.9</v>
      </c>
      <c r="G68" s="19">
        <f>IFERROR(VLOOKUP(Table2[[#This Row],[Player]],Season!$B:$AD,20,0),"-")</f>
        <v>12.8</v>
      </c>
      <c r="H68" s="19">
        <f>IFERROR(VLOOKUP(Table2[[#This Row],[Player]],Season!$B:$AD,21,0),"-")</f>
        <v>8.5</v>
      </c>
      <c r="I68" s="19">
        <f>IFERROR(VLOOKUP(Table2[[#This Row],[Player]],Season!$B:$AD,9,0),"-")</f>
        <v>8.3000000000000007</v>
      </c>
      <c r="J68" s="19">
        <f>IFERROR(VLOOKUP(Table2[[#This Row],[Player]],Season!$B:$AD,10,0),"-")</f>
        <v>13.6</v>
      </c>
      <c r="K68" s="19">
        <f>IFERROR(VLOOKUP(Table2[[#This Row],[Player]],Season!$B:$AD,12,0),"-")</f>
        <v>0.3</v>
      </c>
      <c r="L68" s="19">
        <f>IFERROR(VLOOKUP(Table2[[#This Row],[Player]],Season!$B:$AD,13,0),"-")</f>
        <v>0.7</v>
      </c>
      <c r="M68" s="19">
        <f>IFERROR(VLOOKUP(Table2[[#This Row],[Player]],Season!$B:$AD,15,0),"-")</f>
        <v>4.0999999999999996</v>
      </c>
      <c r="N68" s="19">
        <f>IFERROR(VLOOKUP(Table2[[#This Row],[Player]],Season!$B:$AD,16,0),"-")</f>
        <v>5.6</v>
      </c>
      <c r="O68" s="19">
        <f>IFERROR(VLOOKUP(Table2[[#This Row],[Player]],Last3!$B:$AD,7,0),"-")</f>
        <v>38.200000000000003</v>
      </c>
      <c r="P68" s="19">
        <f>IFERROR(VLOOKUP(Table2[[#This Row],[Player]],Last3!$B:$AD,8,0),"-")</f>
        <v>20.8</v>
      </c>
      <c r="Q68" s="19">
        <f>IFERROR(VLOOKUP(Table2[[#This Row],[Player]],Last3!$B:$AD,20,0),"-")</f>
        <v>11.8</v>
      </c>
      <c r="R68" s="19">
        <f>IFERROR(VLOOKUP(Table2[[#This Row],[Player]],Last3!$B:$AD,21,0),"-")</f>
        <v>8</v>
      </c>
      <c r="S68" s="19">
        <f>IFERROR(VLOOKUP(Table2[[#This Row],[Player]],Last1!$B:$AD,7,0),"-")</f>
        <v>39.9</v>
      </c>
      <c r="T68" s="19">
        <f>IFERROR(VLOOKUP(Table2[[#This Row],[Player]],Last1!$B:$AD,8,0),"-")</f>
        <v>24</v>
      </c>
      <c r="U68" s="19">
        <f>IFERROR(VLOOKUP(Table2[[#This Row],[Player]],Last1!$B:$AD,20,0),"-")</f>
        <v>10</v>
      </c>
      <c r="V68" s="19">
        <f>IFERROR(VLOOKUP(Table2[[#This Row],[Player]],Last1!$B:$AD,21,0),"-")</f>
        <v>4</v>
      </c>
      <c r="Y68" s="128">
        <f>Table2[[#This Row],[3PM]]</f>
        <v>0.3</v>
      </c>
      <c r="Z68" s="128">
        <f>Table2[[#This Row],[3PA]]</f>
        <v>0.7</v>
      </c>
      <c r="AA68" s="128">
        <f>IFERROR(VLOOKUP(Table2[[#This Row],[Player]],Last1!$B:$AD,12,0),"-")</f>
        <v>0</v>
      </c>
      <c r="AB68" s="128">
        <f>IFERROR(VLOOKUP(Table2[[#This Row],[Player]],Last1!$B:$AD,13,0),"-")</f>
        <v>0</v>
      </c>
      <c r="AC68" s="128">
        <f>IFERROR(VLOOKUP(Table2[[#This Row],[Player]],Last3!$B:$AD,12,0),"-")</f>
        <v>0.3</v>
      </c>
      <c r="AD68" s="128">
        <f>IFERROR(VLOOKUP(Table2[[#This Row],[Player]],Last3!$B:$AD,13,0),"-")</f>
        <v>0.8</v>
      </c>
      <c r="AE68" s="135">
        <f>0.33*AVERAGE(Table2[[#This Row],[L3_3PA]],Table2[[#This Row],[SEA_3PA]])</f>
        <v>0.2475</v>
      </c>
      <c r="AF68" s="76">
        <f>Table2[[#This Row],[L1_3PM]]</f>
        <v>0</v>
      </c>
      <c r="AG68" s="135">
        <f>IFERROR(Table2[[#This Row],[PROJ 3PM]]-Table2[[#This Row],[LG 3PM]],"-")</f>
        <v>0.2475</v>
      </c>
      <c r="AH6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69" spans="1:34" x14ac:dyDescent="0.3">
      <c r="A69" s="2" t="s">
        <v>262</v>
      </c>
      <c r="B69" s="129" t="str">
        <f>IFERROR(VLOOKUP(Table2[[#This Row],[Player]],Season!$B:$AD,2,0),"-")</f>
        <v>OKC</v>
      </c>
      <c r="C69" s="134">
        <f>IFERROR(VLOOKUP(Table2[[#This Row],[Player]],Season!$B:$AD,3,0),"-")</f>
        <v>21</v>
      </c>
      <c r="D69" s="134">
        <f>IFERROR(VLOOKUP(Table2[[#This Row],[Player]],Season!$B:$AD,4,0),"-")</f>
        <v>13</v>
      </c>
      <c r="E69" s="134">
        <f>IFERROR(VLOOKUP(Table2[[#This Row],[Player]],Season!$B:$AD,7,0),"-")</f>
        <v>34.200000000000003</v>
      </c>
      <c r="F69" s="19">
        <f>IFERROR(VLOOKUP(Table2[[#This Row],[Player]],Season!$B:$AD,8,0),"-")</f>
        <v>19.7</v>
      </c>
      <c r="G69" s="19">
        <f>IFERROR(VLOOKUP(Table2[[#This Row],[Player]],Season!$B:$AD,20,0),"-")</f>
        <v>5.9</v>
      </c>
      <c r="H69" s="19">
        <f>IFERROR(VLOOKUP(Table2[[#This Row],[Player]],Season!$B:$AD,21,0),"-")</f>
        <v>4.3</v>
      </c>
      <c r="I69" s="19">
        <f>IFERROR(VLOOKUP(Table2[[#This Row],[Player]],Season!$B:$AD,9,0),"-")</f>
        <v>7.2</v>
      </c>
      <c r="J69" s="19">
        <f>IFERROR(VLOOKUP(Table2[[#This Row],[Player]],Season!$B:$AD,10,0),"-")</f>
        <v>12.8</v>
      </c>
      <c r="K69" s="19">
        <f>IFERROR(VLOOKUP(Table2[[#This Row],[Player]],Season!$B:$AD,12,0),"-")</f>
        <v>1.4</v>
      </c>
      <c r="L69" s="19">
        <f>IFERROR(VLOOKUP(Table2[[#This Row],[Player]],Season!$B:$AD,13,0),"-")</f>
        <v>2.8</v>
      </c>
      <c r="M69" s="19">
        <f>IFERROR(VLOOKUP(Table2[[#This Row],[Player]],Season!$B:$AD,15,0),"-")</f>
        <v>3.8</v>
      </c>
      <c r="N69" s="19">
        <f>IFERROR(VLOOKUP(Table2[[#This Row],[Player]],Season!$B:$AD,16,0),"-")</f>
        <v>4.5</v>
      </c>
      <c r="O69" s="19">
        <f>IFERROR(VLOOKUP(Table2[[#This Row],[Player]],Last3!$B:$AD,7,0),"-")</f>
        <v>35.200000000000003</v>
      </c>
      <c r="P69" s="19">
        <f>IFERROR(VLOOKUP(Table2[[#This Row],[Player]],Last3!$B:$AD,8,0),"-")</f>
        <v>19.8</v>
      </c>
      <c r="Q69" s="19">
        <f>IFERROR(VLOOKUP(Table2[[#This Row],[Player]],Last3!$B:$AD,20,0),"-")</f>
        <v>4</v>
      </c>
      <c r="R69" s="19">
        <f>IFERROR(VLOOKUP(Table2[[#This Row],[Player]],Last3!$B:$AD,21,0),"-")</f>
        <v>3.5</v>
      </c>
      <c r="S69" s="19">
        <f>IFERROR(VLOOKUP(Table2[[#This Row],[Player]],Last1!$B:$AD,7,0),"-")</f>
        <v>33.5</v>
      </c>
      <c r="T69" s="19">
        <f>IFERROR(VLOOKUP(Table2[[#This Row],[Player]],Last1!$B:$AD,8,0),"-")</f>
        <v>31</v>
      </c>
      <c r="U69" s="19">
        <f>IFERROR(VLOOKUP(Table2[[#This Row],[Player]],Last1!$B:$AD,20,0),"-")</f>
        <v>3</v>
      </c>
      <c r="V69" s="19">
        <f>IFERROR(VLOOKUP(Table2[[#This Row],[Player]],Last1!$B:$AD,21,0),"-")</f>
        <v>4</v>
      </c>
      <c r="W69" s="75"/>
      <c r="X69" s="75"/>
      <c r="Y69" s="128">
        <f>Table2[[#This Row],[3PM]]</f>
        <v>1.4</v>
      </c>
      <c r="Z69" s="128">
        <f>Table2[[#This Row],[3PA]]</f>
        <v>2.8</v>
      </c>
      <c r="AA69" s="128">
        <f>IFERROR(VLOOKUP(Table2[[#This Row],[Player]],Last1!$B:$AD,12,0),"-")</f>
        <v>1</v>
      </c>
      <c r="AB69" s="128">
        <f>IFERROR(VLOOKUP(Table2[[#This Row],[Player]],Last1!$B:$AD,13,0),"-")</f>
        <v>2</v>
      </c>
      <c r="AC69" s="128">
        <f>IFERROR(VLOOKUP(Table2[[#This Row],[Player]],Last3!$B:$AD,12,0),"-")</f>
        <v>1.3</v>
      </c>
      <c r="AD69" s="128">
        <f>IFERROR(VLOOKUP(Table2[[#This Row],[Player]],Last3!$B:$AD,13,0),"-")</f>
        <v>2.5</v>
      </c>
      <c r="AE69" s="135">
        <f>0.33*AVERAGE(Table2[[#This Row],[L3_3PA]],Table2[[#This Row],[SEA_3PA]])</f>
        <v>0.87450000000000006</v>
      </c>
      <c r="AF69" s="76">
        <f>Table2[[#This Row],[L1_3PM]]</f>
        <v>1</v>
      </c>
      <c r="AG69" s="135">
        <f>IFERROR(Table2[[#This Row],[PROJ 3PM]]-Table2[[#This Row],[LG 3PM]],"-")</f>
        <v>-0.12549999999999994</v>
      </c>
      <c r="AH6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0" spans="1:34" x14ac:dyDescent="0.3">
      <c r="A70" s="2" t="s">
        <v>591</v>
      </c>
      <c r="B70" s="129" t="str">
        <f>IFERROR(VLOOKUP(Table2[[#This Row],[Player]],Season!$B:$AD,2,0),"-")</f>
        <v>LAL</v>
      </c>
      <c r="C70" s="19">
        <f>IFERROR(VLOOKUP(Table2[[#This Row],[Player]],Season!$B:$AD,3,0),"-")</f>
        <v>29</v>
      </c>
      <c r="D70" s="19">
        <f>IFERROR(VLOOKUP(Table2[[#This Row],[Player]],Season!$B:$AD,4,0),"-")</f>
        <v>15</v>
      </c>
      <c r="E70" s="19">
        <f>IFERROR(VLOOKUP(Table2[[#This Row],[Player]],Season!$B:$AD,7,0),"-")</f>
        <v>30.8</v>
      </c>
      <c r="F70" s="19">
        <f>IFERROR(VLOOKUP(Table2[[#This Row],[Player]],Season!$B:$AD,8,0),"-")</f>
        <v>14.7</v>
      </c>
      <c r="G70" s="19">
        <f>IFERROR(VLOOKUP(Table2[[#This Row],[Player]],Season!$B:$AD,20,0),"-")</f>
        <v>2.5</v>
      </c>
      <c r="H70" s="19">
        <f>IFERROR(VLOOKUP(Table2[[#This Row],[Player]],Season!$B:$AD,21,0),"-")</f>
        <v>5.7</v>
      </c>
      <c r="I70" s="19">
        <f>IFERROR(VLOOKUP(Table2[[#This Row],[Player]],Season!$B:$AD,9,0),"-")</f>
        <v>4.8</v>
      </c>
      <c r="J70" s="19">
        <f>IFERROR(VLOOKUP(Table2[[#This Row],[Player]],Season!$B:$AD,10,0),"-")</f>
        <v>11.8</v>
      </c>
      <c r="K70" s="19">
        <f>IFERROR(VLOOKUP(Table2[[#This Row],[Player]],Season!$B:$AD,12,0),"-")</f>
        <v>1.2</v>
      </c>
      <c r="L70" s="19">
        <f>IFERROR(VLOOKUP(Table2[[#This Row],[Player]],Season!$B:$AD,13,0),"-")</f>
        <v>3.8</v>
      </c>
      <c r="M70" s="19">
        <f>IFERROR(VLOOKUP(Table2[[#This Row],[Player]],Season!$B:$AD,15,0),"-")</f>
        <v>3.9</v>
      </c>
      <c r="N70" s="19">
        <f>IFERROR(VLOOKUP(Table2[[#This Row],[Player]],Season!$B:$AD,16,0),"-")</f>
        <v>4.4000000000000004</v>
      </c>
      <c r="O70" s="19">
        <f>IFERROR(VLOOKUP(Table2[[#This Row],[Player]],Last3!$B:$AD,7,0),"-")</f>
        <v>31</v>
      </c>
      <c r="P70" s="19">
        <f>IFERROR(VLOOKUP(Table2[[#This Row],[Player]],Last3!$B:$AD,8,0),"-")</f>
        <v>15.8</v>
      </c>
      <c r="Q70" s="19">
        <f>IFERROR(VLOOKUP(Table2[[#This Row],[Player]],Last3!$B:$AD,20,0),"-")</f>
        <v>3.3</v>
      </c>
      <c r="R70" s="19">
        <f>IFERROR(VLOOKUP(Table2[[#This Row],[Player]],Last3!$B:$AD,21,0),"-")</f>
        <v>4.5</v>
      </c>
      <c r="S70" s="19">
        <f>IFERROR(VLOOKUP(Table2[[#This Row],[Player]],Last1!$B:$AD,7,0),"-")</f>
        <v>33.9</v>
      </c>
      <c r="T70" s="19">
        <f>IFERROR(VLOOKUP(Table2[[#This Row],[Player]],Last1!$B:$AD,8,0),"-")</f>
        <v>17</v>
      </c>
      <c r="U70" s="19">
        <f>IFERROR(VLOOKUP(Table2[[#This Row],[Player]],Last1!$B:$AD,20,0),"-")</f>
        <v>3</v>
      </c>
      <c r="V70" s="19">
        <f>IFERROR(VLOOKUP(Table2[[#This Row],[Player]],Last1!$B:$AD,21,0),"-")</f>
        <v>5</v>
      </c>
      <c r="Y70" s="128">
        <f>Table2[[#This Row],[3PM]]</f>
        <v>1.2</v>
      </c>
      <c r="Z70" s="128">
        <f>Table2[[#This Row],[3PA]]</f>
        <v>3.8</v>
      </c>
      <c r="AA70" s="128">
        <f>IFERROR(VLOOKUP(Table2[[#This Row],[Player]],Last1!$B:$AD,12,0),"-")</f>
        <v>2</v>
      </c>
      <c r="AB70" s="128">
        <f>IFERROR(VLOOKUP(Table2[[#This Row],[Player]],Last1!$B:$AD,13,0),"-")</f>
        <v>6</v>
      </c>
      <c r="AC70" s="128">
        <f>IFERROR(VLOOKUP(Table2[[#This Row],[Player]],Last3!$B:$AD,12,0),"-")</f>
        <v>2</v>
      </c>
      <c r="AD70" s="128">
        <f>IFERROR(VLOOKUP(Table2[[#This Row],[Player]],Last3!$B:$AD,13,0),"-")</f>
        <v>4.3</v>
      </c>
      <c r="AE70" s="135">
        <f>0.33*AVERAGE(Table2[[#This Row],[L3_3PA]],Table2[[#This Row],[SEA_3PA]])</f>
        <v>1.3365</v>
      </c>
      <c r="AF70" s="76">
        <f>Table2[[#This Row],[L1_3PM]]</f>
        <v>2</v>
      </c>
      <c r="AG70" s="135">
        <f>IFERROR(Table2[[#This Row],[PROJ 3PM]]-Table2[[#This Row],[LG 3PM]],"-")</f>
        <v>-0.66349999999999998</v>
      </c>
      <c r="AH7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1" spans="1:34" x14ac:dyDescent="0.3">
      <c r="A71" s="2" t="s">
        <v>136</v>
      </c>
      <c r="B71" s="129" t="str">
        <f>IFERROR(VLOOKUP(Table2[[#This Row],[Player]],Season!$B:$AD,2,0),"-")</f>
        <v>MIA</v>
      </c>
      <c r="C71" s="134">
        <f>IFERROR(VLOOKUP(Table2[[#This Row],[Player]],Season!$B:$AD,3,0),"-")</f>
        <v>33</v>
      </c>
      <c r="D71" s="134">
        <f>IFERROR(VLOOKUP(Table2[[#This Row],[Player]],Season!$B:$AD,4,0),"-")</f>
        <v>14</v>
      </c>
      <c r="E71" s="134">
        <f>IFERROR(VLOOKUP(Table2[[#This Row],[Player]],Season!$B:$AD,7,0),"-")</f>
        <v>33.200000000000003</v>
      </c>
      <c r="F71" s="19">
        <f>IFERROR(VLOOKUP(Table2[[#This Row],[Player]],Season!$B:$AD,8,0),"-")</f>
        <v>25.9</v>
      </c>
      <c r="G71" s="19">
        <f>IFERROR(VLOOKUP(Table2[[#This Row],[Player]],Season!$B:$AD,20,0),"-")</f>
        <v>6.4</v>
      </c>
      <c r="H71" s="19">
        <f>IFERROR(VLOOKUP(Table2[[#This Row],[Player]],Season!$B:$AD,21,0),"-")</f>
        <v>5.6</v>
      </c>
      <c r="I71" s="19">
        <f>IFERROR(VLOOKUP(Table2[[#This Row],[Player]],Season!$B:$AD,9,0),"-")</f>
        <v>8.1</v>
      </c>
      <c r="J71" s="19">
        <f>IFERROR(VLOOKUP(Table2[[#This Row],[Player]],Season!$B:$AD,10,0),"-")</f>
        <v>13.9</v>
      </c>
      <c r="K71" s="19">
        <f>IFERROR(VLOOKUP(Table2[[#This Row],[Player]],Season!$B:$AD,12,0),"-")</f>
        <v>0.7</v>
      </c>
      <c r="L71" s="19">
        <f>IFERROR(VLOOKUP(Table2[[#This Row],[Player]],Season!$B:$AD,13,0),"-")</f>
        <v>1.4</v>
      </c>
      <c r="M71" s="19">
        <f>IFERROR(VLOOKUP(Table2[[#This Row],[Player]],Season!$B:$AD,15,0),"-")</f>
        <v>9</v>
      </c>
      <c r="N71" s="19">
        <f>IFERROR(VLOOKUP(Table2[[#This Row],[Player]],Season!$B:$AD,16,0),"-")</f>
        <v>10.5</v>
      </c>
      <c r="O71" s="19">
        <f>IFERROR(VLOOKUP(Table2[[#This Row],[Player]],Last3!$B:$AD,7,0),"-")</f>
        <v>34.9</v>
      </c>
      <c r="P71" s="19">
        <f>IFERROR(VLOOKUP(Table2[[#This Row],[Player]],Last3!$B:$AD,8,0),"-")</f>
        <v>26.3</v>
      </c>
      <c r="Q71" s="19">
        <f>IFERROR(VLOOKUP(Table2[[#This Row],[Player]],Last3!$B:$AD,20,0),"-")</f>
        <v>3</v>
      </c>
      <c r="R71" s="19">
        <f>IFERROR(VLOOKUP(Table2[[#This Row],[Player]],Last3!$B:$AD,21,0),"-")</f>
        <v>8</v>
      </c>
      <c r="S71" s="19" t="str">
        <f>IFERROR(VLOOKUP(Table2[[#This Row],[Player]],Last1!$B:$AD,7,0),"-")</f>
        <v>-</v>
      </c>
      <c r="T71" s="19" t="str">
        <f>IFERROR(VLOOKUP(Table2[[#This Row],[Player]],Last1!$B:$AD,8,0),"-")</f>
        <v>-</v>
      </c>
      <c r="U71" s="19" t="str">
        <f>IFERROR(VLOOKUP(Table2[[#This Row],[Player]],Last1!$B:$AD,20,0),"-")</f>
        <v>-</v>
      </c>
      <c r="V71" s="19" t="str">
        <f>IFERROR(VLOOKUP(Table2[[#This Row],[Player]],Last1!$B:$AD,21,0),"-")</f>
        <v>-</v>
      </c>
      <c r="W71" s="75"/>
      <c r="X71" s="75"/>
      <c r="Y71" s="128">
        <f>Table2[[#This Row],[3PM]]</f>
        <v>0.7</v>
      </c>
      <c r="Z71" s="128">
        <f>Table2[[#This Row],[3PA]]</f>
        <v>1.4</v>
      </c>
      <c r="AA71" s="128" t="str">
        <f>IFERROR(VLOOKUP(Table2[[#This Row],[Player]],Last1!$B:$AD,12,0),"-")</f>
        <v>-</v>
      </c>
      <c r="AB71" s="128" t="str">
        <f>IFERROR(VLOOKUP(Table2[[#This Row],[Player]],Last1!$B:$AD,13,0),"-")</f>
        <v>-</v>
      </c>
      <c r="AC71" s="128">
        <f>IFERROR(VLOOKUP(Table2[[#This Row],[Player]],Last3!$B:$AD,12,0),"-")</f>
        <v>1</v>
      </c>
      <c r="AD71" s="128">
        <f>IFERROR(VLOOKUP(Table2[[#This Row],[Player]],Last3!$B:$AD,13,0),"-")</f>
        <v>1.3</v>
      </c>
      <c r="AE71" s="135">
        <f>0.33*AVERAGE(Table2[[#This Row],[L3_3PA]],Table2[[#This Row],[SEA_3PA]])</f>
        <v>0.44550000000000006</v>
      </c>
      <c r="AF71" s="76" t="str">
        <f>Table2[[#This Row],[L1_3PM]]</f>
        <v>-</v>
      </c>
      <c r="AG71" s="135" t="str">
        <f>IFERROR(Table2[[#This Row],[PROJ 3PM]]-Table2[[#This Row],[LG 3PM]],"-")</f>
        <v>-</v>
      </c>
      <c r="AH7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2" spans="1:34" x14ac:dyDescent="0.3">
      <c r="A72" s="2" t="s">
        <v>62</v>
      </c>
      <c r="B72" s="129" t="str">
        <f>IFERROR(VLOOKUP(Table2[[#This Row],[Player]],Season!$B:$AD,2,0),"-")</f>
        <v>MIN</v>
      </c>
      <c r="C72" s="134">
        <f>IFERROR(VLOOKUP(Table2[[#This Row],[Player]],Season!$B:$AD,3,0),"-")</f>
        <v>22</v>
      </c>
      <c r="D72" s="134">
        <f>IFERROR(VLOOKUP(Table2[[#This Row],[Player]],Season!$B:$AD,4,0),"-")</f>
        <v>15</v>
      </c>
      <c r="E72" s="134">
        <f>IFERROR(VLOOKUP(Table2[[#This Row],[Player]],Season!$B:$AD,7,0),"-")</f>
        <v>31.5</v>
      </c>
      <c r="F72" s="19">
        <f>IFERROR(VLOOKUP(Table2[[#This Row],[Player]],Season!$B:$AD,8,0),"-")</f>
        <v>15.3</v>
      </c>
      <c r="G72" s="19">
        <f>IFERROR(VLOOKUP(Table2[[#This Row],[Player]],Season!$B:$AD,20,0),"-")</f>
        <v>4</v>
      </c>
      <c r="H72" s="19">
        <f>IFERROR(VLOOKUP(Table2[[#This Row],[Player]],Season!$B:$AD,21,0),"-")</f>
        <v>1.7</v>
      </c>
      <c r="I72" s="19">
        <f>IFERROR(VLOOKUP(Table2[[#This Row],[Player]],Season!$B:$AD,9,0),"-")</f>
        <v>5.7</v>
      </c>
      <c r="J72" s="19">
        <f>IFERROR(VLOOKUP(Table2[[#This Row],[Player]],Season!$B:$AD,10,0),"-")</f>
        <v>10.9</v>
      </c>
      <c r="K72" s="19">
        <f>IFERROR(VLOOKUP(Table2[[#This Row],[Player]],Season!$B:$AD,12,0),"-")</f>
        <v>1.7</v>
      </c>
      <c r="L72" s="19">
        <f>IFERROR(VLOOKUP(Table2[[#This Row],[Player]],Season!$B:$AD,13,0),"-")</f>
        <v>4.0999999999999996</v>
      </c>
      <c r="M72" s="19">
        <f>IFERROR(VLOOKUP(Table2[[#This Row],[Player]],Season!$B:$AD,15,0),"-")</f>
        <v>2.1</v>
      </c>
      <c r="N72" s="19">
        <f>IFERROR(VLOOKUP(Table2[[#This Row],[Player]],Season!$B:$AD,16,0),"-")</f>
        <v>2.9</v>
      </c>
      <c r="O72" s="19">
        <f>IFERROR(VLOOKUP(Table2[[#This Row],[Player]],Last3!$B:$AD,7,0),"-")</f>
        <v>27.6</v>
      </c>
      <c r="P72" s="19">
        <f>IFERROR(VLOOKUP(Table2[[#This Row],[Player]],Last3!$B:$AD,8,0),"-")</f>
        <v>16</v>
      </c>
      <c r="Q72" s="19">
        <f>IFERROR(VLOOKUP(Table2[[#This Row],[Player]],Last3!$B:$AD,20,0),"-")</f>
        <v>3.5</v>
      </c>
      <c r="R72" s="19">
        <f>IFERROR(VLOOKUP(Table2[[#This Row],[Player]],Last3!$B:$AD,21,0),"-")</f>
        <v>1.5</v>
      </c>
      <c r="S72" s="19">
        <f>IFERROR(VLOOKUP(Table2[[#This Row],[Player]],Last1!$B:$AD,7,0),"-")</f>
        <v>39.4</v>
      </c>
      <c r="T72" s="19">
        <f>IFERROR(VLOOKUP(Table2[[#This Row],[Player]],Last1!$B:$AD,8,0),"-")</f>
        <v>20</v>
      </c>
      <c r="U72" s="19">
        <f>IFERROR(VLOOKUP(Table2[[#This Row],[Player]],Last1!$B:$AD,20,0),"-")</f>
        <v>3</v>
      </c>
      <c r="V72" s="19">
        <f>IFERROR(VLOOKUP(Table2[[#This Row],[Player]],Last1!$B:$AD,21,0),"-")</f>
        <v>2</v>
      </c>
      <c r="W72" s="75"/>
      <c r="X72" s="75"/>
      <c r="Y72" s="128">
        <f>Table2[[#This Row],[3PM]]</f>
        <v>1.7</v>
      </c>
      <c r="Z72" s="128">
        <f>Table2[[#This Row],[3PA]]</f>
        <v>4.0999999999999996</v>
      </c>
      <c r="AA72" s="128">
        <f>IFERROR(VLOOKUP(Table2[[#This Row],[Player]],Last1!$B:$AD,12,0),"-")</f>
        <v>1</v>
      </c>
      <c r="AB72" s="128">
        <f>IFERROR(VLOOKUP(Table2[[#This Row],[Player]],Last1!$B:$AD,13,0),"-")</f>
        <v>4</v>
      </c>
      <c r="AC72" s="128">
        <f>IFERROR(VLOOKUP(Table2[[#This Row],[Player]],Last3!$B:$AD,12,0),"-")</f>
        <v>1</v>
      </c>
      <c r="AD72" s="128">
        <f>IFERROR(VLOOKUP(Table2[[#This Row],[Player]],Last3!$B:$AD,13,0),"-")</f>
        <v>2.8</v>
      </c>
      <c r="AE72" s="135">
        <f>0.33*AVERAGE(Table2[[#This Row],[L3_3PA]],Table2[[#This Row],[SEA_3PA]])</f>
        <v>1.1385000000000001</v>
      </c>
      <c r="AF72" s="76">
        <f>Table2[[#This Row],[L1_3PM]]</f>
        <v>1</v>
      </c>
      <c r="AG72" s="135">
        <f>IFERROR(Table2[[#This Row],[PROJ 3PM]]-Table2[[#This Row],[LG 3PM]],"-")</f>
        <v>0.13850000000000007</v>
      </c>
      <c r="AH7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3" spans="1:34" x14ac:dyDescent="0.3">
      <c r="A73" s="2" t="s">
        <v>32</v>
      </c>
      <c r="B73" s="129" t="str">
        <f>IFERROR(VLOOKUP(Table2[[#This Row],[Player]],Season!$B:$AD,2,0),"-")</f>
        <v>CHI</v>
      </c>
      <c r="C73" s="19">
        <f>IFERROR(VLOOKUP(Table2[[#This Row],[Player]],Season!$B:$AD,3,0),"-")</f>
        <v>32</v>
      </c>
      <c r="D73" s="19">
        <f>IFERROR(VLOOKUP(Table2[[#This Row],[Player]],Season!$B:$AD,4,0),"-")</f>
        <v>15</v>
      </c>
      <c r="E73" s="19">
        <f>IFERROR(VLOOKUP(Table2[[#This Row],[Player]],Season!$B:$AD,7,0),"-")</f>
        <v>33.4</v>
      </c>
      <c r="F73" s="19">
        <f>IFERROR(VLOOKUP(Table2[[#This Row],[Player]],Season!$B:$AD,8,0),"-")</f>
        <v>16.600000000000001</v>
      </c>
      <c r="G73" s="19">
        <f>IFERROR(VLOOKUP(Table2[[#This Row],[Player]],Season!$B:$AD,20,0),"-")</f>
        <v>9.9</v>
      </c>
      <c r="H73" s="19">
        <f>IFERROR(VLOOKUP(Table2[[#This Row],[Player]],Season!$B:$AD,21,0),"-")</f>
        <v>3.1</v>
      </c>
      <c r="I73" s="19">
        <f>IFERROR(VLOOKUP(Table2[[#This Row],[Player]],Season!$B:$AD,9,0),"-")</f>
        <v>7</v>
      </c>
      <c r="J73" s="19">
        <f>IFERROR(VLOOKUP(Table2[[#This Row],[Player]],Season!$B:$AD,10,0),"-")</f>
        <v>13.7</v>
      </c>
      <c r="K73" s="19">
        <f>IFERROR(VLOOKUP(Table2[[#This Row],[Player]],Season!$B:$AD,12,0),"-")</f>
        <v>1.1000000000000001</v>
      </c>
      <c r="L73" s="19">
        <f>IFERROR(VLOOKUP(Table2[[#This Row],[Player]],Season!$B:$AD,13,0),"-")</f>
        <v>3.5</v>
      </c>
      <c r="M73" s="19">
        <f>IFERROR(VLOOKUP(Table2[[#This Row],[Player]],Season!$B:$AD,15,0),"-")</f>
        <v>1.5</v>
      </c>
      <c r="N73" s="19">
        <f>IFERROR(VLOOKUP(Table2[[#This Row],[Player]],Season!$B:$AD,16,0),"-")</f>
        <v>1.7</v>
      </c>
      <c r="O73" s="19">
        <f>IFERROR(VLOOKUP(Table2[[#This Row],[Player]],Last3!$B:$AD,7,0),"-")</f>
        <v>25.3</v>
      </c>
      <c r="P73" s="19">
        <f>IFERROR(VLOOKUP(Table2[[#This Row],[Player]],Last3!$B:$AD,8,0),"-")</f>
        <v>13.8</v>
      </c>
      <c r="Q73" s="19">
        <f>IFERROR(VLOOKUP(Table2[[#This Row],[Player]],Last3!$B:$AD,20,0),"-")</f>
        <v>7.5</v>
      </c>
      <c r="R73" s="19">
        <f>IFERROR(VLOOKUP(Table2[[#This Row],[Player]],Last3!$B:$AD,21,0),"-")</f>
        <v>3</v>
      </c>
      <c r="S73" s="19">
        <f>IFERROR(VLOOKUP(Table2[[#This Row],[Player]],Last1!$B:$AD,7,0),"-")</f>
        <v>30.4</v>
      </c>
      <c r="T73" s="19">
        <f>IFERROR(VLOOKUP(Table2[[#This Row],[Player]],Last1!$B:$AD,8,0),"-")</f>
        <v>20</v>
      </c>
      <c r="U73" s="19">
        <f>IFERROR(VLOOKUP(Table2[[#This Row],[Player]],Last1!$B:$AD,20,0),"-")</f>
        <v>8</v>
      </c>
      <c r="V73" s="19">
        <f>IFERROR(VLOOKUP(Table2[[#This Row],[Player]],Last1!$B:$AD,21,0),"-")</f>
        <v>5</v>
      </c>
      <c r="Y73" s="128">
        <f>Table2[[#This Row],[3PM]]</f>
        <v>1.1000000000000001</v>
      </c>
      <c r="Z73" s="128">
        <f>Table2[[#This Row],[3PA]]</f>
        <v>3.5</v>
      </c>
      <c r="AA73" s="128">
        <f>IFERROR(VLOOKUP(Table2[[#This Row],[Player]],Last1!$B:$AD,12,0),"-")</f>
        <v>2</v>
      </c>
      <c r="AB73" s="128">
        <f>IFERROR(VLOOKUP(Table2[[#This Row],[Player]],Last1!$B:$AD,13,0),"-")</f>
        <v>3</v>
      </c>
      <c r="AC73" s="128">
        <f>IFERROR(VLOOKUP(Table2[[#This Row],[Player]],Last3!$B:$AD,12,0),"-")</f>
        <v>0.8</v>
      </c>
      <c r="AD73" s="128">
        <f>IFERROR(VLOOKUP(Table2[[#This Row],[Player]],Last3!$B:$AD,13,0),"-")</f>
        <v>1.8</v>
      </c>
      <c r="AE73" s="135">
        <f>0.33*AVERAGE(Table2[[#This Row],[L3_3PA]],Table2[[#This Row],[SEA_3PA]])</f>
        <v>0.87450000000000006</v>
      </c>
      <c r="AF73" s="76">
        <f>Table2[[#This Row],[L1_3PM]]</f>
        <v>2</v>
      </c>
      <c r="AG73" s="135">
        <f>IFERROR(Table2[[#This Row],[PROJ 3PM]]-Table2[[#This Row],[LG 3PM]],"-")</f>
        <v>-1.1254999999999999</v>
      </c>
      <c r="AH7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4" spans="1:34" x14ac:dyDescent="0.3">
      <c r="A74" s="2" t="s">
        <v>290</v>
      </c>
      <c r="B74" s="129" t="str">
        <f>IFERROR(VLOOKUP(Table2[[#This Row],[Player]],Season!$B:$AD,2,0),"-")</f>
        <v>LAL</v>
      </c>
      <c r="C74" s="19">
        <f>IFERROR(VLOOKUP(Table2[[#This Row],[Player]],Season!$B:$AD,3,0),"-")</f>
        <v>23</v>
      </c>
      <c r="D74" s="19">
        <f>IFERROR(VLOOKUP(Table2[[#This Row],[Player]],Season!$B:$AD,4,0),"-")</f>
        <v>15</v>
      </c>
      <c r="E74" s="19">
        <f>IFERROR(VLOOKUP(Table2[[#This Row],[Player]],Season!$B:$AD,7,0),"-")</f>
        <v>28.1</v>
      </c>
      <c r="F74" s="19">
        <f>IFERROR(VLOOKUP(Table2[[#This Row],[Player]],Season!$B:$AD,8,0),"-")</f>
        <v>8.9</v>
      </c>
      <c r="G74" s="19">
        <f>IFERROR(VLOOKUP(Table2[[#This Row],[Player]],Season!$B:$AD,20,0),"-")</f>
        <v>3.7</v>
      </c>
      <c r="H74" s="19">
        <f>IFERROR(VLOOKUP(Table2[[#This Row],[Player]],Season!$B:$AD,21,0),"-")</f>
        <v>1.9</v>
      </c>
      <c r="I74" s="19">
        <f>IFERROR(VLOOKUP(Table2[[#This Row],[Player]],Season!$B:$AD,9,0),"-")</f>
        <v>3.1</v>
      </c>
      <c r="J74" s="19">
        <f>IFERROR(VLOOKUP(Table2[[#This Row],[Player]],Season!$B:$AD,10,0),"-")</f>
        <v>7.5</v>
      </c>
      <c r="K74" s="19">
        <f>IFERROR(VLOOKUP(Table2[[#This Row],[Player]],Season!$B:$AD,12,0),"-")</f>
        <v>2.1</v>
      </c>
      <c r="L74" s="19">
        <f>IFERROR(VLOOKUP(Table2[[#This Row],[Player]],Season!$B:$AD,13,0),"-")</f>
        <v>5.3</v>
      </c>
      <c r="M74" s="19">
        <f>IFERROR(VLOOKUP(Table2[[#This Row],[Player]],Season!$B:$AD,15,0),"-")</f>
        <v>0.5</v>
      </c>
      <c r="N74" s="19">
        <f>IFERROR(VLOOKUP(Table2[[#This Row],[Player]],Season!$B:$AD,16,0),"-")</f>
        <v>0.7</v>
      </c>
      <c r="O74" s="19">
        <f>IFERROR(VLOOKUP(Table2[[#This Row],[Player]],Last3!$B:$AD,7,0),"-")</f>
        <v>28.4</v>
      </c>
      <c r="P74" s="19">
        <f>IFERROR(VLOOKUP(Table2[[#This Row],[Player]],Last3!$B:$AD,8,0),"-")</f>
        <v>10.5</v>
      </c>
      <c r="Q74" s="19">
        <f>IFERROR(VLOOKUP(Table2[[#This Row],[Player]],Last3!$B:$AD,20,0),"-")</f>
        <v>4.8</v>
      </c>
      <c r="R74" s="19">
        <f>IFERROR(VLOOKUP(Table2[[#This Row],[Player]],Last3!$B:$AD,21,0),"-")</f>
        <v>1.8</v>
      </c>
      <c r="S74" s="19">
        <f>IFERROR(VLOOKUP(Table2[[#This Row],[Player]],Last1!$B:$AD,7,0),"-")</f>
        <v>32.4</v>
      </c>
      <c r="T74" s="19">
        <f>IFERROR(VLOOKUP(Table2[[#This Row],[Player]],Last1!$B:$AD,8,0),"-")</f>
        <v>18</v>
      </c>
      <c r="U74" s="19">
        <f>IFERROR(VLOOKUP(Table2[[#This Row],[Player]],Last1!$B:$AD,20,0),"-")</f>
        <v>6</v>
      </c>
      <c r="V74" s="19">
        <f>IFERROR(VLOOKUP(Table2[[#This Row],[Player]],Last1!$B:$AD,21,0),"-")</f>
        <v>1</v>
      </c>
      <c r="Y74" s="128">
        <f>Table2[[#This Row],[3PM]]</f>
        <v>2.1</v>
      </c>
      <c r="Z74" s="128">
        <f>Table2[[#This Row],[3PA]]</f>
        <v>5.3</v>
      </c>
      <c r="AA74" s="128">
        <f>IFERROR(VLOOKUP(Table2[[#This Row],[Player]],Last1!$B:$AD,12,0),"-")</f>
        <v>4</v>
      </c>
      <c r="AB74" s="128">
        <f>IFERROR(VLOOKUP(Table2[[#This Row],[Player]],Last1!$B:$AD,13,0),"-")</f>
        <v>9</v>
      </c>
      <c r="AC74" s="128">
        <f>IFERROR(VLOOKUP(Table2[[#This Row],[Player]],Last3!$B:$AD,12,0),"-")</f>
        <v>2.8</v>
      </c>
      <c r="AD74" s="128">
        <f>IFERROR(VLOOKUP(Table2[[#This Row],[Player]],Last3!$B:$AD,13,0),"-")</f>
        <v>6.8</v>
      </c>
      <c r="AE74" s="135">
        <f>0.33*AVERAGE(Table2[[#This Row],[L3_3PA]],Table2[[#This Row],[SEA_3PA]])</f>
        <v>1.9964999999999999</v>
      </c>
      <c r="AF74" s="76">
        <f>Table2[[#This Row],[L1_3PM]]</f>
        <v>4</v>
      </c>
      <c r="AG74" s="135">
        <f>IFERROR(Table2[[#This Row],[PROJ 3PM]]-Table2[[#This Row],[LG 3PM]],"-")</f>
        <v>-2.0034999999999998</v>
      </c>
      <c r="AH7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5" spans="1:34" x14ac:dyDescent="0.3">
      <c r="A75" s="2" t="s">
        <v>173</v>
      </c>
      <c r="B75" s="129" t="str">
        <f>IFERROR(VLOOKUP(Table2[[#This Row],[Player]],Season!$B:$AD,2,0),"-")</f>
        <v>MEM</v>
      </c>
      <c r="C75" s="19">
        <f>IFERROR(VLOOKUP(Table2[[#This Row],[Player]],Season!$B:$AD,3,0),"-")</f>
        <v>27</v>
      </c>
      <c r="D75" s="19">
        <f>IFERROR(VLOOKUP(Table2[[#This Row],[Player]],Season!$B:$AD,4,0),"-")</f>
        <v>13</v>
      </c>
      <c r="E75" s="19">
        <f>IFERROR(VLOOKUP(Table2[[#This Row],[Player]],Season!$B:$AD,7,0),"-")</f>
        <v>29.7</v>
      </c>
      <c r="F75" s="19">
        <f>IFERROR(VLOOKUP(Table2[[#This Row],[Player]],Season!$B:$AD,8,0),"-")</f>
        <v>12.2</v>
      </c>
      <c r="G75" s="19">
        <f>IFERROR(VLOOKUP(Table2[[#This Row],[Player]],Season!$B:$AD,20,0),"-")</f>
        <v>3</v>
      </c>
      <c r="H75" s="19">
        <f>IFERROR(VLOOKUP(Table2[[#This Row],[Player]],Season!$B:$AD,21,0),"-")</f>
        <v>2.8</v>
      </c>
      <c r="I75" s="19">
        <f>IFERROR(VLOOKUP(Table2[[#This Row],[Player]],Season!$B:$AD,9,0),"-")</f>
        <v>4.5</v>
      </c>
      <c r="J75" s="19">
        <f>IFERROR(VLOOKUP(Table2[[#This Row],[Player]],Season!$B:$AD,10,0),"-")</f>
        <v>10.9</v>
      </c>
      <c r="K75" s="19">
        <f>IFERROR(VLOOKUP(Table2[[#This Row],[Player]],Season!$B:$AD,12,0),"-")</f>
        <v>2.4</v>
      </c>
      <c r="L75" s="19">
        <f>IFERROR(VLOOKUP(Table2[[#This Row],[Player]],Season!$B:$AD,13,0),"-")</f>
        <v>6.2</v>
      </c>
      <c r="M75" s="19">
        <f>IFERROR(VLOOKUP(Table2[[#This Row],[Player]],Season!$B:$AD,15,0),"-")</f>
        <v>0.8</v>
      </c>
      <c r="N75" s="19">
        <f>IFERROR(VLOOKUP(Table2[[#This Row],[Player]],Season!$B:$AD,16,0),"-")</f>
        <v>1.2</v>
      </c>
      <c r="O75" s="19">
        <f>IFERROR(VLOOKUP(Table2[[#This Row],[Player]],Last3!$B:$AD,7,0),"-")</f>
        <v>24.1</v>
      </c>
      <c r="P75" s="19">
        <f>IFERROR(VLOOKUP(Table2[[#This Row],[Player]],Last3!$B:$AD,8,0),"-")</f>
        <v>10</v>
      </c>
      <c r="Q75" s="19">
        <f>IFERROR(VLOOKUP(Table2[[#This Row],[Player]],Last3!$B:$AD,20,0),"-")</f>
        <v>2</v>
      </c>
      <c r="R75" s="19">
        <f>IFERROR(VLOOKUP(Table2[[#This Row],[Player]],Last3!$B:$AD,21,0),"-")</f>
        <v>3</v>
      </c>
      <c r="S75" s="19">
        <f>IFERROR(VLOOKUP(Table2[[#This Row],[Player]],Last1!$B:$AD,7,0),"-")</f>
        <v>31.7</v>
      </c>
      <c r="T75" s="19">
        <f>IFERROR(VLOOKUP(Table2[[#This Row],[Player]],Last1!$B:$AD,8,0),"-")</f>
        <v>13</v>
      </c>
      <c r="U75" s="19">
        <f>IFERROR(VLOOKUP(Table2[[#This Row],[Player]],Last1!$B:$AD,20,0),"-")</f>
        <v>3</v>
      </c>
      <c r="V75" s="19">
        <f>IFERROR(VLOOKUP(Table2[[#This Row],[Player]],Last1!$B:$AD,21,0),"-")</f>
        <v>3</v>
      </c>
      <c r="Y75" s="128">
        <f>Table2[[#This Row],[3PM]]</f>
        <v>2.4</v>
      </c>
      <c r="Z75" s="128">
        <f>Table2[[#This Row],[3PA]]</f>
        <v>6.2</v>
      </c>
      <c r="AA75" s="128">
        <f>IFERROR(VLOOKUP(Table2[[#This Row],[Player]],Last1!$B:$AD,12,0),"-")</f>
        <v>2</v>
      </c>
      <c r="AB75" s="128">
        <f>IFERROR(VLOOKUP(Table2[[#This Row],[Player]],Last1!$B:$AD,13,0),"-")</f>
        <v>8</v>
      </c>
      <c r="AC75" s="128">
        <f>IFERROR(VLOOKUP(Table2[[#This Row],[Player]],Last3!$B:$AD,12,0),"-")</f>
        <v>2</v>
      </c>
      <c r="AD75" s="128">
        <f>IFERROR(VLOOKUP(Table2[[#This Row],[Player]],Last3!$B:$AD,13,0),"-")</f>
        <v>4.7</v>
      </c>
      <c r="AE75" s="135">
        <f>0.33*AVERAGE(Table2[[#This Row],[L3_3PA]],Table2[[#This Row],[SEA_3PA]])</f>
        <v>1.7985000000000002</v>
      </c>
      <c r="AF75" s="76">
        <f>Table2[[#This Row],[L1_3PM]]</f>
        <v>2</v>
      </c>
      <c r="AG75" s="135">
        <f>IFERROR(Table2[[#This Row],[PROJ 3PM]]-Table2[[#This Row],[LG 3PM]],"-")</f>
        <v>-0.20149999999999979</v>
      </c>
      <c r="AH7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6" spans="1:34" x14ac:dyDescent="0.3">
      <c r="A76" s="2" t="s">
        <v>91</v>
      </c>
      <c r="B76" s="129" t="str">
        <f>IFERROR(VLOOKUP(Table2[[#This Row],[Player]],Season!$B:$AD,2,0),"-")</f>
        <v>MEM</v>
      </c>
      <c r="C76" s="134">
        <f>IFERROR(VLOOKUP(Table2[[#This Row],[Player]],Season!$B:$AD,3,0),"-")</f>
        <v>23</v>
      </c>
      <c r="D76" s="134">
        <f>IFERROR(VLOOKUP(Table2[[#This Row],[Player]],Season!$B:$AD,4,0),"-")</f>
        <v>5</v>
      </c>
      <c r="E76" s="134">
        <f>IFERROR(VLOOKUP(Table2[[#This Row],[Player]],Season!$B:$AD,7,0),"-")</f>
        <v>26.4</v>
      </c>
      <c r="F76" s="19">
        <f>IFERROR(VLOOKUP(Table2[[#This Row],[Player]],Season!$B:$AD,8,0),"-")</f>
        <v>21.8</v>
      </c>
      <c r="G76" s="19">
        <f>IFERROR(VLOOKUP(Table2[[#This Row],[Player]],Season!$B:$AD,20,0),"-")</f>
        <v>4</v>
      </c>
      <c r="H76" s="19">
        <f>IFERROR(VLOOKUP(Table2[[#This Row],[Player]],Season!$B:$AD,21,0),"-")</f>
        <v>7.2</v>
      </c>
      <c r="I76" s="19">
        <f>IFERROR(VLOOKUP(Table2[[#This Row],[Player]],Season!$B:$AD,9,0),"-")</f>
        <v>7.4</v>
      </c>
      <c r="J76" s="19">
        <f>IFERROR(VLOOKUP(Table2[[#This Row],[Player]],Season!$B:$AD,10,0),"-")</f>
        <v>14.8</v>
      </c>
      <c r="K76" s="19">
        <f>IFERROR(VLOOKUP(Table2[[#This Row],[Player]],Season!$B:$AD,12,0),"-")</f>
        <v>0.8</v>
      </c>
      <c r="L76" s="19">
        <f>IFERROR(VLOOKUP(Table2[[#This Row],[Player]],Season!$B:$AD,13,0),"-")</f>
        <v>2.4</v>
      </c>
      <c r="M76" s="19">
        <f>IFERROR(VLOOKUP(Table2[[#This Row],[Player]],Season!$B:$AD,15,0),"-")</f>
        <v>6.2</v>
      </c>
      <c r="N76" s="19">
        <f>IFERROR(VLOOKUP(Table2[[#This Row],[Player]],Season!$B:$AD,16,0),"-")</f>
        <v>7.8</v>
      </c>
      <c r="O76" s="19">
        <f>IFERROR(VLOOKUP(Table2[[#This Row],[Player]],Last3!$B:$AD,7,0),"-")</f>
        <v>24.2</v>
      </c>
      <c r="P76" s="19">
        <f>IFERROR(VLOOKUP(Table2[[#This Row],[Player]],Last3!$B:$AD,8,0),"-")</f>
        <v>20.7</v>
      </c>
      <c r="Q76" s="19">
        <f>IFERROR(VLOOKUP(Table2[[#This Row],[Player]],Last3!$B:$AD,20,0),"-")</f>
        <v>3</v>
      </c>
      <c r="R76" s="19">
        <f>IFERROR(VLOOKUP(Table2[[#This Row],[Player]],Last3!$B:$AD,21,0),"-")</f>
        <v>6.3</v>
      </c>
      <c r="S76" s="19" t="str">
        <f>IFERROR(VLOOKUP(Table2[[#This Row],[Player]],Last1!$B:$AD,7,0),"-")</f>
        <v>-</v>
      </c>
      <c r="T76" s="19" t="str">
        <f>IFERROR(VLOOKUP(Table2[[#This Row],[Player]],Last1!$B:$AD,8,0),"-")</f>
        <v>-</v>
      </c>
      <c r="U76" s="19" t="str">
        <f>IFERROR(VLOOKUP(Table2[[#This Row],[Player]],Last1!$B:$AD,20,0),"-")</f>
        <v>-</v>
      </c>
      <c r="V76" s="19" t="str">
        <f>IFERROR(VLOOKUP(Table2[[#This Row],[Player]],Last1!$B:$AD,21,0),"-")</f>
        <v>-</v>
      </c>
      <c r="W76" s="75"/>
      <c r="X76" s="75"/>
      <c r="Y76" s="128">
        <f>Table2[[#This Row],[3PM]]</f>
        <v>0.8</v>
      </c>
      <c r="Z76" s="128">
        <f>Table2[[#This Row],[3PA]]</f>
        <v>2.4</v>
      </c>
      <c r="AA76" s="128" t="str">
        <f>IFERROR(VLOOKUP(Table2[[#This Row],[Player]],Last1!$B:$AD,12,0),"-")</f>
        <v>-</v>
      </c>
      <c r="AB76" s="128" t="str">
        <f>IFERROR(VLOOKUP(Table2[[#This Row],[Player]],Last1!$B:$AD,13,0),"-")</f>
        <v>-</v>
      </c>
      <c r="AC76" s="128">
        <f>IFERROR(VLOOKUP(Table2[[#This Row],[Player]],Last3!$B:$AD,12,0),"-")</f>
        <v>0.3</v>
      </c>
      <c r="AD76" s="128">
        <f>IFERROR(VLOOKUP(Table2[[#This Row],[Player]],Last3!$B:$AD,13,0),"-")</f>
        <v>2.2999999999999998</v>
      </c>
      <c r="AE76" s="135">
        <f>0.33*AVERAGE(Table2[[#This Row],[L3_3PA]],Table2[[#This Row],[SEA_3PA]])</f>
        <v>0.77549999999999997</v>
      </c>
      <c r="AF76" s="76" t="str">
        <f>Table2[[#This Row],[L1_3PM]]</f>
        <v>-</v>
      </c>
      <c r="AG76" s="135" t="str">
        <f>IFERROR(Table2[[#This Row],[PROJ 3PM]]-Table2[[#This Row],[LG 3PM]],"-")</f>
        <v>-</v>
      </c>
      <c r="AH7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7" spans="1:34" x14ac:dyDescent="0.3">
      <c r="A77" s="2" t="s">
        <v>73</v>
      </c>
      <c r="B77" s="129" t="str">
        <f>IFERROR(VLOOKUP(Table2[[#This Row],[Player]],Season!$B:$AD,2,0),"-")</f>
        <v>BKN</v>
      </c>
      <c r="C77" s="134">
        <f>IFERROR(VLOOKUP(Table2[[#This Row],[Player]],Season!$B:$AD,3,0),"-")</f>
        <v>27</v>
      </c>
      <c r="D77" s="134">
        <f>IFERROR(VLOOKUP(Table2[[#This Row],[Player]],Season!$B:$AD,4,0),"-")</f>
        <v>14</v>
      </c>
      <c r="E77" s="134">
        <f>IFERROR(VLOOKUP(Table2[[#This Row],[Player]],Season!$B:$AD,7,0),"-")</f>
        <v>30.5</v>
      </c>
      <c r="F77" s="19">
        <f>IFERROR(VLOOKUP(Table2[[#This Row],[Player]],Season!$B:$AD,8,0),"-")</f>
        <v>15.8</v>
      </c>
      <c r="G77" s="19">
        <f>IFERROR(VLOOKUP(Table2[[#This Row],[Player]],Season!$B:$AD,20,0),"-")</f>
        <v>5.0999999999999996</v>
      </c>
      <c r="H77" s="19">
        <f>IFERROR(VLOOKUP(Table2[[#This Row],[Player]],Season!$B:$AD,21,0),"-")</f>
        <v>2</v>
      </c>
      <c r="I77" s="19">
        <f>IFERROR(VLOOKUP(Table2[[#This Row],[Player]],Season!$B:$AD,9,0),"-")</f>
        <v>5.0999999999999996</v>
      </c>
      <c r="J77" s="19">
        <f>IFERROR(VLOOKUP(Table2[[#This Row],[Player]],Season!$B:$AD,10,0),"-")</f>
        <v>11.7</v>
      </c>
      <c r="K77" s="19">
        <f>IFERROR(VLOOKUP(Table2[[#This Row],[Player]],Season!$B:$AD,12,0),"-")</f>
        <v>2.4</v>
      </c>
      <c r="L77" s="19">
        <f>IFERROR(VLOOKUP(Table2[[#This Row],[Player]],Season!$B:$AD,13,0),"-")</f>
        <v>6.3</v>
      </c>
      <c r="M77" s="19">
        <f>IFERROR(VLOOKUP(Table2[[#This Row],[Player]],Season!$B:$AD,15,0),"-")</f>
        <v>3.3</v>
      </c>
      <c r="N77" s="19">
        <f>IFERROR(VLOOKUP(Table2[[#This Row],[Player]],Season!$B:$AD,16,0),"-")</f>
        <v>3.9</v>
      </c>
      <c r="O77" s="19">
        <f>IFERROR(VLOOKUP(Table2[[#This Row],[Player]],Last3!$B:$AD,7,0),"-")</f>
        <v>26.9</v>
      </c>
      <c r="P77" s="19">
        <f>IFERROR(VLOOKUP(Table2[[#This Row],[Player]],Last3!$B:$AD,8,0),"-")</f>
        <v>13.5</v>
      </c>
      <c r="Q77" s="19">
        <f>IFERROR(VLOOKUP(Table2[[#This Row],[Player]],Last3!$B:$AD,20,0),"-")</f>
        <v>3</v>
      </c>
      <c r="R77" s="19">
        <f>IFERROR(VLOOKUP(Table2[[#This Row],[Player]],Last3!$B:$AD,21,0),"-")</f>
        <v>2.5</v>
      </c>
      <c r="S77" s="19">
        <f>IFERROR(VLOOKUP(Table2[[#This Row],[Player]],Last1!$B:$AD,7,0),"-")</f>
        <v>26.1</v>
      </c>
      <c r="T77" s="19">
        <f>IFERROR(VLOOKUP(Table2[[#This Row],[Player]],Last1!$B:$AD,8,0),"-")</f>
        <v>10</v>
      </c>
      <c r="U77" s="19">
        <f>IFERROR(VLOOKUP(Table2[[#This Row],[Player]],Last1!$B:$AD,20,0),"-")</f>
        <v>3</v>
      </c>
      <c r="V77" s="19">
        <f>IFERROR(VLOOKUP(Table2[[#This Row],[Player]],Last1!$B:$AD,21,0),"-")</f>
        <v>1</v>
      </c>
      <c r="W77" s="75"/>
      <c r="X77" s="75"/>
      <c r="Y77" s="128">
        <f>Table2[[#This Row],[3PM]]</f>
        <v>2.4</v>
      </c>
      <c r="Z77" s="128">
        <f>Table2[[#This Row],[3PA]]</f>
        <v>6.3</v>
      </c>
      <c r="AA77" s="128">
        <f>IFERROR(VLOOKUP(Table2[[#This Row],[Player]],Last1!$B:$AD,12,0),"-")</f>
        <v>1</v>
      </c>
      <c r="AB77" s="128">
        <f>IFERROR(VLOOKUP(Table2[[#This Row],[Player]],Last1!$B:$AD,13,0),"-")</f>
        <v>5</v>
      </c>
      <c r="AC77" s="128">
        <f>IFERROR(VLOOKUP(Table2[[#This Row],[Player]],Last3!$B:$AD,12,0),"-")</f>
        <v>2.2999999999999998</v>
      </c>
      <c r="AD77" s="128">
        <f>IFERROR(VLOOKUP(Table2[[#This Row],[Player]],Last3!$B:$AD,13,0),"-")</f>
        <v>5.3</v>
      </c>
      <c r="AE77" s="135">
        <f>0.33*AVERAGE(Table2[[#This Row],[L3_3PA]],Table2[[#This Row],[SEA_3PA]])</f>
        <v>1.9139999999999999</v>
      </c>
      <c r="AF77" s="76">
        <f>Table2[[#This Row],[L1_3PM]]</f>
        <v>1</v>
      </c>
      <c r="AG77" s="135">
        <f>IFERROR(Table2[[#This Row],[PROJ 3PM]]-Table2[[#This Row],[LG 3PM]],"-")</f>
        <v>0.91399999999999992</v>
      </c>
      <c r="AH7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8" spans="1:34" x14ac:dyDescent="0.3">
      <c r="A78" s="2" t="s">
        <v>216</v>
      </c>
      <c r="B78" s="129" t="str">
        <f>IFERROR(VLOOKUP(Table2[[#This Row],[Player]],Season!$B:$AD,2,0),"-")</f>
        <v>GSW</v>
      </c>
      <c r="C78" s="134">
        <f>IFERROR(VLOOKUP(Table2[[#This Row],[Player]],Season!$B:$AD,3,0),"-")</f>
        <v>33</v>
      </c>
      <c r="D78" s="134">
        <f>IFERROR(VLOOKUP(Table2[[#This Row],[Player]],Season!$B:$AD,4,0),"-")</f>
        <v>15</v>
      </c>
      <c r="E78" s="134">
        <f>IFERROR(VLOOKUP(Table2[[#This Row],[Player]],Season!$B:$AD,7,0),"-")</f>
        <v>34.1</v>
      </c>
      <c r="F78" s="19">
        <f>IFERROR(VLOOKUP(Table2[[#This Row],[Player]],Season!$B:$AD,8,0),"-")</f>
        <v>20</v>
      </c>
      <c r="G78" s="19">
        <f>IFERROR(VLOOKUP(Table2[[#This Row],[Player]],Season!$B:$AD,20,0),"-")</f>
        <v>4.8</v>
      </c>
      <c r="H78" s="19">
        <f>IFERROR(VLOOKUP(Table2[[#This Row],[Player]],Season!$B:$AD,21,0),"-")</f>
        <v>2.1</v>
      </c>
      <c r="I78" s="19">
        <f>IFERROR(VLOOKUP(Table2[[#This Row],[Player]],Season!$B:$AD,9,0),"-")</f>
        <v>7.5</v>
      </c>
      <c r="J78" s="19">
        <f>IFERROR(VLOOKUP(Table2[[#This Row],[Player]],Season!$B:$AD,10,0),"-")</f>
        <v>16.5</v>
      </c>
      <c r="K78" s="19">
        <f>IFERROR(VLOOKUP(Table2[[#This Row],[Player]],Season!$B:$AD,12,0),"-")</f>
        <v>3.9</v>
      </c>
      <c r="L78" s="19">
        <f>IFERROR(VLOOKUP(Table2[[#This Row],[Player]],Season!$B:$AD,13,0),"-")</f>
        <v>9.6999999999999993</v>
      </c>
      <c r="M78" s="19">
        <f>IFERROR(VLOOKUP(Table2[[#This Row],[Player]],Season!$B:$AD,15,0),"-")</f>
        <v>1</v>
      </c>
      <c r="N78" s="19">
        <f>IFERROR(VLOOKUP(Table2[[#This Row],[Player]],Season!$B:$AD,16,0),"-")</f>
        <v>1.3</v>
      </c>
      <c r="O78" s="19">
        <f>IFERROR(VLOOKUP(Table2[[#This Row],[Player]],Last3!$B:$AD,7,0),"-")</f>
        <v>35</v>
      </c>
      <c r="P78" s="19">
        <f>IFERROR(VLOOKUP(Table2[[#This Row],[Player]],Last3!$B:$AD,8,0),"-")</f>
        <v>15.5</v>
      </c>
      <c r="Q78" s="19">
        <f>IFERROR(VLOOKUP(Table2[[#This Row],[Player]],Last3!$B:$AD,20,0),"-")</f>
        <v>4.3</v>
      </c>
      <c r="R78" s="19">
        <f>IFERROR(VLOOKUP(Table2[[#This Row],[Player]],Last3!$B:$AD,21,0),"-")</f>
        <v>1.5</v>
      </c>
      <c r="S78" s="19">
        <f>IFERROR(VLOOKUP(Table2[[#This Row],[Player]],Last1!$B:$AD,7,0),"-")</f>
        <v>34.1</v>
      </c>
      <c r="T78" s="19">
        <f>IFERROR(VLOOKUP(Table2[[#This Row],[Player]],Last1!$B:$AD,8,0),"-")</f>
        <v>17</v>
      </c>
      <c r="U78" s="19">
        <f>IFERROR(VLOOKUP(Table2[[#This Row],[Player]],Last1!$B:$AD,20,0),"-")</f>
        <v>2</v>
      </c>
      <c r="V78" s="19">
        <f>IFERROR(VLOOKUP(Table2[[#This Row],[Player]],Last1!$B:$AD,21,0),"-")</f>
        <v>1</v>
      </c>
      <c r="W78" s="75"/>
      <c r="X78" s="75"/>
      <c r="Y78" s="128">
        <f>Table2[[#This Row],[3PM]]</f>
        <v>3.9</v>
      </c>
      <c r="Z78" s="128">
        <f>Table2[[#This Row],[3PA]]</f>
        <v>9.6999999999999993</v>
      </c>
      <c r="AA78" s="128">
        <f>IFERROR(VLOOKUP(Table2[[#This Row],[Player]],Last1!$B:$AD,12,0),"-")</f>
        <v>5</v>
      </c>
      <c r="AB78" s="128">
        <f>IFERROR(VLOOKUP(Table2[[#This Row],[Player]],Last1!$B:$AD,13,0),"-")</f>
        <v>11</v>
      </c>
      <c r="AC78" s="128">
        <f>IFERROR(VLOOKUP(Table2[[#This Row],[Player]],Last3!$B:$AD,12,0),"-")</f>
        <v>4.3</v>
      </c>
      <c r="AD78" s="128">
        <f>IFERROR(VLOOKUP(Table2[[#This Row],[Player]],Last3!$B:$AD,13,0),"-")</f>
        <v>9.8000000000000007</v>
      </c>
      <c r="AE78" s="135">
        <f>0.33*AVERAGE(Table2[[#This Row],[L3_3PA]],Table2[[#This Row],[SEA_3PA]])</f>
        <v>3.2175000000000002</v>
      </c>
      <c r="AF78" s="76">
        <f>Table2[[#This Row],[L1_3PM]]</f>
        <v>5</v>
      </c>
      <c r="AG78" s="135">
        <f>IFERROR(Table2[[#This Row],[PROJ 3PM]]-Table2[[#This Row],[LG 3PM]],"-")</f>
        <v>-1.7824999999999998</v>
      </c>
      <c r="AH7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79" spans="1:34" x14ac:dyDescent="0.3">
      <c r="A79" s="2" t="s">
        <v>582</v>
      </c>
      <c r="B79" s="129" t="str">
        <f>IFERROR(VLOOKUP(Table2[[#This Row],[Player]],Season!$B:$AD,2,0),"-")</f>
        <v>MEM</v>
      </c>
      <c r="C79" s="19">
        <f>IFERROR(VLOOKUP(Table2[[#This Row],[Player]],Season!$B:$AD,3,0),"-")</f>
        <v>23</v>
      </c>
      <c r="D79" s="19">
        <f>IFERROR(VLOOKUP(Table2[[#This Row],[Player]],Season!$B:$AD,4,0),"-")</f>
        <v>15</v>
      </c>
      <c r="E79" s="19">
        <f>IFERROR(VLOOKUP(Table2[[#This Row],[Player]],Season!$B:$AD,7,0),"-")</f>
        <v>30.6</v>
      </c>
      <c r="F79" s="19">
        <f>IFERROR(VLOOKUP(Table2[[#This Row],[Player]],Season!$B:$AD,8,0),"-")</f>
        <v>21.5</v>
      </c>
      <c r="G79" s="19">
        <f>IFERROR(VLOOKUP(Table2[[#This Row],[Player]],Season!$B:$AD,20,0),"-")</f>
        <v>6.9</v>
      </c>
      <c r="H79" s="19">
        <f>IFERROR(VLOOKUP(Table2[[#This Row],[Player]],Season!$B:$AD,21,0),"-")</f>
        <v>1.1000000000000001</v>
      </c>
      <c r="I79" s="19">
        <f>IFERROR(VLOOKUP(Table2[[#This Row],[Player]],Season!$B:$AD,9,0),"-")</f>
        <v>7.7</v>
      </c>
      <c r="J79" s="19">
        <f>IFERROR(VLOOKUP(Table2[[#This Row],[Player]],Season!$B:$AD,10,0),"-")</f>
        <v>14.5</v>
      </c>
      <c r="K79" s="19">
        <f>IFERROR(VLOOKUP(Table2[[#This Row],[Player]],Season!$B:$AD,12,0),"-")</f>
        <v>1.5</v>
      </c>
      <c r="L79" s="19">
        <f>IFERROR(VLOOKUP(Table2[[#This Row],[Player]],Season!$B:$AD,13,0),"-")</f>
        <v>4.5</v>
      </c>
      <c r="M79" s="19">
        <f>IFERROR(VLOOKUP(Table2[[#This Row],[Player]],Season!$B:$AD,15,0),"-")</f>
        <v>4.7</v>
      </c>
      <c r="N79" s="19">
        <f>IFERROR(VLOOKUP(Table2[[#This Row],[Player]],Season!$B:$AD,16,0),"-")</f>
        <v>6.1</v>
      </c>
      <c r="O79" s="19">
        <f>IFERROR(VLOOKUP(Table2[[#This Row],[Player]],Last3!$B:$AD,7,0),"-")</f>
        <v>30.2</v>
      </c>
      <c r="P79" s="19">
        <f>IFERROR(VLOOKUP(Table2[[#This Row],[Player]],Last3!$B:$AD,8,0),"-")</f>
        <v>21.5</v>
      </c>
      <c r="Q79" s="19">
        <f>IFERROR(VLOOKUP(Table2[[#This Row],[Player]],Last3!$B:$AD,20,0),"-")</f>
        <v>8.8000000000000007</v>
      </c>
      <c r="R79" s="19">
        <f>IFERROR(VLOOKUP(Table2[[#This Row],[Player]],Last3!$B:$AD,21,0),"-")</f>
        <v>1</v>
      </c>
      <c r="S79" s="19">
        <f>IFERROR(VLOOKUP(Table2[[#This Row],[Player]],Last1!$B:$AD,7,0),"-")</f>
        <v>25.6</v>
      </c>
      <c r="T79" s="19">
        <f>IFERROR(VLOOKUP(Table2[[#This Row],[Player]],Last1!$B:$AD,8,0),"-")</f>
        <v>16</v>
      </c>
      <c r="U79" s="19">
        <f>IFERROR(VLOOKUP(Table2[[#This Row],[Player]],Last1!$B:$AD,20,0),"-")</f>
        <v>10</v>
      </c>
      <c r="V79" s="19">
        <f>IFERROR(VLOOKUP(Table2[[#This Row],[Player]],Last1!$B:$AD,21,0),"-")</f>
        <v>0</v>
      </c>
      <c r="Y79" s="128">
        <f>Table2[[#This Row],[3PM]]</f>
        <v>1.5</v>
      </c>
      <c r="Z79" s="128">
        <f>Table2[[#This Row],[3PA]]</f>
        <v>4.5</v>
      </c>
      <c r="AA79" s="128">
        <f>IFERROR(VLOOKUP(Table2[[#This Row],[Player]],Last1!$B:$AD,12,0),"-")</f>
        <v>2</v>
      </c>
      <c r="AB79" s="128">
        <f>IFERROR(VLOOKUP(Table2[[#This Row],[Player]],Last1!$B:$AD,13,0),"-")</f>
        <v>2</v>
      </c>
      <c r="AC79" s="128">
        <f>IFERROR(VLOOKUP(Table2[[#This Row],[Player]],Last3!$B:$AD,12,0),"-")</f>
        <v>1</v>
      </c>
      <c r="AD79" s="128">
        <f>IFERROR(VLOOKUP(Table2[[#This Row],[Player]],Last3!$B:$AD,13,0),"-")</f>
        <v>3.3</v>
      </c>
      <c r="AE79" s="135">
        <f>0.33*AVERAGE(Table2[[#This Row],[L3_3PA]],Table2[[#This Row],[SEA_3PA]])</f>
        <v>1.2869999999999999</v>
      </c>
      <c r="AF79" s="76">
        <f>Table2[[#This Row],[L1_3PM]]</f>
        <v>2</v>
      </c>
      <c r="AG79" s="135">
        <f>IFERROR(Table2[[#This Row],[PROJ 3PM]]-Table2[[#This Row],[LG 3PM]],"-")</f>
        <v>-0.71300000000000008</v>
      </c>
      <c r="AH7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0" spans="1:34" x14ac:dyDescent="0.3">
      <c r="A80" s="2" t="s">
        <v>219</v>
      </c>
      <c r="B80" s="129" t="str">
        <f>IFERROR(VLOOKUP(Table2[[#This Row],[Player]],Season!$B:$AD,2,0),"-")</f>
        <v>ORL</v>
      </c>
      <c r="C80" s="19">
        <f>IFERROR(VLOOKUP(Table2[[#This Row],[Player]],Season!$B:$AD,3,0),"-")</f>
        <v>21</v>
      </c>
      <c r="D80" s="19">
        <f>IFERROR(VLOOKUP(Table2[[#This Row],[Player]],Season!$B:$AD,4,0),"-")</f>
        <v>11</v>
      </c>
      <c r="E80" s="19">
        <f>IFERROR(VLOOKUP(Table2[[#This Row],[Player]],Season!$B:$AD,7,0),"-")</f>
        <v>26.1</v>
      </c>
      <c r="F80" s="19">
        <f>IFERROR(VLOOKUP(Table2[[#This Row],[Player]],Season!$B:$AD,8,0),"-")</f>
        <v>10.5</v>
      </c>
      <c r="G80" s="19">
        <f>IFERROR(VLOOKUP(Table2[[#This Row],[Player]],Season!$B:$AD,20,0),"-")</f>
        <v>3.5</v>
      </c>
      <c r="H80" s="19">
        <f>IFERROR(VLOOKUP(Table2[[#This Row],[Player]],Season!$B:$AD,21,0),"-")</f>
        <v>2.2000000000000002</v>
      </c>
      <c r="I80" s="19">
        <f>IFERROR(VLOOKUP(Table2[[#This Row],[Player]],Season!$B:$AD,9,0),"-")</f>
        <v>3.9</v>
      </c>
      <c r="J80" s="19">
        <f>IFERROR(VLOOKUP(Table2[[#This Row],[Player]],Season!$B:$AD,10,0),"-")</f>
        <v>9.5</v>
      </c>
      <c r="K80" s="19">
        <f>IFERROR(VLOOKUP(Table2[[#This Row],[Player]],Season!$B:$AD,12,0),"-")</f>
        <v>1.2</v>
      </c>
      <c r="L80" s="19">
        <f>IFERROR(VLOOKUP(Table2[[#This Row],[Player]],Season!$B:$AD,13,0),"-")</f>
        <v>3.6</v>
      </c>
      <c r="M80" s="19">
        <f>IFERROR(VLOOKUP(Table2[[#This Row],[Player]],Season!$B:$AD,15,0),"-")</f>
        <v>1.5</v>
      </c>
      <c r="N80" s="19">
        <f>IFERROR(VLOOKUP(Table2[[#This Row],[Player]],Season!$B:$AD,16,0),"-")</f>
        <v>2.1</v>
      </c>
      <c r="O80" s="19">
        <f>IFERROR(VLOOKUP(Table2[[#This Row],[Player]],Last3!$B:$AD,7,0),"-")</f>
        <v>23.7</v>
      </c>
      <c r="P80" s="19">
        <f>IFERROR(VLOOKUP(Table2[[#This Row],[Player]],Last3!$B:$AD,8,0),"-")</f>
        <v>9</v>
      </c>
      <c r="Q80" s="19">
        <f>IFERROR(VLOOKUP(Table2[[#This Row],[Player]],Last3!$B:$AD,20,0),"-")</f>
        <v>2.5</v>
      </c>
      <c r="R80" s="19">
        <f>IFERROR(VLOOKUP(Table2[[#This Row],[Player]],Last3!$B:$AD,21,0),"-")</f>
        <v>1</v>
      </c>
      <c r="S80" s="19">
        <f>IFERROR(VLOOKUP(Table2[[#This Row],[Player]],Last1!$B:$AD,7,0),"-")</f>
        <v>23.9</v>
      </c>
      <c r="T80" s="19">
        <f>IFERROR(VLOOKUP(Table2[[#This Row],[Player]],Last1!$B:$AD,8,0),"-")</f>
        <v>2</v>
      </c>
      <c r="U80" s="19">
        <f>IFERROR(VLOOKUP(Table2[[#This Row],[Player]],Last1!$B:$AD,20,0),"-")</f>
        <v>3</v>
      </c>
      <c r="V80" s="19">
        <f>IFERROR(VLOOKUP(Table2[[#This Row],[Player]],Last1!$B:$AD,21,0),"-")</f>
        <v>1</v>
      </c>
      <c r="Y80" s="128">
        <f>Table2[[#This Row],[3PM]]</f>
        <v>1.2</v>
      </c>
      <c r="Z80" s="128">
        <f>Table2[[#This Row],[3PA]]</f>
        <v>3.6</v>
      </c>
      <c r="AA80" s="128">
        <f>IFERROR(VLOOKUP(Table2[[#This Row],[Player]],Last1!$B:$AD,12,0),"-")</f>
        <v>0</v>
      </c>
      <c r="AB80" s="128">
        <f>IFERROR(VLOOKUP(Table2[[#This Row],[Player]],Last1!$B:$AD,13,0),"-")</f>
        <v>5</v>
      </c>
      <c r="AC80" s="128">
        <f>IFERROR(VLOOKUP(Table2[[#This Row],[Player]],Last3!$B:$AD,12,0),"-")</f>
        <v>1</v>
      </c>
      <c r="AD80" s="128">
        <f>IFERROR(VLOOKUP(Table2[[#This Row],[Player]],Last3!$B:$AD,13,0),"-")</f>
        <v>3.5</v>
      </c>
      <c r="AE80" s="135">
        <f>0.33*AVERAGE(Table2[[#This Row],[L3_3PA]],Table2[[#This Row],[SEA_3PA]])</f>
        <v>1.1715</v>
      </c>
      <c r="AF80" s="76">
        <f>Table2[[#This Row],[L1_3PM]]</f>
        <v>0</v>
      </c>
      <c r="AG80" s="135">
        <f>IFERROR(Table2[[#This Row],[PROJ 3PM]]-Table2[[#This Row],[LG 3PM]],"-")</f>
        <v>1.1715</v>
      </c>
      <c r="AH8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1" spans="1:34" x14ac:dyDescent="0.3">
      <c r="A81" s="2" t="s">
        <v>114</v>
      </c>
      <c r="B81" s="129" t="str">
        <f>IFERROR(VLOOKUP(Table2[[#This Row],[Player]],Season!$B:$AD,2,0),"-")</f>
        <v>MEM</v>
      </c>
      <c r="C81" s="134">
        <f>IFERROR(VLOOKUP(Table2[[#This Row],[Player]],Season!$B:$AD,3,0),"-")</f>
        <v>24</v>
      </c>
      <c r="D81" s="134">
        <f>IFERROR(VLOOKUP(Table2[[#This Row],[Player]],Season!$B:$AD,4,0),"-")</f>
        <v>15</v>
      </c>
      <c r="E81" s="134">
        <f>IFERROR(VLOOKUP(Table2[[#This Row],[Player]],Season!$B:$AD,7,0),"-")</f>
        <v>32</v>
      </c>
      <c r="F81" s="19">
        <f>IFERROR(VLOOKUP(Table2[[#This Row],[Player]],Season!$B:$AD,8,0),"-")</f>
        <v>22.1</v>
      </c>
      <c r="G81" s="19">
        <f>IFERROR(VLOOKUP(Table2[[#This Row],[Player]],Season!$B:$AD,20,0),"-")</f>
        <v>5</v>
      </c>
      <c r="H81" s="19">
        <f>IFERROR(VLOOKUP(Table2[[#This Row],[Player]],Season!$B:$AD,21,0),"-")</f>
        <v>4.7</v>
      </c>
      <c r="I81" s="19">
        <f>IFERROR(VLOOKUP(Table2[[#This Row],[Player]],Season!$B:$AD,9,0),"-")</f>
        <v>8.1</v>
      </c>
      <c r="J81" s="19">
        <f>IFERROR(VLOOKUP(Table2[[#This Row],[Player]],Season!$B:$AD,10,0),"-")</f>
        <v>16.2</v>
      </c>
      <c r="K81" s="19">
        <f>IFERROR(VLOOKUP(Table2[[#This Row],[Player]],Season!$B:$AD,12,0),"-")</f>
        <v>2.7</v>
      </c>
      <c r="L81" s="19">
        <f>IFERROR(VLOOKUP(Table2[[#This Row],[Player]],Season!$B:$AD,13,0),"-")</f>
        <v>6.7</v>
      </c>
      <c r="M81" s="19">
        <f>IFERROR(VLOOKUP(Table2[[#This Row],[Player]],Season!$B:$AD,15,0),"-")</f>
        <v>3.1</v>
      </c>
      <c r="N81" s="19">
        <f>IFERROR(VLOOKUP(Table2[[#This Row],[Player]],Season!$B:$AD,16,0),"-")</f>
        <v>3.7</v>
      </c>
      <c r="O81" s="19">
        <f>IFERROR(VLOOKUP(Table2[[#This Row],[Player]],Last3!$B:$AD,7,0),"-")</f>
        <v>31.3</v>
      </c>
      <c r="P81" s="19">
        <f>IFERROR(VLOOKUP(Table2[[#This Row],[Player]],Last3!$B:$AD,8,0),"-")</f>
        <v>25.3</v>
      </c>
      <c r="Q81" s="19">
        <f>IFERROR(VLOOKUP(Table2[[#This Row],[Player]],Last3!$B:$AD,20,0),"-")</f>
        <v>3.5</v>
      </c>
      <c r="R81" s="19">
        <f>IFERROR(VLOOKUP(Table2[[#This Row],[Player]],Last3!$B:$AD,21,0),"-")</f>
        <v>4.5</v>
      </c>
      <c r="S81" s="19">
        <f>IFERROR(VLOOKUP(Table2[[#This Row],[Player]],Last1!$B:$AD,7,0),"-")</f>
        <v>36.200000000000003</v>
      </c>
      <c r="T81" s="19">
        <f>IFERROR(VLOOKUP(Table2[[#This Row],[Player]],Last1!$B:$AD,8,0),"-")</f>
        <v>31</v>
      </c>
      <c r="U81" s="19">
        <f>IFERROR(VLOOKUP(Table2[[#This Row],[Player]],Last1!$B:$AD,20,0),"-")</f>
        <v>4</v>
      </c>
      <c r="V81" s="19">
        <f>IFERROR(VLOOKUP(Table2[[#This Row],[Player]],Last1!$B:$AD,21,0),"-")</f>
        <v>5</v>
      </c>
      <c r="W81" s="75"/>
      <c r="X81" s="75"/>
      <c r="Y81" s="128">
        <f>Table2[[#This Row],[3PM]]</f>
        <v>2.7</v>
      </c>
      <c r="Z81" s="128">
        <f>Table2[[#This Row],[3PA]]</f>
        <v>6.7</v>
      </c>
      <c r="AA81" s="128">
        <f>IFERROR(VLOOKUP(Table2[[#This Row],[Player]],Last1!$B:$AD,12,0),"-")</f>
        <v>3</v>
      </c>
      <c r="AB81" s="128">
        <f>IFERROR(VLOOKUP(Table2[[#This Row],[Player]],Last1!$B:$AD,13,0),"-")</f>
        <v>8</v>
      </c>
      <c r="AC81" s="128">
        <f>IFERROR(VLOOKUP(Table2[[#This Row],[Player]],Last3!$B:$AD,12,0),"-")</f>
        <v>3.5</v>
      </c>
      <c r="AD81" s="128">
        <f>IFERROR(VLOOKUP(Table2[[#This Row],[Player]],Last3!$B:$AD,13,0),"-")</f>
        <v>7.3</v>
      </c>
      <c r="AE81" s="135">
        <f>0.33*AVERAGE(Table2[[#This Row],[L3_3PA]],Table2[[#This Row],[SEA_3PA]])</f>
        <v>2.31</v>
      </c>
      <c r="AF81" s="76">
        <f>Table2[[#This Row],[L1_3PM]]</f>
        <v>3</v>
      </c>
      <c r="AG81" s="135">
        <f>IFERROR(Table2[[#This Row],[PROJ 3PM]]-Table2[[#This Row],[LG 3PM]],"-")</f>
        <v>-0.69</v>
      </c>
      <c r="AH8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2" spans="1:34" x14ac:dyDescent="0.3">
      <c r="A82" s="2" t="s">
        <v>220</v>
      </c>
      <c r="B82" s="129" t="str">
        <f>IFERROR(VLOOKUP(Table2[[#This Row],[Player]],Season!$B:$AD,2,0),"-")</f>
        <v>CLE</v>
      </c>
      <c r="C82" s="19">
        <f>IFERROR(VLOOKUP(Table2[[#This Row],[Player]],Season!$B:$AD,3,0),"-")</f>
        <v>24</v>
      </c>
      <c r="D82" s="19">
        <f>IFERROR(VLOOKUP(Table2[[#This Row],[Player]],Season!$B:$AD,4,0),"-")</f>
        <v>10</v>
      </c>
      <c r="E82" s="19">
        <f>IFERROR(VLOOKUP(Table2[[#This Row],[Player]],Season!$B:$AD,7,0),"-")</f>
        <v>32</v>
      </c>
      <c r="F82" s="19">
        <f>IFERROR(VLOOKUP(Table2[[#This Row],[Player]],Season!$B:$AD,8,0),"-")</f>
        <v>13</v>
      </c>
      <c r="G82" s="19">
        <f>IFERROR(VLOOKUP(Table2[[#This Row],[Player]],Season!$B:$AD,20,0),"-")</f>
        <v>10.1</v>
      </c>
      <c r="H82" s="19">
        <f>IFERROR(VLOOKUP(Table2[[#This Row],[Player]],Season!$B:$AD,21,0),"-")</f>
        <v>1.6</v>
      </c>
      <c r="I82" s="19">
        <f>IFERROR(VLOOKUP(Table2[[#This Row],[Player]],Season!$B:$AD,9,0),"-")</f>
        <v>5.0999999999999996</v>
      </c>
      <c r="J82" s="19">
        <f>IFERROR(VLOOKUP(Table2[[#This Row],[Player]],Season!$B:$AD,10,0),"-")</f>
        <v>8.6</v>
      </c>
      <c r="K82" s="19">
        <f>IFERROR(VLOOKUP(Table2[[#This Row],[Player]],Season!$B:$AD,12,0),"-")</f>
        <v>0</v>
      </c>
      <c r="L82" s="19">
        <f>IFERROR(VLOOKUP(Table2[[#This Row],[Player]],Season!$B:$AD,13,0),"-")</f>
        <v>0.1</v>
      </c>
      <c r="M82" s="19">
        <f>IFERROR(VLOOKUP(Table2[[#This Row],[Player]],Season!$B:$AD,15,0),"-")</f>
        <v>2.8</v>
      </c>
      <c r="N82" s="19">
        <f>IFERROR(VLOOKUP(Table2[[#This Row],[Player]],Season!$B:$AD,16,0),"-")</f>
        <v>3.3</v>
      </c>
      <c r="O82" s="19">
        <f>IFERROR(VLOOKUP(Table2[[#This Row],[Player]],Last3!$B:$AD,7,0),"-")</f>
        <v>33.4</v>
      </c>
      <c r="P82" s="19">
        <f>IFERROR(VLOOKUP(Table2[[#This Row],[Player]],Last3!$B:$AD,8,0),"-")</f>
        <v>16</v>
      </c>
      <c r="Q82" s="19">
        <f>IFERROR(VLOOKUP(Table2[[#This Row],[Player]],Last3!$B:$AD,20,0),"-")</f>
        <v>12.7</v>
      </c>
      <c r="R82" s="19">
        <f>IFERROR(VLOOKUP(Table2[[#This Row],[Player]],Last3!$B:$AD,21,0),"-")</f>
        <v>1.7</v>
      </c>
      <c r="S82" s="19" t="str">
        <f>IFERROR(VLOOKUP(Table2[[#This Row],[Player]],Last1!$B:$AD,7,0),"-")</f>
        <v>-</v>
      </c>
      <c r="T82" s="19" t="str">
        <f>IFERROR(VLOOKUP(Table2[[#This Row],[Player]],Last1!$B:$AD,8,0),"-")</f>
        <v>-</v>
      </c>
      <c r="U82" s="19" t="str">
        <f>IFERROR(VLOOKUP(Table2[[#This Row],[Player]],Last1!$B:$AD,20,0),"-")</f>
        <v>-</v>
      </c>
      <c r="V82" s="19" t="str">
        <f>IFERROR(VLOOKUP(Table2[[#This Row],[Player]],Last1!$B:$AD,21,0),"-")</f>
        <v>-</v>
      </c>
      <c r="Y82" s="128">
        <f>Table2[[#This Row],[3PM]]</f>
        <v>0</v>
      </c>
      <c r="Z82" s="128">
        <f>Table2[[#This Row],[3PA]]</f>
        <v>0.1</v>
      </c>
      <c r="AA82" s="128" t="str">
        <f>IFERROR(VLOOKUP(Table2[[#This Row],[Player]],Last1!$B:$AD,12,0),"-")</f>
        <v>-</v>
      </c>
      <c r="AB82" s="128" t="str">
        <f>IFERROR(VLOOKUP(Table2[[#This Row],[Player]],Last1!$B:$AD,13,0),"-")</f>
        <v>-</v>
      </c>
      <c r="AC82" s="128">
        <f>IFERROR(VLOOKUP(Table2[[#This Row],[Player]],Last3!$B:$AD,12,0),"-")</f>
        <v>0</v>
      </c>
      <c r="AD82" s="128">
        <f>IFERROR(VLOOKUP(Table2[[#This Row],[Player]],Last3!$B:$AD,13,0),"-")</f>
        <v>0</v>
      </c>
      <c r="AE82" s="135">
        <f>0.33*AVERAGE(Table2[[#This Row],[L3_3PA]],Table2[[#This Row],[SEA_3PA]])</f>
        <v>1.6500000000000001E-2</v>
      </c>
      <c r="AF82" s="76" t="str">
        <f>Table2[[#This Row],[L1_3PM]]</f>
        <v>-</v>
      </c>
      <c r="AG82" s="135" t="str">
        <f>IFERROR(Table2[[#This Row],[PROJ 3PM]]-Table2[[#This Row],[LG 3PM]],"-")</f>
        <v>-</v>
      </c>
      <c r="AH8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3" spans="1:34" x14ac:dyDescent="0.3">
      <c r="A83" s="2" t="s">
        <v>243</v>
      </c>
      <c r="B83" s="129" t="str">
        <f>IFERROR(VLOOKUP(Table2[[#This Row],[Player]],Season!$B:$AD,2,0),"-")</f>
        <v>HOU</v>
      </c>
      <c r="C83" s="19">
        <f>IFERROR(VLOOKUP(Table2[[#This Row],[Player]],Season!$B:$AD,3,0),"-")</f>
        <v>22</v>
      </c>
      <c r="D83" s="19">
        <f>IFERROR(VLOOKUP(Table2[[#This Row],[Player]],Season!$B:$AD,4,0),"-")</f>
        <v>15</v>
      </c>
      <c r="E83" s="19">
        <f>IFERROR(VLOOKUP(Table2[[#This Row],[Player]],Season!$B:$AD,7,0),"-")</f>
        <v>32.4</v>
      </c>
      <c r="F83" s="19">
        <f>IFERROR(VLOOKUP(Table2[[#This Row],[Player]],Season!$B:$AD,8,0),"-")</f>
        <v>15.7</v>
      </c>
      <c r="G83" s="19">
        <f>IFERROR(VLOOKUP(Table2[[#This Row],[Player]],Season!$B:$AD,20,0),"-")</f>
        <v>5.3</v>
      </c>
      <c r="H83" s="19">
        <f>IFERROR(VLOOKUP(Table2[[#This Row],[Player]],Season!$B:$AD,21,0),"-")</f>
        <v>1.3</v>
      </c>
      <c r="I83" s="19">
        <f>IFERROR(VLOOKUP(Table2[[#This Row],[Player]],Season!$B:$AD,9,0),"-")</f>
        <v>6.3</v>
      </c>
      <c r="J83" s="19">
        <f>IFERROR(VLOOKUP(Table2[[#This Row],[Player]],Season!$B:$AD,10,0),"-")</f>
        <v>10.199999999999999</v>
      </c>
      <c r="K83" s="19">
        <f>IFERROR(VLOOKUP(Table2[[#This Row],[Player]],Season!$B:$AD,12,0),"-")</f>
        <v>0.9</v>
      </c>
      <c r="L83" s="19">
        <f>IFERROR(VLOOKUP(Table2[[#This Row],[Player]],Season!$B:$AD,13,0),"-")</f>
        <v>2.9</v>
      </c>
      <c r="M83" s="19">
        <f>IFERROR(VLOOKUP(Table2[[#This Row],[Player]],Season!$B:$AD,15,0),"-")</f>
        <v>2.2999999999999998</v>
      </c>
      <c r="N83" s="19">
        <f>IFERROR(VLOOKUP(Table2[[#This Row],[Player]],Season!$B:$AD,16,0),"-")</f>
        <v>3.1</v>
      </c>
      <c r="O83" s="19">
        <f>IFERROR(VLOOKUP(Table2[[#This Row],[Player]],Last3!$B:$AD,7,0),"-")</f>
        <v>33.1</v>
      </c>
      <c r="P83" s="19">
        <f>IFERROR(VLOOKUP(Table2[[#This Row],[Player]],Last3!$B:$AD,8,0),"-")</f>
        <v>18</v>
      </c>
      <c r="Q83" s="19">
        <f>IFERROR(VLOOKUP(Table2[[#This Row],[Player]],Last3!$B:$AD,20,0),"-")</f>
        <v>4.8</v>
      </c>
      <c r="R83" s="19">
        <f>IFERROR(VLOOKUP(Table2[[#This Row],[Player]],Last3!$B:$AD,21,0),"-")</f>
        <v>1.5</v>
      </c>
      <c r="S83" s="19">
        <f>IFERROR(VLOOKUP(Table2[[#This Row],[Player]],Last1!$B:$AD,7,0),"-")</f>
        <v>32.799999999999997</v>
      </c>
      <c r="T83" s="19">
        <f>IFERROR(VLOOKUP(Table2[[#This Row],[Player]],Last1!$B:$AD,8,0),"-")</f>
        <v>18</v>
      </c>
      <c r="U83" s="19">
        <f>IFERROR(VLOOKUP(Table2[[#This Row],[Player]],Last1!$B:$AD,20,0),"-")</f>
        <v>6</v>
      </c>
      <c r="V83" s="19">
        <f>IFERROR(VLOOKUP(Table2[[#This Row],[Player]],Last1!$B:$AD,21,0),"-")</f>
        <v>2</v>
      </c>
      <c r="Y83" s="128">
        <f>Table2[[#This Row],[3PM]]</f>
        <v>0.9</v>
      </c>
      <c r="Z83" s="128">
        <f>Table2[[#This Row],[3PA]]</f>
        <v>2.9</v>
      </c>
      <c r="AA83" s="128">
        <f>IFERROR(VLOOKUP(Table2[[#This Row],[Player]],Last1!$B:$AD,12,0),"-")</f>
        <v>1</v>
      </c>
      <c r="AB83" s="128">
        <f>IFERROR(VLOOKUP(Table2[[#This Row],[Player]],Last1!$B:$AD,13,0),"-")</f>
        <v>3</v>
      </c>
      <c r="AC83" s="128">
        <f>IFERROR(VLOOKUP(Table2[[#This Row],[Player]],Last3!$B:$AD,12,0),"-")</f>
        <v>1</v>
      </c>
      <c r="AD83" s="128">
        <f>IFERROR(VLOOKUP(Table2[[#This Row],[Player]],Last3!$B:$AD,13,0),"-")</f>
        <v>2.8</v>
      </c>
      <c r="AE83" s="135">
        <f>0.33*AVERAGE(Table2[[#This Row],[L3_3PA]],Table2[[#This Row],[SEA_3PA]])</f>
        <v>0.94049999999999989</v>
      </c>
      <c r="AF83" s="76">
        <f>Table2[[#This Row],[L1_3PM]]</f>
        <v>1</v>
      </c>
      <c r="AG83" s="135">
        <f>IFERROR(Table2[[#This Row],[PROJ 3PM]]-Table2[[#This Row],[LG 3PM]],"-")</f>
        <v>-5.9500000000000108E-2</v>
      </c>
      <c r="AH8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4" spans="1:34" x14ac:dyDescent="0.3">
      <c r="A84" s="2" t="s">
        <v>192</v>
      </c>
      <c r="B84" s="129" t="str">
        <f>IFERROR(VLOOKUP(Table2[[#This Row],[Player]],Season!$B:$AD,2,0),"-")</f>
        <v>OKC</v>
      </c>
      <c r="C84" s="19">
        <f>IFERROR(VLOOKUP(Table2[[#This Row],[Player]],Season!$B:$AD,3,0),"-")</f>
        <v>23</v>
      </c>
      <c r="D84" s="19">
        <f>IFERROR(VLOOKUP(Table2[[#This Row],[Player]],Season!$B:$AD,4,0),"-")</f>
        <v>15</v>
      </c>
      <c r="E84" s="19">
        <f>IFERROR(VLOOKUP(Table2[[#This Row],[Player]],Season!$B:$AD,7,0),"-")</f>
        <v>32.299999999999997</v>
      </c>
      <c r="F84" s="19">
        <f>IFERROR(VLOOKUP(Table2[[#This Row],[Player]],Season!$B:$AD,8,0),"-")</f>
        <v>12.5</v>
      </c>
      <c r="G84" s="19">
        <f>IFERROR(VLOOKUP(Table2[[#This Row],[Player]],Season!$B:$AD,20,0),"-")</f>
        <v>4.9000000000000004</v>
      </c>
      <c r="H84" s="19">
        <f>IFERROR(VLOOKUP(Table2[[#This Row],[Player]],Season!$B:$AD,21,0),"-")</f>
        <v>1.9</v>
      </c>
      <c r="I84" s="19">
        <f>IFERROR(VLOOKUP(Table2[[#This Row],[Player]],Season!$B:$AD,9,0),"-")</f>
        <v>3.9</v>
      </c>
      <c r="J84" s="19">
        <f>IFERROR(VLOOKUP(Table2[[#This Row],[Player]],Season!$B:$AD,10,0),"-")</f>
        <v>11.5</v>
      </c>
      <c r="K84" s="19">
        <f>IFERROR(VLOOKUP(Table2[[#This Row],[Player]],Season!$B:$AD,12,0),"-")</f>
        <v>1.9</v>
      </c>
      <c r="L84" s="19">
        <f>IFERROR(VLOOKUP(Table2[[#This Row],[Player]],Season!$B:$AD,13,0),"-")</f>
        <v>6.3</v>
      </c>
      <c r="M84" s="19">
        <f>IFERROR(VLOOKUP(Table2[[#This Row],[Player]],Season!$B:$AD,15,0),"-")</f>
        <v>2.7</v>
      </c>
      <c r="N84" s="19">
        <f>IFERROR(VLOOKUP(Table2[[#This Row],[Player]],Season!$B:$AD,16,0),"-")</f>
        <v>3.1</v>
      </c>
      <c r="O84" s="19">
        <f>IFERROR(VLOOKUP(Table2[[#This Row],[Player]],Last3!$B:$AD,7,0),"-")</f>
        <v>30.6</v>
      </c>
      <c r="P84" s="19">
        <f>IFERROR(VLOOKUP(Table2[[#This Row],[Player]],Last3!$B:$AD,8,0),"-")</f>
        <v>10</v>
      </c>
      <c r="Q84" s="19">
        <f>IFERROR(VLOOKUP(Table2[[#This Row],[Player]],Last3!$B:$AD,20,0),"-")</f>
        <v>6.3</v>
      </c>
      <c r="R84" s="19">
        <f>IFERROR(VLOOKUP(Table2[[#This Row],[Player]],Last3!$B:$AD,21,0),"-")</f>
        <v>1.5</v>
      </c>
      <c r="S84" s="19">
        <f>IFERROR(VLOOKUP(Table2[[#This Row],[Player]],Last1!$B:$AD,7,0),"-")</f>
        <v>32.6</v>
      </c>
      <c r="T84" s="19">
        <f>IFERROR(VLOOKUP(Table2[[#This Row],[Player]],Last1!$B:$AD,8,0),"-")</f>
        <v>16</v>
      </c>
      <c r="U84" s="19">
        <f>IFERROR(VLOOKUP(Table2[[#This Row],[Player]],Last1!$B:$AD,20,0),"-")</f>
        <v>7</v>
      </c>
      <c r="V84" s="19">
        <f>IFERROR(VLOOKUP(Table2[[#This Row],[Player]],Last1!$B:$AD,21,0),"-")</f>
        <v>2</v>
      </c>
      <c r="Y84" s="128">
        <f>Table2[[#This Row],[3PM]]</f>
        <v>1.9</v>
      </c>
      <c r="Z84" s="128">
        <f>Table2[[#This Row],[3PA]]</f>
        <v>6.3</v>
      </c>
      <c r="AA84" s="128">
        <f>IFERROR(VLOOKUP(Table2[[#This Row],[Player]],Last1!$B:$AD,12,0),"-")</f>
        <v>1</v>
      </c>
      <c r="AB84" s="128">
        <f>IFERROR(VLOOKUP(Table2[[#This Row],[Player]],Last1!$B:$AD,13,0),"-")</f>
        <v>4</v>
      </c>
      <c r="AC84" s="128">
        <f>IFERROR(VLOOKUP(Table2[[#This Row],[Player]],Last3!$B:$AD,12,0),"-")</f>
        <v>1.8</v>
      </c>
      <c r="AD84" s="128">
        <f>IFERROR(VLOOKUP(Table2[[#This Row],[Player]],Last3!$B:$AD,13,0),"-")</f>
        <v>5.5</v>
      </c>
      <c r="AE84" s="135">
        <f>0.33*AVERAGE(Table2[[#This Row],[L3_3PA]],Table2[[#This Row],[SEA_3PA]])</f>
        <v>1.9470000000000003</v>
      </c>
      <c r="AF84" s="76">
        <f>Table2[[#This Row],[L1_3PM]]</f>
        <v>1</v>
      </c>
      <c r="AG84" s="135">
        <f>IFERROR(Table2[[#This Row],[PROJ 3PM]]-Table2[[#This Row],[LG 3PM]],"-")</f>
        <v>0.94700000000000029</v>
      </c>
      <c r="AH8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5" spans="1:34" x14ac:dyDescent="0.3">
      <c r="A85" s="2" t="s">
        <v>455</v>
      </c>
      <c r="B85" s="129" t="str">
        <f>IFERROR(VLOOKUP(Table2[[#This Row],[Player]],Season!$B:$AD,2,0),"-")</f>
        <v>POR</v>
      </c>
      <c r="C85" s="19">
        <f>IFERROR(VLOOKUP(Table2[[#This Row],[Player]],Season!$B:$AD,3,0),"-")</f>
        <v>26</v>
      </c>
      <c r="D85" s="19">
        <f>IFERROR(VLOOKUP(Table2[[#This Row],[Player]],Season!$B:$AD,4,0),"-")</f>
        <v>15</v>
      </c>
      <c r="E85" s="19">
        <f>IFERROR(VLOOKUP(Table2[[#This Row],[Player]],Season!$B:$AD,7,0),"-")</f>
        <v>26.6</v>
      </c>
      <c r="F85" s="19">
        <f>IFERROR(VLOOKUP(Table2[[#This Row],[Player]],Season!$B:$AD,8,0),"-")</f>
        <v>7.7</v>
      </c>
      <c r="G85" s="19">
        <f>IFERROR(VLOOKUP(Table2[[#This Row],[Player]],Season!$B:$AD,20,0),"-")</f>
        <v>3.5</v>
      </c>
      <c r="H85" s="19">
        <f>IFERROR(VLOOKUP(Table2[[#This Row],[Player]],Season!$B:$AD,21,0),"-")</f>
        <v>1.3</v>
      </c>
      <c r="I85" s="19">
        <f>IFERROR(VLOOKUP(Table2[[#This Row],[Player]],Season!$B:$AD,9,0),"-")</f>
        <v>2.9</v>
      </c>
      <c r="J85" s="19">
        <f>IFERROR(VLOOKUP(Table2[[#This Row],[Player]],Season!$B:$AD,10,0),"-")</f>
        <v>6.5</v>
      </c>
      <c r="K85" s="19">
        <f>IFERROR(VLOOKUP(Table2[[#This Row],[Player]],Season!$B:$AD,12,0),"-")</f>
        <v>1.5</v>
      </c>
      <c r="L85" s="19">
        <f>IFERROR(VLOOKUP(Table2[[#This Row],[Player]],Season!$B:$AD,13,0),"-")</f>
        <v>4</v>
      </c>
      <c r="M85" s="19">
        <f>IFERROR(VLOOKUP(Table2[[#This Row],[Player]],Season!$B:$AD,15,0),"-")</f>
        <v>0.4</v>
      </c>
      <c r="N85" s="19">
        <f>IFERROR(VLOOKUP(Table2[[#This Row],[Player]],Season!$B:$AD,16,0),"-")</f>
        <v>0.7</v>
      </c>
      <c r="O85" s="19">
        <f>IFERROR(VLOOKUP(Table2[[#This Row],[Player]],Last3!$B:$AD,7,0),"-")</f>
        <v>22.2</v>
      </c>
      <c r="P85" s="19">
        <f>IFERROR(VLOOKUP(Table2[[#This Row],[Player]],Last3!$B:$AD,8,0),"-")</f>
        <v>5.5</v>
      </c>
      <c r="Q85" s="19">
        <f>IFERROR(VLOOKUP(Table2[[#This Row],[Player]],Last3!$B:$AD,20,0),"-")</f>
        <v>2.2999999999999998</v>
      </c>
      <c r="R85" s="19">
        <f>IFERROR(VLOOKUP(Table2[[#This Row],[Player]],Last3!$B:$AD,21,0),"-")</f>
        <v>1</v>
      </c>
      <c r="S85" s="19">
        <f>IFERROR(VLOOKUP(Table2[[#This Row],[Player]],Last1!$B:$AD,7,0),"-")</f>
        <v>14.2</v>
      </c>
      <c r="T85" s="19">
        <f>IFERROR(VLOOKUP(Table2[[#This Row],[Player]],Last1!$B:$AD,8,0),"-")</f>
        <v>3</v>
      </c>
      <c r="U85" s="19">
        <f>IFERROR(VLOOKUP(Table2[[#This Row],[Player]],Last1!$B:$AD,20,0),"-")</f>
        <v>1</v>
      </c>
      <c r="V85" s="19">
        <f>IFERROR(VLOOKUP(Table2[[#This Row],[Player]],Last1!$B:$AD,21,0),"-")</f>
        <v>0</v>
      </c>
      <c r="Y85" s="128">
        <f>Table2[[#This Row],[3PM]]</f>
        <v>1.5</v>
      </c>
      <c r="Z85" s="128">
        <f>Table2[[#This Row],[3PA]]</f>
        <v>4</v>
      </c>
      <c r="AA85" s="128">
        <f>IFERROR(VLOOKUP(Table2[[#This Row],[Player]],Last1!$B:$AD,12,0),"-")</f>
        <v>0</v>
      </c>
      <c r="AB85" s="128">
        <f>IFERROR(VLOOKUP(Table2[[#This Row],[Player]],Last1!$B:$AD,13,0),"-")</f>
        <v>2</v>
      </c>
      <c r="AC85" s="128">
        <f>IFERROR(VLOOKUP(Table2[[#This Row],[Player]],Last3!$B:$AD,12,0),"-")</f>
        <v>1</v>
      </c>
      <c r="AD85" s="128">
        <f>IFERROR(VLOOKUP(Table2[[#This Row],[Player]],Last3!$B:$AD,13,0),"-")</f>
        <v>3</v>
      </c>
      <c r="AE85" s="135">
        <f>0.33*AVERAGE(Table2[[#This Row],[L3_3PA]],Table2[[#This Row],[SEA_3PA]])</f>
        <v>1.155</v>
      </c>
      <c r="AF85" s="76">
        <f>Table2[[#This Row],[L1_3PM]]</f>
        <v>0</v>
      </c>
      <c r="AG85" s="135">
        <f>IFERROR(Table2[[#This Row],[PROJ 3PM]]-Table2[[#This Row],[LG 3PM]],"-")</f>
        <v>1.155</v>
      </c>
      <c r="AH8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6" spans="1:34" x14ac:dyDescent="0.3">
      <c r="A86" s="2" t="s">
        <v>365</v>
      </c>
      <c r="B86" s="129" t="str">
        <f>IFERROR(VLOOKUP(Table2[[#This Row],[Player]],Season!$B:$AD,2,0),"-")</f>
        <v>CLE</v>
      </c>
      <c r="C86" s="19">
        <f>IFERROR(VLOOKUP(Table2[[#This Row],[Player]],Season!$B:$AD,3,0),"-")</f>
        <v>23</v>
      </c>
      <c r="D86" s="19">
        <f>IFERROR(VLOOKUP(Table2[[#This Row],[Player]],Season!$B:$AD,4,0),"-")</f>
        <v>14</v>
      </c>
      <c r="E86" s="19">
        <f>IFERROR(VLOOKUP(Table2[[#This Row],[Player]],Season!$B:$AD,7,0),"-")</f>
        <v>35.799999999999997</v>
      </c>
      <c r="F86" s="19">
        <f>IFERROR(VLOOKUP(Table2[[#This Row],[Player]],Season!$B:$AD,8,0),"-")</f>
        <v>21.6</v>
      </c>
      <c r="G86" s="19">
        <f>IFERROR(VLOOKUP(Table2[[#This Row],[Player]],Season!$B:$AD,20,0),"-")</f>
        <v>2.6</v>
      </c>
      <c r="H86" s="19">
        <f>IFERROR(VLOOKUP(Table2[[#This Row],[Player]],Season!$B:$AD,21,0),"-")</f>
        <v>7.3</v>
      </c>
      <c r="I86" s="19">
        <f>IFERROR(VLOOKUP(Table2[[#This Row],[Player]],Season!$B:$AD,9,0),"-")</f>
        <v>7.9</v>
      </c>
      <c r="J86" s="19">
        <f>IFERROR(VLOOKUP(Table2[[#This Row],[Player]],Season!$B:$AD,10,0),"-")</f>
        <v>16.8</v>
      </c>
      <c r="K86" s="19">
        <f>IFERROR(VLOOKUP(Table2[[#This Row],[Player]],Season!$B:$AD,12,0),"-")</f>
        <v>2.4</v>
      </c>
      <c r="L86" s="19">
        <f>IFERROR(VLOOKUP(Table2[[#This Row],[Player]],Season!$B:$AD,13,0),"-")</f>
        <v>6.1</v>
      </c>
      <c r="M86" s="19">
        <f>IFERROR(VLOOKUP(Table2[[#This Row],[Player]],Season!$B:$AD,15,0),"-")</f>
        <v>3.6</v>
      </c>
      <c r="N86" s="19">
        <f>IFERROR(VLOOKUP(Table2[[#This Row],[Player]],Season!$B:$AD,16,0),"-")</f>
        <v>4.2</v>
      </c>
      <c r="O86" s="19">
        <f>IFERROR(VLOOKUP(Table2[[#This Row],[Player]],Last3!$B:$AD,7,0),"-")</f>
        <v>37.6</v>
      </c>
      <c r="P86" s="19">
        <f>IFERROR(VLOOKUP(Table2[[#This Row],[Player]],Last3!$B:$AD,8,0),"-")</f>
        <v>18.5</v>
      </c>
      <c r="Q86" s="19">
        <f>IFERROR(VLOOKUP(Table2[[#This Row],[Player]],Last3!$B:$AD,20,0),"-")</f>
        <v>2</v>
      </c>
      <c r="R86" s="19">
        <f>IFERROR(VLOOKUP(Table2[[#This Row],[Player]],Last3!$B:$AD,21,0),"-")</f>
        <v>6.8</v>
      </c>
      <c r="S86" s="19">
        <f>IFERROR(VLOOKUP(Table2[[#This Row],[Player]],Last1!$B:$AD,7,0),"-")</f>
        <v>41.4</v>
      </c>
      <c r="T86" s="19">
        <f>IFERROR(VLOOKUP(Table2[[#This Row],[Player]],Last1!$B:$AD,8,0),"-")</f>
        <v>27</v>
      </c>
      <c r="U86" s="19">
        <f>IFERROR(VLOOKUP(Table2[[#This Row],[Player]],Last1!$B:$AD,20,0),"-")</f>
        <v>2</v>
      </c>
      <c r="V86" s="19">
        <f>IFERROR(VLOOKUP(Table2[[#This Row],[Player]],Last1!$B:$AD,21,0),"-")</f>
        <v>5</v>
      </c>
      <c r="Y86" s="128">
        <f>Table2[[#This Row],[3PM]]</f>
        <v>2.4</v>
      </c>
      <c r="Z86" s="128">
        <f>Table2[[#This Row],[3PA]]</f>
        <v>6.1</v>
      </c>
      <c r="AA86" s="128">
        <f>IFERROR(VLOOKUP(Table2[[#This Row],[Player]],Last1!$B:$AD,12,0),"-")</f>
        <v>1</v>
      </c>
      <c r="AB86" s="128">
        <f>IFERROR(VLOOKUP(Table2[[#This Row],[Player]],Last1!$B:$AD,13,0),"-")</f>
        <v>6</v>
      </c>
      <c r="AC86" s="128">
        <f>IFERROR(VLOOKUP(Table2[[#This Row],[Player]],Last3!$B:$AD,12,0),"-")</f>
        <v>1.3</v>
      </c>
      <c r="AD86" s="128">
        <f>IFERROR(VLOOKUP(Table2[[#This Row],[Player]],Last3!$B:$AD,13,0),"-")</f>
        <v>4.8</v>
      </c>
      <c r="AE86" s="83">
        <f>0.33*AVERAGE(Table2[[#This Row],[L3_3PA]],Table2[[#This Row],[SEA_3PA]])</f>
        <v>1.7984999999999998</v>
      </c>
      <c r="AF86" s="21">
        <f>Table2[[#This Row],[L1_3PM]]</f>
        <v>1</v>
      </c>
      <c r="AG86" s="83">
        <f>IFERROR(Table2[[#This Row],[PROJ 3PM]]-Table2[[#This Row],[LG 3PM]],"-")</f>
        <v>0.79849999999999977</v>
      </c>
      <c r="AH8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7" spans="1:34" x14ac:dyDescent="0.3">
      <c r="A87" s="2" t="s">
        <v>187</v>
      </c>
      <c r="B87" s="129" t="str">
        <f>IFERROR(VLOOKUP(Table2[[#This Row],[Player]],Season!$B:$AD,2,0),"-")</f>
        <v>OKC</v>
      </c>
      <c r="C87" s="19">
        <f>IFERROR(VLOOKUP(Table2[[#This Row],[Player]],Season!$B:$AD,3,0),"-")</f>
        <v>20</v>
      </c>
      <c r="D87" s="19">
        <f>IFERROR(VLOOKUP(Table2[[#This Row],[Player]],Season!$B:$AD,4,0),"-")</f>
        <v>15</v>
      </c>
      <c r="E87" s="19">
        <f>IFERROR(VLOOKUP(Table2[[#This Row],[Player]],Season!$B:$AD,7,0),"-")</f>
        <v>32.299999999999997</v>
      </c>
      <c r="F87" s="19">
        <f>IFERROR(VLOOKUP(Table2[[#This Row],[Player]],Season!$B:$AD,8,0),"-")</f>
        <v>18.3</v>
      </c>
      <c r="G87" s="19">
        <f>IFERROR(VLOOKUP(Table2[[#This Row],[Player]],Season!$B:$AD,20,0),"-")</f>
        <v>8.9</v>
      </c>
      <c r="H87" s="19">
        <f>IFERROR(VLOOKUP(Table2[[#This Row],[Player]],Season!$B:$AD,21,0),"-")</f>
        <v>7.5</v>
      </c>
      <c r="I87" s="19">
        <f>IFERROR(VLOOKUP(Table2[[#This Row],[Player]],Season!$B:$AD,9,0),"-")</f>
        <v>7.8</v>
      </c>
      <c r="J87" s="19">
        <f>IFERROR(VLOOKUP(Table2[[#This Row],[Player]],Season!$B:$AD,10,0),"-")</f>
        <v>15.3</v>
      </c>
      <c r="K87" s="19">
        <f>IFERROR(VLOOKUP(Table2[[#This Row],[Player]],Season!$B:$AD,12,0),"-")</f>
        <v>1.3</v>
      </c>
      <c r="L87" s="19">
        <f>IFERROR(VLOOKUP(Table2[[#This Row],[Player]],Season!$B:$AD,13,0),"-")</f>
        <v>3.3</v>
      </c>
      <c r="M87" s="19">
        <f>IFERROR(VLOOKUP(Table2[[#This Row],[Player]],Season!$B:$AD,15,0),"-")</f>
        <v>1.4</v>
      </c>
      <c r="N87" s="19">
        <f>IFERROR(VLOOKUP(Table2[[#This Row],[Player]],Season!$B:$AD,16,0),"-")</f>
        <v>2</v>
      </c>
      <c r="O87" s="19">
        <f>IFERROR(VLOOKUP(Table2[[#This Row],[Player]],Last3!$B:$AD,7,0),"-")</f>
        <v>33.6</v>
      </c>
      <c r="P87" s="19">
        <f>IFERROR(VLOOKUP(Table2[[#This Row],[Player]],Last3!$B:$AD,8,0),"-")</f>
        <v>23.3</v>
      </c>
      <c r="Q87" s="19">
        <f>IFERROR(VLOOKUP(Table2[[#This Row],[Player]],Last3!$B:$AD,20,0),"-")</f>
        <v>10.3</v>
      </c>
      <c r="R87" s="19">
        <f>IFERROR(VLOOKUP(Table2[[#This Row],[Player]],Last3!$B:$AD,21,0),"-")</f>
        <v>6.5</v>
      </c>
      <c r="S87" s="19">
        <f>IFERROR(VLOOKUP(Table2[[#This Row],[Player]],Last1!$B:$AD,7,0),"-")</f>
        <v>34.299999999999997</v>
      </c>
      <c r="T87" s="19">
        <f>IFERROR(VLOOKUP(Table2[[#This Row],[Player]],Last1!$B:$AD,8,0),"-")</f>
        <v>31</v>
      </c>
      <c r="U87" s="19">
        <f>IFERROR(VLOOKUP(Table2[[#This Row],[Player]],Last1!$B:$AD,20,0),"-")</f>
        <v>10</v>
      </c>
      <c r="V87" s="19">
        <f>IFERROR(VLOOKUP(Table2[[#This Row],[Player]],Last1!$B:$AD,21,0),"-")</f>
        <v>9</v>
      </c>
      <c r="Y87" s="128">
        <f>Table2[[#This Row],[3PM]]</f>
        <v>1.3</v>
      </c>
      <c r="Z87" s="128">
        <f>Table2[[#This Row],[3PA]]</f>
        <v>3.3</v>
      </c>
      <c r="AA87" s="128">
        <f>IFERROR(VLOOKUP(Table2[[#This Row],[Player]],Last1!$B:$AD,12,0),"-")</f>
        <v>1</v>
      </c>
      <c r="AB87" s="128">
        <f>IFERROR(VLOOKUP(Table2[[#This Row],[Player]],Last1!$B:$AD,13,0),"-")</f>
        <v>3</v>
      </c>
      <c r="AC87" s="128">
        <f>IFERROR(VLOOKUP(Table2[[#This Row],[Player]],Last3!$B:$AD,12,0),"-")</f>
        <v>2</v>
      </c>
      <c r="AD87" s="128">
        <f>IFERROR(VLOOKUP(Table2[[#This Row],[Player]],Last3!$B:$AD,13,0),"-")</f>
        <v>4.8</v>
      </c>
      <c r="AE87" s="135">
        <f>0.33*AVERAGE(Table2[[#This Row],[L3_3PA]],Table2[[#This Row],[SEA_3PA]])</f>
        <v>1.3365</v>
      </c>
      <c r="AF87" s="76">
        <f>Table2[[#This Row],[L1_3PM]]</f>
        <v>1</v>
      </c>
      <c r="AG87" s="135">
        <f>IFERROR(Table2[[#This Row],[PROJ 3PM]]-Table2[[#This Row],[LG 3PM]],"-")</f>
        <v>0.33650000000000002</v>
      </c>
      <c r="AH8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8" spans="1:34" x14ac:dyDescent="0.3">
      <c r="A88" s="2" t="s">
        <v>99</v>
      </c>
      <c r="B88" s="129" t="str">
        <f>IFERROR(VLOOKUP(Table2[[#This Row],[Player]],Season!$B:$AD,2,0),"-")</f>
        <v>GSW</v>
      </c>
      <c r="C88" s="134">
        <f>IFERROR(VLOOKUP(Table2[[#This Row],[Player]],Season!$B:$AD,3,0),"-")</f>
        <v>35</v>
      </c>
      <c r="D88" s="134">
        <f>IFERROR(VLOOKUP(Table2[[#This Row],[Player]],Season!$B:$AD,4,0),"-")</f>
        <v>13</v>
      </c>
      <c r="E88" s="134">
        <f>IFERROR(VLOOKUP(Table2[[#This Row],[Player]],Season!$B:$AD,7,0),"-")</f>
        <v>35.9</v>
      </c>
      <c r="F88" s="19">
        <f>IFERROR(VLOOKUP(Table2[[#This Row],[Player]],Season!$B:$AD,8,0),"-")</f>
        <v>30</v>
      </c>
      <c r="G88" s="19">
        <f>IFERROR(VLOOKUP(Table2[[#This Row],[Player]],Season!$B:$AD,20,0),"-")</f>
        <v>6</v>
      </c>
      <c r="H88" s="19">
        <f>IFERROR(VLOOKUP(Table2[[#This Row],[Player]],Season!$B:$AD,21,0),"-")</f>
        <v>6.2</v>
      </c>
      <c r="I88" s="19">
        <f>IFERROR(VLOOKUP(Table2[[#This Row],[Player]],Season!$B:$AD,9,0),"-")</f>
        <v>10.8</v>
      </c>
      <c r="J88" s="19">
        <f>IFERROR(VLOOKUP(Table2[[#This Row],[Player]],Season!$B:$AD,10,0),"-")</f>
        <v>21.5</v>
      </c>
      <c r="K88" s="19">
        <f>IFERROR(VLOOKUP(Table2[[#This Row],[Player]],Season!$B:$AD,12,0),"-")</f>
        <v>5</v>
      </c>
      <c r="L88" s="19">
        <f>IFERROR(VLOOKUP(Table2[[#This Row],[Player]],Season!$B:$AD,13,0),"-")</f>
        <v>11.6</v>
      </c>
      <c r="M88" s="19">
        <f>IFERROR(VLOOKUP(Table2[[#This Row],[Player]],Season!$B:$AD,15,0),"-")</f>
        <v>3.5</v>
      </c>
      <c r="N88" s="19">
        <f>IFERROR(VLOOKUP(Table2[[#This Row],[Player]],Season!$B:$AD,16,0),"-")</f>
        <v>4</v>
      </c>
      <c r="O88" s="19">
        <f>IFERROR(VLOOKUP(Table2[[#This Row],[Player]],Last3!$B:$AD,7,0),"-")</f>
        <v>36.6</v>
      </c>
      <c r="P88" s="19">
        <f>IFERROR(VLOOKUP(Table2[[#This Row],[Player]],Last3!$B:$AD,8,0),"-")</f>
        <v>27</v>
      </c>
      <c r="Q88" s="19">
        <f>IFERROR(VLOOKUP(Table2[[#This Row],[Player]],Last3!$B:$AD,20,0),"-")</f>
        <v>6.8</v>
      </c>
      <c r="R88" s="19">
        <f>IFERROR(VLOOKUP(Table2[[#This Row],[Player]],Last3!$B:$AD,21,0),"-")</f>
        <v>8.3000000000000007</v>
      </c>
      <c r="S88" s="19">
        <f>IFERROR(VLOOKUP(Table2[[#This Row],[Player]],Last1!$B:$AD,7,0),"-")</f>
        <v>36.9</v>
      </c>
      <c r="T88" s="19">
        <f>IFERROR(VLOOKUP(Table2[[#This Row],[Player]],Last1!$B:$AD,8,0),"-")</f>
        <v>39</v>
      </c>
      <c r="U88" s="19">
        <f>IFERROR(VLOOKUP(Table2[[#This Row],[Player]],Last1!$B:$AD,20,0),"-")</f>
        <v>8</v>
      </c>
      <c r="V88" s="19">
        <f>IFERROR(VLOOKUP(Table2[[#This Row],[Player]],Last1!$B:$AD,21,0),"-")</f>
        <v>8</v>
      </c>
      <c r="W88" s="75"/>
      <c r="X88" s="75"/>
      <c r="Y88" s="128">
        <f>Table2[[#This Row],[3PM]]</f>
        <v>5</v>
      </c>
      <c r="Z88" s="128">
        <f>Table2[[#This Row],[3PA]]</f>
        <v>11.6</v>
      </c>
      <c r="AA88" s="128">
        <f>IFERROR(VLOOKUP(Table2[[#This Row],[Player]],Last1!$B:$AD,12,0),"-")</f>
        <v>8</v>
      </c>
      <c r="AB88" s="128">
        <f>IFERROR(VLOOKUP(Table2[[#This Row],[Player]],Last1!$B:$AD,13,0),"-")</f>
        <v>15</v>
      </c>
      <c r="AC88" s="128">
        <f>IFERROR(VLOOKUP(Table2[[#This Row],[Player]],Last3!$B:$AD,12,0),"-")</f>
        <v>4</v>
      </c>
      <c r="AD88" s="128">
        <f>IFERROR(VLOOKUP(Table2[[#This Row],[Player]],Last3!$B:$AD,13,0),"-")</f>
        <v>10.8</v>
      </c>
      <c r="AE88" s="135">
        <f>0.33*AVERAGE(Table2[[#This Row],[L3_3PA]],Table2[[#This Row],[SEA_3PA]])</f>
        <v>3.6959999999999997</v>
      </c>
      <c r="AF88" s="76">
        <f>Table2[[#This Row],[L1_3PM]]</f>
        <v>8</v>
      </c>
      <c r="AG88" s="135">
        <f>IFERROR(Table2[[#This Row],[PROJ 3PM]]-Table2[[#This Row],[LG 3PM]],"-")</f>
        <v>-4.3040000000000003</v>
      </c>
      <c r="AH8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89" spans="1:34" x14ac:dyDescent="0.3">
      <c r="A89" s="2" t="s">
        <v>296</v>
      </c>
      <c r="B89" s="129" t="str">
        <f>IFERROR(VLOOKUP(Table2[[#This Row],[Player]],Season!$B:$AD,2,0),"-")</f>
        <v>NOP</v>
      </c>
      <c r="C89" s="19">
        <f>IFERROR(VLOOKUP(Table2[[#This Row],[Player]],Season!$B:$AD,3,0),"-")</f>
        <v>24</v>
      </c>
      <c r="D89" s="19">
        <f>IFERROR(VLOOKUP(Table2[[#This Row],[Player]],Season!$B:$AD,4,0),"-")</f>
        <v>15</v>
      </c>
      <c r="E89" s="19">
        <f>IFERROR(VLOOKUP(Table2[[#This Row],[Player]],Season!$B:$AD,7,0),"-")</f>
        <v>30.2</v>
      </c>
      <c r="F89" s="19">
        <f>IFERROR(VLOOKUP(Table2[[#This Row],[Player]],Season!$B:$AD,8,0),"-")</f>
        <v>9.5</v>
      </c>
      <c r="G89" s="19">
        <f>IFERROR(VLOOKUP(Table2[[#This Row],[Player]],Season!$B:$AD,20,0),"-")</f>
        <v>4.5</v>
      </c>
      <c r="H89" s="19">
        <f>IFERROR(VLOOKUP(Table2[[#This Row],[Player]],Season!$B:$AD,21,0),"-")</f>
        <v>3.2</v>
      </c>
      <c r="I89" s="19">
        <f>IFERROR(VLOOKUP(Table2[[#This Row],[Player]],Season!$B:$AD,9,0),"-")</f>
        <v>3.7</v>
      </c>
      <c r="J89" s="19">
        <f>IFERROR(VLOOKUP(Table2[[#This Row],[Player]],Season!$B:$AD,10,0),"-")</f>
        <v>7.3</v>
      </c>
      <c r="K89" s="19">
        <f>IFERROR(VLOOKUP(Table2[[#This Row],[Player]],Season!$B:$AD,12,0),"-")</f>
        <v>0.9</v>
      </c>
      <c r="L89" s="19">
        <f>IFERROR(VLOOKUP(Table2[[#This Row],[Player]],Season!$B:$AD,13,0),"-")</f>
        <v>2.5</v>
      </c>
      <c r="M89" s="19">
        <f>IFERROR(VLOOKUP(Table2[[#This Row],[Player]],Season!$B:$AD,15,0),"-")</f>
        <v>1.1000000000000001</v>
      </c>
      <c r="N89" s="19">
        <f>IFERROR(VLOOKUP(Table2[[#This Row],[Player]],Season!$B:$AD,16,0),"-")</f>
        <v>1.6</v>
      </c>
      <c r="O89" s="19">
        <f>IFERROR(VLOOKUP(Table2[[#This Row],[Player]],Last3!$B:$AD,7,0),"-")</f>
        <v>28.4</v>
      </c>
      <c r="P89" s="19">
        <f>IFERROR(VLOOKUP(Table2[[#This Row],[Player]],Last3!$B:$AD,8,0),"-")</f>
        <v>6.5</v>
      </c>
      <c r="Q89" s="19">
        <f>IFERROR(VLOOKUP(Table2[[#This Row],[Player]],Last3!$B:$AD,20,0),"-")</f>
        <v>4.3</v>
      </c>
      <c r="R89" s="19">
        <f>IFERROR(VLOOKUP(Table2[[#This Row],[Player]],Last3!$B:$AD,21,0),"-")</f>
        <v>3</v>
      </c>
      <c r="S89" s="19">
        <f>IFERROR(VLOOKUP(Table2[[#This Row],[Player]],Last1!$B:$AD,7,0),"-")</f>
        <v>35.4</v>
      </c>
      <c r="T89" s="19">
        <f>IFERROR(VLOOKUP(Table2[[#This Row],[Player]],Last1!$B:$AD,8,0),"-")</f>
        <v>13</v>
      </c>
      <c r="U89" s="19">
        <f>IFERROR(VLOOKUP(Table2[[#This Row],[Player]],Last1!$B:$AD,20,0),"-")</f>
        <v>6</v>
      </c>
      <c r="V89" s="19">
        <f>IFERROR(VLOOKUP(Table2[[#This Row],[Player]],Last1!$B:$AD,21,0),"-")</f>
        <v>4</v>
      </c>
      <c r="Y89" s="128">
        <f>Table2[[#This Row],[3PM]]</f>
        <v>0.9</v>
      </c>
      <c r="Z89" s="128">
        <f>Table2[[#This Row],[3PA]]</f>
        <v>2.5</v>
      </c>
      <c r="AA89" s="128">
        <f>IFERROR(VLOOKUP(Table2[[#This Row],[Player]],Last1!$B:$AD,12,0),"-")</f>
        <v>3</v>
      </c>
      <c r="AB89" s="128">
        <f>IFERROR(VLOOKUP(Table2[[#This Row],[Player]],Last1!$B:$AD,13,0),"-")</f>
        <v>5</v>
      </c>
      <c r="AC89" s="128">
        <f>IFERROR(VLOOKUP(Table2[[#This Row],[Player]],Last3!$B:$AD,12,0),"-")</f>
        <v>0.8</v>
      </c>
      <c r="AD89" s="128">
        <f>IFERROR(VLOOKUP(Table2[[#This Row],[Player]],Last3!$B:$AD,13,0),"-")</f>
        <v>1.5</v>
      </c>
      <c r="AE89" s="135">
        <f>0.33*AVERAGE(Table2[[#This Row],[L3_3PA]],Table2[[#This Row],[SEA_3PA]])</f>
        <v>0.66</v>
      </c>
      <c r="AF89" s="76">
        <f>Table2[[#This Row],[L1_3PM]]</f>
        <v>3</v>
      </c>
      <c r="AG89" s="135">
        <f>IFERROR(Table2[[#This Row],[PROJ 3PM]]-Table2[[#This Row],[LG 3PM]],"-")</f>
        <v>-2.34</v>
      </c>
      <c r="AH8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0" spans="1:34" x14ac:dyDescent="0.3">
      <c r="A90" s="2" t="s">
        <v>354</v>
      </c>
      <c r="B90" s="129" t="str">
        <f>IFERROR(VLOOKUP(Table2[[#This Row],[Player]],Season!$B:$AD,2,0),"-")</f>
        <v>MEM</v>
      </c>
      <c r="C90" s="134">
        <f>IFERROR(VLOOKUP(Table2[[#This Row],[Player]],Season!$B:$AD,3,0),"-")</f>
        <v>24</v>
      </c>
      <c r="D90" s="134">
        <f>IFERROR(VLOOKUP(Table2[[#This Row],[Player]],Season!$B:$AD,4,0),"-")</f>
        <v>15</v>
      </c>
      <c r="E90" s="134">
        <f>IFERROR(VLOOKUP(Table2[[#This Row],[Player]],Season!$B:$AD,7,0),"-")</f>
        <v>27.1</v>
      </c>
      <c r="F90" s="19">
        <f>IFERROR(VLOOKUP(Table2[[#This Row],[Player]],Season!$B:$AD,8,0),"-")</f>
        <v>10.199999999999999</v>
      </c>
      <c r="G90" s="19">
        <f>IFERROR(VLOOKUP(Table2[[#This Row],[Player]],Season!$B:$AD,20,0),"-")</f>
        <v>6.4</v>
      </c>
      <c r="H90" s="19">
        <f>IFERROR(VLOOKUP(Table2[[#This Row],[Player]],Season!$B:$AD,21,0),"-")</f>
        <v>2.4</v>
      </c>
      <c r="I90" s="19">
        <f>IFERROR(VLOOKUP(Table2[[#This Row],[Player]],Season!$B:$AD,9,0),"-")</f>
        <v>4.5999999999999996</v>
      </c>
      <c r="J90" s="19">
        <f>IFERROR(VLOOKUP(Table2[[#This Row],[Player]],Season!$B:$AD,10,0),"-")</f>
        <v>7.3</v>
      </c>
      <c r="K90" s="19">
        <f>IFERROR(VLOOKUP(Table2[[#This Row],[Player]],Season!$B:$AD,12,0),"-")</f>
        <v>0.1</v>
      </c>
      <c r="L90" s="19">
        <f>IFERROR(VLOOKUP(Table2[[#This Row],[Player]],Season!$B:$AD,13,0),"-")</f>
        <v>0.3</v>
      </c>
      <c r="M90" s="19">
        <f>IFERROR(VLOOKUP(Table2[[#This Row],[Player]],Season!$B:$AD,15,0),"-")</f>
        <v>0.9</v>
      </c>
      <c r="N90" s="19">
        <f>IFERROR(VLOOKUP(Table2[[#This Row],[Player]],Season!$B:$AD,16,0),"-")</f>
        <v>1.4</v>
      </c>
      <c r="O90" s="19">
        <f>IFERROR(VLOOKUP(Table2[[#This Row],[Player]],Last3!$B:$AD,7,0),"-")</f>
        <v>26.7</v>
      </c>
      <c r="P90" s="19">
        <f>IFERROR(VLOOKUP(Table2[[#This Row],[Player]],Last3!$B:$AD,8,0),"-")</f>
        <v>11.8</v>
      </c>
      <c r="Q90" s="19">
        <f>IFERROR(VLOOKUP(Table2[[#This Row],[Player]],Last3!$B:$AD,20,0),"-")</f>
        <v>5.8</v>
      </c>
      <c r="R90" s="19">
        <f>IFERROR(VLOOKUP(Table2[[#This Row],[Player]],Last3!$B:$AD,21,0),"-")</f>
        <v>1.3</v>
      </c>
      <c r="S90" s="19">
        <f>IFERROR(VLOOKUP(Table2[[#This Row],[Player]],Last1!$B:$AD,7,0),"-")</f>
        <v>35.4</v>
      </c>
      <c r="T90" s="19">
        <f>IFERROR(VLOOKUP(Table2[[#This Row],[Player]],Last1!$B:$AD,8,0),"-")</f>
        <v>20</v>
      </c>
      <c r="U90" s="19">
        <f>IFERROR(VLOOKUP(Table2[[#This Row],[Player]],Last1!$B:$AD,20,0),"-")</f>
        <v>9</v>
      </c>
      <c r="V90" s="19">
        <f>IFERROR(VLOOKUP(Table2[[#This Row],[Player]],Last1!$B:$AD,21,0),"-")</f>
        <v>1</v>
      </c>
      <c r="W90" s="75"/>
      <c r="X90" s="75"/>
      <c r="Y90" s="128">
        <f>Table2[[#This Row],[3PM]]</f>
        <v>0.1</v>
      </c>
      <c r="Z90" s="128">
        <f>Table2[[#This Row],[3PA]]</f>
        <v>0.3</v>
      </c>
      <c r="AA90" s="128">
        <f>IFERROR(VLOOKUP(Table2[[#This Row],[Player]],Last1!$B:$AD,12,0),"-")</f>
        <v>0</v>
      </c>
      <c r="AB90" s="128">
        <f>IFERROR(VLOOKUP(Table2[[#This Row],[Player]],Last1!$B:$AD,13,0),"-")</f>
        <v>0</v>
      </c>
      <c r="AC90" s="128">
        <f>IFERROR(VLOOKUP(Table2[[#This Row],[Player]],Last3!$B:$AD,12,0),"-")</f>
        <v>0</v>
      </c>
      <c r="AD90" s="128">
        <f>IFERROR(VLOOKUP(Table2[[#This Row],[Player]],Last3!$B:$AD,13,0),"-")</f>
        <v>0</v>
      </c>
      <c r="AE90" s="135">
        <f>0.33*AVERAGE(Table2[[#This Row],[L3_3PA]],Table2[[#This Row],[SEA_3PA]])</f>
        <v>4.9500000000000002E-2</v>
      </c>
      <c r="AF90" s="76">
        <f>Table2[[#This Row],[L1_3PM]]</f>
        <v>0</v>
      </c>
      <c r="AG90" s="135">
        <f>IFERROR(Table2[[#This Row],[PROJ 3PM]]-Table2[[#This Row],[LG 3PM]],"-")</f>
        <v>4.9500000000000002E-2</v>
      </c>
      <c r="AH9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1" spans="1:34" x14ac:dyDescent="0.3">
      <c r="A91" s="2" t="s">
        <v>223</v>
      </c>
      <c r="B91" s="129" t="str">
        <f>IFERROR(VLOOKUP(Table2[[#This Row],[Player]],Season!$B:$AD,2,0),"-")</f>
        <v>LAL</v>
      </c>
      <c r="C91" s="19">
        <f>IFERROR(VLOOKUP(Table2[[#This Row],[Player]],Season!$B:$AD,3,0),"-")</f>
        <v>26</v>
      </c>
      <c r="D91" s="19">
        <f>IFERROR(VLOOKUP(Table2[[#This Row],[Player]],Season!$B:$AD,4,0),"-")</f>
        <v>15</v>
      </c>
      <c r="E91" s="19">
        <f>IFERROR(VLOOKUP(Table2[[#This Row],[Player]],Season!$B:$AD,7,0),"-")</f>
        <v>26.9</v>
      </c>
      <c r="F91" s="19">
        <f>IFERROR(VLOOKUP(Table2[[#This Row],[Player]],Season!$B:$AD,8,0),"-")</f>
        <v>10.9</v>
      </c>
      <c r="G91" s="19">
        <f>IFERROR(VLOOKUP(Table2[[#This Row],[Player]],Season!$B:$AD,20,0),"-")</f>
        <v>3.8</v>
      </c>
      <c r="H91" s="19">
        <f>IFERROR(VLOOKUP(Table2[[#This Row],[Player]],Season!$B:$AD,21,0),"-")</f>
        <v>1.3</v>
      </c>
      <c r="I91" s="19">
        <f>IFERROR(VLOOKUP(Table2[[#This Row],[Player]],Season!$B:$AD,9,0),"-")</f>
        <v>4</v>
      </c>
      <c r="J91" s="19">
        <f>IFERROR(VLOOKUP(Table2[[#This Row],[Player]],Season!$B:$AD,10,0),"-")</f>
        <v>11</v>
      </c>
      <c r="K91" s="19">
        <f>IFERROR(VLOOKUP(Table2[[#This Row],[Player]],Season!$B:$AD,12,0),"-")</f>
        <v>2.5</v>
      </c>
      <c r="L91" s="19">
        <f>IFERROR(VLOOKUP(Table2[[#This Row],[Player]],Season!$B:$AD,13,0),"-")</f>
        <v>7.5</v>
      </c>
      <c r="M91" s="19">
        <f>IFERROR(VLOOKUP(Table2[[#This Row],[Player]],Season!$B:$AD,15,0),"-")</f>
        <v>0.5</v>
      </c>
      <c r="N91" s="19">
        <f>IFERROR(VLOOKUP(Table2[[#This Row],[Player]],Season!$B:$AD,16,0),"-")</f>
        <v>0.7</v>
      </c>
      <c r="O91" s="19">
        <f>IFERROR(VLOOKUP(Table2[[#This Row],[Player]],Last3!$B:$AD,7,0),"-")</f>
        <v>22.9</v>
      </c>
      <c r="P91" s="19">
        <f>IFERROR(VLOOKUP(Table2[[#This Row],[Player]],Last3!$B:$AD,8,0),"-")</f>
        <v>9.3000000000000007</v>
      </c>
      <c r="Q91" s="19">
        <f>IFERROR(VLOOKUP(Table2[[#This Row],[Player]],Last3!$B:$AD,20,0),"-")</f>
        <v>3</v>
      </c>
      <c r="R91" s="19">
        <f>IFERROR(VLOOKUP(Table2[[#This Row],[Player]],Last3!$B:$AD,21,0),"-")</f>
        <v>1</v>
      </c>
      <c r="S91" s="19">
        <f>IFERROR(VLOOKUP(Table2[[#This Row],[Player]],Last1!$B:$AD,7,0),"-")</f>
        <v>27.5</v>
      </c>
      <c r="T91" s="19">
        <f>IFERROR(VLOOKUP(Table2[[#This Row],[Player]],Last1!$B:$AD,8,0),"-")</f>
        <v>18</v>
      </c>
      <c r="U91" s="19">
        <f>IFERROR(VLOOKUP(Table2[[#This Row],[Player]],Last1!$B:$AD,20,0),"-")</f>
        <v>3</v>
      </c>
      <c r="V91" s="19">
        <f>IFERROR(VLOOKUP(Table2[[#This Row],[Player]],Last1!$B:$AD,21,0),"-")</f>
        <v>2</v>
      </c>
      <c r="Y91" s="128">
        <f>Table2[[#This Row],[3PM]]</f>
        <v>2.5</v>
      </c>
      <c r="Z91" s="128">
        <f>Table2[[#This Row],[3PA]]</f>
        <v>7.5</v>
      </c>
      <c r="AA91" s="128">
        <f>IFERROR(VLOOKUP(Table2[[#This Row],[Player]],Last1!$B:$AD,12,0),"-")</f>
        <v>6</v>
      </c>
      <c r="AB91" s="128">
        <f>IFERROR(VLOOKUP(Table2[[#This Row],[Player]],Last1!$B:$AD,13,0),"-")</f>
        <v>14</v>
      </c>
      <c r="AC91" s="128">
        <f>IFERROR(VLOOKUP(Table2[[#This Row],[Player]],Last3!$B:$AD,12,0),"-")</f>
        <v>2.8</v>
      </c>
      <c r="AD91" s="128">
        <f>IFERROR(VLOOKUP(Table2[[#This Row],[Player]],Last3!$B:$AD,13,0),"-")</f>
        <v>7.5</v>
      </c>
      <c r="AE91" s="135">
        <f>0.33*AVERAGE(Table2[[#This Row],[L3_3PA]],Table2[[#This Row],[SEA_3PA]])</f>
        <v>2.4750000000000001</v>
      </c>
      <c r="AF91" s="76">
        <f>Table2[[#This Row],[L1_3PM]]</f>
        <v>6</v>
      </c>
      <c r="AG91" s="135">
        <f>IFERROR(Table2[[#This Row],[PROJ 3PM]]-Table2[[#This Row],[LG 3PM]],"-")</f>
        <v>-3.5249999999999999</v>
      </c>
      <c r="AH9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2" spans="1:34" x14ac:dyDescent="0.3">
      <c r="A92" s="2" t="s">
        <v>185</v>
      </c>
      <c r="B92" s="129" t="str">
        <f>IFERROR(VLOOKUP(Table2[[#This Row],[Player]],Season!$B:$AD,2,0),"-")</f>
        <v>LAC</v>
      </c>
      <c r="C92" s="134">
        <f>IFERROR(VLOOKUP(Table2[[#This Row],[Player]],Season!$B:$AD,3,0),"-")</f>
        <v>34</v>
      </c>
      <c r="D92" s="134">
        <f>IFERROR(VLOOKUP(Table2[[#This Row],[Player]],Season!$B:$AD,4,0),"-")</f>
        <v>15</v>
      </c>
      <c r="E92" s="134">
        <f>IFERROR(VLOOKUP(Table2[[#This Row],[Player]],Season!$B:$AD,7,0),"-")</f>
        <v>26.2</v>
      </c>
      <c r="F92" s="19">
        <f>IFERROR(VLOOKUP(Table2[[#This Row],[Player]],Season!$B:$AD,8,0),"-")</f>
        <v>11.6</v>
      </c>
      <c r="G92" s="19">
        <f>IFERROR(VLOOKUP(Table2[[#This Row],[Player]],Season!$B:$AD,20,0),"-")</f>
        <v>1.7</v>
      </c>
      <c r="H92" s="19">
        <f>IFERROR(VLOOKUP(Table2[[#This Row],[Player]],Season!$B:$AD,21,0),"-")</f>
        <v>1.9</v>
      </c>
      <c r="I92" s="19">
        <f>IFERROR(VLOOKUP(Table2[[#This Row],[Player]],Season!$B:$AD,9,0),"-")</f>
        <v>4.0999999999999996</v>
      </c>
      <c r="J92" s="19">
        <f>IFERROR(VLOOKUP(Table2[[#This Row],[Player]],Season!$B:$AD,10,0),"-")</f>
        <v>8.1</v>
      </c>
      <c r="K92" s="19">
        <f>IFERROR(VLOOKUP(Table2[[#This Row],[Player]],Season!$B:$AD,12,0),"-")</f>
        <v>2.2999999999999998</v>
      </c>
      <c r="L92" s="19">
        <f>IFERROR(VLOOKUP(Table2[[#This Row],[Player]],Season!$B:$AD,13,0),"-")</f>
        <v>4.9000000000000004</v>
      </c>
      <c r="M92" s="19">
        <f>IFERROR(VLOOKUP(Table2[[#This Row],[Player]],Season!$B:$AD,15,0),"-")</f>
        <v>1.2</v>
      </c>
      <c r="N92" s="19">
        <f>IFERROR(VLOOKUP(Table2[[#This Row],[Player]],Season!$B:$AD,16,0),"-")</f>
        <v>1.5</v>
      </c>
      <c r="O92" s="19">
        <f>IFERROR(VLOOKUP(Table2[[#This Row],[Player]],Last3!$B:$AD,7,0),"-")</f>
        <v>25.6</v>
      </c>
      <c r="P92" s="19">
        <f>IFERROR(VLOOKUP(Table2[[#This Row],[Player]],Last3!$B:$AD,8,0),"-")</f>
        <v>12.5</v>
      </c>
      <c r="Q92" s="19">
        <f>IFERROR(VLOOKUP(Table2[[#This Row],[Player]],Last3!$B:$AD,20,0),"-")</f>
        <v>1.5</v>
      </c>
      <c r="R92" s="19">
        <f>IFERROR(VLOOKUP(Table2[[#This Row],[Player]],Last3!$B:$AD,21,0),"-")</f>
        <v>2</v>
      </c>
      <c r="S92" s="19">
        <f>IFERROR(VLOOKUP(Table2[[#This Row],[Player]],Last1!$B:$AD,7,0),"-")</f>
        <v>28.1</v>
      </c>
      <c r="T92" s="19">
        <f>IFERROR(VLOOKUP(Table2[[#This Row],[Player]],Last1!$B:$AD,8,0),"-")</f>
        <v>22</v>
      </c>
      <c r="U92" s="19">
        <f>IFERROR(VLOOKUP(Table2[[#This Row],[Player]],Last1!$B:$AD,20,0),"-")</f>
        <v>0</v>
      </c>
      <c r="V92" s="19">
        <f>IFERROR(VLOOKUP(Table2[[#This Row],[Player]],Last1!$B:$AD,21,0),"-")</f>
        <v>3</v>
      </c>
      <c r="W92" s="75"/>
      <c r="X92" s="75"/>
      <c r="Y92" s="128">
        <f>Table2[[#This Row],[3PM]]</f>
        <v>2.2999999999999998</v>
      </c>
      <c r="Z92" s="128">
        <f>Table2[[#This Row],[3PA]]</f>
        <v>4.9000000000000004</v>
      </c>
      <c r="AA92" s="128">
        <f>IFERROR(VLOOKUP(Table2[[#This Row],[Player]],Last1!$B:$AD,12,0),"-")</f>
        <v>5</v>
      </c>
      <c r="AB92" s="128">
        <f>IFERROR(VLOOKUP(Table2[[#This Row],[Player]],Last1!$B:$AD,13,0),"-")</f>
        <v>9</v>
      </c>
      <c r="AC92" s="128">
        <f>IFERROR(VLOOKUP(Table2[[#This Row],[Player]],Last3!$B:$AD,12,0),"-")</f>
        <v>2.8</v>
      </c>
      <c r="AD92" s="128">
        <f>IFERROR(VLOOKUP(Table2[[#This Row],[Player]],Last3!$B:$AD,13,0),"-")</f>
        <v>5.5</v>
      </c>
      <c r="AE92" s="135">
        <f>0.33*AVERAGE(Table2[[#This Row],[L3_3PA]],Table2[[#This Row],[SEA_3PA]])</f>
        <v>1.7160000000000002</v>
      </c>
      <c r="AF92" s="76">
        <f>Table2[[#This Row],[L1_3PM]]</f>
        <v>5</v>
      </c>
      <c r="AG92" s="135">
        <f>IFERROR(Table2[[#This Row],[PROJ 3PM]]-Table2[[#This Row],[LG 3PM]],"-")</f>
        <v>-3.2839999999999998</v>
      </c>
      <c r="AH9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3" spans="1:34" x14ac:dyDescent="0.3">
      <c r="A93" s="2" t="s">
        <v>138</v>
      </c>
      <c r="B93" s="129" t="str">
        <f>IFERROR(VLOOKUP(Table2[[#This Row],[Player]],Season!$B:$AD,2,0),"-")</f>
        <v>DEN</v>
      </c>
      <c r="C93" s="19">
        <f>IFERROR(VLOOKUP(Table2[[#This Row],[Player]],Season!$B:$AD,3,0),"-")</f>
        <v>28</v>
      </c>
      <c r="D93" s="19">
        <f>IFERROR(VLOOKUP(Table2[[#This Row],[Player]],Season!$B:$AD,4,0),"-")</f>
        <v>15</v>
      </c>
      <c r="E93" s="19">
        <f>IFERROR(VLOOKUP(Table2[[#This Row],[Player]],Season!$B:$AD,7,0),"-")</f>
        <v>34.799999999999997</v>
      </c>
      <c r="F93" s="19">
        <f>IFERROR(VLOOKUP(Table2[[#This Row],[Player]],Season!$B:$AD,8,0),"-")</f>
        <v>25.7</v>
      </c>
      <c r="G93" s="19">
        <f>IFERROR(VLOOKUP(Table2[[#This Row],[Player]],Season!$B:$AD,20,0),"-")</f>
        <v>13</v>
      </c>
      <c r="H93" s="19">
        <f>IFERROR(VLOOKUP(Table2[[#This Row],[Player]],Season!$B:$AD,21,0),"-")</f>
        <v>9.1</v>
      </c>
      <c r="I93" s="19">
        <f>IFERROR(VLOOKUP(Table2[[#This Row],[Player]],Season!$B:$AD,9,0),"-")</f>
        <v>9.9</v>
      </c>
      <c r="J93" s="19">
        <f>IFERROR(VLOOKUP(Table2[[#This Row],[Player]],Season!$B:$AD,10,0),"-")</f>
        <v>15.5</v>
      </c>
      <c r="K93" s="19">
        <f>IFERROR(VLOOKUP(Table2[[#This Row],[Player]],Season!$B:$AD,12,0),"-")</f>
        <v>0.8</v>
      </c>
      <c r="L93" s="19">
        <f>IFERROR(VLOOKUP(Table2[[#This Row],[Player]],Season!$B:$AD,13,0),"-")</f>
        <v>2.2999999999999998</v>
      </c>
      <c r="M93" s="19">
        <f>IFERROR(VLOOKUP(Table2[[#This Row],[Player]],Season!$B:$AD,15,0),"-")</f>
        <v>5</v>
      </c>
      <c r="N93" s="19">
        <f>IFERROR(VLOOKUP(Table2[[#This Row],[Player]],Season!$B:$AD,16,0),"-")</f>
        <v>6.1</v>
      </c>
      <c r="O93" s="19">
        <f>IFERROR(VLOOKUP(Table2[[#This Row],[Player]],Last3!$B:$AD,7,0),"-")</f>
        <v>34.200000000000003</v>
      </c>
      <c r="P93" s="19">
        <f>IFERROR(VLOOKUP(Table2[[#This Row],[Player]],Last3!$B:$AD,8,0),"-")</f>
        <v>27.3</v>
      </c>
      <c r="Q93" s="19">
        <f>IFERROR(VLOOKUP(Table2[[#This Row],[Player]],Last3!$B:$AD,20,0),"-")</f>
        <v>13</v>
      </c>
      <c r="R93" s="19">
        <f>IFERROR(VLOOKUP(Table2[[#This Row],[Player]],Last3!$B:$AD,21,0),"-")</f>
        <v>10</v>
      </c>
      <c r="S93" s="19">
        <f>IFERROR(VLOOKUP(Table2[[#This Row],[Player]],Last1!$B:$AD,7,0),"-")</f>
        <v>35</v>
      </c>
      <c r="T93" s="19">
        <f>IFERROR(VLOOKUP(Table2[[#This Row],[Player]],Last1!$B:$AD,8,0),"-")</f>
        <v>25</v>
      </c>
      <c r="U93" s="19">
        <f>IFERROR(VLOOKUP(Table2[[#This Row],[Player]],Last1!$B:$AD,20,0),"-")</f>
        <v>17</v>
      </c>
      <c r="V93" s="19">
        <f>IFERROR(VLOOKUP(Table2[[#This Row],[Player]],Last1!$B:$AD,21,0),"-")</f>
        <v>12</v>
      </c>
      <c r="Y93" s="128">
        <f>Table2[[#This Row],[3PM]]</f>
        <v>0.8</v>
      </c>
      <c r="Z93" s="128">
        <f>Table2[[#This Row],[3PA]]</f>
        <v>2.2999999999999998</v>
      </c>
      <c r="AA93" s="128">
        <f>IFERROR(VLOOKUP(Table2[[#This Row],[Player]],Last1!$B:$AD,12,0),"-")</f>
        <v>0</v>
      </c>
      <c r="AB93" s="128">
        <f>IFERROR(VLOOKUP(Table2[[#This Row],[Player]],Last1!$B:$AD,13,0),"-")</f>
        <v>0</v>
      </c>
      <c r="AC93" s="128">
        <f>IFERROR(VLOOKUP(Table2[[#This Row],[Player]],Last3!$B:$AD,12,0),"-")</f>
        <v>0.8</v>
      </c>
      <c r="AD93" s="128">
        <f>IFERROR(VLOOKUP(Table2[[#This Row],[Player]],Last3!$B:$AD,13,0),"-")</f>
        <v>2.2999999999999998</v>
      </c>
      <c r="AE93" s="135">
        <f>0.33*AVERAGE(Table2[[#This Row],[L3_3PA]],Table2[[#This Row],[SEA_3PA]])</f>
        <v>0.75900000000000001</v>
      </c>
      <c r="AF93" s="76">
        <f>Table2[[#This Row],[L1_3PM]]</f>
        <v>0</v>
      </c>
      <c r="AG93" s="135">
        <f>IFERROR(Table2[[#This Row],[PROJ 3PM]]-Table2[[#This Row],[LG 3PM]],"-")</f>
        <v>0.75900000000000001</v>
      </c>
      <c r="AH9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4" spans="1:34" x14ac:dyDescent="0.3">
      <c r="A94" s="2" t="s">
        <v>75</v>
      </c>
      <c r="B94" s="129" t="str">
        <f>IFERROR(VLOOKUP(Table2[[#This Row],[Player]],Season!$B:$AD,2,0),"-")</f>
        <v>PHX</v>
      </c>
      <c r="C94" s="19">
        <f>IFERROR(VLOOKUP(Table2[[#This Row],[Player]],Season!$B:$AD,3,0),"-")</f>
        <v>37</v>
      </c>
      <c r="D94" s="19">
        <f>IFERROR(VLOOKUP(Table2[[#This Row],[Player]],Season!$B:$AD,4,0),"-")</f>
        <v>15</v>
      </c>
      <c r="E94" s="19">
        <f>IFERROR(VLOOKUP(Table2[[#This Row],[Player]],Season!$B:$AD,7,0),"-")</f>
        <v>31.5</v>
      </c>
      <c r="F94" s="19">
        <f>IFERROR(VLOOKUP(Table2[[#This Row],[Player]],Season!$B:$AD,8,0),"-")</f>
        <v>13.3</v>
      </c>
      <c r="G94" s="19">
        <f>IFERROR(VLOOKUP(Table2[[#This Row],[Player]],Season!$B:$AD,20,0),"-")</f>
        <v>4.4000000000000004</v>
      </c>
      <c r="H94" s="19">
        <f>IFERROR(VLOOKUP(Table2[[#This Row],[Player]],Season!$B:$AD,21,0),"-")</f>
        <v>9.3000000000000007</v>
      </c>
      <c r="I94" s="19">
        <f>IFERROR(VLOOKUP(Table2[[#This Row],[Player]],Season!$B:$AD,9,0),"-")</f>
        <v>5.0999999999999996</v>
      </c>
      <c r="J94" s="19">
        <f>IFERROR(VLOOKUP(Table2[[#This Row],[Player]],Season!$B:$AD,10,0),"-")</f>
        <v>11.5</v>
      </c>
      <c r="K94" s="19">
        <f>IFERROR(VLOOKUP(Table2[[#This Row],[Player]],Season!$B:$AD,12,0),"-")</f>
        <v>1.5</v>
      </c>
      <c r="L94" s="19">
        <f>IFERROR(VLOOKUP(Table2[[#This Row],[Player]],Season!$B:$AD,13,0),"-")</f>
        <v>4.4000000000000004</v>
      </c>
      <c r="M94" s="19">
        <f>IFERROR(VLOOKUP(Table2[[#This Row],[Player]],Season!$B:$AD,15,0),"-")</f>
        <v>1.5</v>
      </c>
      <c r="N94" s="19">
        <f>IFERROR(VLOOKUP(Table2[[#This Row],[Player]],Season!$B:$AD,16,0),"-")</f>
        <v>1.9</v>
      </c>
      <c r="O94" s="19">
        <f>IFERROR(VLOOKUP(Table2[[#This Row],[Player]],Last3!$B:$AD,7,0),"-")</f>
        <v>28.7</v>
      </c>
      <c r="P94" s="19">
        <f>IFERROR(VLOOKUP(Table2[[#This Row],[Player]],Last3!$B:$AD,8,0),"-")</f>
        <v>13.8</v>
      </c>
      <c r="Q94" s="19">
        <f>IFERROR(VLOOKUP(Table2[[#This Row],[Player]],Last3!$B:$AD,20,0),"-")</f>
        <v>4.5</v>
      </c>
      <c r="R94" s="19">
        <f>IFERROR(VLOOKUP(Table2[[#This Row],[Player]],Last3!$B:$AD,21,0),"-")</f>
        <v>8.5</v>
      </c>
      <c r="S94" s="19">
        <f>IFERROR(VLOOKUP(Table2[[#This Row],[Player]],Last1!$B:$AD,7,0),"-")</f>
        <v>26.9</v>
      </c>
      <c r="T94" s="19">
        <f>IFERROR(VLOOKUP(Table2[[#This Row],[Player]],Last1!$B:$AD,8,0),"-")</f>
        <v>9</v>
      </c>
      <c r="U94" s="19">
        <f>IFERROR(VLOOKUP(Table2[[#This Row],[Player]],Last1!$B:$AD,20,0),"-")</f>
        <v>3</v>
      </c>
      <c r="V94" s="19">
        <f>IFERROR(VLOOKUP(Table2[[#This Row],[Player]],Last1!$B:$AD,21,0),"-")</f>
        <v>10</v>
      </c>
      <c r="Y94" s="128">
        <f>Table2[[#This Row],[3PM]]</f>
        <v>1.5</v>
      </c>
      <c r="Z94" s="128">
        <f>Table2[[#This Row],[3PA]]</f>
        <v>4.4000000000000004</v>
      </c>
      <c r="AA94" s="128">
        <f>IFERROR(VLOOKUP(Table2[[#This Row],[Player]],Last1!$B:$AD,12,0),"-")</f>
        <v>1</v>
      </c>
      <c r="AB94" s="128">
        <f>IFERROR(VLOOKUP(Table2[[#This Row],[Player]],Last1!$B:$AD,13,0),"-")</f>
        <v>4</v>
      </c>
      <c r="AC94" s="128">
        <f>IFERROR(VLOOKUP(Table2[[#This Row],[Player]],Last3!$B:$AD,12,0),"-")</f>
        <v>1.5</v>
      </c>
      <c r="AD94" s="128">
        <f>IFERROR(VLOOKUP(Table2[[#This Row],[Player]],Last3!$B:$AD,13,0),"-")</f>
        <v>4</v>
      </c>
      <c r="AE94" s="135">
        <f>0.33*AVERAGE(Table2[[#This Row],[L3_3PA]],Table2[[#This Row],[SEA_3PA]])</f>
        <v>1.3860000000000001</v>
      </c>
      <c r="AF94" s="76">
        <f>Table2[[#This Row],[L1_3PM]]</f>
        <v>1</v>
      </c>
      <c r="AG94" s="135">
        <f>IFERROR(Table2[[#This Row],[PROJ 3PM]]-Table2[[#This Row],[LG 3PM]],"-")</f>
        <v>0.38600000000000012</v>
      </c>
      <c r="AH9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5" spans="1:34" x14ac:dyDescent="0.3">
      <c r="A95" s="2" t="s">
        <v>191</v>
      </c>
      <c r="B95" s="129" t="str">
        <f>IFERROR(VLOOKUP(Table2[[#This Row],[Player]],Season!$B:$AD,2,0),"-")</f>
        <v>ATL</v>
      </c>
      <c r="C95" s="134">
        <f>IFERROR(VLOOKUP(Table2[[#This Row],[Player]],Season!$B:$AD,3,0),"-")</f>
        <v>25</v>
      </c>
      <c r="D95" s="134">
        <f>IFERROR(VLOOKUP(Table2[[#This Row],[Player]],Season!$B:$AD,4,0),"-")</f>
        <v>14</v>
      </c>
      <c r="E95" s="134">
        <f>IFERROR(VLOOKUP(Table2[[#This Row],[Player]],Season!$B:$AD,7,0),"-")</f>
        <v>33.1</v>
      </c>
      <c r="F95" s="19">
        <f>IFERROR(VLOOKUP(Table2[[#This Row],[Player]],Season!$B:$AD,8,0),"-")</f>
        <v>14.6</v>
      </c>
      <c r="G95" s="19">
        <f>IFERROR(VLOOKUP(Table2[[#This Row],[Player]],Season!$B:$AD,20,0),"-")</f>
        <v>4</v>
      </c>
      <c r="H95" s="19">
        <f>IFERROR(VLOOKUP(Table2[[#This Row],[Player]],Season!$B:$AD,21,0),"-")</f>
        <v>1.4</v>
      </c>
      <c r="I95" s="19">
        <f>IFERROR(VLOOKUP(Table2[[#This Row],[Player]],Season!$B:$AD,9,0),"-")</f>
        <v>5.9</v>
      </c>
      <c r="J95" s="19">
        <f>IFERROR(VLOOKUP(Table2[[#This Row],[Player]],Season!$B:$AD,10,0),"-")</f>
        <v>13</v>
      </c>
      <c r="K95" s="19">
        <f>IFERROR(VLOOKUP(Table2[[#This Row],[Player]],Season!$B:$AD,12,0),"-")</f>
        <v>1.2</v>
      </c>
      <c r="L95" s="19">
        <f>IFERROR(VLOOKUP(Table2[[#This Row],[Player]],Season!$B:$AD,13,0),"-")</f>
        <v>4.0999999999999996</v>
      </c>
      <c r="M95" s="19">
        <f>IFERROR(VLOOKUP(Table2[[#This Row],[Player]],Season!$B:$AD,15,0),"-")</f>
        <v>1.5</v>
      </c>
      <c r="N95" s="19">
        <f>IFERROR(VLOOKUP(Table2[[#This Row],[Player]],Season!$B:$AD,16,0),"-")</f>
        <v>1.9</v>
      </c>
      <c r="O95" s="19">
        <f>IFERROR(VLOOKUP(Table2[[#This Row],[Player]],Last3!$B:$AD,7,0),"-")</f>
        <v>34.4</v>
      </c>
      <c r="P95" s="19">
        <f>IFERROR(VLOOKUP(Table2[[#This Row],[Player]],Last3!$B:$AD,8,0),"-")</f>
        <v>13.3</v>
      </c>
      <c r="Q95" s="19">
        <f>IFERROR(VLOOKUP(Table2[[#This Row],[Player]],Last3!$B:$AD,20,0),"-")</f>
        <v>5</v>
      </c>
      <c r="R95" s="19">
        <f>IFERROR(VLOOKUP(Table2[[#This Row],[Player]],Last3!$B:$AD,21,0),"-")</f>
        <v>1</v>
      </c>
      <c r="S95" s="19">
        <f>IFERROR(VLOOKUP(Table2[[#This Row],[Player]],Last1!$B:$AD,7,0),"-")</f>
        <v>39.200000000000003</v>
      </c>
      <c r="T95" s="19">
        <f>IFERROR(VLOOKUP(Table2[[#This Row],[Player]],Last1!$B:$AD,8,0),"-")</f>
        <v>7</v>
      </c>
      <c r="U95" s="19">
        <f>IFERROR(VLOOKUP(Table2[[#This Row],[Player]],Last1!$B:$AD,20,0),"-")</f>
        <v>6</v>
      </c>
      <c r="V95" s="19">
        <f>IFERROR(VLOOKUP(Table2[[#This Row],[Player]],Last1!$B:$AD,21,0),"-")</f>
        <v>0</v>
      </c>
      <c r="W95" s="75"/>
      <c r="X95" s="75"/>
      <c r="Y95" s="128">
        <f>Table2[[#This Row],[3PM]]</f>
        <v>1.2</v>
      </c>
      <c r="Z95" s="128">
        <f>Table2[[#This Row],[3PA]]</f>
        <v>4.0999999999999996</v>
      </c>
      <c r="AA95" s="128">
        <f>IFERROR(VLOOKUP(Table2[[#This Row],[Player]],Last1!$B:$AD,12,0),"-")</f>
        <v>0</v>
      </c>
      <c r="AB95" s="128">
        <f>IFERROR(VLOOKUP(Table2[[#This Row],[Player]],Last1!$B:$AD,13,0),"-")</f>
        <v>2</v>
      </c>
      <c r="AC95" s="128">
        <f>IFERROR(VLOOKUP(Table2[[#This Row],[Player]],Last3!$B:$AD,12,0),"-")</f>
        <v>1</v>
      </c>
      <c r="AD95" s="128">
        <f>IFERROR(VLOOKUP(Table2[[#This Row],[Player]],Last3!$B:$AD,13,0),"-")</f>
        <v>4.3</v>
      </c>
      <c r="AE95" s="135">
        <f>0.33*AVERAGE(Table2[[#This Row],[L3_3PA]],Table2[[#This Row],[SEA_3PA]])</f>
        <v>1.3859999999999999</v>
      </c>
      <c r="AF95" s="76">
        <f>Table2[[#This Row],[L1_3PM]]</f>
        <v>0</v>
      </c>
      <c r="AG95" s="135">
        <f>IFERROR(Table2[[#This Row],[PROJ 3PM]]-Table2[[#This Row],[LG 3PM]],"-")</f>
        <v>1.3859999999999999</v>
      </c>
      <c r="AH9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6" spans="1:34" x14ac:dyDescent="0.3">
      <c r="A96" s="2" t="s">
        <v>160</v>
      </c>
      <c r="B96" s="129" t="str">
        <f>IFERROR(VLOOKUP(Table2[[#This Row],[Player]],Season!$B:$AD,2,0),"-")</f>
        <v>GSW</v>
      </c>
      <c r="C96" s="19">
        <f>IFERROR(VLOOKUP(Table2[[#This Row],[Player]],Season!$B:$AD,3,0),"-")</f>
        <v>23</v>
      </c>
      <c r="D96" s="19">
        <f>IFERROR(VLOOKUP(Table2[[#This Row],[Player]],Season!$B:$AD,4,0),"-")</f>
        <v>15</v>
      </c>
      <c r="E96" s="19">
        <f>IFERROR(VLOOKUP(Table2[[#This Row],[Player]],Season!$B:$AD,7,0),"-")</f>
        <v>29.2</v>
      </c>
      <c r="F96" s="19">
        <f>IFERROR(VLOOKUP(Table2[[#This Row],[Player]],Season!$B:$AD,8,0),"-")</f>
        <v>18.8</v>
      </c>
      <c r="G96" s="19">
        <f>IFERROR(VLOOKUP(Table2[[#This Row],[Player]],Season!$B:$AD,20,0),"-")</f>
        <v>2.5</v>
      </c>
      <c r="H96" s="19">
        <f>IFERROR(VLOOKUP(Table2[[#This Row],[Player]],Season!$B:$AD,21,0),"-")</f>
        <v>4.3</v>
      </c>
      <c r="I96" s="19">
        <f>IFERROR(VLOOKUP(Table2[[#This Row],[Player]],Season!$B:$AD,9,0),"-")</f>
        <v>5.6</v>
      </c>
      <c r="J96" s="19">
        <f>IFERROR(VLOOKUP(Table2[[#This Row],[Player]],Season!$B:$AD,10,0),"-")</f>
        <v>13.4</v>
      </c>
      <c r="K96" s="19">
        <f>IFERROR(VLOOKUP(Table2[[#This Row],[Player]],Season!$B:$AD,12,0),"-")</f>
        <v>2.4</v>
      </c>
      <c r="L96" s="19">
        <f>IFERROR(VLOOKUP(Table2[[#This Row],[Player]],Season!$B:$AD,13,0),"-")</f>
        <v>6.9</v>
      </c>
      <c r="M96" s="19">
        <f>IFERROR(VLOOKUP(Table2[[#This Row],[Player]],Season!$B:$AD,15,0),"-")</f>
        <v>5.2</v>
      </c>
      <c r="N96" s="19">
        <f>IFERROR(VLOOKUP(Table2[[#This Row],[Player]],Season!$B:$AD,16,0),"-")</f>
        <v>5.7</v>
      </c>
      <c r="O96" s="19">
        <f>IFERROR(VLOOKUP(Table2[[#This Row],[Player]],Last3!$B:$AD,7,0),"-")</f>
        <v>29.6</v>
      </c>
      <c r="P96" s="19">
        <f>IFERROR(VLOOKUP(Table2[[#This Row],[Player]],Last3!$B:$AD,8,0),"-")</f>
        <v>24.3</v>
      </c>
      <c r="Q96" s="19">
        <f>IFERROR(VLOOKUP(Table2[[#This Row],[Player]],Last3!$B:$AD,20,0),"-")</f>
        <v>3.3</v>
      </c>
      <c r="R96" s="19">
        <f>IFERROR(VLOOKUP(Table2[[#This Row],[Player]],Last3!$B:$AD,21,0),"-")</f>
        <v>3.3</v>
      </c>
      <c r="S96" s="19">
        <f>IFERROR(VLOOKUP(Table2[[#This Row],[Player]],Last1!$B:$AD,7,0),"-")</f>
        <v>29.4</v>
      </c>
      <c r="T96" s="19">
        <f>IFERROR(VLOOKUP(Table2[[#This Row],[Player]],Last1!$B:$AD,8,0),"-")</f>
        <v>21</v>
      </c>
      <c r="U96" s="19">
        <f>IFERROR(VLOOKUP(Table2[[#This Row],[Player]],Last1!$B:$AD,20,0),"-")</f>
        <v>5</v>
      </c>
      <c r="V96" s="19">
        <f>IFERROR(VLOOKUP(Table2[[#This Row],[Player]],Last1!$B:$AD,21,0),"-")</f>
        <v>2</v>
      </c>
      <c r="Y96" s="128">
        <f>Table2[[#This Row],[3PM]]</f>
        <v>2.4</v>
      </c>
      <c r="Z96" s="128">
        <f>Table2[[#This Row],[3PA]]</f>
        <v>6.9</v>
      </c>
      <c r="AA96" s="128">
        <f>IFERROR(VLOOKUP(Table2[[#This Row],[Player]],Last1!$B:$AD,12,0),"-")</f>
        <v>2</v>
      </c>
      <c r="AB96" s="128">
        <f>IFERROR(VLOOKUP(Table2[[#This Row],[Player]],Last1!$B:$AD,13,0),"-")</f>
        <v>6</v>
      </c>
      <c r="AC96" s="128">
        <f>IFERROR(VLOOKUP(Table2[[#This Row],[Player]],Last3!$B:$AD,12,0),"-")</f>
        <v>2.8</v>
      </c>
      <c r="AD96" s="128">
        <f>IFERROR(VLOOKUP(Table2[[#This Row],[Player]],Last3!$B:$AD,13,0),"-")</f>
        <v>7.3</v>
      </c>
      <c r="AE96" s="135">
        <f>0.33*AVERAGE(Table2[[#This Row],[L3_3PA]],Table2[[#This Row],[SEA_3PA]])</f>
        <v>2.343</v>
      </c>
      <c r="AF96" s="76">
        <f>Table2[[#This Row],[L1_3PM]]</f>
        <v>2</v>
      </c>
      <c r="AG96" s="135">
        <f>IFERROR(Table2[[#This Row],[PROJ 3PM]]-Table2[[#This Row],[LG 3PM]],"-")</f>
        <v>0.34299999999999997</v>
      </c>
      <c r="AH9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97" spans="1:34" x14ac:dyDescent="0.3">
      <c r="A97" s="2" t="s">
        <v>338</v>
      </c>
      <c r="B97" s="129" t="str">
        <f>IFERROR(VLOOKUP(Table2[[#This Row],[Player]],Season!$B:$AD,2,0),"-")</f>
        <v>LAC</v>
      </c>
      <c r="C97" s="134">
        <f>IFERROR(VLOOKUP(Table2[[#This Row],[Player]],Season!$B:$AD,3,0),"-")</f>
        <v>32</v>
      </c>
      <c r="D97" s="134">
        <f>IFERROR(VLOOKUP(Table2[[#This Row],[Player]],Season!$B:$AD,4,0),"-")</f>
        <v>7</v>
      </c>
      <c r="E97" s="134">
        <f>IFERROR(VLOOKUP(Table2[[#This Row],[Player]],Season!$B:$AD,7,0),"-")</f>
        <v>14.3</v>
      </c>
      <c r="F97" s="19">
        <f>IFERROR(VLOOKUP(Table2[[#This Row],[Player]],Season!$B:$AD,8,0),"-")</f>
        <v>7</v>
      </c>
      <c r="G97" s="19">
        <f>IFERROR(VLOOKUP(Table2[[#This Row],[Player]],Season!$B:$AD,20,0),"-")</f>
        <v>1.7</v>
      </c>
      <c r="H97" s="19">
        <f>IFERROR(VLOOKUP(Table2[[#This Row],[Player]],Season!$B:$AD,21,0),"-")</f>
        <v>0.7</v>
      </c>
      <c r="I97" s="19">
        <f>IFERROR(VLOOKUP(Table2[[#This Row],[Player]],Season!$B:$AD,9,0),"-")</f>
        <v>2.7</v>
      </c>
      <c r="J97" s="19">
        <f>IFERROR(VLOOKUP(Table2[[#This Row],[Player]],Season!$B:$AD,10,0),"-")</f>
        <v>5.4</v>
      </c>
      <c r="K97" s="19">
        <f>IFERROR(VLOOKUP(Table2[[#This Row],[Player]],Season!$B:$AD,12,0),"-")</f>
        <v>1.3</v>
      </c>
      <c r="L97" s="19">
        <f>IFERROR(VLOOKUP(Table2[[#This Row],[Player]],Season!$B:$AD,13,0),"-")</f>
        <v>2.6</v>
      </c>
      <c r="M97" s="19">
        <f>IFERROR(VLOOKUP(Table2[[#This Row],[Player]],Season!$B:$AD,15,0),"-")</f>
        <v>0.3</v>
      </c>
      <c r="N97" s="19">
        <f>IFERROR(VLOOKUP(Table2[[#This Row],[Player]],Season!$B:$AD,16,0),"-")</f>
        <v>0.3</v>
      </c>
      <c r="O97" s="19">
        <f>IFERROR(VLOOKUP(Table2[[#This Row],[Player]],Last3!$B:$AD,7,0),"-")</f>
        <v>9.8000000000000007</v>
      </c>
      <c r="P97" s="19">
        <f>IFERROR(VLOOKUP(Table2[[#This Row],[Player]],Last3!$B:$AD,8,0),"-")</f>
        <v>5</v>
      </c>
      <c r="Q97" s="19">
        <f>IFERROR(VLOOKUP(Table2[[#This Row],[Player]],Last3!$B:$AD,20,0),"-")</f>
        <v>1.5</v>
      </c>
      <c r="R97" s="19">
        <f>IFERROR(VLOOKUP(Table2[[#This Row],[Player]],Last3!$B:$AD,21,0),"-")</f>
        <v>0.8</v>
      </c>
      <c r="S97" s="19">
        <f>IFERROR(VLOOKUP(Table2[[#This Row],[Player]],Last1!$B:$AD,7,0),"-")</f>
        <v>11.1</v>
      </c>
      <c r="T97" s="19">
        <f>IFERROR(VLOOKUP(Table2[[#This Row],[Player]],Last1!$B:$AD,8,0),"-")</f>
        <v>0</v>
      </c>
      <c r="U97" s="19">
        <f>IFERROR(VLOOKUP(Table2[[#This Row],[Player]],Last1!$B:$AD,20,0),"-")</f>
        <v>2</v>
      </c>
      <c r="V97" s="19">
        <f>IFERROR(VLOOKUP(Table2[[#This Row],[Player]],Last1!$B:$AD,21,0),"-")</f>
        <v>1</v>
      </c>
      <c r="W97" s="75"/>
      <c r="X97" s="75"/>
      <c r="Y97" s="128">
        <f>Table2[[#This Row],[3PM]]</f>
        <v>1.3</v>
      </c>
      <c r="Z97" s="128">
        <f>Table2[[#This Row],[3PA]]</f>
        <v>2.6</v>
      </c>
      <c r="AA97" s="128">
        <f>IFERROR(VLOOKUP(Table2[[#This Row],[Player]],Last1!$B:$AD,12,0),"-")</f>
        <v>0</v>
      </c>
      <c r="AB97" s="128">
        <f>IFERROR(VLOOKUP(Table2[[#This Row],[Player]],Last1!$B:$AD,13,0),"-")</f>
        <v>1</v>
      </c>
      <c r="AC97" s="128">
        <f>IFERROR(VLOOKUP(Table2[[#This Row],[Player]],Last3!$B:$AD,12,0),"-")</f>
        <v>1</v>
      </c>
      <c r="AD97" s="128">
        <f>IFERROR(VLOOKUP(Table2[[#This Row],[Player]],Last3!$B:$AD,13,0),"-")</f>
        <v>1.8</v>
      </c>
      <c r="AE97" s="135">
        <f>0.33*AVERAGE(Table2[[#This Row],[L3_3PA]],Table2[[#This Row],[SEA_3PA]])</f>
        <v>0.72600000000000009</v>
      </c>
      <c r="AF97" s="76">
        <f>Table2[[#This Row],[L1_3PM]]</f>
        <v>0</v>
      </c>
      <c r="AG97" s="135">
        <f>IFERROR(Table2[[#This Row],[PROJ 3PM]]-Table2[[#This Row],[LG 3PM]],"-")</f>
        <v>0.72600000000000009</v>
      </c>
      <c r="AH9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8" spans="1:34" x14ac:dyDescent="0.3">
      <c r="A98" s="2" t="s">
        <v>248</v>
      </c>
      <c r="B98" s="129" t="str">
        <f>IFERROR(VLOOKUP(Table2[[#This Row],[Player]],Season!$B:$AD,2,0),"-")</f>
        <v>BOS</v>
      </c>
      <c r="C98" s="19">
        <f>IFERROR(VLOOKUP(Table2[[#This Row],[Player]],Season!$B:$AD,3,0),"-")</f>
        <v>24</v>
      </c>
      <c r="D98" s="19">
        <f>IFERROR(VLOOKUP(Table2[[#This Row],[Player]],Season!$B:$AD,4,0),"-")</f>
        <v>13</v>
      </c>
      <c r="E98" s="19">
        <f>IFERROR(VLOOKUP(Table2[[#This Row],[Player]],Season!$B:$AD,7,0),"-")</f>
        <v>21.7</v>
      </c>
      <c r="F98" s="19">
        <f>IFERROR(VLOOKUP(Table2[[#This Row],[Player]],Season!$B:$AD,8,0),"-")</f>
        <v>7.1</v>
      </c>
      <c r="G98" s="19">
        <f>IFERROR(VLOOKUP(Table2[[#This Row],[Player]],Season!$B:$AD,20,0),"-")</f>
        <v>4.2</v>
      </c>
      <c r="H98" s="19">
        <f>IFERROR(VLOOKUP(Table2[[#This Row],[Player]],Season!$B:$AD,21,0),"-")</f>
        <v>1.1000000000000001</v>
      </c>
      <c r="I98" s="19">
        <f>IFERROR(VLOOKUP(Table2[[#This Row],[Player]],Season!$B:$AD,9,0),"-")</f>
        <v>2.4</v>
      </c>
      <c r="J98" s="19">
        <f>IFERROR(VLOOKUP(Table2[[#This Row],[Player]],Season!$B:$AD,10,0),"-")</f>
        <v>5.7</v>
      </c>
      <c r="K98" s="19">
        <f>IFERROR(VLOOKUP(Table2[[#This Row],[Player]],Season!$B:$AD,12,0),"-")</f>
        <v>1.5</v>
      </c>
      <c r="L98" s="19">
        <f>IFERROR(VLOOKUP(Table2[[#This Row],[Player]],Season!$B:$AD,13,0),"-")</f>
        <v>4.0999999999999996</v>
      </c>
      <c r="M98" s="19">
        <f>IFERROR(VLOOKUP(Table2[[#This Row],[Player]],Season!$B:$AD,15,0),"-")</f>
        <v>0.8</v>
      </c>
      <c r="N98" s="19">
        <f>IFERROR(VLOOKUP(Table2[[#This Row],[Player]],Season!$B:$AD,16,0),"-")</f>
        <v>1.4</v>
      </c>
      <c r="O98" s="19">
        <f>IFERROR(VLOOKUP(Table2[[#This Row],[Player]],Last3!$B:$AD,7,0),"-")</f>
        <v>23.7</v>
      </c>
      <c r="P98" s="19">
        <f>IFERROR(VLOOKUP(Table2[[#This Row],[Player]],Last3!$B:$AD,8,0),"-")</f>
        <v>7.3</v>
      </c>
      <c r="Q98" s="19">
        <f>IFERROR(VLOOKUP(Table2[[#This Row],[Player]],Last3!$B:$AD,20,0),"-")</f>
        <v>5.3</v>
      </c>
      <c r="R98" s="19">
        <f>IFERROR(VLOOKUP(Table2[[#This Row],[Player]],Last3!$B:$AD,21,0),"-")</f>
        <v>1.5</v>
      </c>
      <c r="S98" s="19">
        <f>IFERROR(VLOOKUP(Table2[[#This Row],[Player]],Last1!$B:$AD,7,0),"-")</f>
        <v>25.9</v>
      </c>
      <c r="T98" s="19">
        <f>IFERROR(VLOOKUP(Table2[[#This Row],[Player]],Last1!$B:$AD,8,0),"-")</f>
        <v>8</v>
      </c>
      <c r="U98" s="19">
        <f>IFERROR(VLOOKUP(Table2[[#This Row],[Player]],Last1!$B:$AD,20,0),"-")</f>
        <v>6</v>
      </c>
      <c r="V98" s="19">
        <f>IFERROR(VLOOKUP(Table2[[#This Row],[Player]],Last1!$B:$AD,21,0),"-")</f>
        <v>2</v>
      </c>
      <c r="Y98" s="128">
        <f>Table2[[#This Row],[3PM]]</f>
        <v>1.5</v>
      </c>
      <c r="Z98" s="128">
        <f>Table2[[#This Row],[3PA]]</f>
        <v>4.0999999999999996</v>
      </c>
      <c r="AA98" s="128">
        <f>IFERROR(VLOOKUP(Table2[[#This Row],[Player]],Last1!$B:$AD,12,0),"-")</f>
        <v>0</v>
      </c>
      <c r="AB98" s="128">
        <f>IFERROR(VLOOKUP(Table2[[#This Row],[Player]],Last1!$B:$AD,13,0),"-")</f>
        <v>4</v>
      </c>
      <c r="AC98" s="128">
        <f>IFERROR(VLOOKUP(Table2[[#This Row],[Player]],Last3!$B:$AD,12,0),"-")</f>
        <v>0.8</v>
      </c>
      <c r="AD98" s="128">
        <f>IFERROR(VLOOKUP(Table2[[#This Row],[Player]],Last3!$B:$AD,13,0),"-")</f>
        <v>3.3</v>
      </c>
      <c r="AE98" s="83">
        <f>0.33*AVERAGE(Table2[[#This Row],[L3_3PA]],Table2[[#This Row],[SEA_3PA]])</f>
        <v>1.2209999999999999</v>
      </c>
      <c r="AF98" s="21">
        <f>Table2[[#This Row],[L1_3PM]]</f>
        <v>0</v>
      </c>
      <c r="AG98" s="83">
        <f>IFERROR(Table2[[#This Row],[PROJ 3PM]]-Table2[[#This Row],[LG 3PM]],"-")</f>
        <v>1.2209999999999999</v>
      </c>
      <c r="AH9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99" spans="1:34" x14ac:dyDescent="0.3">
      <c r="A99" s="2" t="s">
        <v>175</v>
      </c>
      <c r="B99" s="129" t="str">
        <f>IFERROR(VLOOKUP(Table2[[#This Row],[Player]],Season!$B:$AD,2,0),"-")</f>
        <v>DET</v>
      </c>
      <c r="C99" s="134">
        <f>IFERROR(VLOOKUP(Table2[[#This Row],[Player]],Season!$B:$AD,3,0),"-")</f>
        <v>21</v>
      </c>
      <c r="D99" s="134">
        <f>IFERROR(VLOOKUP(Table2[[#This Row],[Player]],Season!$B:$AD,4,0),"-")</f>
        <v>11</v>
      </c>
      <c r="E99" s="134">
        <f>IFERROR(VLOOKUP(Table2[[#This Row],[Player]],Season!$B:$AD,7,0),"-")</f>
        <v>33.200000000000003</v>
      </c>
      <c r="F99" s="19">
        <f>IFERROR(VLOOKUP(Table2[[#This Row],[Player]],Season!$B:$AD,8,0),"-")</f>
        <v>17</v>
      </c>
      <c r="G99" s="19">
        <f>IFERROR(VLOOKUP(Table2[[#This Row],[Player]],Season!$B:$AD,20,0),"-")</f>
        <v>4</v>
      </c>
      <c r="H99" s="19">
        <f>IFERROR(VLOOKUP(Table2[[#This Row],[Player]],Season!$B:$AD,21,0),"-")</f>
        <v>7</v>
      </c>
      <c r="I99" s="19">
        <f>IFERROR(VLOOKUP(Table2[[#This Row],[Player]],Season!$B:$AD,9,0),"-")</f>
        <v>5.4</v>
      </c>
      <c r="J99" s="19">
        <f>IFERROR(VLOOKUP(Table2[[#This Row],[Player]],Season!$B:$AD,10,0),"-")</f>
        <v>14.8</v>
      </c>
      <c r="K99" s="19">
        <f>IFERROR(VLOOKUP(Table2[[#This Row],[Player]],Season!$B:$AD,12,0),"-")</f>
        <v>1.7</v>
      </c>
      <c r="L99" s="19">
        <f>IFERROR(VLOOKUP(Table2[[#This Row],[Player]],Season!$B:$AD,13,0),"-")</f>
        <v>5.7</v>
      </c>
      <c r="M99" s="19">
        <f>IFERROR(VLOOKUP(Table2[[#This Row],[Player]],Season!$B:$AD,15,0),"-")</f>
        <v>4.5</v>
      </c>
      <c r="N99" s="19">
        <f>IFERROR(VLOOKUP(Table2[[#This Row],[Player]],Season!$B:$AD,16,0),"-")</f>
        <v>5.6</v>
      </c>
      <c r="O99" s="19">
        <f>IFERROR(VLOOKUP(Table2[[#This Row],[Player]],Last3!$B:$AD,7,0),"-")</f>
        <v>35.299999999999997</v>
      </c>
      <c r="P99" s="19">
        <f>IFERROR(VLOOKUP(Table2[[#This Row],[Player]],Last3!$B:$AD,8,0),"-")</f>
        <v>20</v>
      </c>
      <c r="Q99" s="19">
        <f>IFERROR(VLOOKUP(Table2[[#This Row],[Player]],Last3!$B:$AD,20,0),"-")</f>
        <v>4.8</v>
      </c>
      <c r="R99" s="19">
        <f>IFERROR(VLOOKUP(Table2[[#This Row],[Player]],Last3!$B:$AD,21,0),"-")</f>
        <v>6.5</v>
      </c>
      <c r="S99" s="19">
        <f>IFERROR(VLOOKUP(Table2[[#This Row],[Player]],Last1!$B:$AD,7,0),"-")</f>
        <v>31.7</v>
      </c>
      <c r="T99" s="19">
        <f>IFERROR(VLOOKUP(Table2[[#This Row],[Player]],Last1!$B:$AD,8,0),"-")</f>
        <v>32</v>
      </c>
      <c r="U99" s="19">
        <f>IFERROR(VLOOKUP(Table2[[#This Row],[Player]],Last1!$B:$AD,20,0),"-")</f>
        <v>8</v>
      </c>
      <c r="V99" s="19">
        <f>IFERROR(VLOOKUP(Table2[[#This Row],[Player]],Last1!$B:$AD,21,0),"-")</f>
        <v>8</v>
      </c>
      <c r="W99" s="75"/>
      <c r="X99" s="75"/>
      <c r="Y99" s="128">
        <f>Table2[[#This Row],[3PM]]</f>
        <v>1.7</v>
      </c>
      <c r="Z99" s="128">
        <f>Table2[[#This Row],[3PA]]</f>
        <v>5.7</v>
      </c>
      <c r="AA99" s="128">
        <f>IFERROR(VLOOKUP(Table2[[#This Row],[Player]],Last1!$B:$AD,12,0),"-")</f>
        <v>3</v>
      </c>
      <c r="AB99" s="128">
        <f>IFERROR(VLOOKUP(Table2[[#This Row],[Player]],Last1!$B:$AD,13,0),"-")</f>
        <v>6</v>
      </c>
      <c r="AC99" s="128">
        <f>IFERROR(VLOOKUP(Table2[[#This Row],[Player]],Last3!$B:$AD,12,0),"-")</f>
        <v>2.2999999999999998</v>
      </c>
      <c r="AD99" s="128">
        <f>IFERROR(VLOOKUP(Table2[[#This Row],[Player]],Last3!$B:$AD,13,0),"-")</f>
        <v>6.3</v>
      </c>
      <c r="AE99" s="135">
        <f>0.33*AVERAGE(Table2[[#This Row],[L3_3PA]],Table2[[#This Row],[SEA_3PA]])</f>
        <v>1.98</v>
      </c>
      <c r="AF99" s="76">
        <f>Table2[[#This Row],[L1_3PM]]</f>
        <v>3</v>
      </c>
      <c r="AG99" s="135">
        <f>IFERROR(Table2[[#This Row],[PROJ 3PM]]-Table2[[#This Row],[LG 3PM]],"-")</f>
        <v>-1.02</v>
      </c>
      <c r="AH9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0" spans="1:34" x14ac:dyDescent="0.3">
      <c r="A100" s="2" t="s">
        <v>103</v>
      </c>
      <c r="B100" s="129" t="str">
        <f>IFERROR(VLOOKUP(Table2[[#This Row],[Player]],Season!$B:$AD,2,0),"-")</f>
        <v>ATL</v>
      </c>
      <c r="C100" s="19">
        <f>IFERROR(VLOOKUP(Table2[[#This Row],[Player]],Season!$B:$AD,3,0),"-")</f>
        <v>24</v>
      </c>
      <c r="D100" s="19">
        <f>IFERROR(VLOOKUP(Table2[[#This Row],[Player]],Season!$B:$AD,4,0),"-")</f>
        <v>15</v>
      </c>
      <c r="E100" s="19">
        <f>IFERROR(VLOOKUP(Table2[[#This Row],[Player]],Season!$B:$AD,7,0),"-")</f>
        <v>31.9</v>
      </c>
      <c r="F100" s="19">
        <f>IFERROR(VLOOKUP(Table2[[#This Row],[Player]],Season!$B:$AD,8,0),"-")</f>
        <v>24.7</v>
      </c>
      <c r="G100" s="19">
        <f>IFERROR(VLOOKUP(Table2[[#This Row],[Player]],Season!$B:$AD,20,0),"-")</f>
        <v>3.3</v>
      </c>
      <c r="H100" s="19">
        <f>IFERROR(VLOOKUP(Table2[[#This Row],[Player]],Season!$B:$AD,21,0),"-")</f>
        <v>9.1</v>
      </c>
      <c r="I100" s="19">
        <f>IFERROR(VLOOKUP(Table2[[#This Row],[Player]],Season!$B:$AD,9,0),"-")</f>
        <v>7.8</v>
      </c>
      <c r="J100" s="19">
        <f>IFERROR(VLOOKUP(Table2[[#This Row],[Player]],Season!$B:$AD,10,0),"-")</f>
        <v>17.5</v>
      </c>
      <c r="K100" s="19">
        <f>IFERROR(VLOOKUP(Table2[[#This Row],[Player]],Season!$B:$AD,12,0),"-")</f>
        <v>2.2999999999999998</v>
      </c>
      <c r="L100" s="19">
        <f>IFERROR(VLOOKUP(Table2[[#This Row],[Player]],Season!$B:$AD,13,0),"-")</f>
        <v>5.5</v>
      </c>
      <c r="M100" s="19">
        <f>IFERROR(VLOOKUP(Table2[[#This Row],[Player]],Season!$B:$AD,15,0),"-")</f>
        <v>6.7</v>
      </c>
      <c r="N100" s="19">
        <f>IFERROR(VLOOKUP(Table2[[#This Row],[Player]],Season!$B:$AD,16,0),"-")</f>
        <v>7.8</v>
      </c>
      <c r="O100" s="19">
        <f>IFERROR(VLOOKUP(Table2[[#This Row],[Player]],Last3!$B:$AD,7,0),"-")</f>
        <v>31</v>
      </c>
      <c r="P100" s="19">
        <f>IFERROR(VLOOKUP(Table2[[#This Row],[Player]],Last3!$B:$AD,8,0),"-")</f>
        <v>21.8</v>
      </c>
      <c r="Q100" s="19">
        <f>IFERROR(VLOOKUP(Table2[[#This Row],[Player]],Last3!$B:$AD,20,0),"-")</f>
        <v>2</v>
      </c>
      <c r="R100" s="19">
        <f>IFERROR(VLOOKUP(Table2[[#This Row],[Player]],Last3!$B:$AD,21,0),"-")</f>
        <v>8.3000000000000007</v>
      </c>
      <c r="S100" s="19">
        <f>IFERROR(VLOOKUP(Table2[[#This Row],[Player]],Last1!$B:$AD,7,0),"-")</f>
        <v>36.200000000000003</v>
      </c>
      <c r="T100" s="19">
        <f>IFERROR(VLOOKUP(Table2[[#This Row],[Player]],Last1!$B:$AD,8,0),"-")</f>
        <v>16</v>
      </c>
      <c r="U100" s="19">
        <f>IFERROR(VLOOKUP(Table2[[#This Row],[Player]],Last1!$B:$AD,20,0),"-")</f>
        <v>1</v>
      </c>
      <c r="V100" s="19">
        <f>IFERROR(VLOOKUP(Table2[[#This Row],[Player]],Last1!$B:$AD,21,0),"-")</f>
        <v>10</v>
      </c>
      <c r="Y100" s="128">
        <f>Table2[[#This Row],[3PM]]</f>
        <v>2.2999999999999998</v>
      </c>
      <c r="Z100" s="128">
        <f>Table2[[#This Row],[3PA]]</f>
        <v>5.5</v>
      </c>
      <c r="AA100" s="128">
        <f>IFERROR(VLOOKUP(Table2[[#This Row],[Player]],Last1!$B:$AD,12,0),"-")</f>
        <v>2</v>
      </c>
      <c r="AB100" s="128">
        <f>IFERROR(VLOOKUP(Table2[[#This Row],[Player]],Last1!$B:$AD,13,0),"-")</f>
        <v>3</v>
      </c>
      <c r="AC100" s="128">
        <f>IFERROR(VLOOKUP(Table2[[#This Row],[Player]],Last3!$B:$AD,12,0),"-")</f>
        <v>2</v>
      </c>
      <c r="AD100" s="128">
        <f>IFERROR(VLOOKUP(Table2[[#This Row],[Player]],Last3!$B:$AD,13,0),"-")</f>
        <v>3.3</v>
      </c>
      <c r="AE100" s="135">
        <f>0.33*AVERAGE(Table2[[#This Row],[L3_3PA]],Table2[[#This Row],[SEA_3PA]])</f>
        <v>1.4520000000000002</v>
      </c>
      <c r="AF100" s="76">
        <f>Table2[[#This Row],[L1_3PM]]</f>
        <v>2</v>
      </c>
      <c r="AG100" s="135">
        <f>IFERROR(Table2[[#This Row],[PROJ 3PM]]-Table2[[#This Row],[LG 3PM]],"-")</f>
        <v>-0.54799999999999982</v>
      </c>
      <c r="AH10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1" spans="1:34" x14ac:dyDescent="0.3">
      <c r="A101" s="2" t="s">
        <v>334</v>
      </c>
      <c r="B101" s="129" t="str">
        <f>IFERROR(VLOOKUP(Table2[[#This Row],[Player]],Season!$B:$AD,2,0),"-")</f>
        <v>CHI</v>
      </c>
      <c r="C101" s="134">
        <f>IFERROR(VLOOKUP(Table2[[#This Row],[Player]],Season!$B:$AD,3,0),"-")</f>
        <v>34</v>
      </c>
      <c r="D101" s="134">
        <f>IFERROR(VLOOKUP(Table2[[#This Row],[Player]],Season!$B:$AD,4,0),"-")</f>
        <v>15</v>
      </c>
      <c r="E101" s="134">
        <f>IFERROR(VLOOKUP(Table2[[#This Row],[Player]],Season!$B:$AD,7,0),"-")</f>
        <v>28.5</v>
      </c>
      <c r="F101" s="19">
        <f>IFERROR(VLOOKUP(Table2[[#This Row],[Player]],Season!$B:$AD,8,0),"-")</f>
        <v>6.1</v>
      </c>
      <c r="G101" s="19">
        <f>IFERROR(VLOOKUP(Table2[[#This Row],[Player]],Season!$B:$AD,20,0),"-")</f>
        <v>5.6</v>
      </c>
      <c r="H101" s="19">
        <f>IFERROR(VLOOKUP(Table2[[#This Row],[Player]],Season!$B:$AD,21,0),"-")</f>
        <v>3.7</v>
      </c>
      <c r="I101" s="19">
        <f>IFERROR(VLOOKUP(Table2[[#This Row],[Player]],Season!$B:$AD,9,0),"-")</f>
        <v>2.2999999999999998</v>
      </c>
      <c r="J101" s="19">
        <f>IFERROR(VLOOKUP(Table2[[#This Row],[Player]],Season!$B:$AD,10,0),"-")</f>
        <v>5.7</v>
      </c>
      <c r="K101" s="19">
        <f>IFERROR(VLOOKUP(Table2[[#This Row],[Player]],Season!$B:$AD,12,0),"-")</f>
        <v>1.3</v>
      </c>
      <c r="L101" s="19">
        <f>IFERROR(VLOOKUP(Table2[[#This Row],[Player]],Season!$B:$AD,13,0),"-")</f>
        <v>3.7</v>
      </c>
      <c r="M101" s="19">
        <f>IFERROR(VLOOKUP(Table2[[#This Row],[Player]],Season!$B:$AD,15,0),"-")</f>
        <v>0.3</v>
      </c>
      <c r="N101" s="19">
        <f>IFERROR(VLOOKUP(Table2[[#This Row],[Player]],Season!$B:$AD,16,0),"-")</f>
        <v>0.7</v>
      </c>
      <c r="O101" s="19">
        <f>IFERROR(VLOOKUP(Table2[[#This Row],[Player]],Last3!$B:$AD,7,0),"-")</f>
        <v>23.9</v>
      </c>
      <c r="P101" s="19">
        <f>IFERROR(VLOOKUP(Table2[[#This Row],[Player]],Last3!$B:$AD,8,0),"-")</f>
        <v>5.8</v>
      </c>
      <c r="Q101" s="19">
        <f>IFERROR(VLOOKUP(Table2[[#This Row],[Player]],Last3!$B:$AD,20,0),"-")</f>
        <v>3.8</v>
      </c>
      <c r="R101" s="19">
        <f>IFERROR(VLOOKUP(Table2[[#This Row],[Player]],Last3!$B:$AD,21,0),"-")</f>
        <v>3.3</v>
      </c>
      <c r="S101" s="19">
        <f>IFERROR(VLOOKUP(Table2[[#This Row],[Player]],Last1!$B:$AD,7,0),"-")</f>
        <v>29.9</v>
      </c>
      <c r="T101" s="19">
        <f>IFERROR(VLOOKUP(Table2[[#This Row],[Player]],Last1!$B:$AD,8,0),"-")</f>
        <v>9</v>
      </c>
      <c r="U101" s="19">
        <f>IFERROR(VLOOKUP(Table2[[#This Row],[Player]],Last1!$B:$AD,20,0),"-")</f>
        <v>0</v>
      </c>
      <c r="V101" s="19">
        <f>IFERROR(VLOOKUP(Table2[[#This Row],[Player]],Last1!$B:$AD,21,0),"-")</f>
        <v>2</v>
      </c>
      <c r="W101" s="75"/>
      <c r="X101" s="75"/>
      <c r="Y101" s="128">
        <f>Table2[[#This Row],[3PM]]</f>
        <v>1.3</v>
      </c>
      <c r="Z101" s="128">
        <f>Table2[[#This Row],[3PA]]</f>
        <v>3.7</v>
      </c>
      <c r="AA101" s="128">
        <f>IFERROR(VLOOKUP(Table2[[#This Row],[Player]],Last1!$B:$AD,12,0),"-")</f>
        <v>3</v>
      </c>
      <c r="AB101" s="128">
        <f>IFERROR(VLOOKUP(Table2[[#This Row],[Player]],Last1!$B:$AD,13,0),"-")</f>
        <v>5</v>
      </c>
      <c r="AC101" s="128">
        <f>IFERROR(VLOOKUP(Table2[[#This Row],[Player]],Last3!$B:$AD,12,0),"-")</f>
        <v>1</v>
      </c>
      <c r="AD101" s="128">
        <f>IFERROR(VLOOKUP(Table2[[#This Row],[Player]],Last3!$B:$AD,13,0),"-")</f>
        <v>3</v>
      </c>
      <c r="AE101" s="135">
        <f>0.33*AVERAGE(Table2[[#This Row],[L3_3PA]],Table2[[#This Row],[SEA_3PA]])</f>
        <v>1.1055000000000001</v>
      </c>
      <c r="AF101" s="76">
        <f>Table2[[#This Row],[L1_3PM]]</f>
        <v>3</v>
      </c>
      <c r="AG101" s="135">
        <f>IFERROR(Table2[[#This Row],[PROJ 3PM]]-Table2[[#This Row],[LG 3PM]],"-")</f>
        <v>-1.8944999999999999</v>
      </c>
      <c r="AH10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2" spans="1:34" x14ac:dyDescent="0.3">
      <c r="A102" s="2" t="s">
        <v>254</v>
      </c>
      <c r="B102" s="129" t="str">
        <f>IFERROR(VLOOKUP(Table2[[#This Row],[Player]],Season!$B:$AD,2,0),"-")</f>
        <v>MIL</v>
      </c>
      <c r="C102" s="134">
        <f>IFERROR(VLOOKUP(Table2[[#This Row],[Player]],Season!$B:$AD,3,0),"-")</f>
        <v>27</v>
      </c>
      <c r="D102" s="134">
        <f>IFERROR(VLOOKUP(Table2[[#This Row],[Player]],Season!$B:$AD,4,0),"-")</f>
        <v>13</v>
      </c>
      <c r="E102" s="134">
        <f>IFERROR(VLOOKUP(Table2[[#This Row],[Player]],Season!$B:$AD,7,0),"-")</f>
        <v>27.6</v>
      </c>
      <c r="F102" s="19">
        <f>IFERROR(VLOOKUP(Table2[[#This Row],[Player]],Season!$B:$AD,8,0),"-")</f>
        <v>11.7</v>
      </c>
      <c r="G102" s="19">
        <f>IFERROR(VLOOKUP(Table2[[#This Row],[Player]],Season!$B:$AD,20,0),"-")</f>
        <v>3.2</v>
      </c>
      <c r="H102" s="19">
        <f>IFERROR(VLOOKUP(Table2[[#This Row],[Player]],Season!$B:$AD,21,0),"-")</f>
        <v>1.9</v>
      </c>
      <c r="I102" s="19">
        <f>IFERROR(VLOOKUP(Table2[[#This Row],[Player]],Season!$B:$AD,9,0),"-")</f>
        <v>3.9</v>
      </c>
      <c r="J102" s="19">
        <f>IFERROR(VLOOKUP(Table2[[#This Row],[Player]],Season!$B:$AD,10,0),"-")</f>
        <v>8.6999999999999993</v>
      </c>
      <c r="K102" s="19">
        <f>IFERROR(VLOOKUP(Table2[[#This Row],[Player]],Season!$B:$AD,12,0),"-")</f>
        <v>2.5</v>
      </c>
      <c r="L102" s="19">
        <f>IFERROR(VLOOKUP(Table2[[#This Row],[Player]],Season!$B:$AD,13,0),"-")</f>
        <v>6.4</v>
      </c>
      <c r="M102" s="19">
        <f>IFERROR(VLOOKUP(Table2[[#This Row],[Player]],Season!$B:$AD,15,0),"-")</f>
        <v>1.3</v>
      </c>
      <c r="N102" s="19">
        <f>IFERROR(VLOOKUP(Table2[[#This Row],[Player]],Season!$B:$AD,16,0),"-")</f>
        <v>1.5</v>
      </c>
      <c r="O102" s="19">
        <f>IFERROR(VLOOKUP(Table2[[#This Row],[Player]],Last3!$B:$AD,7,0),"-")</f>
        <v>23.9</v>
      </c>
      <c r="P102" s="19">
        <f>IFERROR(VLOOKUP(Table2[[#This Row],[Player]],Last3!$B:$AD,8,0),"-")</f>
        <v>13.3</v>
      </c>
      <c r="Q102" s="19">
        <f>IFERROR(VLOOKUP(Table2[[#This Row],[Player]],Last3!$B:$AD,20,0),"-")</f>
        <v>3.3</v>
      </c>
      <c r="R102" s="19">
        <f>IFERROR(VLOOKUP(Table2[[#This Row],[Player]],Last3!$B:$AD,21,0),"-")</f>
        <v>2.2999999999999998</v>
      </c>
      <c r="S102" s="19">
        <f>IFERROR(VLOOKUP(Table2[[#This Row],[Player]],Last1!$B:$AD,7,0),"-")</f>
        <v>29.9</v>
      </c>
      <c r="T102" s="19">
        <f>IFERROR(VLOOKUP(Table2[[#This Row],[Player]],Last1!$B:$AD,8,0),"-")</f>
        <v>7</v>
      </c>
      <c r="U102" s="19">
        <f>IFERROR(VLOOKUP(Table2[[#This Row],[Player]],Last1!$B:$AD,20,0),"-")</f>
        <v>2</v>
      </c>
      <c r="V102" s="19">
        <f>IFERROR(VLOOKUP(Table2[[#This Row],[Player]],Last1!$B:$AD,21,0),"-")</f>
        <v>7</v>
      </c>
      <c r="W102" s="75"/>
      <c r="X102" s="75"/>
      <c r="Y102" s="128">
        <f>Table2[[#This Row],[3PM]]</f>
        <v>2.5</v>
      </c>
      <c r="Z102" s="128">
        <f>Table2[[#This Row],[3PA]]</f>
        <v>6.4</v>
      </c>
      <c r="AA102" s="128">
        <f>IFERROR(VLOOKUP(Table2[[#This Row],[Player]],Last1!$B:$AD,12,0),"-")</f>
        <v>2</v>
      </c>
      <c r="AB102" s="128">
        <f>IFERROR(VLOOKUP(Table2[[#This Row],[Player]],Last1!$B:$AD,13,0),"-")</f>
        <v>7</v>
      </c>
      <c r="AC102" s="128">
        <f>IFERROR(VLOOKUP(Table2[[#This Row],[Player]],Last3!$B:$AD,12,0),"-")</f>
        <v>3</v>
      </c>
      <c r="AD102" s="128">
        <f>IFERROR(VLOOKUP(Table2[[#This Row],[Player]],Last3!$B:$AD,13,0),"-")</f>
        <v>6.5</v>
      </c>
      <c r="AE102" s="135">
        <f>0.33*AVERAGE(Table2[[#This Row],[L3_3PA]],Table2[[#This Row],[SEA_3PA]])</f>
        <v>2.1285000000000003</v>
      </c>
      <c r="AF102" s="76">
        <f>Table2[[#This Row],[L1_3PM]]</f>
        <v>2</v>
      </c>
      <c r="AG102" s="135">
        <f>IFERROR(Table2[[#This Row],[PROJ 3PM]]-Table2[[#This Row],[LG 3PM]],"-")</f>
        <v>0.12850000000000028</v>
      </c>
      <c r="AH10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03" spans="1:34" x14ac:dyDescent="0.3">
      <c r="A103" s="2" t="s">
        <v>77</v>
      </c>
      <c r="B103" s="129" t="str">
        <f>IFERROR(VLOOKUP(Table2[[#This Row],[Player]],Season!$B:$AD,2,0),"-")</f>
        <v>PHX</v>
      </c>
      <c r="C103" s="19">
        <f>IFERROR(VLOOKUP(Table2[[#This Row],[Player]],Season!$B:$AD,3,0),"-")</f>
        <v>24</v>
      </c>
      <c r="D103" s="19">
        <f>IFERROR(VLOOKUP(Table2[[#This Row],[Player]],Season!$B:$AD,4,0),"-")</f>
        <v>11</v>
      </c>
      <c r="E103" s="19">
        <f>IFERROR(VLOOKUP(Table2[[#This Row],[Player]],Season!$B:$AD,7,0),"-")</f>
        <v>31.6</v>
      </c>
      <c r="F103" s="19">
        <f>IFERROR(VLOOKUP(Table2[[#This Row],[Player]],Season!$B:$AD,8,0),"-")</f>
        <v>15.9</v>
      </c>
      <c r="G103" s="19">
        <f>IFERROR(VLOOKUP(Table2[[#This Row],[Player]],Season!$B:$AD,20,0),"-")</f>
        <v>10.199999999999999</v>
      </c>
      <c r="H103" s="19">
        <f>IFERROR(VLOOKUP(Table2[[#This Row],[Player]],Season!$B:$AD,21,0),"-")</f>
        <v>0.6</v>
      </c>
      <c r="I103" s="19">
        <f>IFERROR(VLOOKUP(Table2[[#This Row],[Player]],Season!$B:$AD,9,0),"-")</f>
        <v>6.9</v>
      </c>
      <c r="J103" s="19">
        <f>IFERROR(VLOOKUP(Table2[[#This Row],[Player]],Season!$B:$AD,10,0),"-")</f>
        <v>12.4</v>
      </c>
      <c r="K103" s="19">
        <f>IFERROR(VLOOKUP(Table2[[#This Row],[Player]],Season!$B:$AD,12,0),"-")</f>
        <v>0</v>
      </c>
      <c r="L103" s="19">
        <f>IFERROR(VLOOKUP(Table2[[#This Row],[Player]],Season!$B:$AD,13,0),"-")</f>
        <v>0.1</v>
      </c>
      <c r="M103" s="19">
        <f>IFERROR(VLOOKUP(Table2[[#This Row],[Player]],Season!$B:$AD,15,0),"-")</f>
        <v>2.1</v>
      </c>
      <c r="N103" s="19">
        <f>IFERROR(VLOOKUP(Table2[[#This Row],[Player]],Season!$B:$AD,16,0),"-")</f>
        <v>2.4</v>
      </c>
      <c r="O103" s="19">
        <f>IFERROR(VLOOKUP(Table2[[#This Row],[Player]],Last3!$B:$AD,7,0),"-")</f>
        <v>30.2</v>
      </c>
      <c r="P103" s="19">
        <f>IFERROR(VLOOKUP(Table2[[#This Row],[Player]],Last3!$B:$AD,8,0),"-")</f>
        <v>14</v>
      </c>
      <c r="Q103" s="19">
        <f>IFERROR(VLOOKUP(Table2[[#This Row],[Player]],Last3!$B:$AD,20,0),"-")</f>
        <v>8</v>
      </c>
      <c r="R103" s="19">
        <f>IFERROR(VLOOKUP(Table2[[#This Row],[Player]],Last3!$B:$AD,21,0),"-")</f>
        <v>0</v>
      </c>
      <c r="S103" s="19">
        <f>IFERROR(VLOOKUP(Table2[[#This Row],[Player]],Last1!$B:$AD,7,0),"-")</f>
        <v>30.2</v>
      </c>
      <c r="T103" s="19">
        <f>IFERROR(VLOOKUP(Table2[[#This Row],[Player]],Last1!$B:$AD,8,0),"-")</f>
        <v>14</v>
      </c>
      <c r="U103" s="19">
        <f>IFERROR(VLOOKUP(Table2[[#This Row],[Player]],Last1!$B:$AD,20,0),"-")</f>
        <v>8</v>
      </c>
      <c r="V103" s="19">
        <f>IFERROR(VLOOKUP(Table2[[#This Row],[Player]],Last1!$B:$AD,21,0),"-")</f>
        <v>0</v>
      </c>
      <c r="Y103" s="128">
        <f>Table2[[#This Row],[3PM]]</f>
        <v>0</v>
      </c>
      <c r="Z103" s="128">
        <f>Table2[[#This Row],[3PA]]</f>
        <v>0.1</v>
      </c>
      <c r="AA103" s="128">
        <f>IFERROR(VLOOKUP(Table2[[#This Row],[Player]],Last1!$B:$AD,12,0),"-")</f>
        <v>0</v>
      </c>
      <c r="AB103" s="128">
        <f>IFERROR(VLOOKUP(Table2[[#This Row],[Player]],Last1!$B:$AD,13,0),"-")</f>
        <v>0</v>
      </c>
      <c r="AC103" s="128">
        <f>IFERROR(VLOOKUP(Table2[[#This Row],[Player]],Last3!$B:$AD,12,0),"-")</f>
        <v>0</v>
      </c>
      <c r="AD103" s="128">
        <f>IFERROR(VLOOKUP(Table2[[#This Row],[Player]],Last3!$B:$AD,13,0),"-")</f>
        <v>0</v>
      </c>
      <c r="AE103" s="135">
        <f>0.33*AVERAGE(Table2[[#This Row],[L3_3PA]],Table2[[#This Row],[SEA_3PA]])</f>
        <v>1.6500000000000001E-2</v>
      </c>
      <c r="AF103" s="76">
        <f>Table2[[#This Row],[L1_3PM]]</f>
        <v>0</v>
      </c>
      <c r="AG103" s="135">
        <f>IFERROR(Table2[[#This Row],[PROJ 3PM]]-Table2[[#This Row],[LG 3PM]],"-")</f>
        <v>1.6500000000000001E-2</v>
      </c>
      <c r="AH10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4" spans="1:34" x14ac:dyDescent="0.3">
      <c r="A104" s="2" t="s">
        <v>145</v>
      </c>
      <c r="B104" s="129" t="str">
        <f>IFERROR(VLOOKUP(Table2[[#This Row],[Player]],Season!$B:$AD,2,0),"-")</f>
        <v>HOU</v>
      </c>
      <c r="C104" s="19">
        <f>IFERROR(VLOOKUP(Table2[[#This Row],[Player]],Season!$B:$AD,3,0),"-")</f>
        <v>22</v>
      </c>
      <c r="D104" s="19">
        <f>IFERROR(VLOOKUP(Table2[[#This Row],[Player]],Season!$B:$AD,4,0),"-")</f>
        <v>14</v>
      </c>
      <c r="E104" s="19">
        <f>IFERROR(VLOOKUP(Table2[[#This Row],[Player]],Season!$B:$AD,7,0),"-")</f>
        <v>34.200000000000003</v>
      </c>
      <c r="F104" s="19">
        <f>IFERROR(VLOOKUP(Table2[[#This Row],[Player]],Season!$B:$AD,8,0),"-")</f>
        <v>16.600000000000001</v>
      </c>
      <c r="G104" s="19">
        <f>IFERROR(VLOOKUP(Table2[[#This Row],[Player]],Season!$B:$AD,20,0),"-")</f>
        <v>5.4</v>
      </c>
      <c r="H104" s="19">
        <f>IFERROR(VLOOKUP(Table2[[#This Row],[Player]],Season!$B:$AD,21,0),"-")</f>
        <v>6.4</v>
      </c>
      <c r="I104" s="19">
        <f>IFERROR(VLOOKUP(Table2[[#This Row],[Player]],Season!$B:$AD,9,0),"-")</f>
        <v>5.6</v>
      </c>
      <c r="J104" s="19">
        <f>IFERROR(VLOOKUP(Table2[[#This Row],[Player]],Season!$B:$AD,10,0),"-")</f>
        <v>12.9</v>
      </c>
      <c r="K104" s="19">
        <f>IFERROR(VLOOKUP(Table2[[#This Row],[Player]],Season!$B:$AD,12,0),"-")</f>
        <v>2.1</v>
      </c>
      <c r="L104" s="19">
        <f>IFERROR(VLOOKUP(Table2[[#This Row],[Player]],Season!$B:$AD,13,0),"-")</f>
        <v>5.9</v>
      </c>
      <c r="M104" s="19">
        <f>IFERROR(VLOOKUP(Table2[[#This Row],[Player]],Season!$B:$AD,15,0),"-")</f>
        <v>3.4</v>
      </c>
      <c r="N104" s="19">
        <f>IFERROR(VLOOKUP(Table2[[#This Row],[Player]],Season!$B:$AD,16,0),"-")</f>
        <v>4.0999999999999996</v>
      </c>
      <c r="O104" s="19">
        <f>IFERROR(VLOOKUP(Table2[[#This Row],[Player]],Last3!$B:$AD,7,0),"-")</f>
        <v>33.799999999999997</v>
      </c>
      <c r="P104" s="19">
        <f>IFERROR(VLOOKUP(Table2[[#This Row],[Player]],Last3!$B:$AD,8,0),"-")</f>
        <v>16.5</v>
      </c>
      <c r="Q104" s="19">
        <f>IFERROR(VLOOKUP(Table2[[#This Row],[Player]],Last3!$B:$AD,20,0),"-")</f>
        <v>4.8</v>
      </c>
      <c r="R104" s="19">
        <f>IFERROR(VLOOKUP(Table2[[#This Row],[Player]],Last3!$B:$AD,21,0),"-")</f>
        <v>6.3</v>
      </c>
      <c r="S104" s="19">
        <f>IFERROR(VLOOKUP(Table2[[#This Row],[Player]],Last1!$B:$AD,7,0),"-")</f>
        <v>34.700000000000003</v>
      </c>
      <c r="T104" s="19">
        <f>IFERROR(VLOOKUP(Table2[[#This Row],[Player]],Last1!$B:$AD,8,0),"-")</f>
        <v>26</v>
      </c>
      <c r="U104" s="19">
        <f>IFERROR(VLOOKUP(Table2[[#This Row],[Player]],Last1!$B:$AD,20,0),"-")</f>
        <v>0</v>
      </c>
      <c r="V104" s="19">
        <f>IFERROR(VLOOKUP(Table2[[#This Row],[Player]],Last1!$B:$AD,21,0),"-")</f>
        <v>4</v>
      </c>
      <c r="Y104" s="128">
        <f>Table2[[#This Row],[3PM]]</f>
        <v>2.1</v>
      </c>
      <c r="Z104" s="128">
        <f>Table2[[#This Row],[3PA]]</f>
        <v>5.9</v>
      </c>
      <c r="AA104" s="128">
        <f>IFERROR(VLOOKUP(Table2[[#This Row],[Player]],Last1!$B:$AD,12,0),"-")</f>
        <v>3</v>
      </c>
      <c r="AB104" s="128">
        <f>IFERROR(VLOOKUP(Table2[[#This Row],[Player]],Last1!$B:$AD,13,0),"-")</f>
        <v>7</v>
      </c>
      <c r="AC104" s="128">
        <f>IFERROR(VLOOKUP(Table2[[#This Row],[Player]],Last3!$B:$AD,12,0),"-")</f>
        <v>1.5</v>
      </c>
      <c r="AD104" s="128">
        <f>IFERROR(VLOOKUP(Table2[[#This Row],[Player]],Last3!$B:$AD,13,0),"-")</f>
        <v>4.3</v>
      </c>
      <c r="AE104" s="135">
        <f>0.33*AVERAGE(Table2[[#This Row],[L3_3PA]],Table2[[#This Row],[SEA_3PA]])</f>
        <v>1.6830000000000001</v>
      </c>
      <c r="AF104" s="76">
        <f>Table2[[#This Row],[L1_3PM]]</f>
        <v>3</v>
      </c>
      <c r="AG104" s="135">
        <f>IFERROR(Table2[[#This Row],[PROJ 3PM]]-Table2[[#This Row],[LG 3PM]],"-")</f>
        <v>-1.3169999999999999</v>
      </c>
      <c r="AH10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5" spans="1:34" x14ac:dyDescent="0.3">
      <c r="A105" s="2" t="s">
        <v>228</v>
      </c>
      <c r="B105" s="129" t="str">
        <f>IFERROR(VLOOKUP(Table2[[#This Row],[Player]],Season!$B:$AD,2,0),"-")</f>
        <v>MIN</v>
      </c>
      <c r="C105" s="19">
        <f>IFERROR(VLOOKUP(Table2[[#This Row],[Player]],Season!$B:$AD,3,0),"-")</f>
        <v>35</v>
      </c>
      <c r="D105" s="19">
        <f>IFERROR(VLOOKUP(Table2[[#This Row],[Player]],Season!$B:$AD,4,0),"-")</f>
        <v>15</v>
      </c>
      <c r="E105" s="19">
        <f>IFERROR(VLOOKUP(Table2[[#This Row],[Player]],Season!$B:$AD,7,0),"-")</f>
        <v>31.4</v>
      </c>
      <c r="F105" s="19">
        <f>IFERROR(VLOOKUP(Table2[[#This Row],[Player]],Season!$B:$AD,8,0),"-")</f>
        <v>14.5</v>
      </c>
      <c r="G105" s="19">
        <f>IFERROR(VLOOKUP(Table2[[#This Row],[Player]],Season!$B:$AD,20,0),"-")</f>
        <v>3.3</v>
      </c>
      <c r="H105" s="19">
        <f>IFERROR(VLOOKUP(Table2[[#This Row],[Player]],Season!$B:$AD,21,0),"-")</f>
        <v>4.8</v>
      </c>
      <c r="I105" s="19">
        <f>IFERROR(VLOOKUP(Table2[[#This Row],[Player]],Season!$B:$AD,9,0),"-")</f>
        <v>4.8</v>
      </c>
      <c r="J105" s="19">
        <f>IFERROR(VLOOKUP(Table2[[#This Row],[Player]],Season!$B:$AD,10,0),"-")</f>
        <v>10.199999999999999</v>
      </c>
      <c r="K105" s="19">
        <f>IFERROR(VLOOKUP(Table2[[#This Row],[Player]],Season!$B:$AD,12,0),"-")</f>
        <v>2.5</v>
      </c>
      <c r="L105" s="19">
        <f>IFERROR(VLOOKUP(Table2[[#This Row],[Player]],Season!$B:$AD,13,0),"-")</f>
        <v>5.9</v>
      </c>
      <c r="M105" s="19">
        <f>IFERROR(VLOOKUP(Table2[[#This Row],[Player]],Season!$B:$AD,15,0),"-")</f>
        <v>2.4</v>
      </c>
      <c r="N105" s="19">
        <f>IFERROR(VLOOKUP(Table2[[#This Row],[Player]],Season!$B:$AD,16,0),"-")</f>
        <v>2.7</v>
      </c>
      <c r="O105" s="19">
        <f>IFERROR(VLOOKUP(Table2[[#This Row],[Player]],Last3!$B:$AD,7,0),"-")</f>
        <v>30.3</v>
      </c>
      <c r="P105" s="19">
        <f>IFERROR(VLOOKUP(Table2[[#This Row],[Player]],Last3!$B:$AD,8,0),"-")</f>
        <v>16.3</v>
      </c>
      <c r="Q105" s="19">
        <f>IFERROR(VLOOKUP(Table2[[#This Row],[Player]],Last3!$B:$AD,20,0),"-")</f>
        <v>2.8</v>
      </c>
      <c r="R105" s="19">
        <f>IFERROR(VLOOKUP(Table2[[#This Row],[Player]],Last3!$B:$AD,21,0),"-")</f>
        <v>5.5</v>
      </c>
      <c r="S105" s="19">
        <f>IFERROR(VLOOKUP(Table2[[#This Row],[Player]],Last1!$B:$AD,7,0),"-")</f>
        <v>27.5</v>
      </c>
      <c r="T105" s="19">
        <f>IFERROR(VLOOKUP(Table2[[#This Row],[Player]],Last1!$B:$AD,8,0),"-")</f>
        <v>16</v>
      </c>
      <c r="U105" s="19">
        <f>IFERROR(VLOOKUP(Table2[[#This Row],[Player]],Last1!$B:$AD,20,0),"-")</f>
        <v>2</v>
      </c>
      <c r="V105" s="19">
        <f>IFERROR(VLOOKUP(Table2[[#This Row],[Player]],Last1!$B:$AD,21,0),"-")</f>
        <v>3</v>
      </c>
      <c r="Y105" s="128">
        <f>Table2[[#This Row],[3PM]]</f>
        <v>2.5</v>
      </c>
      <c r="Z105" s="128">
        <f>Table2[[#This Row],[3PA]]</f>
        <v>5.9</v>
      </c>
      <c r="AA105" s="128">
        <f>IFERROR(VLOOKUP(Table2[[#This Row],[Player]],Last1!$B:$AD,12,0),"-")</f>
        <v>1</v>
      </c>
      <c r="AB105" s="128">
        <f>IFERROR(VLOOKUP(Table2[[#This Row],[Player]],Last1!$B:$AD,13,0),"-")</f>
        <v>2</v>
      </c>
      <c r="AC105" s="128">
        <f>IFERROR(VLOOKUP(Table2[[#This Row],[Player]],Last3!$B:$AD,12,0),"-")</f>
        <v>2.5</v>
      </c>
      <c r="AD105" s="128">
        <f>IFERROR(VLOOKUP(Table2[[#This Row],[Player]],Last3!$B:$AD,13,0),"-")</f>
        <v>5.3</v>
      </c>
      <c r="AE105" s="135">
        <f>0.33*AVERAGE(Table2[[#This Row],[L3_3PA]],Table2[[#This Row],[SEA_3PA]])</f>
        <v>1.8479999999999999</v>
      </c>
      <c r="AF105" s="76">
        <f>Table2[[#This Row],[L1_3PM]]</f>
        <v>1</v>
      </c>
      <c r="AG105" s="135">
        <f>IFERROR(Table2[[#This Row],[PROJ 3PM]]-Table2[[#This Row],[LG 3PM]],"-")</f>
        <v>0.84799999999999986</v>
      </c>
      <c r="AH10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6" spans="1:34" x14ac:dyDescent="0.3">
      <c r="A106" s="2" t="s">
        <v>299</v>
      </c>
      <c r="B106" s="129" t="str">
        <f>IFERROR(VLOOKUP(Table2[[#This Row],[Player]],Season!$B:$AD,2,0),"-")</f>
        <v>HOU</v>
      </c>
      <c r="C106" s="19">
        <f>IFERROR(VLOOKUP(Table2[[#This Row],[Player]],Season!$B:$AD,3,0),"-")</f>
        <v>21</v>
      </c>
      <c r="D106" s="19">
        <f>IFERROR(VLOOKUP(Table2[[#This Row],[Player]],Season!$B:$AD,4,0),"-")</f>
        <v>15</v>
      </c>
      <c r="E106" s="19">
        <f>IFERROR(VLOOKUP(Table2[[#This Row],[Player]],Season!$B:$AD,7,0),"-")</f>
        <v>27</v>
      </c>
      <c r="F106" s="19">
        <f>IFERROR(VLOOKUP(Table2[[#This Row],[Player]],Season!$B:$AD,8,0),"-")</f>
        <v>11.5</v>
      </c>
      <c r="G106" s="19">
        <f>IFERROR(VLOOKUP(Table2[[#This Row],[Player]],Season!$B:$AD,20,0),"-")</f>
        <v>6.8</v>
      </c>
      <c r="H106" s="19">
        <f>IFERROR(VLOOKUP(Table2[[#This Row],[Player]],Season!$B:$AD,21,0),"-")</f>
        <v>1.1000000000000001</v>
      </c>
      <c r="I106" s="19">
        <f>IFERROR(VLOOKUP(Table2[[#This Row],[Player]],Season!$B:$AD,9,0),"-")</f>
        <v>4.5</v>
      </c>
      <c r="J106" s="19">
        <f>IFERROR(VLOOKUP(Table2[[#This Row],[Player]],Season!$B:$AD,10,0),"-")</f>
        <v>8.9</v>
      </c>
      <c r="K106" s="19">
        <f>IFERROR(VLOOKUP(Table2[[#This Row],[Player]],Season!$B:$AD,12,0),"-")</f>
        <v>0.9</v>
      </c>
      <c r="L106" s="19">
        <f>IFERROR(VLOOKUP(Table2[[#This Row],[Player]],Season!$B:$AD,13,0),"-")</f>
        <v>2.5</v>
      </c>
      <c r="M106" s="19">
        <f>IFERROR(VLOOKUP(Table2[[#This Row],[Player]],Season!$B:$AD,15,0),"-")</f>
        <v>1.5</v>
      </c>
      <c r="N106" s="19">
        <f>IFERROR(VLOOKUP(Table2[[#This Row],[Player]],Season!$B:$AD,16,0),"-")</f>
        <v>2.1</v>
      </c>
      <c r="O106" s="19">
        <f>IFERROR(VLOOKUP(Table2[[#This Row],[Player]],Last3!$B:$AD,7,0),"-")</f>
        <v>28.7</v>
      </c>
      <c r="P106" s="19">
        <f>IFERROR(VLOOKUP(Table2[[#This Row],[Player]],Last3!$B:$AD,8,0),"-")</f>
        <v>12.3</v>
      </c>
      <c r="Q106" s="19">
        <f>IFERROR(VLOOKUP(Table2[[#This Row],[Player]],Last3!$B:$AD,20,0),"-")</f>
        <v>7</v>
      </c>
      <c r="R106" s="19">
        <f>IFERROR(VLOOKUP(Table2[[#This Row],[Player]],Last3!$B:$AD,21,0),"-")</f>
        <v>1.5</v>
      </c>
      <c r="S106" s="19">
        <f>IFERROR(VLOOKUP(Table2[[#This Row],[Player]],Last1!$B:$AD,7,0),"-")</f>
        <v>28</v>
      </c>
      <c r="T106" s="19">
        <f>IFERROR(VLOOKUP(Table2[[#This Row],[Player]],Last1!$B:$AD,8,0),"-")</f>
        <v>13</v>
      </c>
      <c r="U106" s="19">
        <f>IFERROR(VLOOKUP(Table2[[#This Row],[Player]],Last1!$B:$AD,20,0),"-")</f>
        <v>8</v>
      </c>
      <c r="V106" s="19">
        <f>IFERROR(VLOOKUP(Table2[[#This Row],[Player]],Last1!$B:$AD,21,0),"-")</f>
        <v>1</v>
      </c>
      <c r="Y106" s="128">
        <f>Table2[[#This Row],[3PM]]</f>
        <v>0.9</v>
      </c>
      <c r="Z106" s="128">
        <f>Table2[[#This Row],[3PA]]</f>
        <v>2.5</v>
      </c>
      <c r="AA106" s="128">
        <f>IFERROR(VLOOKUP(Table2[[#This Row],[Player]],Last1!$B:$AD,12,0),"-")</f>
        <v>1</v>
      </c>
      <c r="AB106" s="128">
        <f>IFERROR(VLOOKUP(Table2[[#This Row],[Player]],Last1!$B:$AD,13,0),"-")</f>
        <v>4</v>
      </c>
      <c r="AC106" s="128">
        <f>IFERROR(VLOOKUP(Table2[[#This Row],[Player]],Last3!$B:$AD,12,0),"-")</f>
        <v>0.8</v>
      </c>
      <c r="AD106" s="128">
        <f>IFERROR(VLOOKUP(Table2[[#This Row],[Player]],Last3!$B:$AD,13,0),"-")</f>
        <v>2.2999999999999998</v>
      </c>
      <c r="AE106" s="135">
        <f>0.33*AVERAGE(Table2[[#This Row],[L3_3PA]],Table2[[#This Row],[SEA_3PA]])</f>
        <v>0.79200000000000004</v>
      </c>
      <c r="AF106" s="76">
        <f>Table2[[#This Row],[L1_3PM]]</f>
        <v>1</v>
      </c>
      <c r="AG106" s="135">
        <f>IFERROR(Table2[[#This Row],[PROJ 3PM]]-Table2[[#This Row],[LG 3PM]],"-")</f>
        <v>-0.20799999999999996</v>
      </c>
      <c r="AH10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7" spans="1:34" x14ac:dyDescent="0.3">
      <c r="A107" s="2" t="s">
        <v>345</v>
      </c>
      <c r="B107" s="130" t="str">
        <f>IFERROR(VLOOKUP(Table2[[#This Row],[Player]],Season!$B:$AD,2,0),"-")</f>
        <v>DAL</v>
      </c>
      <c r="C107" s="75">
        <f>IFERROR(VLOOKUP(Table2[[#This Row],[Player]],Season!$B:$AD,3,0),"-")</f>
        <v>22</v>
      </c>
      <c r="D107" s="75">
        <f>IFERROR(VLOOKUP(Table2[[#This Row],[Player]],Season!$B:$AD,4,0),"-")</f>
        <v>15</v>
      </c>
      <c r="E107" s="75">
        <f>IFERROR(VLOOKUP(Table2[[#This Row],[Player]],Season!$B:$AD,7,0),"-")</f>
        <v>27.1</v>
      </c>
      <c r="F107" s="19">
        <f>IFERROR(VLOOKUP(Table2[[#This Row],[Player]],Season!$B:$AD,8,0),"-")</f>
        <v>9.1</v>
      </c>
      <c r="G107" s="19">
        <f>IFERROR(VLOOKUP(Table2[[#This Row],[Player]],Season!$B:$AD,20,0),"-")</f>
        <v>3.7</v>
      </c>
      <c r="H107" s="19">
        <f>IFERROR(VLOOKUP(Table2[[#This Row],[Player]],Season!$B:$AD,21,0),"-")</f>
        <v>2.1</v>
      </c>
      <c r="I107" s="19">
        <f>IFERROR(VLOOKUP(Table2[[#This Row],[Player]],Season!$B:$AD,9,0),"-")</f>
        <v>3.8</v>
      </c>
      <c r="J107" s="19">
        <f>IFERROR(VLOOKUP(Table2[[#This Row],[Player]],Season!$B:$AD,10,0),"-")</f>
        <v>7.4</v>
      </c>
      <c r="K107" s="19">
        <f>IFERROR(VLOOKUP(Table2[[#This Row],[Player]],Season!$B:$AD,12,0),"-")</f>
        <v>1.1000000000000001</v>
      </c>
      <c r="L107" s="19">
        <f>IFERROR(VLOOKUP(Table2[[#This Row],[Player]],Season!$B:$AD,13,0),"-")</f>
        <v>2.8</v>
      </c>
      <c r="M107" s="19">
        <f>IFERROR(VLOOKUP(Table2[[#This Row],[Player]],Season!$B:$AD,15,0),"-")</f>
        <v>0.5</v>
      </c>
      <c r="N107" s="19">
        <f>IFERROR(VLOOKUP(Table2[[#This Row],[Player]],Season!$B:$AD,16,0),"-")</f>
        <v>0.6</v>
      </c>
      <c r="O107" s="19">
        <f>IFERROR(VLOOKUP(Table2[[#This Row],[Player]],Last3!$B:$AD,7,0),"-")</f>
        <v>23</v>
      </c>
      <c r="P107" s="19">
        <f>IFERROR(VLOOKUP(Table2[[#This Row],[Player]],Last3!$B:$AD,8,0),"-")</f>
        <v>4.8</v>
      </c>
      <c r="Q107" s="19">
        <f>IFERROR(VLOOKUP(Table2[[#This Row],[Player]],Last3!$B:$AD,20,0),"-")</f>
        <v>2.8</v>
      </c>
      <c r="R107" s="19">
        <f>IFERROR(VLOOKUP(Table2[[#This Row],[Player]],Last3!$B:$AD,21,0),"-")</f>
        <v>1</v>
      </c>
      <c r="S107" s="19">
        <f>IFERROR(VLOOKUP(Table2[[#This Row],[Player]],Last1!$B:$AD,7,0),"-")</f>
        <v>20.5</v>
      </c>
      <c r="T107" s="19">
        <f>IFERROR(VLOOKUP(Table2[[#This Row],[Player]],Last1!$B:$AD,8,0),"-")</f>
        <v>2</v>
      </c>
      <c r="U107" s="19">
        <f>IFERROR(VLOOKUP(Table2[[#This Row],[Player]],Last1!$B:$AD,20,0),"-")</f>
        <v>4</v>
      </c>
      <c r="V107" s="19">
        <f>IFERROR(VLOOKUP(Table2[[#This Row],[Player]],Last1!$B:$AD,21,0),"-")</f>
        <v>1</v>
      </c>
      <c r="W107" s="75"/>
      <c r="X107" s="75"/>
      <c r="Y107" s="128">
        <f>Table2[[#This Row],[3PM]]</f>
        <v>1.1000000000000001</v>
      </c>
      <c r="Z107" s="128">
        <f>Table2[[#This Row],[3PA]]</f>
        <v>2.8</v>
      </c>
      <c r="AA107" s="128">
        <f>IFERROR(VLOOKUP(Table2[[#This Row],[Player]],Last1!$B:$AD,12,0),"-")</f>
        <v>0</v>
      </c>
      <c r="AB107" s="128">
        <f>IFERROR(VLOOKUP(Table2[[#This Row],[Player]],Last1!$B:$AD,13,0),"-")</f>
        <v>0</v>
      </c>
      <c r="AC107" s="128">
        <f>IFERROR(VLOOKUP(Table2[[#This Row],[Player]],Last3!$B:$AD,12,0),"-")</f>
        <v>0.5</v>
      </c>
      <c r="AD107" s="128">
        <f>IFERROR(VLOOKUP(Table2[[#This Row],[Player]],Last3!$B:$AD,13,0),"-")</f>
        <v>1.3</v>
      </c>
      <c r="AE107" s="135">
        <f>0.33*AVERAGE(Table2[[#This Row],[L3_3PA]],Table2[[#This Row],[SEA_3PA]])</f>
        <v>0.67649999999999999</v>
      </c>
      <c r="AF107" s="76">
        <f>Table2[[#This Row],[L1_3PM]]</f>
        <v>0</v>
      </c>
      <c r="AG107" s="135">
        <f>IFERROR(Table2[[#This Row],[PROJ 3PM]]-Table2[[#This Row],[LG 3PM]],"-")</f>
        <v>0.67649999999999999</v>
      </c>
      <c r="AH10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8" spans="1:34" x14ac:dyDescent="0.3">
      <c r="A108" s="2" t="s">
        <v>179</v>
      </c>
      <c r="B108" s="129" t="str">
        <f>IFERROR(VLOOKUP(Table2[[#This Row],[Player]],Season!$B:$AD,2,0),"-")</f>
        <v>MIL</v>
      </c>
      <c r="C108" s="19">
        <f>IFERROR(VLOOKUP(Table2[[#This Row],[Player]],Season!$B:$AD,3,0),"-")</f>
        <v>34</v>
      </c>
      <c r="D108" s="19">
        <f>IFERROR(VLOOKUP(Table2[[#This Row],[Player]],Season!$B:$AD,4,0),"-")</f>
        <v>14</v>
      </c>
      <c r="E108" s="19">
        <f>IFERROR(VLOOKUP(Table2[[#This Row],[Player]],Season!$B:$AD,7,0),"-")</f>
        <v>30.8</v>
      </c>
      <c r="F108" s="19">
        <f>IFERROR(VLOOKUP(Table2[[#This Row],[Player]],Season!$B:$AD,8,0),"-")</f>
        <v>19.7</v>
      </c>
      <c r="G108" s="19">
        <f>IFERROR(VLOOKUP(Table2[[#This Row],[Player]],Season!$B:$AD,20,0),"-")</f>
        <v>7.4</v>
      </c>
      <c r="H108" s="19">
        <f>IFERROR(VLOOKUP(Table2[[#This Row],[Player]],Season!$B:$AD,21,0),"-")</f>
        <v>1.8</v>
      </c>
      <c r="I108" s="19">
        <f>IFERROR(VLOOKUP(Table2[[#This Row],[Player]],Season!$B:$AD,9,0),"-")</f>
        <v>7.6</v>
      </c>
      <c r="J108" s="19">
        <f>IFERROR(VLOOKUP(Table2[[#This Row],[Player]],Season!$B:$AD,10,0),"-")</f>
        <v>13.3</v>
      </c>
      <c r="K108" s="19">
        <f>IFERROR(VLOOKUP(Table2[[#This Row],[Player]],Season!$B:$AD,12,0),"-")</f>
        <v>1.7</v>
      </c>
      <c r="L108" s="19">
        <f>IFERROR(VLOOKUP(Table2[[#This Row],[Player]],Season!$B:$AD,13,0),"-")</f>
        <v>4.4000000000000004</v>
      </c>
      <c r="M108" s="19">
        <f>IFERROR(VLOOKUP(Table2[[#This Row],[Player]],Season!$B:$AD,15,0),"-")</f>
        <v>2.7</v>
      </c>
      <c r="N108" s="19">
        <f>IFERROR(VLOOKUP(Table2[[#This Row],[Player]],Season!$B:$AD,16,0),"-")</f>
        <v>3.4</v>
      </c>
      <c r="O108" s="19">
        <f>IFERROR(VLOOKUP(Table2[[#This Row],[Player]],Last3!$B:$AD,7,0),"-")</f>
        <v>26.3</v>
      </c>
      <c r="P108" s="19">
        <f>IFERROR(VLOOKUP(Table2[[#This Row],[Player]],Last3!$B:$AD,8,0),"-")</f>
        <v>16.3</v>
      </c>
      <c r="Q108" s="19">
        <f>IFERROR(VLOOKUP(Table2[[#This Row],[Player]],Last3!$B:$AD,20,0),"-")</f>
        <v>8</v>
      </c>
      <c r="R108" s="19">
        <f>IFERROR(VLOOKUP(Table2[[#This Row],[Player]],Last3!$B:$AD,21,0),"-")</f>
        <v>1.3</v>
      </c>
      <c r="S108" s="19">
        <f>IFERROR(VLOOKUP(Table2[[#This Row],[Player]],Last1!$B:$AD,7,0),"-")</f>
        <v>34.5</v>
      </c>
      <c r="T108" s="19">
        <f>IFERROR(VLOOKUP(Table2[[#This Row],[Player]],Last1!$B:$AD,8,0),"-")</f>
        <v>24</v>
      </c>
      <c r="U108" s="19">
        <f>IFERROR(VLOOKUP(Table2[[#This Row],[Player]],Last1!$B:$AD,20,0),"-")</f>
        <v>14</v>
      </c>
      <c r="V108" s="19">
        <f>IFERROR(VLOOKUP(Table2[[#This Row],[Player]],Last1!$B:$AD,21,0),"-")</f>
        <v>2</v>
      </c>
      <c r="Y108" s="128">
        <f>Table2[[#This Row],[3PM]]</f>
        <v>1.7</v>
      </c>
      <c r="Z108" s="128">
        <f>Table2[[#This Row],[3PA]]</f>
        <v>4.4000000000000004</v>
      </c>
      <c r="AA108" s="128">
        <f>IFERROR(VLOOKUP(Table2[[#This Row],[Player]],Last1!$B:$AD,12,0),"-")</f>
        <v>0</v>
      </c>
      <c r="AB108" s="128">
        <f>IFERROR(VLOOKUP(Table2[[#This Row],[Player]],Last1!$B:$AD,13,0),"-")</f>
        <v>1</v>
      </c>
      <c r="AC108" s="128">
        <f>IFERROR(VLOOKUP(Table2[[#This Row],[Player]],Last3!$B:$AD,12,0),"-")</f>
        <v>0.8</v>
      </c>
      <c r="AD108" s="128">
        <f>IFERROR(VLOOKUP(Table2[[#This Row],[Player]],Last3!$B:$AD,13,0),"-")</f>
        <v>2.8</v>
      </c>
      <c r="AE108" s="83">
        <f>0.33*AVERAGE(Table2[[#This Row],[L3_3PA]],Table2[[#This Row],[SEA_3PA]])</f>
        <v>1.1880000000000002</v>
      </c>
      <c r="AF108" s="21">
        <f>Table2[[#This Row],[L1_3PM]]</f>
        <v>0</v>
      </c>
      <c r="AG108" s="83">
        <f>IFERROR(Table2[[#This Row],[PROJ 3PM]]-Table2[[#This Row],[LG 3PM]],"-")</f>
        <v>1.1880000000000002</v>
      </c>
      <c r="AH10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09" spans="1:34" x14ac:dyDescent="0.3">
      <c r="A109" s="2" t="s">
        <v>232</v>
      </c>
      <c r="B109" s="129" t="str">
        <f>IFERROR(VLOOKUP(Table2[[#This Row],[Player]],Season!$B:$AD,2,0),"-")</f>
        <v>DEN</v>
      </c>
      <c r="C109" s="19">
        <f>IFERROR(VLOOKUP(Table2[[#This Row],[Player]],Season!$B:$AD,3,0),"-")</f>
        <v>30</v>
      </c>
      <c r="D109" s="19">
        <f>IFERROR(VLOOKUP(Table2[[#This Row],[Player]],Season!$B:$AD,4,0),"-")</f>
        <v>15</v>
      </c>
      <c r="E109" s="19">
        <f>IFERROR(VLOOKUP(Table2[[#This Row],[Player]],Season!$B:$AD,7,0),"-")</f>
        <v>32.299999999999997</v>
      </c>
      <c r="F109" s="19">
        <f>IFERROR(VLOOKUP(Table2[[#This Row],[Player]],Season!$B:$AD,8,0),"-")</f>
        <v>8.6999999999999993</v>
      </c>
      <c r="G109" s="19">
        <f>IFERROR(VLOOKUP(Table2[[#This Row],[Player]],Season!$B:$AD,20,0),"-")</f>
        <v>1.9</v>
      </c>
      <c r="H109" s="19">
        <f>IFERROR(VLOOKUP(Table2[[#This Row],[Player]],Season!$B:$AD,21,0),"-")</f>
        <v>2.8</v>
      </c>
      <c r="I109" s="19">
        <f>IFERROR(VLOOKUP(Table2[[#This Row],[Player]],Season!$B:$AD,9,0),"-")</f>
        <v>3.1</v>
      </c>
      <c r="J109" s="19">
        <f>IFERROR(VLOOKUP(Table2[[#This Row],[Player]],Season!$B:$AD,10,0),"-")</f>
        <v>7.5</v>
      </c>
      <c r="K109" s="19">
        <f>IFERROR(VLOOKUP(Table2[[#This Row],[Player]],Season!$B:$AD,12,0),"-")</f>
        <v>1</v>
      </c>
      <c r="L109" s="19">
        <f>IFERROR(VLOOKUP(Table2[[#This Row],[Player]],Season!$B:$AD,13,0),"-")</f>
        <v>3.7</v>
      </c>
      <c r="M109" s="19">
        <f>IFERROR(VLOOKUP(Table2[[#This Row],[Player]],Season!$B:$AD,15,0),"-")</f>
        <v>1.5</v>
      </c>
      <c r="N109" s="19">
        <f>IFERROR(VLOOKUP(Table2[[#This Row],[Player]],Season!$B:$AD,16,0),"-")</f>
        <v>2</v>
      </c>
      <c r="O109" s="19">
        <f>IFERROR(VLOOKUP(Table2[[#This Row],[Player]],Last3!$B:$AD,7,0),"-")</f>
        <v>30.8</v>
      </c>
      <c r="P109" s="19">
        <f>IFERROR(VLOOKUP(Table2[[#This Row],[Player]],Last3!$B:$AD,8,0),"-")</f>
        <v>7.5</v>
      </c>
      <c r="Q109" s="19">
        <f>IFERROR(VLOOKUP(Table2[[#This Row],[Player]],Last3!$B:$AD,20,0),"-")</f>
        <v>3.3</v>
      </c>
      <c r="R109" s="19">
        <f>IFERROR(VLOOKUP(Table2[[#This Row],[Player]],Last3!$B:$AD,21,0),"-")</f>
        <v>2.2999999999999998</v>
      </c>
      <c r="S109" s="19">
        <f>IFERROR(VLOOKUP(Table2[[#This Row],[Player]],Last1!$B:$AD,7,0),"-")</f>
        <v>31.7</v>
      </c>
      <c r="T109" s="19">
        <f>IFERROR(VLOOKUP(Table2[[#This Row],[Player]],Last1!$B:$AD,8,0),"-")</f>
        <v>5</v>
      </c>
      <c r="U109" s="19">
        <f>IFERROR(VLOOKUP(Table2[[#This Row],[Player]],Last1!$B:$AD,20,0),"-")</f>
        <v>1</v>
      </c>
      <c r="V109" s="19">
        <f>IFERROR(VLOOKUP(Table2[[#This Row],[Player]],Last1!$B:$AD,21,0),"-")</f>
        <v>2</v>
      </c>
      <c r="Y109" s="128">
        <f>Table2[[#This Row],[3PM]]</f>
        <v>1</v>
      </c>
      <c r="Z109" s="128">
        <f>Table2[[#This Row],[3PA]]</f>
        <v>3.7</v>
      </c>
      <c r="AA109" s="128">
        <f>IFERROR(VLOOKUP(Table2[[#This Row],[Player]],Last1!$B:$AD,12,0),"-")</f>
        <v>1</v>
      </c>
      <c r="AB109" s="128">
        <f>IFERROR(VLOOKUP(Table2[[#This Row],[Player]],Last1!$B:$AD,13,0),"-")</f>
        <v>4</v>
      </c>
      <c r="AC109" s="128">
        <f>IFERROR(VLOOKUP(Table2[[#This Row],[Player]],Last3!$B:$AD,12,0),"-")</f>
        <v>0.8</v>
      </c>
      <c r="AD109" s="128">
        <f>IFERROR(VLOOKUP(Table2[[#This Row],[Player]],Last3!$B:$AD,13,0),"-")</f>
        <v>3</v>
      </c>
      <c r="AE109" s="135">
        <f>0.33*AVERAGE(Table2[[#This Row],[L3_3PA]],Table2[[#This Row],[SEA_3PA]])</f>
        <v>1.1055000000000001</v>
      </c>
      <c r="AF109" s="76">
        <f>Table2[[#This Row],[L1_3PM]]</f>
        <v>1</v>
      </c>
      <c r="AG109" s="135">
        <f>IFERROR(Table2[[#This Row],[PROJ 3PM]]-Table2[[#This Row],[LG 3PM]],"-")</f>
        <v>0.10550000000000015</v>
      </c>
      <c r="AH10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0" spans="1:34" x14ac:dyDescent="0.3">
      <c r="A110" s="2" t="s">
        <v>190</v>
      </c>
      <c r="B110" s="129" t="str">
        <f>IFERROR(VLOOKUP(Table2[[#This Row],[Player]],Season!$B:$AD,2,0),"-")</f>
        <v>ORL</v>
      </c>
      <c r="C110" s="134">
        <f>IFERROR(VLOOKUP(Table2[[#This Row],[Player]],Season!$B:$AD,3,0),"-")</f>
        <v>23</v>
      </c>
      <c r="D110" s="134">
        <f>IFERROR(VLOOKUP(Table2[[#This Row],[Player]],Season!$B:$AD,4,0),"-")</f>
        <v>12</v>
      </c>
      <c r="E110" s="134">
        <f>IFERROR(VLOOKUP(Table2[[#This Row],[Player]],Season!$B:$AD,7,0),"-")</f>
        <v>30.7</v>
      </c>
      <c r="F110" s="19">
        <f>IFERROR(VLOOKUP(Table2[[#This Row],[Player]],Season!$B:$AD,8,0),"-")</f>
        <v>17.2</v>
      </c>
      <c r="G110" s="19">
        <f>IFERROR(VLOOKUP(Table2[[#This Row],[Player]],Season!$B:$AD,20,0),"-")</f>
        <v>9.1</v>
      </c>
      <c r="H110" s="19">
        <f>IFERROR(VLOOKUP(Table2[[#This Row],[Player]],Season!$B:$AD,21,0),"-")</f>
        <v>1.6</v>
      </c>
      <c r="I110" s="19">
        <f>IFERROR(VLOOKUP(Table2[[#This Row],[Player]],Season!$B:$AD,9,0),"-")</f>
        <v>6.6</v>
      </c>
      <c r="J110" s="19">
        <f>IFERROR(VLOOKUP(Table2[[#This Row],[Player]],Season!$B:$AD,10,0),"-")</f>
        <v>11.7</v>
      </c>
      <c r="K110" s="19">
        <f>IFERROR(VLOOKUP(Table2[[#This Row],[Player]],Season!$B:$AD,12,0),"-")</f>
        <v>1.8</v>
      </c>
      <c r="L110" s="19">
        <f>IFERROR(VLOOKUP(Table2[[#This Row],[Player]],Season!$B:$AD,13,0),"-")</f>
        <v>5.0999999999999996</v>
      </c>
      <c r="M110" s="19">
        <f>IFERROR(VLOOKUP(Table2[[#This Row],[Player]],Season!$B:$AD,15,0),"-")</f>
        <v>2.2999999999999998</v>
      </c>
      <c r="N110" s="19">
        <f>IFERROR(VLOOKUP(Table2[[#This Row],[Player]],Season!$B:$AD,16,0),"-")</f>
        <v>2.8</v>
      </c>
      <c r="O110" s="19">
        <f>IFERROR(VLOOKUP(Table2[[#This Row],[Player]],Last3!$B:$AD,7,0),"-")</f>
        <v>29.9</v>
      </c>
      <c r="P110" s="19">
        <f>IFERROR(VLOOKUP(Table2[[#This Row],[Player]],Last3!$B:$AD,8,0),"-")</f>
        <v>15.5</v>
      </c>
      <c r="Q110" s="19">
        <f>IFERROR(VLOOKUP(Table2[[#This Row],[Player]],Last3!$B:$AD,20,0),"-")</f>
        <v>7.5</v>
      </c>
      <c r="R110" s="19">
        <f>IFERROR(VLOOKUP(Table2[[#This Row],[Player]],Last3!$B:$AD,21,0),"-")</f>
        <v>1.5</v>
      </c>
      <c r="S110" s="19">
        <f>IFERROR(VLOOKUP(Table2[[#This Row],[Player]],Last1!$B:$AD,7,0),"-")</f>
        <v>29.2</v>
      </c>
      <c r="T110" s="19">
        <f>IFERROR(VLOOKUP(Table2[[#This Row],[Player]],Last1!$B:$AD,8,0),"-")</f>
        <v>14</v>
      </c>
      <c r="U110" s="19">
        <f>IFERROR(VLOOKUP(Table2[[#This Row],[Player]],Last1!$B:$AD,20,0),"-")</f>
        <v>7</v>
      </c>
      <c r="V110" s="19">
        <f>IFERROR(VLOOKUP(Table2[[#This Row],[Player]],Last1!$B:$AD,21,0),"-")</f>
        <v>2</v>
      </c>
      <c r="W110" s="75"/>
      <c r="X110" s="75"/>
      <c r="Y110" s="128">
        <f>Table2[[#This Row],[3PM]]</f>
        <v>1.8</v>
      </c>
      <c r="Z110" s="128">
        <f>Table2[[#This Row],[3PA]]</f>
        <v>5.0999999999999996</v>
      </c>
      <c r="AA110" s="128">
        <f>IFERROR(VLOOKUP(Table2[[#This Row],[Player]],Last1!$B:$AD,12,0),"-")</f>
        <v>2</v>
      </c>
      <c r="AB110" s="128">
        <f>IFERROR(VLOOKUP(Table2[[#This Row],[Player]],Last1!$B:$AD,13,0),"-")</f>
        <v>6</v>
      </c>
      <c r="AC110" s="128">
        <f>IFERROR(VLOOKUP(Table2[[#This Row],[Player]],Last3!$B:$AD,12,0),"-")</f>
        <v>1.8</v>
      </c>
      <c r="AD110" s="128">
        <f>IFERROR(VLOOKUP(Table2[[#This Row],[Player]],Last3!$B:$AD,13,0),"-")</f>
        <v>4.8</v>
      </c>
      <c r="AE110" s="135">
        <f>0.33*AVERAGE(Table2[[#This Row],[L3_3PA]],Table2[[#This Row],[SEA_3PA]])</f>
        <v>1.6335</v>
      </c>
      <c r="AF110" s="76">
        <f>Table2[[#This Row],[L1_3PM]]</f>
        <v>2</v>
      </c>
      <c r="AG110" s="135">
        <f>IFERROR(Table2[[#This Row],[PROJ 3PM]]-Table2[[#This Row],[LG 3PM]],"-")</f>
        <v>-0.36650000000000005</v>
      </c>
      <c r="AH11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1" spans="1:34" x14ac:dyDescent="0.3">
      <c r="A111" s="2" t="s">
        <v>161</v>
      </c>
      <c r="B111" s="129" t="str">
        <f>IFERROR(VLOOKUP(Table2[[#This Row],[Player]],Season!$B:$AD,2,0),"-")</f>
        <v>IND</v>
      </c>
      <c r="C111" s="19">
        <f>IFERROR(VLOOKUP(Table2[[#This Row],[Player]],Season!$B:$AD,3,0),"-")</f>
        <v>30</v>
      </c>
      <c r="D111" s="19">
        <f>IFERROR(VLOOKUP(Table2[[#This Row],[Player]],Season!$B:$AD,4,0),"-")</f>
        <v>14</v>
      </c>
      <c r="E111" s="19">
        <f>IFERROR(VLOOKUP(Table2[[#This Row],[Player]],Season!$B:$AD,7,0),"-")</f>
        <v>29.3</v>
      </c>
      <c r="F111" s="19">
        <f>IFERROR(VLOOKUP(Table2[[#This Row],[Player]],Season!$B:$AD,8,0),"-")</f>
        <v>14.4</v>
      </c>
      <c r="G111" s="19">
        <f>IFERROR(VLOOKUP(Table2[[#This Row],[Player]],Season!$B:$AD,20,0),"-")</f>
        <v>5.6</v>
      </c>
      <c r="H111" s="19">
        <f>IFERROR(VLOOKUP(Table2[[#This Row],[Player]],Season!$B:$AD,21,0),"-")</f>
        <v>3</v>
      </c>
      <c r="I111" s="19">
        <f>IFERROR(VLOOKUP(Table2[[#This Row],[Player]],Season!$B:$AD,9,0),"-")</f>
        <v>5.0999999999999996</v>
      </c>
      <c r="J111" s="19">
        <f>IFERROR(VLOOKUP(Table2[[#This Row],[Player]],Season!$B:$AD,10,0),"-")</f>
        <v>11.3</v>
      </c>
      <c r="K111" s="19">
        <f>IFERROR(VLOOKUP(Table2[[#This Row],[Player]],Season!$B:$AD,12,0),"-")</f>
        <v>2.6</v>
      </c>
      <c r="L111" s="19">
        <f>IFERROR(VLOOKUP(Table2[[#This Row],[Player]],Season!$B:$AD,13,0),"-")</f>
        <v>6.6</v>
      </c>
      <c r="M111" s="19">
        <f>IFERROR(VLOOKUP(Table2[[#This Row],[Player]],Season!$B:$AD,15,0),"-")</f>
        <v>1.4</v>
      </c>
      <c r="N111" s="19">
        <f>IFERROR(VLOOKUP(Table2[[#This Row],[Player]],Season!$B:$AD,16,0),"-")</f>
        <v>2</v>
      </c>
      <c r="O111" s="19">
        <f>IFERROR(VLOOKUP(Table2[[#This Row],[Player]],Last3!$B:$AD,7,0),"-")</f>
        <v>28.4</v>
      </c>
      <c r="P111" s="19">
        <f>IFERROR(VLOOKUP(Table2[[#This Row],[Player]],Last3!$B:$AD,8,0),"-")</f>
        <v>12.3</v>
      </c>
      <c r="Q111" s="19">
        <f>IFERROR(VLOOKUP(Table2[[#This Row],[Player]],Last3!$B:$AD,20,0),"-")</f>
        <v>6</v>
      </c>
      <c r="R111" s="19">
        <f>IFERROR(VLOOKUP(Table2[[#This Row],[Player]],Last3!$B:$AD,21,0),"-")</f>
        <v>4</v>
      </c>
      <c r="S111" s="19" t="str">
        <f>IFERROR(VLOOKUP(Table2[[#This Row],[Player]],Last1!$B:$AD,7,0),"-")</f>
        <v>-</v>
      </c>
      <c r="T111" s="19" t="str">
        <f>IFERROR(VLOOKUP(Table2[[#This Row],[Player]],Last1!$B:$AD,8,0),"-")</f>
        <v>-</v>
      </c>
      <c r="U111" s="19" t="str">
        <f>IFERROR(VLOOKUP(Table2[[#This Row],[Player]],Last1!$B:$AD,20,0),"-")</f>
        <v>-</v>
      </c>
      <c r="V111" s="19" t="str">
        <f>IFERROR(VLOOKUP(Table2[[#This Row],[Player]],Last1!$B:$AD,21,0),"-")</f>
        <v>-</v>
      </c>
      <c r="Y111" s="128">
        <f>Table2[[#This Row],[3PM]]</f>
        <v>2.6</v>
      </c>
      <c r="Z111" s="128">
        <f>Table2[[#This Row],[3PA]]</f>
        <v>6.6</v>
      </c>
      <c r="AA111" s="128" t="str">
        <f>IFERROR(VLOOKUP(Table2[[#This Row],[Player]],Last1!$B:$AD,12,0),"-")</f>
        <v>-</v>
      </c>
      <c r="AB111" s="128" t="str">
        <f>IFERROR(VLOOKUP(Table2[[#This Row],[Player]],Last1!$B:$AD,13,0),"-")</f>
        <v>-</v>
      </c>
      <c r="AC111" s="128">
        <f>IFERROR(VLOOKUP(Table2[[#This Row],[Player]],Last3!$B:$AD,12,0),"-")</f>
        <v>2</v>
      </c>
      <c r="AD111" s="128">
        <f>IFERROR(VLOOKUP(Table2[[#This Row],[Player]],Last3!$B:$AD,13,0),"-")</f>
        <v>6.3</v>
      </c>
      <c r="AE111" s="135">
        <f>0.33*AVERAGE(Table2[[#This Row],[L3_3PA]],Table2[[#This Row],[SEA_3PA]])</f>
        <v>2.1284999999999998</v>
      </c>
      <c r="AF111" s="76" t="str">
        <f>Table2[[#This Row],[L1_3PM]]</f>
        <v>-</v>
      </c>
      <c r="AG111" s="135" t="str">
        <f>IFERROR(Table2[[#This Row],[PROJ 3PM]]-Table2[[#This Row],[LG 3PM]],"-")</f>
        <v>-</v>
      </c>
      <c r="AH11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12" spans="1:34" x14ac:dyDescent="0.3">
      <c r="A112" s="2" t="s">
        <v>126</v>
      </c>
      <c r="B112" s="130" t="str">
        <f>IFERROR(VLOOKUP(Table2[[#This Row],[Player]],Season!$B:$AD,2,0),"-")</f>
        <v>UTA</v>
      </c>
      <c r="C112" s="75">
        <f>IFERROR(VLOOKUP(Table2[[#This Row],[Player]],Season!$B:$AD,3,0),"-")</f>
        <v>25</v>
      </c>
      <c r="D112" s="75">
        <f>IFERROR(VLOOKUP(Table2[[#This Row],[Player]],Season!$B:$AD,4,0),"-")</f>
        <v>11</v>
      </c>
      <c r="E112" s="75">
        <f>IFERROR(VLOOKUP(Table2[[#This Row],[Player]],Season!$B:$AD,7,0),"-")</f>
        <v>35.1</v>
      </c>
      <c r="F112" s="19">
        <f>IFERROR(VLOOKUP(Table2[[#This Row],[Player]],Season!$B:$AD,8,0),"-")</f>
        <v>29.6</v>
      </c>
      <c r="G112" s="19">
        <f>IFERROR(VLOOKUP(Table2[[#This Row],[Player]],Season!$B:$AD,20,0),"-")</f>
        <v>8.8000000000000007</v>
      </c>
      <c r="H112" s="19">
        <f>IFERROR(VLOOKUP(Table2[[#This Row],[Player]],Season!$B:$AD,21,0),"-")</f>
        <v>2.1</v>
      </c>
      <c r="I112" s="19">
        <f>IFERROR(VLOOKUP(Table2[[#This Row],[Player]],Season!$B:$AD,9,0),"-")</f>
        <v>9.9</v>
      </c>
      <c r="J112" s="19">
        <f>IFERROR(VLOOKUP(Table2[[#This Row],[Player]],Season!$B:$AD,10,0),"-")</f>
        <v>21.6</v>
      </c>
      <c r="K112" s="19">
        <f>IFERROR(VLOOKUP(Table2[[#This Row],[Player]],Season!$B:$AD,12,0),"-")</f>
        <v>3.2</v>
      </c>
      <c r="L112" s="19">
        <f>IFERROR(VLOOKUP(Table2[[#This Row],[Player]],Season!$B:$AD,13,0),"-")</f>
        <v>9.5</v>
      </c>
      <c r="M112" s="19">
        <f>IFERROR(VLOOKUP(Table2[[#This Row],[Player]],Season!$B:$AD,15,0),"-")</f>
        <v>6.6</v>
      </c>
      <c r="N112" s="19">
        <f>IFERROR(VLOOKUP(Table2[[#This Row],[Player]],Season!$B:$AD,16,0),"-")</f>
        <v>7.7</v>
      </c>
      <c r="O112" s="19">
        <f>IFERROR(VLOOKUP(Table2[[#This Row],[Player]],Last3!$B:$AD,7,0),"-")</f>
        <v>34.5</v>
      </c>
      <c r="P112" s="19">
        <f>IFERROR(VLOOKUP(Table2[[#This Row],[Player]],Last3!$B:$AD,8,0),"-")</f>
        <v>32.5</v>
      </c>
      <c r="Q112" s="19">
        <f>IFERROR(VLOOKUP(Table2[[#This Row],[Player]],Last3!$B:$AD,20,0),"-")</f>
        <v>10.5</v>
      </c>
      <c r="R112" s="19">
        <f>IFERROR(VLOOKUP(Table2[[#This Row],[Player]],Last3!$B:$AD,21,0),"-")</f>
        <v>2.5</v>
      </c>
      <c r="S112" s="19">
        <f>IFERROR(VLOOKUP(Table2[[#This Row],[Player]],Last1!$B:$AD,7,0),"-")</f>
        <v>35.700000000000003</v>
      </c>
      <c r="T112" s="19">
        <f>IFERROR(VLOOKUP(Table2[[#This Row],[Player]],Last1!$B:$AD,8,0),"-")</f>
        <v>25</v>
      </c>
      <c r="U112" s="19">
        <f>IFERROR(VLOOKUP(Table2[[#This Row],[Player]],Last1!$B:$AD,20,0),"-")</f>
        <v>9</v>
      </c>
      <c r="V112" s="19">
        <f>IFERROR(VLOOKUP(Table2[[#This Row],[Player]],Last1!$B:$AD,21,0),"-")</f>
        <v>2</v>
      </c>
      <c r="W112" s="75"/>
      <c r="X112" s="75"/>
      <c r="Y112" s="128">
        <f>Table2[[#This Row],[3PM]]</f>
        <v>3.2</v>
      </c>
      <c r="Z112" s="128">
        <f>Table2[[#This Row],[3PA]]</f>
        <v>9.5</v>
      </c>
      <c r="AA112" s="128">
        <f>IFERROR(VLOOKUP(Table2[[#This Row],[Player]],Last1!$B:$AD,12,0),"-")</f>
        <v>2</v>
      </c>
      <c r="AB112" s="128">
        <f>IFERROR(VLOOKUP(Table2[[#This Row],[Player]],Last1!$B:$AD,13,0),"-")</f>
        <v>10</v>
      </c>
      <c r="AC112" s="128">
        <f>IFERROR(VLOOKUP(Table2[[#This Row],[Player]],Last3!$B:$AD,12,0),"-")</f>
        <v>3</v>
      </c>
      <c r="AD112" s="128">
        <f>IFERROR(VLOOKUP(Table2[[#This Row],[Player]],Last3!$B:$AD,13,0),"-")</f>
        <v>11</v>
      </c>
      <c r="AE112" s="135">
        <f>0.33*AVERAGE(Table2[[#This Row],[L3_3PA]],Table2[[#This Row],[SEA_3PA]])</f>
        <v>3.3825000000000003</v>
      </c>
      <c r="AF112" s="76">
        <f>Table2[[#This Row],[L1_3PM]]</f>
        <v>2</v>
      </c>
      <c r="AG112" s="135">
        <f>IFERROR(Table2[[#This Row],[PROJ 3PM]]-Table2[[#This Row],[LG 3PM]],"-")</f>
        <v>1.3825000000000003</v>
      </c>
      <c r="AH11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3+ 3PM</v>
      </c>
    </row>
    <row r="113" spans="1:34" x14ac:dyDescent="0.3">
      <c r="A113" s="2" t="s">
        <v>348</v>
      </c>
      <c r="B113" s="129" t="str">
        <f>IFERROR(VLOOKUP(Table2[[#This Row],[Player]],Season!$B:$AD,2,0),"-")</f>
        <v>UTA</v>
      </c>
      <c r="C113" s="19">
        <f>IFERROR(VLOOKUP(Table2[[#This Row],[Player]],Season!$B:$AD,3,0),"-")</f>
        <v>22</v>
      </c>
      <c r="D113" s="19">
        <f>IFERROR(VLOOKUP(Table2[[#This Row],[Player]],Season!$B:$AD,4,0),"-")</f>
        <v>15</v>
      </c>
      <c r="E113" s="19">
        <f>IFERROR(VLOOKUP(Table2[[#This Row],[Player]],Season!$B:$AD,7,0),"-")</f>
        <v>29.2</v>
      </c>
      <c r="F113" s="19">
        <f>IFERROR(VLOOKUP(Table2[[#This Row],[Player]],Season!$B:$AD,8,0),"-")</f>
        <v>12.4</v>
      </c>
      <c r="G113" s="19">
        <f>IFERROR(VLOOKUP(Table2[[#This Row],[Player]],Season!$B:$AD,20,0),"-")</f>
        <v>2.7</v>
      </c>
      <c r="H113" s="19">
        <f>IFERROR(VLOOKUP(Table2[[#This Row],[Player]],Season!$B:$AD,21,0),"-")</f>
        <v>1.9</v>
      </c>
      <c r="I113" s="19">
        <f>IFERROR(VLOOKUP(Table2[[#This Row],[Player]],Season!$B:$AD,9,0),"-")</f>
        <v>4.0999999999999996</v>
      </c>
      <c r="J113" s="19">
        <f>IFERROR(VLOOKUP(Table2[[#This Row],[Player]],Season!$B:$AD,10,0),"-")</f>
        <v>10.199999999999999</v>
      </c>
      <c r="K113" s="19">
        <f>IFERROR(VLOOKUP(Table2[[#This Row],[Player]],Season!$B:$AD,12,0),"-")</f>
        <v>2.5</v>
      </c>
      <c r="L113" s="19">
        <f>IFERROR(VLOOKUP(Table2[[#This Row],[Player]],Season!$B:$AD,13,0),"-")</f>
        <v>6.7</v>
      </c>
      <c r="M113" s="19">
        <f>IFERROR(VLOOKUP(Table2[[#This Row],[Player]],Season!$B:$AD,15,0),"-")</f>
        <v>1.7</v>
      </c>
      <c r="N113" s="19">
        <f>IFERROR(VLOOKUP(Table2[[#This Row],[Player]],Season!$B:$AD,16,0),"-")</f>
        <v>2.1</v>
      </c>
      <c r="O113" s="19">
        <f>IFERROR(VLOOKUP(Table2[[#This Row],[Player]],Last3!$B:$AD,7,0),"-")</f>
        <v>29.5</v>
      </c>
      <c r="P113" s="19">
        <f>IFERROR(VLOOKUP(Table2[[#This Row],[Player]],Last3!$B:$AD,8,0),"-")</f>
        <v>10.5</v>
      </c>
      <c r="Q113" s="19">
        <f>IFERROR(VLOOKUP(Table2[[#This Row],[Player]],Last3!$B:$AD,20,0),"-")</f>
        <v>3</v>
      </c>
      <c r="R113" s="19">
        <f>IFERROR(VLOOKUP(Table2[[#This Row],[Player]],Last3!$B:$AD,21,0),"-")</f>
        <v>2.5</v>
      </c>
      <c r="S113" s="19">
        <f>IFERROR(VLOOKUP(Table2[[#This Row],[Player]],Last1!$B:$AD,7,0),"-")</f>
        <v>24.4</v>
      </c>
      <c r="T113" s="19">
        <f>IFERROR(VLOOKUP(Table2[[#This Row],[Player]],Last1!$B:$AD,8,0),"-")</f>
        <v>9</v>
      </c>
      <c r="U113" s="19">
        <f>IFERROR(VLOOKUP(Table2[[#This Row],[Player]],Last1!$B:$AD,20,0),"-")</f>
        <v>4</v>
      </c>
      <c r="V113" s="19">
        <f>IFERROR(VLOOKUP(Table2[[#This Row],[Player]],Last1!$B:$AD,21,0),"-")</f>
        <v>1</v>
      </c>
      <c r="Y113" s="128">
        <f>Table2[[#This Row],[3PM]]</f>
        <v>2.5</v>
      </c>
      <c r="Z113" s="128">
        <f>Table2[[#This Row],[3PA]]</f>
        <v>6.7</v>
      </c>
      <c r="AA113" s="128">
        <f>IFERROR(VLOOKUP(Table2[[#This Row],[Player]],Last1!$B:$AD,12,0),"-")</f>
        <v>3</v>
      </c>
      <c r="AB113" s="128">
        <f>IFERROR(VLOOKUP(Table2[[#This Row],[Player]],Last1!$B:$AD,13,0),"-")</f>
        <v>7</v>
      </c>
      <c r="AC113" s="128">
        <f>IFERROR(VLOOKUP(Table2[[#This Row],[Player]],Last3!$B:$AD,12,0),"-")</f>
        <v>2</v>
      </c>
      <c r="AD113" s="128">
        <f>IFERROR(VLOOKUP(Table2[[#This Row],[Player]],Last3!$B:$AD,13,0),"-")</f>
        <v>5.5</v>
      </c>
      <c r="AE113" s="135">
        <f>0.33*AVERAGE(Table2[[#This Row],[L3_3PA]],Table2[[#This Row],[SEA_3PA]])</f>
        <v>2.0129999999999999</v>
      </c>
      <c r="AF113" s="76">
        <f>Table2[[#This Row],[L1_3PM]]</f>
        <v>3</v>
      </c>
      <c r="AG113" s="135">
        <f>IFERROR(Table2[[#This Row],[PROJ 3PM]]-Table2[[#This Row],[LG 3PM]],"-")</f>
        <v>-0.9870000000000001</v>
      </c>
      <c r="AH11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4" spans="1:34" x14ac:dyDescent="0.3">
      <c r="A114" s="2" t="s">
        <v>274</v>
      </c>
      <c r="B114" s="129" t="str">
        <f>IFERROR(VLOOKUP(Table2[[#This Row],[Player]],Season!$B:$AD,2,0),"-")</f>
        <v>SAS</v>
      </c>
      <c r="C114" s="19">
        <f>IFERROR(VLOOKUP(Table2[[#This Row],[Player]],Season!$B:$AD,3,0),"-")</f>
        <v>25</v>
      </c>
      <c r="D114" s="19">
        <f>IFERROR(VLOOKUP(Table2[[#This Row],[Player]],Season!$B:$AD,4,0),"-")</f>
        <v>11</v>
      </c>
      <c r="E114" s="19">
        <f>IFERROR(VLOOKUP(Table2[[#This Row],[Player]],Season!$B:$AD,7,0),"-")</f>
        <v>28.5</v>
      </c>
      <c r="F114" s="19">
        <f>IFERROR(VLOOKUP(Table2[[#This Row],[Player]],Season!$B:$AD,8,0),"-")</f>
        <v>17.100000000000001</v>
      </c>
      <c r="G114" s="19">
        <f>IFERROR(VLOOKUP(Table2[[#This Row],[Player]],Season!$B:$AD,20,0),"-")</f>
        <v>7.5</v>
      </c>
      <c r="H114" s="19">
        <f>IFERROR(VLOOKUP(Table2[[#This Row],[Player]],Season!$B:$AD,21,0),"-")</f>
        <v>3.5</v>
      </c>
      <c r="I114" s="19">
        <f>IFERROR(VLOOKUP(Table2[[#This Row],[Player]],Season!$B:$AD,9,0),"-")</f>
        <v>6.4</v>
      </c>
      <c r="J114" s="19">
        <f>IFERROR(VLOOKUP(Table2[[#This Row],[Player]],Season!$B:$AD,10,0),"-")</f>
        <v>13.2</v>
      </c>
      <c r="K114" s="19">
        <f>IFERROR(VLOOKUP(Table2[[#This Row],[Player]],Season!$B:$AD,12,0),"-")</f>
        <v>2.1</v>
      </c>
      <c r="L114" s="19">
        <f>IFERROR(VLOOKUP(Table2[[#This Row],[Player]],Season!$B:$AD,13,0),"-")</f>
        <v>4.8</v>
      </c>
      <c r="M114" s="19">
        <f>IFERROR(VLOOKUP(Table2[[#This Row],[Player]],Season!$B:$AD,15,0),"-")</f>
        <v>2.2999999999999998</v>
      </c>
      <c r="N114" s="19">
        <f>IFERROR(VLOOKUP(Table2[[#This Row],[Player]],Season!$B:$AD,16,0),"-")</f>
        <v>2.8</v>
      </c>
      <c r="O114" s="19">
        <f>IFERROR(VLOOKUP(Table2[[#This Row],[Player]],Last3!$B:$AD,7,0),"-")</f>
        <v>26.8</v>
      </c>
      <c r="P114" s="19">
        <f>IFERROR(VLOOKUP(Table2[[#This Row],[Player]],Last3!$B:$AD,8,0),"-")</f>
        <v>16.5</v>
      </c>
      <c r="Q114" s="19">
        <f>IFERROR(VLOOKUP(Table2[[#This Row],[Player]],Last3!$B:$AD,20,0),"-")</f>
        <v>7</v>
      </c>
      <c r="R114" s="19">
        <f>IFERROR(VLOOKUP(Table2[[#This Row],[Player]],Last3!$B:$AD,21,0),"-")</f>
        <v>2.5</v>
      </c>
      <c r="S114" s="19">
        <f>IFERROR(VLOOKUP(Table2[[#This Row],[Player]],Last1!$B:$AD,7,0),"-")</f>
        <v>30.6</v>
      </c>
      <c r="T114" s="19">
        <f>IFERROR(VLOOKUP(Table2[[#This Row],[Player]],Last1!$B:$AD,8,0),"-")</f>
        <v>21</v>
      </c>
      <c r="U114" s="19">
        <f>IFERROR(VLOOKUP(Table2[[#This Row],[Player]],Last1!$B:$AD,20,0),"-")</f>
        <v>7</v>
      </c>
      <c r="V114" s="19">
        <f>IFERROR(VLOOKUP(Table2[[#This Row],[Player]],Last1!$B:$AD,21,0),"-")</f>
        <v>4</v>
      </c>
      <c r="Y114" s="128">
        <f>Table2[[#This Row],[3PM]]</f>
        <v>2.1</v>
      </c>
      <c r="Z114" s="128">
        <f>Table2[[#This Row],[3PA]]</f>
        <v>4.8</v>
      </c>
      <c r="AA114" s="128">
        <f>IFERROR(VLOOKUP(Table2[[#This Row],[Player]],Last1!$B:$AD,12,0),"-")</f>
        <v>2</v>
      </c>
      <c r="AB114" s="128">
        <f>IFERROR(VLOOKUP(Table2[[#This Row],[Player]],Last1!$B:$AD,13,0),"-")</f>
        <v>5</v>
      </c>
      <c r="AC114" s="128">
        <f>IFERROR(VLOOKUP(Table2[[#This Row],[Player]],Last3!$B:$AD,12,0),"-")</f>
        <v>1.5</v>
      </c>
      <c r="AD114" s="128">
        <f>IFERROR(VLOOKUP(Table2[[#This Row],[Player]],Last3!$B:$AD,13,0),"-")</f>
        <v>4.5</v>
      </c>
      <c r="AE114" s="135">
        <f>0.33*AVERAGE(Table2[[#This Row],[L3_3PA]],Table2[[#This Row],[SEA_3PA]])</f>
        <v>1.5345000000000002</v>
      </c>
      <c r="AF114" s="76">
        <f>Table2[[#This Row],[L1_3PM]]</f>
        <v>2</v>
      </c>
      <c r="AG114" s="135">
        <f>IFERROR(Table2[[#This Row],[PROJ 3PM]]-Table2[[#This Row],[LG 3PM]],"-")</f>
        <v>-0.4654999999999998</v>
      </c>
      <c r="AH11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5" spans="1:34" x14ac:dyDescent="0.3">
      <c r="A115" s="2" t="s">
        <v>180</v>
      </c>
      <c r="B115" s="129" t="str">
        <f>IFERROR(VLOOKUP(Table2[[#This Row],[Player]],Season!$B:$AD,2,0),"-")</f>
        <v>ATL</v>
      </c>
      <c r="C115" s="19">
        <f>IFERROR(VLOOKUP(Table2[[#This Row],[Player]],Season!$B:$AD,3,0),"-")</f>
        <v>23</v>
      </c>
      <c r="D115" s="19">
        <f>IFERROR(VLOOKUP(Table2[[#This Row],[Player]],Season!$B:$AD,4,0),"-")</f>
        <v>15</v>
      </c>
      <c r="E115" s="19">
        <f>IFERROR(VLOOKUP(Table2[[#This Row],[Player]],Season!$B:$AD,7,0),"-")</f>
        <v>24</v>
      </c>
      <c r="F115" s="19">
        <f>IFERROR(VLOOKUP(Table2[[#This Row],[Player]],Season!$B:$AD,8,0),"-")</f>
        <v>11.4</v>
      </c>
      <c r="G115" s="19">
        <f>IFERROR(VLOOKUP(Table2[[#This Row],[Player]],Season!$B:$AD,20,0),"-")</f>
        <v>4.8</v>
      </c>
      <c r="H115" s="19">
        <f>IFERROR(VLOOKUP(Table2[[#This Row],[Player]],Season!$B:$AD,21,0),"-")</f>
        <v>1.3</v>
      </c>
      <c r="I115" s="19">
        <f>IFERROR(VLOOKUP(Table2[[#This Row],[Player]],Season!$B:$AD,9,0),"-")</f>
        <v>4.0999999999999996</v>
      </c>
      <c r="J115" s="19">
        <f>IFERROR(VLOOKUP(Table2[[#This Row],[Player]],Season!$B:$AD,10,0),"-")</f>
        <v>8.9</v>
      </c>
      <c r="K115" s="19">
        <f>IFERROR(VLOOKUP(Table2[[#This Row],[Player]],Season!$B:$AD,12,0),"-")</f>
        <v>1.9</v>
      </c>
      <c r="L115" s="19">
        <f>IFERROR(VLOOKUP(Table2[[#This Row],[Player]],Season!$B:$AD,13,0),"-")</f>
        <v>4.9000000000000004</v>
      </c>
      <c r="M115" s="19">
        <f>IFERROR(VLOOKUP(Table2[[#This Row],[Player]],Season!$B:$AD,15,0),"-")</f>
        <v>1.3</v>
      </c>
      <c r="N115" s="19">
        <f>IFERROR(VLOOKUP(Table2[[#This Row],[Player]],Season!$B:$AD,16,0),"-")</f>
        <v>1.6</v>
      </c>
      <c r="O115" s="19">
        <f>IFERROR(VLOOKUP(Table2[[#This Row],[Player]],Last3!$B:$AD,7,0),"-")</f>
        <v>20.7</v>
      </c>
      <c r="P115" s="19">
        <f>IFERROR(VLOOKUP(Table2[[#This Row],[Player]],Last3!$B:$AD,8,0),"-")</f>
        <v>13.5</v>
      </c>
      <c r="Q115" s="19">
        <f>IFERROR(VLOOKUP(Table2[[#This Row],[Player]],Last3!$B:$AD,20,0),"-")</f>
        <v>6.3</v>
      </c>
      <c r="R115" s="19">
        <f>IFERROR(VLOOKUP(Table2[[#This Row],[Player]],Last3!$B:$AD,21,0),"-")</f>
        <v>1.8</v>
      </c>
      <c r="S115" s="19">
        <f>IFERROR(VLOOKUP(Table2[[#This Row],[Player]],Last1!$B:$AD,7,0),"-")</f>
        <v>21.2</v>
      </c>
      <c r="T115" s="19">
        <f>IFERROR(VLOOKUP(Table2[[#This Row],[Player]],Last1!$B:$AD,8,0),"-")</f>
        <v>11</v>
      </c>
      <c r="U115" s="19">
        <f>IFERROR(VLOOKUP(Table2[[#This Row],[Player]],Last1!$B:$AD,20,0),"-")</f>
        <v>10</v>
      </c>
      <c r="V115" s="19">
        <f>IFERROR(VLOOKUP(Table2[[#This Row],[Player]],Last1!$B:$AD,21,0),"-")</f>
        <v>3</v>
      </c>
      <c r="Y115" s="128">
        <f>Table2[[#This Row],[3PM]]</f>
        <v>1.9</v>
      </c>
      <c r="Z115" s="128">
        <f>Table2[[#This Row],[3PA]]</f>
        <v>4.9000000000000004</v>
      </c>
      <c r="AA115" s="128">
        <f>IFERROR(VLOOKUP(Table2[[#This Row],[Player]],Last1!$B:$AD,12,0),"-")</f>
        <v>1</v>
      </c>
      <c r="AB115" s="128">
        <f>IFERROR(VLOOKUP(Table2[[#This Row],[Player]],Last1!$B:$AD,13,0),"-")</f>
        <v>5</v>
      </c>
      <c r="AC115" s="128">
        <f>IFERROR(VLOOKUP(Table2[[#This Row],[Player]],Last3!$B:$AD,12,0),"-")</f>
        <v>2</v>
      </c>
      <c r="AD115" s="128">
        <f>IFERROR(VLOOKUP(Table2[[#This Row],[Player]],Last3!$B:$AD,13,0),"-")</f>
        <v>5.8</v>
      </c>
      <c r="AE115" s="135">
        <f>0.33*AVERAGE(Table2[[#This Row],[L3_3PA]],Table2[[#This Row],[SEA_3PA]])</f>
        <v>1.7655000000000001</v>
      </c>
      <c r="AF115" s="76">
        <f>Table2[[#This Row],[L1_3PM]]</f>
        <v>1</v>
      </c>
      <c r="AG115" s="135">
        <f>IFERROR(Table2[[#This Row],[PROJ 3PM]]-Table2[[#This Row],[LG 3PM]],"-")</f>
        <v>0.76550000000000007</v>
      </c>
      <c r="AH11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6" spans="1:34" x14ac:dyDescent="0.3">
      <c r="A116" s="2" t="s">
        <v>298</v>
      </c>
      <c r="B116" s="129" t="str">
        <f>IFERROR(VLOOKUP(Table2[[#This Row],[Player]],Season!$B:$AD,2,0),"-")</f>
        <v>MIA</v>
      </c>
      <c r="C116" s="134">
        <f>IFERROR(VLOOKUP(Table2[[#This Row],[Player]],Season!$B:$AD,3,0),"-")</f>
        <v>26</v>
      </c>
      <c r="D116" s="134">
        <f>IFERROR(VLOOKUP(Table2[[#This Row],[Player]],Season!$B:$AD,4,0),"-")</f>
        <v>15</v>
      </c>
      <c r="E116" s="134">
        <f>IFERROR(VLOOKUP(Table2[[#This Row],[Player]],Season!$B:$AD,7,0),"-")</f>
        <v>25.5</v>
      </c>
      <c r="F116" s="19">
        <f>IFERROR(VLOOKUP(Table2[[#This Row],[Player]],Season!$B:$AD,8,0),"-")</f>
        <v>8</v>
      </c>
      <c r="G116" s="19">
        <f>IFERROR(VLOOKUP(Table2[[#This Row],[Player]],Season!$B:$AD,20,0),"-")</f>
        <v>1.5</v>
      </c>
      <c r="H116" s="19">
        <f>IFERROR(VLOOKUP(Table2[[#This Row],[Player]],Season!$B:$AD,21,0),"-")</f>
        <v>1.9</v>
      </c>
      <c r="I116" s="19">
        <f>IFERROR(VLOOKUP(Table2[[#This Row],[Player]],Season!$B:$AD,9,0),"-")</f>
        <v>2.9</v>
      </c>
      <c r="J116" s="19">
        <f>IFERROR(VLOOKUP(Table2[[#This Row],[Player]],Season!$B:$AD,10,0),"-")</f>
        <v>7.5</v>
      </c>
      <c r="K116" s="19">
        <f>IFERROR(VLOOKUP(Table2[[#This Row],[Player]],Season!$B:$AD,12,0),"-")</f>
        <v>1.5</v>
      </c>
      <c r="L116" s="19">
        <f>IFERROR(VLOOKUP(Table2[[#This Row],[Player]],Season!$B:$AD,13,0),"-")</f>
        <v>4.5</v>
      </c>
      <c r="M116" s="19">
        <f>IFERROR(VLOOKUP(Table2[[#This Row],[Player]],Season!$B:$AD,15,0),"-")</f>
        <v>0.6</v>
      </c>
      <c r="N116" s="19">
        <f>IFERROR(VLOOKUP(Table2[[#This Row],[Player]],Season!$B:$AD,16,0),"-")</f>
        <v>0.6</v>
      </c>
      <c r="O116" s="19">
        <f>IFERROR(VLOOKUP(Table2[[#This Row],[Player]],Last3!$B:$AD,7,0),"-")</f>
        <v>22</v>
      </c>
      <c r="P116" s="19">
        <f>IFERROR(VLOOKUP(Table2[[#This Row],[Player]],Last3!$B:$AD,8,0),"-")</f>
        <v>8</v>
      </c>
      <c r="Q116" s="19">
        <f>IFERROR(VLOOKUP(Table2[[#This Row],[Player]],Last3!$B:$AD,20,0),"-")</f>
        <v>1.3</v>
      </c>
      <c r="R116" s="19">
        <f>IFERROR(VLOOKUP(Table2[[#This Row],[Player]],Last3!$B:$AD,21,0),"-")</f>
        <v>1.3</v>
      </c>
      <c r="S116" s="19">
        <f>IFERROR(VLOOKUP(Table2[[#This Row],[Player]],Last1!$B:$AD,7,0),"-")</f>
        <v>18.5</v>
      </c>
      <c r="T116" s="19">
        <f>IFERROR(VLOOKUP(Table2[[#This Row],[Player]],Last1!$B:$AD,8,0),"-")</f>
        <v>2</v>
      </c>
      <c r="U116" s="19">
        <f>IFERROR(VLOOKUP(Table2[[#This Row],[Player]],Last1!$B:$AD,20,0),"-")</f>
        <v>2</v>
      </c>
      <c r="V116" s="19">
        <f>IFERROR(VLOOKUP(Table2[[#This Row],[Player]],Last1!$B:$AD,21,0),"-")</f>
        <v>1</v>
      </c>
      <c r="W116" s="75"/>
      <c r="X116" s="75"/>
      <c r="Y116" s="128">
        <f>Table2[[#This Row],[3PM]]</f>
        <v>1.5</v>
      </c>
      <c r="Z116" s="128">
        <f>Table2[[#This Row],[3PA]]</f>
        <v>4.5</v>
      </c>
      <c r="AA116" s="128">
        <f>IFERROR(VLOOKUP(Table2[[#This Row],[Player]],Last1!$B:$AD,12,0),"-")</f>
        <v>0</v>
      </c>
      <c r="AB116" s="128">
        <f>IFERROR(VLOOKUP(Table2[[#This Row],[Player]],Last1!$B:$AD,13,0),"-")</f>
        <v>2</v>
      </c>
      <c r="AC116" s="128">
        <f>IFERROR(VLOOKUP(Table2[[#This Row],[Player]],Last3!$B:$AD,12,0),"-")</f>
        <v>1.5</v>
      </c>
      <c r="AD116" s="128">
        <f>IFERROR(VLOOKUP(Table2[[#This Row],[Player]],Last3!$B:$AD,13,0),"-")</f>
        <v>4.8</v>
      </c>
      <c r="AE116" s="135">
        <f>0.33*AVERAGE(Table2[[#This Row],[L3_3PA]],Table2[[#This Row],[SEA_3PA]])</f>
        <v>1.5345000000000002</v>
      </c>
      <c r="AF116" s="76">
        <f>Table2[[#This Row],[L1_3PM]]</f>
        <v>0</v>
      </c>
      <c r="AG116" s="135">
        <f>IFERROR(Table2[[#This Row],[PROJ 3PM]]-Table2[[#This Row],[LG 3PM]],"-")</f>
        <v>1.5345000000000002</v>
      </c>
      <c r="AH11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7" spans="1:34" x14ac:dyDescent="0.3">
      <c r="A117" s="2" t="s">
        <v>281</v>
      </c>
      <c r="B117" s="129" t="str">
        <f>IFERROR(VLOOKUP(Table2[[#This Row],[Player]],Season!$B:$AD,2,0),"-")</f>
        <v>SAS</v>
      </c>
      <c r="C117" s="134">
        <f>IFERROR(VLOOKUP(Table2[[#This Row],[Player]],Season!$B:$AD,3,0),"-")</f>
        <v>19</v>
      </c>
      <c r="D117" s="134">
        <f>IFERROR(VLOOKUP(Table2[[#This Row],[Player]],Season!$B:$AD,4,0),"-")</f>
        <v>8</v>
      </c>
      <c r="E117" s="134">
        <f>IFERROR(VLOOKUP(Table2[[#This Row],[Player]],Season!$B:$AD,7,0),"-")</f>
        <v>26.9</v>
      </c>
      <c r="F117" s="19">
        <f>IFERROR(VLOOKUP(Table2[[#This Row],[Player]],Season!$B:$AD,8,0),"-")</f>
        <v>16.899999999999999</v>
      </c>
      <c r="G117" s="19">
        <f>IFERROR(VLOOKUP(Table2[[#This Row],[Player]],Season!$B:$AD,20,0),"-")</f>
        <v>7.4</v>
      </c>
      <c r="H117" s="19">
        <f>IFERROR(VLOOKUP(Table2[[#This Row],[Player]],Season!$B:$AD,21,0),"-")</f>
        <v>2.6</v>
      </c>
      <c r="I117" s="19">
        <f>IFERROR(VLOOKUP(Table2[[#This Row],[Player]],Season!$B:$AD,9,0),"-")</f>
        <v>6.9</v>
      </c>
      <c r="J117" s="19">
        <f>IFERROR(VLOOKUP(Table2[[#This Row],[Player]],Season!$B:$AD,10,0),"-")</f>
        <v>14.6</v>
      </c>
      <c r="K117" s="19">
        <f>IFERROR(VLOOKUP(Table2[[#This Row],[Player]],Season!$B:$AD,12,0),"-")</f>
        <v>0.6</v>
      </c>
      <c r="L117" s="19">
        <f>IFERROR(VLOOKUP(Table2[[#This Row],[Player]],Season!$B:$AD,13,0),"-")</f>
        <v>3.4</v>
      </c>
      <c r="M117" s="19">
        <f>IFERROR(VLOOKUP(Table2[[#This Row],[Player]],Season!$B:$AD,15,0),"-")</f>
        <v>2.5</v>
      </c>
      <c r="N117" s="19">
        <f>IFERROR(VLOOKUP(Table2[[#This Row],[Player]],Season!$B:$AD,16,0),"-")</f>
        <v>3.5</v>
      </c>
      <c r="O117" s="19">
        <f>IFERROR(VLOOKUP(Table2[[#This Row],[Player]],Last3!$B:$AD,7,0),"-")</f>
        <v>22.6</v>
      </c>
      <c r="P117" s="19">
        <f>IFERROR(VLOOKUP(Table2[[#This Row],[Player]],Last3!$B:$AD,8,0),"-")</f>
        <v>13</v>
      </c>
      <c r="Q117" s="19">
        <f>IFERROR(VLOOKUP(Table2[[#This Row],[Player]],Last3!$B:$AD,20,0),"-")</f>
        <v>6</v>
      </c>
      <c r="R117" s="19">
        <f>IFERROR(VLOOKUP(Table2[[#This Row],[Player]],Last3!$B:$AD,21,0),"-")</f>
        <v>3</v>
      </c>
      <c r="S117" s="19" t="str">
        <f>IFERROR(VLOOKUP(Table2[[#This Row],[Player]],Last1!$B:$AD,7,0),"-")</f>
        <v>-</v>
      </c>
      <c r="T117" s="19" t="str">
        <f>IFERROR(VLOOKUP(Table2[[#This Row],[Player]],Last1!$B:$AD,8,0),"-")</f>
        <v>-</v>
      </c>
      <c r="U117" s="19" t="str">
        <f>IFERROR(VLOOKUP(Table2[[#This Row],[Player]],Last1!$B:$AD,20,0),"-")</f>
        <v>-</v>
      </c>
      <c r="V117" s="19" t="str">
        <f>IFERROR(VLOOKUP(Table2[[#This Row],[Player]],Last1!$B:$AD,21,0),"-")</f>
        <v>-</v>
      </c>
      <c r="W117" s="75"/>
      <c r="X117" s="75"/>
      <c r="Y117" s="128">
        <f>Table2[[#This Row],[3PM]]</f>
        <v>0.6</v>
      </c>
      <c r="Z117" s="128">
        <f>Table2[[#This Row],[3PA]]</f>
        <v>3.4</v>
      </c>
      <c r="AA117" s="128" t="str">
        <f>IFERROR(VLOOKUP(Table2[[#This Row],[Player]],Last1!$B:$AD,12,0),"-")</f>
        <v>-</v>
      </c>
      <c r="AB117" s="128" t="str">
        <f>IFERROR(VLOOKUP(Table2[[#This Row],[Player]],Last1!$B:$AD,13,0),"-")</f>
        <v>-</v>
      </c>
      <c r="AC117" s="128">
        <f>IFERROR(VLOOKUP(Table2[[#This Row],[Player]],Last3!$B:$AD,12,0),"-")</f>
        <v>0</v>
      </c>
      <c r="AD117" s="128">
        <f>IFERROR(VLOOKUP(Table2[[#This Row],[Player]],Last3!$B:$AD,13,0),"-")</f>
        <v>5</v>
      </c>
      <c r="AE117" s="135">
        <f>0.33*AVERAGE(Table2[[#This Row],[L3_3PA]],Table2[[#This Row],[SEA_3PA]])</f>
        <v>1.3860000000000001</v>
      </c>
      <c r="AF117" s="76" t="str">
        <f>Table2[[#This Row],[L1_3PM]]</f>
        <v>-</v>
      </c>
      <c r="AG117" s="135" t="str">
        <f>IFERROR(Table2[[#This Row],[PROJ 3PM]]-Table2[[#This Row],[LG 3PM]],"-")</f>
        <v>-</v>
      </c>
      <c r="AH11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8" spans="1:34" x14ac:dyDescent="0.3">
      <c r="A118" s="2" t="s">
        <v>209</v>
      </c>
      <c r="B118" s="129" t="str">
        <f>IFERROR(VLOOKUP(Table2[[#This Row],[Player]],Season!$B:$AD,2,0),"-")</f>
        <v>IND</v>
      </c>
      <c r="C118" s="134">
        <f>IFERROR(VLOOKUP(Table2[[#This Row],[Player]],Season!$B:$AD,3,0),"-")</f>
        <v>27</v>
      </c>
      <c r="D118" s="134">
        <f>IFERROR(VLOOKUP(Table2[[#This Row],[Player]],Season!$B:$AD,4,0),"-")</f>
        <v>11</v>
      </c>
      <c r="E118" s="134">
        <f>IFERROR(VLOOKUP(Table2[[#This Row],[Player]],Season!$B:$AD,7,0),"-")</f>
        <v>27.2</v>
      </c>
      <c r="F118" s="19">
        <f>IFERROR(VLOOKUP(Table2[[#This Row],[Player]],Season!$B:$AD,8,0),"-")</f>
        <v>17.8</v>
      </c>
      <c r="G118" s="19">
        <f>IFERROR(VLOOKUP(Table2[[#This Row],[Player]],Season!$B:$AD,20,0),"-")</f>
        <v>5.3</v>
      </c>
      <c r="H118" s="19">
        <f>IFERROR(VLOOKUP(Table2[[#This Row],[Player]],Season!$B:$AD,21,0),"-")</f>
        <v>1.9</v>
      </c>
      <c r="I118" s="19">
        <f>IFERROR(VLOOKUP(Table2[[#This Row],[Player]],Season!$B:$AD,9,0),"-")</f>
        <v>7</v>
      </c>
      <c r="J118" s="19">
        <f>IFERROR(VLOOKUP(Table2[[#This Row],[Player]],Season!$B:$AD,10,0),"-")</f>
        <v>12.3</v>
      </c>
      <c r="K118" s="19">
        <f>IFERROR(VLOOKUP(Table2[[#This Row],[Player]],Season!$B:$AD,12,0),"-")</f>
        <v>0.6</v>
      </c>
      <c r="L118" s="19">
        <f>IFERROR(VLOOKUP(Table2[[#This Row],[Player]],Season!$B:$AD,13,0),"-")</f>
        <v>3.1</v>
      </c>
      <c r="M118" s="19">
        <f>IFERROR(VLOOKUP(Table2[[#This Row],[Player]],Season!$B:$AD,15,0),"-")</f>
        <v>3.2</v>
      </c>
      <c r="N118" s="19">
        <f>IFERROR(VLOOKUP(Table2[[#This Row],[Player]],Season!$B:$AD,16,0),"-")</f>
        <v>4.2</v>
      </c>
      <c r="O118" s="19">
        <f>IFERROR(VLOOKUP(Table2[[#This Row],[Player]],Last3!$B:$AD,7,0),"-")</f>
        <v>26.6</v>
      </c>
      <c r="P118" s="19">
        <f>IFERROR(VLOOKUP(Table2[[#This Row],[Player]],Last3!$B:$AD,8,0),"-")</f>
        <v>18</v>
      </c>
      <c r="Q118" s="19">
        <f>IFERROR(VLOOKUP(Table2[[#This Row],[Player]],Last3!$B:$AD,20,0),"-")</f>
        <v>6.5</v>
      </c>
      <c r="R118" s="19">
        <f>IFERROR(VLOOKUP(Table2[[#This Row],[Player]],Last3!$B:$AD,21,0),"-")</f>
        <v>1.5</v>
      </c>
      <c r="S118" s="19" t="str">
        <f>IFERROR(VLOOKUP(Table2[[#This Row],[Player]],Last1!$B:$AD,7,0),"-")</f>
        <v>-</v>
      </c>
      <c r="T118" s="19" t="str">
        <f>IFERROR(VLOOKUP(Table2[[#This Row],[Player]],Last1!$B:$AD,8,0),"-")</f>
        <v>-</v>
      </c>
      <c r="U118" s="19" t="str">
        <f>IFERROR(VLOOKUP(Table2[[#This Row],[Player]],Last1!$B:$AD,20,0),"-")</f>
        <v>-</v>
      </c>
      <c r="V118" s="19" t="str">
        <f>IFERROR(VLOOKUP(Table2[[#This Row],[Player]],Last1!$B:$AD,21,0),"-")</f>
        <v>-</v>
      </c>
      <c r="W118" s="75"/>
      <c r="X118" s="75"/>
      <c r="Y118" s="128">
        <f>Table2[[#This Row],[3PM]]</f>
        <v>0.6</v>
      </c>
      <c r="Z118" s="128">
        <f>Table2[[#This Row],[3PA]]</f>
        <v>3.1</v>
      </c>
      <c r="AA118" s="128" t="str">
        <f>IFERROR(VLOOKUP(Table2[[#This Row],[Player]],Last1!$B:$AD,12,0),"-")</f>
        <v>-</v>
      </c>
      <c r="AB118" s="128" t="str">
        <f>IFERROR(VLOOKUP(Table2[[#This Row],[Player]],Last1!$B:$AD,13,0),"-")</f>
        <v>-</v>
      </c>
      <c r="AC118" s="128">
        <f>IFERROR(VLOOKUP(Table2[[#This Row],[Player]],Last3!$B:$AD,12,0),"-")</f>
        <v>0.5</v>
      </c>
      <c r="AD118" s="128">
        <f>IFERROR(VLOOKUP(Table2[[#This Row],[Player]],Last3!$B:$AD,13,0),"-")</f>
        <v>2</v>
      </c>
      <c r="AE118" s="135">
        <f>0.33*AVERAGE(Table2[[#This Row],[L3_3PA]],Table2[[#This Row],[SEA_3PA]])</f>
        <v>0.84150000000000003</v>
      </c>
      <c r="AF118" s="76" t="str">
        <f>Table2[[#This Row],[L1_3PM]]</f>
        <v>-</v>
      </c>
      <c r="AG118" s="135" t="str">
        <f>IFERROR(Table2[[#This Row],[PROJ 3PM]]-Table2[[#This Row],[LG 3PM]],"-")</f>
        <v>-</v>
      </c>
      <c r="AH11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19" spans="1:34" x14ac:dyDescent="0.3">
      <c r="A119" s="2" t="s">
        <v>60</v>
      </c>
      <c r="B119" s="129" t="str">
        <f>IFERROR(VLOOKUP(Table2[[#This Row],[Player]],Season!$B:$AD,2,0),"-")</f>
        <v>MIN</v>
      </c>
      <c r="C119" s="19">
        <f>IFERROR(VLOOKUP(Table2[[#This Row],[Player]],Season!$B:$AD,3,0),"-")</f>
        <v>30</v>
      </c>
      <c r="D119" s="19">
        <f>IFERROR(VLOOKUP(Table2[[#This Row],[Player]],Season!$B:$AD,4,0),"-")</f>
        <v>14</v>
      </c>
      <c r="E119" s="19">
        <f>IFERROR(VLOOKUP(Table2[[#This Row],[Player]],Season!$B:$AD,7,0),"-")</f>
        <v>32</v>
      </c>
      <c r="F119" s="19">
        <f>IFERROR(VLOOKUP(Table2[[#This Row],[Player]],Season!$B:$AD,8,0),"-")</f>
        <v>15.6</v>
      </c>
      <c r="G119" s="19">
        <f>IFERROR(VLOOKUP(Table2[[#This Row],[Player]],Season!$B:$AD,20,0),"-")</f>
        <v>11.8</v>
      </c>
      <c r="H119" s="19">
        <f>IFERROR(VLOOKUP(Table2[[#This Row],[Player]],Season!$B:$AD,21,0),"-")</f>
        <v>2.1</v>
      </c>
      <c r="I119" s="19">
        <f>IFERROR(VLOOKUP(Table2[[#This Row],[Player]],Season!$B:$AD,9,0),"-")</f>
        <v>5.8</v>
      </c>
      <c r="J119" s="19">
        <f>IFERROR(VLOOKUP(Table2[[#This Row],[Player]],Season!$B:$AD,10,0),"-")</f>
        <v>9.4</v>
      </c>
      <c r="K119" s="19">
        <f>IFERROR(VLOOKUP(Table2[[#This Row],[Player]],Season!$B:$AD,12,0),"-")</f>
        <v>0</v>
      </c>
      <c r="L119" s="19">
        <f>IFERROR(VLOOKUP(Table2[[#This Row],[Player]],Season!$B:$AD,13,0),"-")</f>
        <v>0</v>
      </c>
      <c r="M119" s="19">
        <f>IFERROR(VLOOKUP(Table2[[#This Row],[Player]],Season!$B:$AD,15,0),"-")</f>
        <v>4</v>
      </c>
      <c r="N119" s="19">
        <f>IFERROR(VLOOKUP(Table2[[#This Row],[Player]],Season!$B:$AD,16,0),"-")</f>
        <v>6.8</v>
      </c>
      <c r="O119" s="19">
        <f>IFERROR(VLOOKUP(Table2[[#This Row],[Player]],Last3!$B:$AD,7,0),"-")</f>
        <v>35.1</v>
      </c>
      <c r="P119" s="19">
        <f>IFERROR(VLOOKUP(Table2[[#This Row],[Player]],Last3!$B:$AD,8,0),"-")</f>
        <v>13.5</v>
      </c>
      <c r="Q119" s="19">
        <f>IFERROR(VLOOKUP(Table2[[#This Row],[Player]],Last3!$B:$AD,20,0),"-")</f>
        <v>13.3</v>
      </c>
      <c r="R119" s="19">
        <f>IFERROR(VLOOKUP(Table2[[#This Row],[Player]],Last3!$B:$AD,21,0),"-")</f>
        <v>2.8</v>
      </c>
      <c r="S119" s="19">
        <f>IFERROR(VLOOKUP(Table2[[#This Row],[Player]],Last1!$B:$AD,7,0),"-")</f>
        <v>35.4</v>
      </c>
      <c r="T119" s="19">
        <f>IFERROR(VLOOKUP(Table2[[#This Row],[Player]],Last1!$B:$AD,8,0),"-")</f>
        <v>16</v>
      </c>
      <c r="U119" s="19">
        <f>IFERROR(VLOOKUP(Table2[[#This Row],[Player]],Last1!$B:$AD,20,0),"-")</f>
        <v>16</v>
      </c>
      <c r="V119" s="19">
        <f>IFERROR(VLOOKUP(Table2[[#This Row],[Player]],Last1!$B:$AD,21,0),"-")</f>
        <v>4</v>
      </c>
      <c r="Y119" s="128">
        <f>Table2[[#This Row],[3PM]]</f>
        <v>0</v>
      </c>
      <c r="Z119" s="128">
        <f>Table2[[#This Row],[3PA]]</f>
        <v>0</v>
      </c>
      <c r="AA119" s="128">
        <f>IFERROR(VLOOKUP(Table2[[#This Row],[Player]],Last1!$B:$AD,12,0),"-")</f>
        <v>0</v>
      </c>
      <c r="AB119" s="128">
        <f>IFERROR(VLOOKUP(Table2[[#This Row],[Player]],Last1!$B:$AD,13,0),"-")</f>
        <v>0</v>
      </c>
      <c r="AC119" s="128">
        <f>IFERROR(VLOOKUP(Table2[[#This Row],[Player]],Last3!$B:$AD,12,0),"-")</f>
        <v>0</v>
      </c>
      <c r="AD119" s="128">
        <f>IFERROR(VLOOKUP(Table2[[#This Row],[Player]],Last3!$B:$AD,13,0),"-")</f>
        <v>0</v>
      </c>
      <c r="AE119" s="135">
        <f>0.33*AVERAGE(Table2[[#This Row],[L3_3PA]],Table2[[#This Row],[SEA_3PA]])</f>
        <v>0</v>
      </c>
      <c r="AF119" s="76">
        <f>Table2[[#This Row],[L1_3PM]]</f>
        <v>0</v>
      </c>
      <c r="AG119" s="135">
        <f>IFERROR(Table2[[#This Row],[PROJ 3PM]]-Table2[[#This Row],[LG 3PM]],"-")</f>
        <v>0</v>
      </c>
      <c r="AH11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0" spans="1:34" x14ac:dyDescent="0.3">
      <c r="A120" s="2" t="s">
        <v>346</v>
      </c>
      <c r="B120" s="129" t="str">
        <f>IFERROR(VLOOKUP(Table2[[#This Row],[Player]],Season!$B:$AD,2,0),"-")</f>
        <v>SAS</v>
      </c>
      <c r="C120" s="134">
        <f>IFERROR(VLOOKUP(Table2[[#This Row],[Player]],Season!$B:$AD,3,0),"-")</f>
        <v>19</v>
      </c>
      <c r="D120" s="134">
        <f>IFERROR(VLOOKUP(Table2[[#This Row],[Player]],Season!$B:$AD,4,0),"-")</f>
        <v>13</v>
      </c>
      <c r="E120" s="134">
        <f>IFERROR(VLOOKUP(Table2[[#This Row],[Player]],Season!$B:$AD,7,0),"-")</f>
        <v>25.9</v>
      </c>
      <c r="F120" s="19">
        <f>IFERROR(VLOOKUP(Table2[[#This Row],[Player]],Season!$B:$AD,8,0),"-")</f>
        <v>9.6999999999999993</v>
      </c>
      <c r="G120" s="19">
        <f>IFERROR(VLOOKUP(Table2[[#This Row],[Player]],Season!$B:$AD,20,0),"-")</f>
        <v>4.5</v>
      </c>
      <c r="H120" s="19">
        <f>IFERROR(VLOOKUP(Table2[[#This Row],[Player]],Season!$B:$AD,21,0),"-")</f>
        <v>1.8</v>
      </c>
      <c r="I120" s="19">
        <f>IFERROR(VLOOKUP(Table2[[#This Row],[Player]],Season!$B:$AD,9,0),"-")</f>
        <v>4.2</v>
      </c>
      <c r="J120" s="19">
        <f>IFERROR(VLOOKUP(Table2[[#This Row],[Player]],Season!$B:$AD,10,0),"-")</f>
        <v>10.199999999999999</v>
      </c>
      <c r="K120" s="19">
        <f>IFERROR(VLOOKUP(Table2[[#This Row],[Player]],Season!$B:$AD,12,0),"-")</f>
        <v>0.9</v>
      </c>
      <c r="L120" s="19">
        <f>IFERROR(VLOOKUP(Table2[[#This Row],[Player]],Season!$B:$AD,13,0),"-")</f>
        <v>3.7</v>
      </c>
      <c r="M120" s="19">
        <f>IFERROR(VLOOKUP(Table2[[#This Row],[Player]],Season!$B:$AD,15,0),"-")</f>
        <v>0.5</v>
      </c>
      <c r="N120" s="19">
        <f>IFERROR(VLOOKUP(Table2[[#This Row],[Player]],Season!$B:$AD,16,0),"-")</f>
        <v>0.5</v>
      </c>
      <c r="O120" s="19">
        <f>IFERROR(VLOOKUP(Table2[[#This Row],[Player]],Last3!$B:$AD,7,0),"-")</f>
        <v>26.2</v>
      </c>
      <c r="P120" s="19">
        <f>IFERROR(VLOOKUP(Table2[[#This Row],[Player]],Last3!$B:$AD,8,0),"-")</f>
        <v>9.8000000000000007</v>
      </c>
      <c r="Q120" s="19">
        <f>IFERROR(VLOOKUP(Table2[[#This Row],[Player]],Last3!$B:$AD,20,0),"-")</f>
        <v>4</v>
      </c>
      <c r="R120" s="19">
        <f>IFERROR(VLOOKUP(Table2[[#This Row],[Player]],Last3!$B:$AD,21,0),"-")</f>
        <v>1.3</v>
      </c>
      <c r="S120" s="19">
        <f>IFERROR(VLOOKUP(Table2[[#This Row],[Player]],Last1!$B:$AD,7,0),"-")</f>
        <v>24.1</v>
      </c>
      <c r="T120" s="19">
        <f>IFERROR(VLOOKUP(Table2[[#This Row],[Player]],Last1!$B:$AD,8,0),"-")</f>
        <v>15</v>
      </c>
      <c r="U120" s="19">
        <f>IFERROR(VLOOKUP(Table2[[#This Row],[Player]],Last1!$B:$AD,20,0),"-")</f>
        <v>3</v>
      </c>
      <c r="V120" s="19">
        <f>IFERROR(VLOOKUP(Table2[[#This Row],[Player]],Last1!$B:$AD,21,0),"-")</f>
        <v>1</v>
      </c>
      <c r="W120" s="75"/>
      <c r="X120" s="75"/>
      <c r="Y120" s="128">
        <f>Table2[[#This Row],[3PM]]</f>
        <v>0.9</v>
      </c>
      <c r="Z120" s="128">
        <f>Table2[[#This Row],[3PA]]</f>
        <v>3.7</v>
      </c>
      <c r="AA120" s="128">
        <f>IFERROR(VLOOKUP(Table2[[#This Row],[Player]],Last1!$B:$AD,12,0),"-")</f>
        <v>1</v>
      </c>
      <c r="AB120" s="128">
        <f>IFERROR(VLOOKUP(Table2[[#This Row],[Player]],Last1!$B:$AD,13,0),"-")</f>
        <v>3</v>
      </c>
      <c r="AC120" s="128">
        <f>IFERROR(VLOOKUP(Table2[[#This Row],[Player]],Last3!$B:$AD,12,0),"-")</f>
        <v>0.8</v>
      </c>
      <c r="AD120" s="128">
        <f>IFERROR(VLOOKUP(Table2[[#This Row],[Player]],Last3!$B:$AD,13,0),"-")</f>
        <v>4.8</v>
      </c>
      <c r="AE120" s="135">
        <f>0.33*AVERAGE(Table2[[#This Row],[L3_3PA]],Table2[[#This Row],[SEA_3PA]])</f>
        <v>1.4025000000000001</v>
      </c>
      <c r="AF120" s="76">
        <f>Table2[[#This Row],[L1_3PM]]</f>
        <v>1</v>
      </c>
      <c r="AG120" s="135">
        <f>IFERROR(Table2[[#This Row],[PROJ 3PM]]-Table2[[#This Row],[LG 3PM]],"-")</f>
        <v>0.40250000000000008</v>
      </c>
      <c r="AH12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1" spans="1:34" x14ac:dyDescent="0.3">
      <c r="A121" s="2" t="s">
        <v>212</v>
      </c>
      <c r="B121" s="129" t="str">
        <f>IFERROR(VLOOKUP(Table2[[#This Row],[Player]],Season!$B:$AD,2,0),"-")</f>
        <v>UTA</v>
      </c>
      <c r="C121" s="19">
        <f>IFERROR(VLOOKUP(Table2[[#This Row],[Player]],Season!$B:$AD,3,0),"-")</f>
        <v>31</v>
      </c>
      <c r="D121" s="19">
        <f>IFERROR(VLOOKUP(Table2[[#This Row],[Player]],Season!$B:$AD,4,0),"-")</f>
        <v>15</v>
      </c>
      <c r="E121" s="19">
        <f>IFERROR(VLOOKUP(Table2[[#This Row],[Player]],Season!$B:$AD,7,0),"-")</f>
        <v>28.5</v>
      </c>
      <c r="F121" s="19">
        <f>IFERROR(VLOOKUP(Table2[[#This Row],[Player]],Season!$B:$AD,8,0),"-")</f>
        <v>12.5</v>
      </c>
      <c r="G121" s="19">
        <f>IFERROR(VLOOKUP(Table2[[#This Row],[Player]],Season!$B:$AD,20,0),"-")</f>
        <v>7.7</v>
      </c>
      <c r="H121" s="19">
        <f>IFERROR(VLOOKUP(Table2[[#This Row],[Player]],Season!$B:$AD,21,0),"-")</f>
        <v>4.5</v>
      </c>
      <c r="I121" s="19">
        <f>IFERROR(VLOOKUP(Table2[[#This Row],[Player]],Season!$B:$AD,9,0),"-")</f>
        <v>3.7</v>
      </c>
      <c r="J121" s="19">
        <f>IFERROR(VLOOKUP(Table2[[#This Row],[Player]],Season!$B:$AD,10,0),"-")</f>
        <v>7.7</v>
      </c>
      <c r="K121" s="19">
        <f>IFERROR(VLOOKUP(Table2[[#This Row],[Player]],Season!$B:$AD,12,0),"-")</f>
        <v>1</v>
      </c>
      <c r="L121" s="19">
        <f>IFERROR(VLOOKUP(Table2[[#This Row],[Player]],Season!$B:$AD,13,0),"-")</f>
        <v>3.2</v>
      </c>
      <c r="M121" s="19">
        <f>IFERROR(VLOOKUP(Table2[[#This Row],[Player]],Season!$B:$AD,15,0),"-")</f>
        <v>4.0999999999999996</v>
      </c>
      <c r="N121" s="19">
        <f>IFERROR(VLOOKUP(Table2[[#This Row],[Player]],Season!$B:$AD,16,0),"-")</f>
        <v>4.7</v>
      </c>
      <c r="O121" s="19">
        <f>IFERROR(VLOOKUP(Table2[[#This Row],[Player]],Last3!$B:$AD,7,0),"-")</f>
        <v>28.4</v>
      </c>
      <c r="P121" s="19">
        <f>IFERROR(VLOOKUP(Table2[[#This Row],[Player]],Last3!$B:$AD,8,0),"-")</f>
        <v>13.8</v>
      </c>
      <c r="Q121" s="19">
        <f>IFERROR(VLOOKUP(Table2[[#This Row],[Player]],Last3!$B:$AD,20,0),"-")</f>
        <v>8</v>
      </c>
      <c r="R121" s="19">
        <f>IFERROR(VLOOKUP(Table2[[#This Row],[Player]],Last3!$B:$AD,21,0),"-")</f>
        <v>5.5</v>
      </c>
      <c r="S121" s="19">
        <f>IFERROR(VLOOKUP(Table2[[#This Row],[Player]],Last1!$B:$AD,7,0),"-")</f>
        <v>29.1</v>
      </c>
      <c r="T121" s="19">
        <f>IFERROR(VLOOKUP(Table2[[#This Row],[Player]],Last1!$B:$AD,8,0),"-")</f>
        <v>10</v>
      </c>
      <c r="U121" s="19">
        <f>IFERROR(VLOOKUP(Table2[[#This Row],[Player]],Last1!$B:$AD,20,0),"-")</f>
        <v>7</v>
      </c>
      <c r="V121" s="19">
        <f>IFERROR(VLOOKUP(Table2[[#This Row],[Player]],Last1!$B:$AD,21,0),"-")</f>
        <v>7</v>
      </c>
      <c r="Y121" s="128">
        <f>Table2[[#This Row],[3PM]]</f>
        <v>1</v>
      </c>
      <c r="Z121" s="128">
        <f>Table2[[#This Row],[3PA]]</f>
        <v>3.2</v>
      </c>
      <c r="AA121" s="128">
        <f>IFERROR(VLOOKUP(Table2[[#This Row],[Player]],Last1!$B:$AD,12,0),"-")</f>
        <v>0</v>
      </c>
      <c r="AB121" s="128">
        <f>IFERROR(VLOOKUP(Table2[[#This Row],[Player]],Last1!$B:$AD,13,0),"-")</f>
        <v>3</v>
      </c>
      <c r="AC121" s="128">
        <f>IFERROR(VLOOKUP(Table2[[#This Row],[Player]],Last3!$B:$AD,12,0),"-")</f>
        <v>0.5</v>
      </c>
      <c r="AD121" s="128">
        <f>IFERROR(VLOOKUP(Table2[[#This Row],[Player]],Last3!$B:$AD,13,0),"-")</f>
        <v>3.3</v>
      </c>
      <c r="AE121" s="135">
        <f>0.33*AVERAGE(Table2[[#This Row],[L3_3PA]],Table2[[#This Row],[SEA_3PA]])</f>
        <v>1.0725</v>
      </c>
      <c r="AF121" s="76">
        <f>Table2[[#This Row],[L1_3PM]]</f>
        <v>0</v>
      </c>
      <c r="AG121" s="135">
        <f>IFERROR(Table2[[#This Row],[PROJ 3PM]]-Table2[[#This Row],[LG 3PM]],"-")</f>
        <v>1.0725</v>
      </c>
      <c r="AH12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2" spans="1:34" x14ac:dyDescent="0.3">
      <c r="A122" s="2" t="s">
        <v>149</v>
      </c>
      <c r="B122" s="129" t="str">
        <f>IFERROR(VLOOKUP(Table2[[#This Row],[Player]],Season!$B:$AD,2,0),"-")</f>
        <v>SAS</v>
      </c>
      <c r="C122" s="19">
        <f>IFERROR(VLOOKUP(Table2[[#This Row],[Player]],Season!$B:$AD,3,0),"-")</f>
        <v>22</v>
      </c>
      <c r="D122" s="19">
        <f>IFERROR(VLOOKUP(Table2[[#This Row],[Player]],Season!$B:$AD,4,0),"-")</f>
        <v>9</v>
      </c>
      <c r="E122" s="19">
        <f>IFERROR(VLOOKUP(Table2[[#This Row],[Player]],Season!$B:$AD,7,0),"-")</f>
        <v>30.2</v>
      </c>
      <c r="F122" s="19">
        <f>IFERROR(VLOOKUP(Table2[[#This Row],[Player]],Season!$B:$AD,8,0),"-")</f>
        <v>15.6</v>
      </c>
      <c r="G122" s="19">
        <f>IFERROR(VLOOKUP(Table2[[#This Row],[Player]],Season!$B:$AD,20,0),"-")</f>
        <v>3.7</v>
      </c>
      <c r="H122" s="19">
        <f>IFERROR(VLOOKUP(Table2[[#This Row],[Player]],Season!$B:$AD,21,0),"-")</f>
        <v>3.6</v>
      </c>
      <c r="I122" s="19">
        <f>IFERROR(VLOOKUP(Table2[[#This Row],[Player]],Season!$B:$AD,9,0),"-")</f>
        <v>6.1</v>
      </c>
      <c r="J122" s="19">
        <f>IFERROR(VLOOKUP(Table2[[#This Row],[Player]],Season!$B:$AD,10,0),"-")</f>
        <v>14.7</v>
      </c>
      <c r="K122" s="19">
        <f>IFERROR(VLOOKUP(Table2[[#This Row],[Player]],Season!$B:$AD,12,0),"-")</f>
        <v>2.2999999999999998</v>
      </c>
      <c r="L122" s="19">
        <f>IFERROR(VLOOKUP(Table2[[#This Row],[Player]],Season!$B:$AD,13,0),"-")</f>
        <v>7</v>
      </c>
      <c r="M122" s="19">
        <f>IFERROR(VLOOKUP(Table2[[#This Row],[Player]],Season!$B:$AD,15,0),"-")</f>
        <v>1</v>
      </c>
      <c r="N122" s="19">
        <f>IFERROR(VLOOKUP(Table2[[#This Row],[Player]],Season!$B:$AD,16,0),"-")</f>
        <v>1.4</v>
      </c>
      <c r="O122" s="19">
        <f>IFERROR(VLOOKUP(Table2[[#This Row],[Player]],Last3!$B:$AD,7,0),"-")</f>
        <v>28.1</v>
      </c>
      <c r="P122" s="19">
        <f>IFERROR(VLOOKUP(Table2[[#This Row],[Player]],Last3!$B:$AD,8,0),"-")</f>
        <v>12.5</v>
      </c>
      <c r="Q122" s="19">
        <f>IFERROR(VLOOKUP(Table2[[#This Row],[Player]],Last3!$B:$AD,20,0),"-")</f>
        <v>4.5</v>
      </c>
      <c r="R122" s="19">
        <f>IFERROR(VLOOKUP(Table2[[#This Row],[Player]],Last3!$B:$AD,21,0),"-")</f>
        <v>4</v>
      </c>
      <c r="S122" s="19">
        <f>IFERROR(VLOOKUP(Table2[[#This Row],[Player]],Last1!$B:$AD,7,0),"-")</f>
        <v>26.6</v>
      </c>
      <c r="T122" s="19">
        <f>IFERROR(VLOOKUP(Table2[[#This Row],[Player]],Last1!$B:$AD,8,0),"-")</f>
        <v>9</v>
      </c>
      <c r="U122" s="19">
        <f>IFERROR(VLOOKUP(Table2[[#This Row],[Player]],Last1!$B:$AD,20,0),"-")</f>
        <v>5</v>
      </c>
      <c r="V122" s="19">
        <f>IFERROR(VLOOKUP(Table2[[#This Row],[Player]],Last1!$B:$AD,21,0),"-")</f>
        <v>4</v>
      </c>
      <c r="Y122" s="128">
        <f>Table2[[#This Row],[3PM]]</f>
        <v>2.2999999999999998</v>
      </c>
      <c r="Z122" s="128">
        <f>Table2[[#This Row],[3PA]]</f>
        <v>7</v>
      </c>
      <c r="AA122" s="128">
        <f>IFERROR(VLOOKUP(Table2[[#This Row],[Player]],Last1!$B:$AD,12,0),"-")</f>
        <v>1</v>
      </c>
      <c r="AB122" s="128">
        <f>IFERROR(VLOOKUP(Table2[[#This Row],[Player]],Last1!$B:$AD,13,0),"-")</f>
        <v>5</v>
      </c>
      <c r="AC122" s="128">
        <f>IFERROR(VLOOKUP(Table2[[#This Row],[Player]],Last3!$B:$AD,12,0),"-")</f>
        <v>2</v>
      </c>
      <c r="AD122" s="128">
        <f>IFERROR(VLOOKUP(Table2[[#This Row],[Player]],Last3!$B:$AD,13,0),"-")</f>
        <v>7</v>
      </c>
      <c r="AE122" s="135">
        <f>0.33*AVERAGE(Table2[[#This Row],[L3_3PA]],Table2[[#This Row],[SEA_3PA]])</f>
        <v>2.31</v>
      </c>
      <c r="AF122" s="76">
        <f>Table2[[#This Row],[L1_3PM]]</f>
        <v>1</v>
      </c>
      <c r="AG122" s="135">
        <f>IFERROR(Table2[[#This Row],[PROJ 3PM]]-Table2[[#This Row],[LG 3PM]],"-")</f>
        <v>1.31</v>
      </c>
      <c r="AH12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23" spans="1:34" x14ac:dyDescent="0.3">
      <c r="A123" s="2" t="s">
        <v>321</v>
      </c>
      <c r="B123" s="129" t="str">
        <f>IFERROR(VLOOKUP(Table2[[#This Row],[Player]],Season!$B:$AD,2,0),"-")</f>
        <v>UTA</v>
      </c>
      <c r="C123" s="19">
        <f>IFERROR(VLOOKUP(Table2[[#This Row],[Player]],Season!$B:$AD,3,0),"-")</f>
        <v>21</v>
      </c>
      <c r="D123" s="19">
        <f>IFERROR(VLOOKUP(Table2[[#This Row],[Player]],Season!$B:$AD,4,0),"-")</f>
        <v>14</v>
      </c>
      <c r="E123" s="19">
        <f>IFERROR(VLOOKUP(Table2[[#This Row],[Player]],Season!$B:$AD,7,0),"-")</f>
        <v>29.7</v>
      </c>
      <c r="F123" s="19">
        <f>IFERROR(VLOOKUP(Table2[[#This Row],[Player]],Season!$B:$AD,8,0),"-")</f>
        <v>12.6</v>
      </c>
      <c r="G123" s="19">
        <f>IFERROR(VLOOKUP(Table2[[#This Row],[Player]],Season!$B:$AD,20,0),"-")</f>
        <v>11.1</v>
      </c>
      <c r="H123" s="19">
        <f>IFERROR(VLOOKUP(Table2[[#This Row],[Player]],Season!$B:$AD,21,0),"-")</f>
        <v>1.4</v>
      </c>
      <c r="I123" s="19">
        <f>IFERROR(VLOOKUP(Table2[[#This Row],[Player]],Season!$B:$AD,9,0),"-")</f>
        <v>5.6</v>
      </c>
      <c r="J123" s="19">
        <f>IFERROR(VLOOKUP(Table2[[#This Row],[Player]],Season!$B:$AD,10,0),"-")</f>
        <v>7.4</v>
      </c>
      <c r="K123" s="19">
        <f>IFERROR(VLOOKUP(Table2[[#This Row],[Player]],Season!$B:$AD,12,0),"-")</f>
        <v>0.1</v>
      </c>
      <c r="L123" s="19">
        <f>IFERROR(VLOOKUP(Table2[[#This Row],[Player]],Season!$B:$AD,13,0),"-")</f>
        <v>0.1</v>
      </c>
      <c r="M123" s="19">
        <f>IFERROR(VLOOKUP(Table2[[#This Row],[Player]],Season!$B:$AD,15,0),"-")</f>
        <v>1.4</v>
      </c>
      <c r="N123" s="19">
        <f>IFERROR(VLOOKUP(Table2[[#This Row],[Player]],Season!$B:$AD,16,0),"-")</f>
        <v>3</v>
      </c>
      <c r="O123" s="19">
        <f>IFERROR(VLOOKUP(Table2[[#This Row],[Player]],Last3!$B:$AD,7,0),"-")</f>
        <v>26</v>
      </c>
      <c r="P123" s="19">
        <f>IFERROR(VLOOKUP(Table2[[#This Row],[Player]],Last3!$B:$AD,8,0),"-")</f>
        <v>16</v>
      </c>
      <c r="Q123" s="19">
        <f>IFERROR(VLOOKUP(Table2[[#This Row],[Player]],Last3!$B:$AD,20,0),"-")</f>
        <v>8</v>
      </c>
      <c r="R123" s="19">
        <f>IFERROR(VLOOKUP(Table2[[#This Row],[Player]],Last3!$B:$AD,21,0),"-")</f>
        <v>1.5</v>
      </c>
      <c r="S123" s="19">
        <f>IFERROR(VLOOKUP(Table2[[#This Row],[Player]],Last1!$B:$AD,7,0),"-")</f>
        <v>29.9</v>
      </c>
      <c r="T123" s="19">
        <f>IFERROR(VLOOKUP(Table2[[#This Row],[Player]],Last1!$B:$AD,8,0),"-")</f>
        <v>18</v>
      </c>
      <c r="U123" s="19">
        <f>IFERROR(VLOOKUP(Table2[[#This Row],[Player]],Last1!$B:$AD,20,0),"-")</f>
        <v>8</v>
      </c>
      <c r="V123" s="19">
        <f>IFERROR(VLOOKUP(Table2[[#This Row],[Player]],Last1!$B:$AD,21,0),"-")</f>
        <v>1</v>
      </c>
      <c r="Y123" s="128">
        <f>Table2[[#This Row],[3PM]]</f>
        <v>0.1</v>
      </c>
      <c r="Z123" s="128">
        <f>Table2[[#This Row],[3PA]]</f>
        <v>0.1</v>
      </c>
      <c r="AA123" s="128">
        <f>IFERROR(VLOOKUP(Table2[[#This Row],[Player]],Last1!$B:$AD,12,0),"-")</f>
        <v>0</v>
      </c>
      <c r="AB123" s="128">
        <f>IFERROR(VLOOKUP(Table2[[#This Row],[Player]],Last1!$B:$AD,13,0),"-")</f>
        <v>0</v>
      </c>
      <c r="AC123" s="128">
        <f>IFERROR(VLOOKUP(Table2[[#This Row],[Player]],Last3!$B:$AD,12,0),"-")</f>
        <v>0</v>
      </c>
      <c r="AD123" s="128">
        <f>IFERROR(VLOOKUP(Table2[[#This Row],[Player]],Last3!$B:$AD,13,0),"-")</f>
        <v>0</v>
      </c>
      <c r="AE123" s="83">
        <f>0.33*AVERAGE(Table2[[#This Row],[L3_3PA]],Table2[[#This Row],[SEA_3PA]])</f>
        <v>1.6500000000000001E-2</v>
      </c>
      <c r="AF123" s="21">
        <f>Table2[[#This Row],[L1_3PM]]</f>
        <v>0</v>
      </c>
      <c r="AG123" s="83">
        <f>IFERROR(Table2[[#This Row],[PROJ 3PM]]-Table2[[#This Row],[LG 3PM]],"-")</f>
        <v>1.6500000000000001E-2</v>
      </c>
      <c r="AH12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4" spans="1:34" x14ac:dyDescent="0.3">
      <c r="A124" s="2" t="s">
        <v>238</v>
      </c>
      <c r="B124" s="129" t="str">
        <f>IFERROR(VLOOKUP(Table2[[#This Row],[Player]],Season!$B:$AD,2,0),"-")</f>
        <v>NOP</v>
      </c>
      <c r="C124" s="134">
        <f>IFERROR(VLOOKUP(Table2[[#This Row],[Player]],Season!$B:$AD,3,0),"-")</f>
        <v>25</v>
      </c>
      <c r="D124" s="134">
        <f>IFERROR(VLOOKUP(Table2[[#This Row],[Player]],Season!$B:$AD,4,0),"-")</f>
        <v>15</v>
      </c>
      <c r="E124" s="134">
        <f>IFERROR(VLOOKUP(Table2[[#This Row],[Player]],Season!$B:$AD,7,0),"-")</f>
        <v>22.5</v>
      </c>
      <c r="F124" s="19">
        <f>IFERROR(VLOOKUP(Table2[[#This Row],[Player]],Season!$B:$AD,8,0),"-")</f>
        <v>9</v>
      </c>
      <c r="G124" s="19">
        <f>IFERROR(VLOOKUP(Table2[[#This Row],[Player]],Season!$B:$AD,20,0),"-")</f>
        <v>3.9</v>
      </c>
      <c r="H124" s="19">
        <f>IFERROR(VLOOKUP(Table2[[#This Row],[Player]],Season!$B:$AD,21,0),"-")</f>
        <v>2.6</v>
      </c>
      <c r="I124" s="19">
        <f>IFERROR(VLOOKUP(Table2[[#This Row],[Player]],Season!$B:$AD,9,0),"-")</f>
        <v>3.3</v>
      </c>
      <c r="J124" s="19">
        <f>IFERROR(VLOOKUP(Table2[[#This Row],[Player]],Season!$B:$AD,10,0),"-")</f>
        <v>7.1</v>
      </c>
      <c r="K124" s="19">
        <f>IFERROR(VLOOKUP(Table2[[#This Row],[Player]],Season!$B:$AD,12,0),"-")</f>
        <v>0.7</v>
      </c>
      <c r="L124" s="19">
        <f>IFERROR(VLOOKUP(Table2[[#This Row],[Player]],Season!$B:$AD,13,0),"-")</f>
        <v>2.5</v>
      </c>
      <c r="M124" s="19">
        <f>IFERROR(VLOOKUP(Table2[[#This Row],[Player]],Season!$B:$AD,15,0),"-")</f>
        <v>1.7</v>
      </c>
      <c r="N124" s="19">
        <f>IFERROR(VLOOKUP(Table2[[#This Row],[Player]],Season!$B:$AD,16,0),"-")</f>
        <v>1.9</v>
      </c>
      <c r="O124" s="19">
        <f>IFERROR(VLOOKUP(Table2[[#This Row],[Player]],Last3!$B:$AD,7,0),"-")</f>
        <v>18.8</v>
      </c>
      <c r="P124" s="19">
        <f>IFERROR(VLOOKUP(Table2[[#This Row],[Player]],Last3!$B:$AD,8,0),"-")</f>
        <v>9.5</v>
      </c>
      <c r="Q124" s="19">
        <f>IFERROR(VLOOKUP(Table2[[#This Row],[Player]],Last3!$B:$AD,20,0),"-")</f>
        <v>3.8</v>
      </c>
      <c r="R124" s="19">
        <f>IFERROR(VLOOKUP(Table2[[#This Row],[Player]],Last3!$B:$AD,21,0),"-")</f>
        <v>3</v>
      </c>
      <c r="S124" s="19">
        <f>IFERROR(VLOOKUP(Table2[[#This Row],[Player]],Last1!$B:$AD,7,0),"-")</f>
        <v>13.2</v>
      </c>
      <c r="T124" s="19">
        <f>IFERROR(VLOOKUP(Table2[[#This Row],[Player]],Last1!$B:$AD,8,0),"-")</f>
        <v>6</v>
      </c>
      <c r="U124" s="19">
        <f>IFERROR(VLOOKUP(Table2[[#This Row],[Player]],Last1!$B:$AD,20,0),"-")</f>
        <v>3</v>
      </c>
      <c r="V124" s="19">
        <f>IFERROR(VLOOKUP(Table2[[#This Row],[Player]],Last1!$B:$AD,21,0),"-")</f>
        <v>3</v>
      </c>
      <c r="W124" s="75"/>
      <c r="X124" s="75"/>
      <c r="Y124" s="128">
        <f>Table2[[#This Row],[3PM]]</f>
        <v>0.7</v>
      </c>
      <c r="Z124" s="128">
        <f>Table2[[#This Row],[3PA]]</f>
        <v>2.5</v>
      </c>
      <c r="AA124" s="128">
        <f>IFERROR(VLOOKUP(Table2[[#This Row],[Player]],Last1!$B:$AD,12,0),"-")</f>
        <v>0</v>
      </c>
      <c r="AB124" s="128">
        <f>IFERROR(VLOOKUP(Table2[[#This Row],[Player]],Last1!$B:$AD,13,0),"-")</f>
        <v>1</v>
      </c>
      <c r="AC124" s="128">
        <f>IFERROR(VLOOKUP(Table2[[#This Row],[Player]],Last3!$B:$AD,12,0),"-")</f>
        <v>0.5</v>
      </c>
      <c r="AD124" s="128">
        <f>IFERROR(VLOOKUP(Table2[[#This Row],[Player]],Last3!$B:$AD,13,0),"-")</f>
        <v>1.8</v>
      </c>
      <c r="AE124" s="135">
        <f>0.33*AVERAGE(Table2[[#This Row],[L3_3PA]],Table2[[#This Row],[SEA_3PA]])</f>
        <v>0.70950000000000002</v>
      </c>
      <c r="AF124" s="76">
        <f>Table2[[#This Row],[L1_3PM]]</f>
        <v>0</v>
      </c>
      <c r="AG124" s="135">
        <f>IFERROR(Table2[[#This Row],[PROJ 3PM]]-Table2[[#This Row],[LG 3PM]],"-")</f>
        <v>0.70950000000000002</v>
      </c>
      <c r="AH12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5" spans="1:34" x14ac:dyDescent="0.3">
      <c r="A125" s="2" t="s">
        <v>244</v>
      </c>
      <c r="B125" s="129" t="str">
        <f>IFERROR(VLOOKUP(Table2[[#This Row],[Player]],Season!$B:$AD,2,0),"-")</f>
        <v>IND</v>
      </c>
      <c r="C125" s="19">
        <f>IFERROR(VLOOKUP(Table2[[#This Row],[Player]],Season!$B:$AD,3,0),"-")</f>
        <v>25</v>
      </c>
      <c r="D125" s="19">
        <f>IFERROR(VLOOKUP(Table2[[#This Row],[Player]],Season!$B:$AD,4,0),"-")</f>
        <v>9</v>
      </c>
      <c r="E125" s="19">
        <f>IFERROR(VLOOKUP(Table2[[#This Row],[Player]],Season!$B:$AD,7,0),"-")</f>
        <v>20.8</v>
      </c>
      <c r="F125" s="19">
        <f>IFERROR(VLOOKUP(Table2[[#This Row],[Player]],Season!$B:$AD,8,0),"-")</f>
        <v>7.9</v>
      </c>
      <c r="G125" s="19">
        <f>IFERROR(VLOOKUP(Table2[[#This Row],[Player]],Season!$B:$AD,20,0),"-")</f>
        <v>2.7</v>
      </c>
      <c r="H125" s="19">
        <f>IFERROR(VLOOKUP(Table2[[#This Row],[Player]],Season!$B:$AD,21,0),"-")</f>
        <v>1.2</v>
      </c>
      <c r="I125" s="19">
        <f>IFERROR(VLOOKUP(Table2[[#This Row],[Player]],Season!$B:$AD,9,0),"-")</f>
        <v>2.9</v>
      </c>
      <c r="J125" s="19">
        <f>IFERROR(VLOOKUP(Table2[[#This Row],[Player]],Season!$B:$AD,10,0),"-")</f>
        <v>7.3</v>
      </c>
      <c r="K125" s="19">
        <f>IFERROR(VLOOKUP(Table2[[#This Row],[Player]],Season!$B:$AD,12,0),"-")</f>
        <v>1.4</v>
      </c>
      <c r="L125" s="19">
        <f>IFERROR(VLOOKUP(Table2[[#This Row],[Player]],Season!$B:$AD,13,0),"-")</f>
        <v>3.8</v>
      </c>
      <c r="M125" s="19">
        <f>IFERROR(VLOOKUP(Table2[[#This Row],[Player]],Season!$B:$AD,15,0),"-")</f>
        <v>0.7</v>
      </c>
      <c r="N125" s="19">
        <f>IFERROR(VLOOKUP(Table2[[#This Row],[Player]],Season!$B:$AD,16,0),"-")</f>
        <v>0.7</v>
      </c>
      <c r="O125" s="19">
        <f>IFERROR(VLOOKUP(Table2[[#This Row],[Player]],Last3!$B:$AD,7,0),"-")</f>
        <v>5</v>
      </c>
      <c r="P125" s="19">
        <f>IFERROR(VLOOKUP(Table2[[#This Row],[Player]],Last3!$B:$AD,8,0),"-")</f>
        <v>0</v>
      </c>
      <c r="Q125" s="19">
        <f>IFERROR(VLOOKUP(Table2[[#This Row],[Player]],Last3!$B:$AD,20,0),"-")</f>
        <v>0</v>
      </c>
      <c r="R125" s="19">
        <f>IFERROR(VLOOKUP(Table2[[#This Row],[Player]],Last3!$B:$AD,21,0),"-")</f>
        <v>1</v>
      </c>
      <c r="S125" s="19" t="str">
        <f>IFERROR(VLOOKUP(Table2[[#This Row],[Player]],Last1!$B:$AD,7,0),"-")</f>
        <v>-</v>
      </c>
      <c r="T125" s="19" t="str">
        <f>IFERROR(VLOOKUP(Table2[[#This Row],[Player]],Last1!$B:$AD,8,0),"-")</f>
        <v>-</v>
      </c>
      <c r="U125" s="19" t="str">
        <f>IFERROR(VLOOKUP(Table2[[#This Row],[Player]],Last1!$B:$AD,20,0),"-")</f>
        <v>-</v>
      </c>
      <c r="V125" s="19" t="str">
        <f>IFERROR(VLOOKUP(Table2[[#This Row],[Player]],Last1!$B:$AD,21,0),"-")</f>
        <v>-</v>
      </c>
      <c r="Y125" s="128">
        <f>Table2[[#This Row],[3PM]]</f>
        <v>1.4</v>
      </c>
      <c r="Z125" s="128">
        <f>Table2[[#This Row],[3PA]]</f>
        <v>3.8</v>
      </c>
      <c r="AA125" s="128" t="str">
        <f>IFERROR(VLOOKUP(Table2[[#This Row],[Player]],Last1!$B:$AD,12,0),"-")</f>
        <v>-</v>
      </c>
      <c r="AB125" s="128" t="str">
        <f>IFERROR(VLOOKUP(Table2[[#This Row],[Player]],Last1!$B:$AD,13,0),"-")</f>
        <v>-</v>
      </c>
      <c r="AC125" s="128">
        <f>IFERROR(VLOOKUP(Table2[[#This Row],[Player]],Last3!$B:$AD,12,0),"-")</f>
        <v>0</v>
      </c>
      <c r="AD125" s="128">
        <f>IFERROR(VLOOKUP(Table2[[#This Row],[Player]],Last3!$B:$AD,13,0),"-")</f>
        <v>1</v>
      </c>
      <c r="AE125" s="83">
        <f>0.33*AVERAGE(Table2[[#This Row],[L3_3PA]],Table2[[#This Row],[SEA_3PA]])</f>
        <v>0.79200000000000004</v>
      </c>
      <c r="AF125" s="21" t="str">
        <f>Table2[[#This Row],[L1_3PM]]</f>
        <v>-</v>
      </c>
      <c r="AG125" s="83" t="str">
        <f>IFERROR(Table2[[#This Row],[PROJ 3PM]]-Table2[[#This Row],[LG 3PM]],"-")</f>
        <v>-</v>
      </c>
      <c r="AH12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6" spans="1:34" x14ac:dyDescent="0.3">
      <c r="A126" s="2" t="s">
        <v>247</v>
      </c>
      <c r="B126" s="129" t="str">
        <f>IFERROR(VLOOKUP(Table2[[#This Row],[Player]],Season!$B:$AD,2,0),"-")</f>
        <v>BOS</v>
      </c>
      <c r="C126" s="134">
        <f>IFERROR(VLOOKUP(Table2[[#This Row],[Player]],Season!$B:$AD,3,0),"-")</f>
        <v>28</v>
      </c>
      <c r="D126" s="134">
        <f>IFERROR(VLOOKUP(Table2[[#This Row],[Player]],Season!$B:$AD,4,0),"-")</f>
        <v>15</v>
      </c>
      <c r="E126" s="134">
        <f>IFERROR(VLOOKUP(Table2[[#This Row],[Player]],Season!$B:$AD,7,0),"-")</f>
        <v>31</v>
      </c>
      <c r="F126" s="19">
        <f>IFERROR(VLOOKUP(Table2[[#This Row],[Player]],Season!$B:$AD,8,0),"-")</f>
        <v>13.7</v>
      </c>
      <c r="G126" s="19">
        <f>IFERROR(VLOOKUP(Table2[[#This Row],[Player]],Season!$B:$AD,20,0),"-")</f>
        <v>4.5999999999999996</v>
      </c>
      <c r="H126" s="19">
        <f>IFERROR(VLOOKUP(Table2[[#This Row],[Player]],Season!$B:$AD,21,0),"-")</f>
        <v>4.5999999999999996</v>
      </c>
      <c r="I126" s="19">
        <f>IFERROR(VLOOKUP(Table2[[#This Row],[Player]],Season!$B:$AD,9,0),"-")</f>
        <v>4.7</v>
      </c>
      <c r="J126" s="19">
        <f>IFERROR(VLOOKUP(Table2[[#This Row],[Player]],Season!$B:$AD,10,0),"-")</f>
        <v>9.6999999999999993</v>
      </c>
      <c r="K126" s="19">
        <f>IFERROR(VLOOKUP(Table2[[#This Row],[Player]],Season!$B:$AD,12,0),"-")</f>
        <v>1.8</v>
      </c>
      <c r="L126" s="19">
        <f>IFERROR(VLOOKUP(Table2[[#This Row],[Player]],Season!$B:$AD,13,0),"-")</f>
        <v>4.9000000000000004</v>
      </c>
      <c r="M126" s="19">
        <f>IFERROR(VLOOKUP(Table2[[#This Row],[Player]],Season!$B:$AD,15,0),"-")</f>
        <v>2.4</v>
      </c>
      <c r="N126" s="19">
        <f>IFERROR(VLOOKUP(Table2[[#This Row],[Player]],Season!$B:$AD,16,0),"-")</f>
        <v>2.6</v>
      </c>
      <c r="O126" s="19">
        <f>IFERROR(VLOOKUP(Table2[[#This Row],[Player]],Last3!$B:$AD,7,0),"-")</f>
        <v>33.1</v>
      </c>
      <c r="P126" s="19">
        <f>IFERROR(VLOOKUP(Table2[[#This Row],[Player]],Last3!$B:$AD,8,0),"-")</f>
        <v>17</v>
      </c>
      <c r="Q126" s="19">
        <f>IFERROR(VLOOKUP(Table2[[#This Row],[Player]],Last3!$B:$AD,20,0),"-")</f>
        <v>5.5</v>
      </c>
      <c r="R126" s="19">
        <f>IFERROR(VLOOKUP(Table2[[#This Row],[Player]],Last3!$B:$AD,21,0),"-")</f>
        <v>6</v>
      </c>
      <c r="S126" s="19">
        <f>IFERROR(VLOOKUP(Table2[[#This Row],[Player]],Last1!$B:$AD,7,0),"-")</f>
        <v>24</v>
      </c>
      <c r="T126" s="19">
        <f>IFERROR(VLOOKUP(Table2[[#This Row],[Player]],Last1!$B:$AD,8,0),"-")</f>
        <v>7</v>
      </c>
      <c r="U126" s="19">
        <f>IFERROR(VLOOKUP(Table2[[#This Row],[Player]],Last1!$B:$AD,20,0),"-")</f>
        <v>3</v>
      </c>
      <c r="V126" s="19">
        <f>IFERROR(VLOOKUP(Table2[[#This Row],[Player]],Last1!$B:$AD,21,0),"-")</f>
        <v>1</v>
      </c>
      <c r="W126" s="75"/>
      <c r="X126" s="75"/>
      <c r="Y126" s="128">
        <f>Table2[[#This Row],[3PM]]</f>
        <v>1.8</v>
      </c>
      <c r="Z126" s="128">
        <f>Table2[[#This Row],[3PA]]</f>
        <v>4.9000000000000004</v>
      </c>
      <c r="AA126" s="128">
        <f>IFERROR(VLOOKUP(Table2[[#This Row],[Player]],Last1!$B:$AD,12,0),"-")</f>
        <v>1</v>
      </c>
      <c r="AB126" s="128">
        <f>IFERROR(VLOOKUP(Table2[[#This Row],[Player]],Last1!$B:$AD,13,0),"-")</f>
        <v>3</v>
      </c>
      <c r="AC126" s="128">
        <f>IFERROR(VLOOKUP(Table2[[#This Row],[Player]],Last3!$B:$AD,12,0),"-")</f>
        <v>3.8</v>
      </c>
      <c r="AD126" s="128">
        <f>IFERROR(VLOOKUP(Table2[[#This Row],[Player]],Last3!$B:$AD,13,0),"-")</f>
        <v>7</v>
      </c>
      <c r="AE126" s="135">
        <f>0.33*AVERAGE(Table2[[#This Row],[L3_3PA]],Table2[[#This Row],[SEA_3PA]])</f>
        <v>1.9635000000000002</v>
      </c>
      <c r="AF126" s="76">
        <f>Table2[[#This Row],[L1_3PM]]</f>
        <v>1</v>
      </c>
      <c r="AG126" s="135">
        <f>IFERROR(Table2[[#This Row],[PROJ 3PM]]-Table2[[#This Row],[LG 3PM]],"-")</f>
        <v>0.96350000000000025</v>
      </c>
      <c r="AH12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7" spans="1:34" x14ac:dyDescent="0.3">
      <c r="A127" s="2" t="s">
        <v>153</v>
      </c>
      <c r="B127" s="129" t="str">
        <f>IFERROR(VLOOKUP(Table2[[#This Row],[Player]],Season!$B:$AD,2,0),"-")</f>
        <v>HOU</v>
      </c>
      <c r="C127" s="134">
        <f>IFERROR(VLOOKUP(Table2[[#This Row],[Player]],Season!$B:$AD,3,0),"-")</f>
        <v>21</v>
      </c>
      <c r="D127" s="134">
        <f>IFERROR(VLOOKUP(Table2[[#This Row],[Player]],Season!$B:$AD,4,0),"-")</f>
        <v>15</v>
      </c>
      <c r="E127" s="134">
        <f>IFERROR(VLOOKUP(Table2[[#This Row],[Player]],Season!$B:$AD,7,0),"-")</f>
        <v>35.700000000000003</v>
      </c>
      <c r="F127" s="19">
        <f>IFERROR(VLOOKUP(Table2[[#This Row],[Player]],Season!$B:$AD,8,0),"-")</f>
        <v>23.2</v>
      </c>
      <c r="G127" s="19">
        <f>IFERROR(VLOOKUP(Table2[[#This Row],[Player]],Season!$B:$AD,20,0),"-")</f>
        <v>3.2</v>
      </c>
      <c r="H127" s="19">
        <f>IFERROR(VLOOKUP(Table2[[#This Row],[Player]],Season!$B:$AD,21,0),"-")</f>
        <v>3.3</v>
      </c>
      <c r="I127" s="19">
        <f>IFERROR(VLOOKUP(Table2[[#This Row],[Player]],Season!$B:$AD,9,0),"-")</f>
        <v>7.9</v>
      </c>
      <c r="J127" s="19">
        <f>IFERROR(VLOOKUP(Table2[[#This Row],[Player]],Season!$B:$AD,10,0),"-")</f>
        <v>18.100000000000001</v>
      </c>
      <c r="K127" s="19">
        <f>IFERROR(VLOOKUP(Table2[[#This Row],[Player]],Season!$B:$AD,12,0),"-")</f>
        <v>2.2999999999999998</v>
      </c>
      <c r="L127" s="19">
        <f>IFERROR(VLOOKUP(Table2[[#This Row],[Player]],Season!$B:$AD,13,0),"-")</f>
        <v>6.7</v>
      </c>
      <c r="M127" s="19">
        <f>IFERROR(VLOOKUP(Table2[[#This Row],[Player]],Season!$B:$AD,15,0),"-")</f>
        <v>5.0999999999999996</v>
      </c>
      <c r="N127" s="19">
        <f>IFERROR(VLOOKUP(Table2[[#This Row],[Player]],Season!$B:$AD,16,0),"-")</f>
        <v>6.3</v>
      </c>
      <c r="O127" s="19">
        <f>IFERROR(VLOOKUP(Table2[[#This Row],[Player]],Last3!$B:$AD,7,0),"-")</f>
        <v>34.4</v>
      </c>
      <c r="P127" s="19">
        <f>IFERROR(VLOOKUP(Table2[[#This Row],[Player]],Last3!$B:$AD,8,0),"-")</f>
        <v>23.5</v>
      </c>
      <c r="Q127" s="19">
        <f>IFERROR(VLOOKUP(Table2[[#This Row],[Player]],Last3!$B:$AD,20,0),"-")</f>
        <v>2.2999999999999998</v>
      </c>
      <c r="R127" s="19">
        <f>IFERROR(VLOOKUP(Table2[[#This Row],[Player]],Last3!$B:$AD,21,0),"-")</f>
        <v>4</v>
      </c>
      <c r="S127" s="19">
        <f>IFERROR(VLOOKUP(Table2[[#This Row],[Player]],Last1!$B:$AD,7,0),"-")</f>
        <v>34.700000000000003</v>
      </c>
      <c r="T127" s="19">
        <f>IFERROR(VLOOKUP(Table2[[#This Row],[Player]],Last1!$B:$AD,8,0),"-")</f>
        <v>19</v>
      </c>
      <c r="U127" s="19">
        <f>IFERROR(VLOOKUP(Table2[[#This Row],[Player]],Last1!$B:$AD,20,0),"-")</f>
        <v>3</v>
      </c>
      <c r="V127" s="19">
        <f>IFERROR(VLOOKUP(Table2[[#This Row],[Player]],Last1!$B:$AD,21,0),"-")</f>
        <v>4</v>
      </c>
      <c r="W127" s="75"/>
      <c r="X127" s="75"/>
      <c r="Y127" s="128">
        <f>Table2[[#This Row],[3PM]]</f>
        <v>2.2999999999999998</v>
      </c>
      <c r="Z127" s="128">
        <f>Table2[[#This Row],[3PA]]</f>
        <v>6.7</v>
      </c>
      <c r="AA127" s="128">
        <f>IFERROR(VLOOKUP(Table2[[#This Row],[Player]],Last1!$B:$AD,12,0),"-")</f>
        <v>1</v>
      </c>
      <c r="AB127" s="128">
        <f>IFERROR(VLOOKUP(Table2[[#This Row],[Player]],Last1!$B:$AD,13,0),"-")</f>
        <v>5</v>
      </c>
      <c r="AC127" s="128">
        <f>IFERROR(VLOOKUP(Table2[[#This Row],[Player]],Last3!$B:$AD,12,0),"-")</f>
        <v>2.2999999999999998</v>
      </c>
      <c r="AD127" s="128">
        <f>IFERROR(VLOOKUP(Table2[[#This Row],[Player]],Last3!$B:$AD,13,0),"-")</f>
        <v>6.3</v>
      </c>
      <c r="AE127" s="135">
        <f>0.33*AVERAGE(Table2[[#This Row],[L3_3PA]],Table2[[#This Row],[SEA_3PA]])</f>
        <v>2.145</v>
      </c>
      <c r="AF127" s="76">
        <f>Table2[[#This Row],[L1_3PM]]</f>
        <v>1</v>
      </c>
      <c r="AG127" s="135">
        <f>IFERROR(Table2[[#This Row],[PROJ 3PM]]-Table2[[#This Row],[LG 3PM]],"-")</f>
        <v>1.145</v>
      </c>
      <c r="AH12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28" spans="1:34" x14ac:dyDescent="0.3">
      <c r="A128" s="2" t="s">
        <v>189</v>
      </c>
      <c r="B128" s="129" t="str">
        <f>IFERROR(VLOOKUP(Table2[[#This Row],[Player]],Season!$B:$AD,2,0),"-")</f>
        <v>TOR</v>
      </c>
      <c r="C128" s="19">
        <f>IFERROR(VLOOKUP(Table2[[#This Row],[Player]],Season!$B:$AD,3,0),"-")</f>
        <v>27</v>
      </c>
      <c r="D128" s="19">
        <f>IFERROR(VLOOKUP(Table2[[#This Row],[Player]],Season!$B:$AD,4,0),"-")</f>
        <v>15</v>
      </c>
      <c r="E128" s="19">
        <f>IFERROR(VLOOKUP(Table2[[#This Row],[Player]],Season!$B:$AD,7,0),"-")</f>
        <v>28.7</v>
      </c>
      <c r="F128" s="19">
        <f>IFERROR(VLOOKUP(Table2[[#This Row],[Player]],Season!$B:$AD,8,0),"-")</f>
        <v>14</v>
      </c>
      <c r="G128" s="19">
        <f>IFERROR(VLOOKUP(Table2[[#This Row],[Player]],Season!$B:$AD,20,0),"-")</f>
        <v>9.4</v>
      </c>
      <c r="H128" s="19">
        <f>IFERROR(VLOOKUP(Table2[[#This Row],[Player]],Season!$B:$AD,21,0),"-")</f>
        <v>2.2999999999999998</v>
      </c>
      <c r="I128" s="19">
        <f>IFERROR(VLOOKUP(Table2[[#This Row],[Player]],Season!$B:$AD,9,0),"-")</f>
        <v>6</v>
      </c>
      <c r="J128" s="19">
        <f>IFERROR(VLOOKUP(Table2[[#This Row],[Player]],Season!$B:$AD,10,0),"-")</f>
        <v>9.4</v>
      </c>
      <c r="K128" s="19">
        <f>IFERROR(VLOOKUP(Table2[[#This Row],[Player]],Season!$B:$AD,12,0),"-")</f>
        <v>0</v>
      </c>
      <c r="L128" s="19">
        <f>IFERROR(VLOOKUP(Table2[[#This Row],[Player]],Season!$B:$AD,13,0),"-")</f>
        <v>0</v>
      </c>
      <c r="M128" s="19">
        <f>IFERROR(VLOOKUP(Table2[[#This Row],[Player]],Season!$B:$AD,15,0),"-")</f>
        <v>2</v>
      </c>
      <c r="N128" s="19">
        <f>IFERROR(VLOOKUP(Table2[[#This Row],[Player]],Season!$B:$AD,16,0),"-")</f>
        <v>2.9</v>
      </c>
      <c r="O128" s="19">
        <f>IFERROR(VLOOKUP(Table2[[#This Row],[Player]],Last3!$B:$AD,7,0),"-")</f>
        <v>28.2</v>
      </c>
      <c r="P128" s="19">
        <f>IFERROR(VLOOKUP(Table2[[#This Row],[Player]],Last3!$B:$AD,8,0),"-")</f>
        <v>10.3</v>
      </c>
      <c r="Q128" s="19">
        <f>IFERROR(VLOOKUP(Table2[[#This Row],[Player]],Last3!$B:$AD,20,0),"-")</f>
        <v>10.3</v>
      </c>
      <c r="R128" s="19">
        <f>IFERROR(VLOOKUP(Table2[[#This Row],[Player]],Last3!$B:$AD,21,0),"-")</f>
        <v>1</v>
      </c>
      <c r="S128" s="19">
        <f>IFERROR(VLOOKUP(Table2[[#This Row],[Player]],Last1!$B:$AD,7,0),"-")</f>
        <v>22.8</v>
      </c>
      <c r="T128" s="19">
        <f>IFERROR(VLOOKUP(Table2[[#This Row],[Player]],Last1!$B:$AD,8,0),"-")</f>
        <v>2</v>
      </c>
      <c r="U128" s="19">
        <f>IFERROR(VLOOKUP(Table2[[#This Row],[Player]],Last1!$B:$AD,20,0),"-")</f>
        <v>10</v>
      </c>
      <c r="V128" s="19">
        <f>IFERROR(VLOOKUP(Table2[[#This Row],[Player]],Last1!$B:$AD,21,0),"-")</f>
        <v>1</v>
      </c>
      <c r="Y128" s="128">
        <f>Table2[[#This Row],[3PM]]</f>
        <v>0</v>
      </c>
      <c r="Z128" s="128">
        <f>Table2[[#This Row],[3PA]]</f>
        <v>0</v>
      </c>
      <c r="AA128" s="128">
        <f>IFERROR(VLOOKUP(Table2[[#This Row],[Player]],Last1!$B:$AD,12,0),"-")</f>
        <v>0</v>
      </c>
      <c r="AB128" s="128">
        <f>IFERROR(VLOOKUP(Table2[[#This Row],[Player]],Last1!$B:$AD,13,0),"-")</f>
        <v>0</v>
      </c>
      <c r="AC128" s="128">
        <f>IFERROR(VLOOKUP(Table2[[#This Row],[Player]],Last3!$B:$AD,12,0),"-")</f>
        <v>0</v>
      </c>
      <c r="AD128" s="128">
        <f>IFERROR(VLOOKUP(Table2[[#This Row],[Player]],Last3!$B:$AD,13,0),"-")</f>
        <v>0</v>
      </c>
      <c r="AE128" s="135">
        <f>0.33*AVERAGE(Table2[[#This Row],[L3_3PA]],Table2[[#This Row],[SEA_3PA]])</f>
        <v>0</v>
      </c>
      <c r="AF128" s="76">
        <f>Table2[[#This Row],[L1_3PM]]</f>
        <v>0</v>
      </c>
      <c r="AG128" s="135">
        <f>IFERROR(Table2[[#This Row],[PROJ 3PM]]-Table2[[#This Row],[LG 3PM]],"-")</f>
        <v>0</v>
      </c>
      <c r="AH12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29" spans="1:34" x14ac:dyDescent="0.3">
      <c r="A129" s="2" t="s">
        <v>46</v>
      </c>
      <c r="B129" s="129" t="str">
        <f>IFERROR(VLOOKUP(Table2[[#This Row],[Player]],Season!$B:$AD,2,0),"-")</f>
        <v>BKN</v>
      </c>
      <c r="C129" s="134">
        <f>IFERROR(VLOOKUP(Table2[[#This Row],[Player]],Season!$B:$AD,3,0),"-")</f>
        <v>23</v>
      </c>
      <c r="D129" s="134">
        <f>IFERROR(VLOOKUP(Table2[[#This Row],[Player]],Season!$B:$AD,4,0),"-")</f>
        <v>14</v>
      </c>
      <c r="E129" s="134">
        <f>IFERROR(VLOOKUP(Table2[[#This Row],[Player]],Season!$B:$AD,7,0),"-")</f>
        <v>30.6</v>
      </c>
      <c r="F129" s="19">
        <f>IFERROR(VLOOKUP(Table2[[#This Row],[Player]],Season!$B:$AD,8,0),"-")</f>
        <v>12.1</v>
      </c>
      <c r="G129" s="19">
        <f>IFERROR(VLOOKUP(Table2[[#This Row],[Player]],Season!$B:$AD,20,0),"-")</f>
        <v>9.8000000000000007</v>
      </c>
      <c r="H129" s="19">
        <f>IFERROR(VLOOKUP(Table2[[#This Row],[Player]],Season!$B:$AD,21,0),"-")</f>
        <v>2.6</v>
      </c>
      <c r="I129" s="19">
        <f>IFERROR(VLOOKUP(Table2[[#This Row],[Player]],Season!$B:$AD,9,0),"-")</f>
        <v>5.0999999999999996</v>
      </c>
      <c r="J129" s="19">
        <f>IFERROR(VLOOKUP(Table2[[#This Row],[Player]],Season!$B:$AD,10,0),"-")</f>
        <v>7.9</v>
      </c>
      <c r="K129" s="19">
        <f>IFERROR(VLOOKUP(Table2[[#This Row],[Player]],Season!$B:$AD,12,0),"-")</f>
        <v>0</v>
      </c>
      <c r="L129" s="19">
        <f>IFERROR(VLOOKUP(Table2[[#This Row],[Player]],Season!$B:$AD,13,0),"-")</f>
        <v>0</v>
      </c>
      <c r="M129" s="19">
        <f>IFERROR(VLOOKUP(Table2[[#This Row],[Player]],Season!$B:$AD,15,0),"-")</f>
        <v>1.9</v>
      </c>
      <c r="N129" s="19">
        <f>IFERROR(VLOOKUP(Table2[[#This Row],[Player]],Season!$B:$AD,16,0),"-")</f>
        <v>3.1</v>
      </c>
      <c r="O129" s="19">
        <f>IFERROR(VLOOKUP(Table2[[#This Row],[Player]],Last3!$B:$AD,7,0),"-")</f>
        <v>31.1</v>
      </c>
      <c r="P129" s="19">
        <f>IFERROR(VLOOKUP(Table2[[#This Row],[Player]],Last3!$B:$AD,8,0),"-")</f>
        <v>11.8</v>
      </c>
      <c r="Q129" s="19">
        <f>IFERROR(VLOOKUP(Table2[[#This Row],[Player]],Last3!$B:$AD,20,0),"-")</f>
        <v>9</v>
      </c>
      <c r="R129" s="19">
        <f>IFERROR(VLOOKUP(Table2[[#This Row],[Player]],Last3!$B:$AD,21,0),"-")</f>
        <v>2.8</v>
      </c>
      <c r="S129" s="19">
        <f>IFERROR(VLOOKUP(Table2[[#This Row],[Player]],Last1!$B:$AD,7,0),"-")</f>
        <v>28.2</v>
      </c>
      <c r="T129" s="19">
        <f>IFERROR(VLOOKUP(Table2[[#This Row],[Player]],Last1!$B:$AD,8,0),"-")</f>
        <v>9</v>
      </c>
      <c r="U129" s="19">
        <f>IFERROR(VLOOKUP(Table2[[#This Row],[Player]],Last1!$B:$AD,20,0),"-")</f>
        <v>9</v>
      </c>
      <c r="V129" s="19">
        <f>IFERROR(VLOOKUP(Table2[[#This Row],[Player]],Last1!$B:$AD,21,0),"-")</f>
        <v>2</v>
      </c>
      <c r="W129" s="75"/>
      <c r="X129" s="75"/>
      <c r="Y129" s="128">
        <f>Table2[[#This Row],[3PM]]</f>
        <v>0</v>
      </c>
      <c r="Z129" s="128">
        <f>Table2[[#This Row],[3PA]]</f>
        <v>0</v>
      </c>
      <c r="AA129" s="128">
        <f>IFERROR(VLOOKUP(Table2[[#This Row],[Player]],Last1!$B:$AD,12,0),"-")</f>
        <v>0</v>
      </c>
      <c r="AB129" s="128">
        <f>IFERROR(VLOOKUP(Table2[[#This Row],[Player]],Last1!$B:$AD,13,0),"-")</f>
        <v>0</v>
      </c>
      <c r="AC129" s="128">
        <f>IFERROR(VLOOKUP(Table2[[#This Row],[Player]],Last3!$B:$AD,12,0),"-")</f>
        <v>0</v>
      </c>
      <c r="AD129" s="128">
        <f>IFERROR(VLOOKUP(Table2[[#This Row],[Player]],Last3!$B:$AD,13,0),"-")</f>
        <v>0</v>
      </c>
      <c r="AE129" s="135">
        <f>0.33*AVERAGE(Table2[[#This Row],[L3_3PA]],Table2[[#This Row],[SEA_3PA]])</f>
        <v>0</v>
      </c>
      <c r="AF129" s="76">
        <f>Table2[[#This Row],[L1_3PM]]</f>
        <v>0</v>
      </c>
      <c r="AG129" s="135">
        <f>IFERROR(Table2[[#This Row],[PROJ 3PM]]-Table2[[#This Row],[LG 3PM]],"-")</f>
        <v>0</v>
      </c>
      <c r="AH12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0" spans="1:34" x14ac:dyDescent="0.3">
      <c r="A130" s="2" t="s">
        <v>267</v>
      </c>
      <c r="B130" s="129" t="str">
        <f>IFERROR(VLOOKUP(Table2[[#This Row],[Player]],Season!$B:$AD,2,0),"-")</f>
        <v>MIA</v>
      </c>
      <c r="C130" s="19">
        <f>IFERROR(VLOOKUP(Table2[[#This Row],[Player]],Season!$B:$AD,3,0),"-")</f>
        <v>27</v>
      </c>
      <c r="D130" s="19">
        <f>IFERROR(VLOOKUP(Table2[[#This Row],[Player]],Season!$B:$AD,4,0),"-")</f>
        <v>14</v>
      </c>
      <c r="E130" s="19">
        <f>IFERROR(VLOOKUP(Table2[[#This Row],[Player]],Season!$B:$AD,7,0),"-")</f>
        <v>28</v>
      </c>
      <c r="F130" s="19">
        <f>IFERROR(VLOOKUP(Table2[[#This Row],[Player]],Season!$B:$AD,8,0),"-")</f>
        <v>9.1</v>
      </c>
      <c r="G130" s="19">
        <f>IFERROR(VLOOKUP(Table2[[#This Row],[Player]],Season!$B:$AD,20,0),"-")</f>
        <v>4.0999999999999996</v>
      </c>
      <c r="H130" s="19">
        <f>IFERROR(VLOOKUP(Table2[[#This Row],[Player]],Season!$B:$AD,21,0),"-")</f>
        <v>1.7</v>
      </c>
      <c r="I130" s="19">
        <f>IFERROR(VLOOKUP(Table2[[#This Row],[Player]],Season!$B:$AD,9,0),"-")</f>
        <v>3.1</v>
      </c>
      <c r="J130" s="19">
        <f>IFERROR(VLOOKUP(Table2[[#This Row],[Player]],Season!$B:$AD,10,0),"-")</f>
        <v>6.1</v>
      </c>
      <c r="K130" s="19">
        <f>IFERROR(VLOOKUP(Table2[[#This Row],[Player]],Season!$B:$AD,12,0),"-")</f>
        <v>1</v>
      </c>
      <c r="L130" s="19">
        <f>IFERROR(VLOOKUP(Table2[[#This Row],[Player]],Season!$B:$AD,13,0),"-")</f>
        <v>2.6</v>
      </c>
      <c r="M130" s="19">
        <f>IFERROR(VLOOKUP(Table2[[#This Row],[Player]],Season!$B:$AD,15,0),"-")</f>
        <v>1.8</v>
      </c>
      <c r="N130" s="19">
        <f>IFERROR(VLOOKUP(Table2[[#This Row],[Player]],Season!$B:$AD,16,0),"-")</f>
        <v>1.9</v>
      </c>
      <c r="O130" s="19">
        <f>IFERROR(VLOOKUP(Table2[[#This Row],[Player]],Last3!$B:$AD,7,0),"-")</f>
        <v>27.5</v>
      </c>
      <c r="P130" s="19">
        <f>IFERROR(VLOOKUP(Table2[[#This Row],[Player]],Last3!$B:$AD,8,0),"-")</f>
        <v>7.3</v>
      </c>
      <c r="Q130" s="19">
        <f>IFERROR(VLOOKUP(Table2[[#This Row],[Player]],Last3!$B:$AD,20,0),"-")</f>
        <v>6</v>
      </c>
      <c r="R130" s="19">
        <f>IFERROR(VLOOKUP(Table2[[#This Row],[Player]],Last3!$B:$AD,21,0),"-")</f>
        <v>2</v>
      </c>
      <c r="S130" s="19">
        <f>IFERROR(VLOOKUP(Table2[[#This Row],[Player]],Last1!$B:$AD,7,0),"-")</f>
        <v>30.1</v>
      </c>
      <c r="T130" s="19">
        <f>IFERROR(VLOOKUP(Table2[[#This Row],[Player]],Last1!$B:$AD,8,0),"-")</f>
        <v>7</v>
      </c>
      <c r="U130" s="19">
        <f>IFERROR(VLOOKUP(Table2[[#This Row],[Player]],Last1!$B:$AD,20,0),"-")</f>
        <v>5</v>
      </c>
      <c r="V130" s="19">
        <f>IFERROR(VLOOKUP(Table2[[#This Row],[Player]],Last1!$B:$AD,21,0),"-")</f>
        <v>0</v>
      </c>
      <c r="Y130" s="128">
        <f>Table2[[#This Row],[3PM]]</f>
        <v>1</v>
      </c>
      <c r="Z130" s="128">
        <f>Table2[[#This Row],[3PA]]</f>
        <v>2.6</v>
      </c>
      <c r="AA130" s="128">
        <f>IFERROR(VLOOKUP(Table2[[#This Row],[Player]],Last1!$B:$AD,12,0),"-")</f>
        <v>0</v>
      </c>
      <c r="AB130" s="128">
        <f>IFERROR(VLOOKUP(Table2[[#This Row],[Player]],Last1!$B:$AD,13,0),"-")</f>
        <v>3</v>
      </c>
      <c r="AC130" s="128">
        <f>IFERROR(VLOOKUP(Table2[[#This Row],[Player]],Last3!$B:$AD,12,0),"-")</f>
        <v>0.8</v>
      </c>
      <c r="AD130" s="128">
        <f>IFERROR(VLOOKUP(Table2[[#This Row],[Player]],Last3!$B:$AD,13,0),"-")</f>
        <v>3</v>
      </c>
      <c r="AE130" s="135">
        <f>0.33*AVERAGE(Table2[[#This Row],[L3_3PA]],Table2[[#This Row],[SEA_3PA]])</f>
        <v>0.92399999999999993</v>
      </c>
      <c r="AF130" s="76">
        <f>Table2[[#This Row],[L1_3PM]]</f>
        <v>0</v>
      </c>
      <c r="AG130" s="135">
        <f>IFERROR(Table2[[#This Row],[PROJ 3PM]]-Table2[[#This Row],[LG 3PM]],"-")</f>
        <v>0.92399999999999993</v>
      </c>
      <c r="AH13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1" spans="1:34" x14ac:dyDescent="0.3">
      <c r="A131" s="2" t="s">
        <v>276</v>
      </c>
      <c r="B131" s="129" t="str">
        <f>IFERROR(VLOOKUP(Table2[[#This Row],[Player]],Season!$B:$AD,2,0),"-")</f>
        <v>LAL</v>
      </c>
      <c r="C131" s="134">
        <f>IFERROR(VLOOKUP(Table2[[#This Row],[Player]],Season!$B:$AD,3,0),"-")</f>
        <v>23</v>
      </c>
      <c r="D131" s="134">
        <f>IFERROR(VLOOKUP(Table2[[#This Row],[Player]],Season!$B:$AD,4,0),"-")</f>
        <v>15</v>
      </c>
      <c r="E131" s="134">
        <f>IFERROR(VLOOKUP(Table2[[#This Row],[Player]],Season!$B:$AD,7,0),"-")</f>
        <v>26.2</v>
      </c>
      <c r="F131" s="19">
        <f>IFERROR(VLOOKUP(Table2[[#This Row],[Player]],Season!$B:$AD,8,0),"-")</f>
        <v>7.4</v>
      </c>
      <c r="G131" s="19">
        <f>IFERROR(VLOOKUP(Table2[[#This Row],[Player]],Season!$B:$AD,20,0),"-")</f>
        <v>7.6</v>
      </c>
      <c r="H131" s="19">
        <f>IFERROR(VLOOKUP(Table2[[#This Row],[Player]],Season!$B:$AD,21,0),"-")</f>
        <v>1.5</v>
      </c>
      <c r="I131" s="19">
        <f>IFERROR(VLOOKUP(Table2[[#This Row],[Player]],Season!$B:$AD,9,0),"-")</f>
        <v>2.9</v>
      </c>
      <c r="J131" s="19">
        <f>IFERROR(VLOOKUP(Table2[[#This Row],[Player]],Season!$B:$AD,10,0),"-")</f>
        <v>5.9</v>
      </c>
      <c r="K131" s="19">
        <f>IFERROR(VLOOKUP(Table2[[#This Row],[Player]],Season!$B:$AD,12,0),"-")</f>
        <v>0.3</v>
      </c>
      <c r="L131" s="19">
        <f>IFERROR(VLOOKUP(Table2[[#This Row],[Player]],Season!$B:$AD,13,0),"-")</f>
        <v>1.4</v>
      </c>
      <c r="M131" s="19">
        <f>IFERROR(VLOOKUP(Table2[[#This Row],[Player]],Season!$B:$AD,15,0),"-")</f>
        <v>1.4</v>
      </c>
      <c r="N131" s="19">
        <f>IFERROR(VLOOKUP(Table2[[#This Row],[Player]],Season!$B:$AD,16,0),"-")</f>
        <v>1.8</v>
      </c>
      <c r="O131" s="19">
        <f>IFERROR(VLOOKUP(Table2[[#This Row],[Player]],Last3!$B:$AD,7,0),"-")</f>
        <v>24.6</v>
      </c>
      <c r="P131" s="19">
        <f>IFERROR(VLOOKUP(Table2[[#This Row],[Player]],Last3!$B:$AD,8,0),"-")</f>
        <v>5</v>
      </c>
      <c r="Q131" s="19">
        <f>IFERROR(VLOOKUP(Table2[[#This Row],[Player]],Last3!$B:$AD,20,0),"-")</f>
        <v>7</v>
      </c>
      <c r="R131" s="19">
        <f>IFERROR(VLOOKUP(Table2[[#This Row],[Player]],Last3!$B:$AD,21,0),"-")</f>
        <v>0.5</v>
      </c>
      <c r="S131" s="19">
        <f>IFERROR(VLOOKUP(Table2[[#This Row],[Player]],Last1!$B:$AD,7,0),"-")</f>
        <v>21.4</v>
      </c>
      <c r="T131" s="19">
        <f>IFERROR(VLOOKUP(Table2[[#This Row],[Player]],Last1!$B:$AD,8,0),"-")</f>
        <v>4</v>
      </c>
      <c r="U131" s="19">
        <f>IFERROR(VLOOKUP(Table2[[#This Row],[Player]],Last1!$B:$AD,20,0),"-")</f>
        <v>4</v>
      </c>
      <c r="V131" s="19">
        <f>IFERROR(VLOOKUP(Table2[[#This Row],[Player]],Last1!$B:$AD,21,0),"-")</f>
        <v>0</v>
      </c>
      <c r="W131" s="75"/>
      <c r="X131" s="75"/>
      <c r="Y131" s="128">
        <f>Table2[[#This Row],[3PM]]</f>
        <v>0.3</v>
      </c>
      <c r="Z131" s="128">
        <f>Table2[[#This Row],[3PA]]</f>
        <v>1.4</v>
      </c>
      <c r="AA131" s="128">
        <f>IFERROR(VLOOKUP(Table2[[#This Row],[Player]],Last1!$B:$AD,12,0),"-")</f>
        <v>0</v>
      </c>
      <c r="AB131" s="128">
        <f>IFERROR(VLOOKUP(Table2[[#This Row],[Player]],Last1!$B:$AD,13,0),"-")</f>
        <v>1</v>
      </c>
      <c r="AC131" s="128">
        <f>IFERROR(VLOOKUP(Table2[[#This Row],[Player]],Last3!$B:$AD,12,0),"-")</f>
        <v>0</v>
      </c>
      <c r="AD131" s="128">
        <f>IFERROR(VLOOKUP(Table2[[#This Row],[Player]],Last3!$B:$AD,13,0),"-")</f>
        <v>0.5</v>
      </c>
      <c r="AE131" s="135">
        <f>0.33*AVERAGE(Table2[[#This Row],[L3_3PA]],Table2[[#This Row],[SEA_3PA]])</f>
        <v>0.3135</v>
      </c>
      <c r="AF131" s="76">
        <f>Table2[[#This Row],[L1_3PM]]</f>
        <v>0</v>
      </c>
      <c r="AG131" s="135">
        <f>IFERROR(Table2[[#This Row],[PROJ 3PM]]-Table2[[#This Row],[LG 3PM]],"-")</f>
        <v>0.3135</v>
      </c>
      <c r="AH13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2" spans="1:34" x14ac:dyDescent="0.3">
      <c r="A132" s="2" t="s">
        <v>337</v>
      </c>
      <c r="B132" s="129" t="str">
        <f>IFERROR(VLOOKUP(Table2[[#This Row],[Player]],Season!$B:$AD,2,0),"-")</f>
        <v>DET</v>
      </c>
      <c r="C132" s="19">
        <f>IFERROR(VLOOKUP(Table2[[#This Row],[Player]],Season!$B:$AD,3,0),"-")</f>
        <v>24</v>
      </c>
      <c r="D132" s="19">
        <f>IFERROR(VLOOKUP(Table2[[#This Row],[Player]],Season!$B:$AD,4,0),"-")</f>
        <v>5</v>
      </c>
      <c r="E132" s="19">
        <f>IFERROR(VLOOKUP(Table2[[#This Row],[Player]],Season!$B:$AD,7,0),"-")</f>
        <v>26.9</v>
      </c>
      <c r="F132" s="19">
        <f>IFERROR(VLOOKUP(Table2[[#This Row],[Player]],Season!$B:$AD,8,0),"-")</f>
        <v>15.2</v>
      </c>
      <c r="G132" s="19">
        <f>IFERROR(VLOOKUP(Table2[[#This Row],[Player]],Season!$B:$AD,20,0),"-")</f>
        <v>4.8</v>
      </c>
      <c r="H132" s="19">
        <f>IFERROR(VLOOKUP(Table2[[#This Row],[Player]],Season!$B:$AD,21,0),"-")</f>
        <v>1.4</v>
      </c>
      <c r="I132" s="19">
        <f>IFERROR(VLOOKUP(Table2[[#This Row],[Player]],Season!$B:$AD,9,0),"-")</f>
        <v>6.6</v>
      </c>
      <c r="J132" s="19">
        <f>IFERROR(VLOOKUP(Table2[[#This Row],[Player]],Season!$B:$AD,10,0),"-")</f>
        <v>12.8</v>
      </c>
      <c r="K132" s="19">
        <f>IFERROR(VLOOKUP(Table2[[#This Row],[Player]],Season!$B:$AD,12,0),"-")</f>
        <v>0</v>
      </c>
      <c r="L132" s="19">
        <f>IFERROR(VLOOKUP(Table2[[#This Row],[Player]],Season!$B:$AD,13,0),"-")</f>
        <v>0.6</v>
      </c>
      <c r="M132" s="19">
        <f>IFERROR(VLOOKUP(Table2[[#This Row],[Player]],Season!$B:$AD,15,0),"-")</f>
        <v>2</v>
      </c>
      <c r="N132" s="19">
        <f>IFERROR(VLOOKUP(Table2[[#This Row],[Player]],Season!$B:$AD,16,0),"-")</f>
        <v>3.6</v>
      </c>
      <c r="O132" s="19" t="str">
        <f>IFERROR(VLOOKUP(Table2[[#This Row],[Player]],Last3!$B:$AD,7,0),"-")</f>
        <v>-</v>
      </c>
      <c r="P132" s="19" t="str">
        <f>IFERROR(VLOOKUP(Table2[[#This Row],[Player]],Last3!$B:$AD,8,0),"-")</f>
        <v>-</v>
      </c>
      <c r="Q132" s="19" t="str">
        <f>IFERROR(VLOOKUP(Table2[[#This Row],[Player]],Last3!$B:$AD,20,0),"-")</f>
        <v>-</v>
      </c>
      <c r="R132" s="19" t="str">
        <f>IFERROR(VLOOKUP(Table2[[#This Row],[Player]],Last3!$B:$AD,21,0),"-")</f>
        <v>-</v>
      </c>
      <c r="S132" s="19" t="str">
        <f>IFERROR(VLOOKUP(Table2[[#This Row],[Player]],Last1!$B:$AD,7,0),"-")</f>
        <v>-</v>
      </c>
      <c r="T132" s="19" t="str">
        <f>IFERROR(VLOOKUP(Table2[[#This Row],[Player]],Last1!$B:$AD,8,0),"-")</f>
        <v>-</v>
      </c>
      <c r="U132" s="19" t="str">
        <f>IFERROR(VLOOKUP(Table2[[#This Row],[Player]],Last1!$B:$AD,20,0),"-")</f>
        <v>-</v>
      </c>
      <c r="V132" s="19" t="str">
        <f>IFERROR(VLOOKUP(Table2[[#This Row],[Player]],Last1!$B:$AD,21,0),"-")</f>
        <v>-</v>
      </c>
      <c r="Y132" s="128">
        <f>Table2[[#This Row],[3PM]]</f>
        <v>0</v>
      </c>
      <c r="Z132" s="128">
        <f>Table2[[#This Row],[3PA]]</f>
        <v>0.6</v>
      </c>
      <c r="AA132" s="128" t="str">
        <f>IFERROR(VLOOKUP(Table2[[#This Row],[Player]],Last1!$B:$AD,12,0),"-")</f>
        <v>-</v>
      </c>
      <c r="AB132" s="128" t="str">
        <f>IFERROR(VLOOKUP(Table2[[#This Row],[Player]],Last1!$B:$AD,13,0),"-")</f>
        <v>-</v>
      </c>
      <c r="AC132" s="128" t="str">
        <f>IFERROR(VLOOKUP(Table2[[#This Row],[Player]],Last3!$B:$AD,12,0),"-")</f>
        <v>-</v>
      </c>
      <c r="AD132" s="128" t="str">
        <f>IFERROR(VLOOKUP(Table2[[#This Row],[Player]],Last3!$B:$AD,13,0),"-")</f>
        <v>-</v>
      </c>
      <c r="AE132" s="83">
        <f>0.33*AVERAGE(Table2[[#This Row],[L3_3PA]],Table2[[#This Row],[SEA_3PA]])</f>
        <v>0.19800000000000001</v>
      </c>
      <c r="AF132" s="21" t="str">
        <f>Table2[[#This Row],[L1_3PM]]</f>
        <v>-</v>
      </c>
      <c r="AG132" s="83" t="str">
        <f>IFERROR(Table2[[#This Row],[PROJ 3PM]]-Table2[[#This Row],[LG 3PM]],"-")</f>
        <v>-</v>
      </c>
      <c r="AH13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3" spans="1:34" x14ac:dyDescent="0.3">
      <c r="A133" s="2" t="s">
        <v>184</v>
      </c>
      <c r="B133" s="129" t="str">
        <f>IFERROR(VLOOKUP(Table2[[#This Row],[Player]],Season!$B:$AD,2,0),"-")</f>
        <v>CLE</v>
      </c>
      <c r="C133" s="19">
        <f>IFERROR(VLOOKUP(Table2[[#This Row],[Player]],Season!$B:$AD,3,0),"-")</f>
        <v>28</v>
      </c>
      <c r="D133" s="19">
        <f>IFERROR(VLOOKUP(Table2[[#This Row],[Player]],Season!$B:$AD,4,0),"-")</f>
        <v>15</v>
      </c>
      <c r="E133" s="19">
        <f>IFERROR(VLOOKUP(Table2[[#This Row],[Player]],Season!$B:$AD,7,0),"-")</f>
        <v>28.3</v>
      </c>
      <c r="F133" s="19">
        <f>IFERROR(VLOOKUP(Table2[[#This Row],[Player]],Season!$B:$AD,8,0),"-")</f>
        <v>12.2</v>
      </c>
      <c r="G133" s="19">
        <f>IFERROR(VLOOKUP(Table2[[#This Row],[Player]],Season!$B:$AD,20,0),"-")</f>
        <v>3.4</v>
      </c>
      <c r="H133" s="19">
        <f>IFERROR(VLOOKUP(Table2[[#This Row],[Player]],Season!$B:$AD,21,0),"-")</f>
        <v>3.4</v>
      </c>
      <c r="I133" s="19">
        <f>IFERROR(VLOOKUP(Table2[[#This Row],[Player]],Season!$B:$AD,9,0),"-")</f>
        <v>4.3</v>
      </c>
      <c r="J133" s="19">
        <f>IFERROR(VLOOKUP(Table2[[#This Row],[Player]],Season!$B:$AD,10,0),"-")</f>
        <v>8.6999999999999993</v>
      </c>
      <c r="K133" s="19">
        <f>IFERROR(VLOOKUP(Table2[[#This Row],[Player]],Season!$B:$AD,12,0),"-")</f>
        <v>2</v>
      </c>
      <c r="L133" s="19">
        <f>IFERROR(VLOOKUP(Table2[[#This Row],[Player]],Season!$B:$AD,13,0),"-")</f>
        <v>4.5</v>
      </c>
      <c r="M133" s="19">
        <f>IFERROR(VLOOKUP(Table2[[#This Row],[Player]],Season!$B:$AD,15,0),"-")</f>
        <v>1.7</v>
      </c>
      <c r="N133" s="19">
        <f>IFERROR(VLOOKUP(Table2[[#This Row],[Player]],Season!$B:$AD,16,0),"-")</f>
        <v>2.2999999999999998</v>
      </c>
      <c r="O133" s="19">
        <f>IFERROR(VLOOKUP(Table2[[#This Row],[Player]],Last3!$B:$AD,7,0),"-")</f>
        <v>29.5</v>
      </c>
      <c r="P133" s="19">
        <f>IFERROR(VLOOKUP(Table2[[#This Row],[Player]],Last3!$B:$AD,8,0),"-")</f>
        <v>12.3</v>
      </c>
      <c r="Q133" s="19">
        <f>IFERROR(VLOOKUP(Table2[[#This Row],[Player]],Last3!$B:$AD,20,0),"-")</f>
        <v>2.5</v>
      </c>
      <c r="R133" s="19">
        <f>IFERROR(VLOOKUP(Table2[[#This Row],[Player]],Last3!$B:$AD,21,0),"-")</f>
        <v>2.5</v>
      </c>
      <c r="S133" s="19">
        <f>IFERROR(VLOOKUP(Table2[[#This Row],[Player]],Last1!$B:$AD,7,0),"-")</f>
        <v>33.799999999999997</v>
      </c>
      <c r="T133" s="19">
        <f>IFERROR(VLOOKUP(Table2[[#This Row],[Player]],Last1!$B:$AD,8,0),"-")</f>
        <v>9</v>
      </c>
      <c r="U133" s="19">
        <f>IFERROR(VLOOKUP(Table2[[#This Row],[Player]],Last1!$B:$AD,20,0),"-")</f>
        <v>4</v>
      </c>
      <c r="V133" s="19">
        <f>IFERROR(VLOOKUP(Table2[[#This Row],[Player]],Last1!$B:$AD,21,0),"-")</f>
        <v>3</v>
      </c>
      <c r="Y133" s="128">
        <f>Table2[[#This Row],[3PM]]</f>
        <v>2</v>
      </c>
      <c r="Z133" s="128">
        <f>Table2[[#This Row],[3PA]]</f>
        <v>4.5</v>
      </c>
      <c r="AA133" s="128">
        <f>IFERROR(VLOOKUP(Table2[[#This Row],[Player]],Last1!$B:$AD,12,0),"-")</f>
        <v>1</v>
      </c>
      <c r="AB133" s="128">
        <f>IFERROR(VLOOKUP(Table2[[#This Row],[Player]],Last1!$B:$AD,13,0),"-")</f>
        <v>2</v>
      </c>
      <c r="AC133" s="128">
        <f>IFERROR(VLOOKUP(Table2[[#This Row],[Player]],Last3!$B:$AD,12,0),"-")</f>
        <v>2</v>
      </c>
      <c r="AD133" s="128">
        <f>IFERROR(VLOOKUP(Table2[[#This Row],[Player]],Last3!$B:$AD,13,0),"-")</f>
        <v>4.5</v>
      </c>
      <c r="AE133" s="135">
        <f>0.33*AVERAGE(Table2[[#This Row],[L3_3PA]],Table2[[#This Row],[SEA_3PA]])</f>
        <v>1.4850000000000001</v>
      </c>
      <c r="AF133" s="76">
        <f>Table2[[#This Row],[L1_3PM]]</f>
        <v>1</v>
      </c>
      <c r="AG133" s="135">
        <f>IFERROR(Table2[[#This Row],[PROJ 3PM]]-Table2[[#This Row],[LG 3PM]],"-")</f>
        <v>0.4850000000000001</v>
      </c>
      <c r="AH13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4" spans="1:34" x14ac:dyDescent="0.3">
      <c r="A134" s="2" t="s">
        <v>158</v>
      </c>
      <c r="B134" s="129" t="str">
        <f>IFERROR(VLOOKUP(Table2[[#This Row],[Player]],Season!$B:$AD,2,0),"-")</f>
        <v>SAC</v>
      </c>
      <c r="C134" s="134">
        <f>IFERROR(VLOOKUP(Table2[[#This Row],[Player]],Season!$B:$AD,3,0),"-")</f>
        <v>24</v>
      </c>
      <c r="D134" s="134">
        <f>IFERROR(VLOOKUP(Table2[[#This Row],[Player]],Season!$B:$AD,4,0),"-")</f>
        <v>12</v>
      </c>
      <c r="E134" s="134">
        <f>IFERROR(VLOOKUP(Table2[[#This Row],[Player]],Season!$B:$AD,7,0),"-")</f>
        <v>27.8</v>
      </c>
      <c r="F134" s="19">
        <f>IFERROR(VLOOKUP(Table2[[#This Row],[Player]],Season!$B:$AD,8,0),"-")</f>
        <v>18.899999999999999</v>
      </c>
      <c r="G134" s="19">
        <f>IFERROR(VLOOKUP(Table2[[#This Row],[Player]],Season!$B:$AD,20,0),"-")</f>
        <v>3.3</v>
      </c>
      <c r="H134" s="19">
        <f>IFERROR(VLOOKUP(Table2[[#This Row],[Player]],Season!$B:$AD,21,0),"-")</f>
        <v>3.3</v>
      </c>
      <c r="I134" s="19">
        <f>IFERROR(VLOOKUP(Table2[[#This Row],[Player]],Season!$B:$AD,9,0),"-")</f>
        <v>6.8</v>
      </c>
      <c r="J134" s="19">
        <f>IFERROR(VLOOKUP(Table2[[#This Row],[Player]],Season!$B:$AD,10,0),"-")</f>
        <v>12.5</v>
      </c>
      <c r="K134" s="19">
        <f>IFERROR(VLOOKUP(Table2[[#This Row],[Player]],Season!$B:$AD,12,0),"-")</f>
        <v>3.6</v>
      </c>
      <c r="L134" s="19">
        <f>IFERROR(VLOOKUP(Table2[[#This Row],[Player]],Season!$B:$AD,13,0),"-")</f>
        <v>7.1</v>
      </c>
      <c r="M134" s="19">
        <f>IFERROR(VLOOKUP(Table2[[#This Row],[Player]],Season!$B:$AD,15,0),"-")</f>
        <v>1.8</v>
      </c>
      <c r="N134" s="19">
        <f>IFERROR(VLOOKUP(Table2[[#This Row],[Player]],Season!$B:$AD,16,0),"-")</f>
        <v>2.2999999999999998</v>
      </c>
      <c r="O134" s="19">
        <f>IFERROR(VLOOKUP(Table2[[#This Row],[Player]],Last3!$B:$AD,7,0),"-")</f>
        <v>32.299999999999997</v>
      </c>
      <c r="P134" s="19">
        <f>IFERROR(VLOOKUP(Table2[[#This Row],[Player]],Last3!$B:$AD,8,0),"-")</f>
        <v>23</v>
      </c>
      <c r="Q134" s="19">
        <f>IFERROR(VLOOKUP(Table2[[#This Row],[Player]],Last3!$B:$AD,20,0),"-")</f>
        <v>6.3</v>
      </c>
      <c r="R134" s="19">
        <f>IFERROR(VLOOKUP(Table2[[#This Row],[Player]],Last3!$B:$AD,21,0),"-")</f>
        <v>3.3</v>
      </c>
      <c r="S134" s="19">
        <f>IFERROR(VLOOKUP(Table2[[#This Row],[Player]],Last1!$B:$AD,7,0),"-")</f>
        <v>26.8</v>
      </c>
      <c r="T134" s="19">
        <f>IFERROR(VLOOKUP(Table2[[#This Row],[Player]],Last1!$B:$AD,8,0),"-")</f>
        <v>13</v>
      </c>
      <c r="U134" s="19">
        <f>IFERROR(VLOOKUP(Table2[[#This Row],[Player]],Last1!$B:$AD,20,0),"-")</f>
        <v>3</v>
      </c>
      <c r="V134" s="19">
        <f>IFERROR(VLOOKUP(Table2[[#This Row],[Player]],Last1!$B:$AD,21,0),"-")</f>
        <v>1</v>
      </c>
      <c r="W134" s="75"/>
      <c r="X134" s="75"/>
      <c r="Y134" s="128">
        <f>Table2[[#This Row],[3PM]]</f>
        <v>3.6</v>
      </c>
      <c r="Z134" s="128">
        <f>Table2[[#This Row],[3PA]]</f>
        <v>7.1</v>
      </c>
      <c r="AA134" s="128">
        <f>IFERROR(VLOOKUP(Table2[[#This Row],[Player]],Last1!$B:$AD,12,0),"-")</f>
        <v>3</v>
      </c>
      <c r="AB134" s="128">
        <f>IFERROR(VLOOKUP(Table2[[#This Row],[Player]],Last1!$B:$AD,13,0),"-")</f>
        <v>5</v>
      </c>
      <c r="AC134" s="128">
        <f>IFERROR(VLOOKUP(Table2[[#This Row],[Player]],Last3!$B:$AD,12,0),"-")</f>
        <v>3.7</v>
      </c>
      <c r="AD134" s="128">
        <f>IFERROR(VLOOKUP(Table2[[#This Row],[Player]],Last3!$B:$AD,13,0),"-")</f>
        <v>8.6999999999999993</v>
      </c>
      <c r="AE134" s="135">
        <f>0.33*AVERAGE(Table2[[#This Row],[L3_3PA]],Table2[[#This Row],[SEA_3PA]])</f>
        <v>2.6069999999999998</v>
      </c>
      <c r="AF134" s="76">
        <f>Table2[[#This Row],[L1_3PM]]</f>
        <v>3</v>
      </c>
      <c r="AG134" s="135">
        <f>IFERROR(Table2[[#This Row],[PROJ 3PM]]-Table2[[#This Row],[LG 3PM]],"-")</f>
        <v>-0.39300000000000024</v>
      </c>
      <c r="AH13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5" spans="1:34" x14ac:dyDescent="0.3">
      <c r="A135" s="2" t="s">
        <v>2173</v>
      </c>
      <c r="B135" s="129" t="str">
        <f>IFERROR(VLOOKUP(Table2[[#This Row],[Player]],Season!$B:$AD,2,0),"-")</f>
        <v>MIL</v>
      </c>
      <c r="C135" s="134">
        <f>IFERROR(VLOOKUP(Table2[[#This Row],[Player]],Season!$B:$AD,3,0),"-")</f>
        <v>31</v>
      </c>
      <c r="D135" s="134">
        <f>IFERROR(VLOOKUP(Table2[[#This Row],[Player]],Season!$B:$AD,4,0),"-")</f>
        <v>11</v>
      </c>
      <c r="E135" s="134">
        <f>IFERROR(VLOOKUP(Table2[[#This Row],[Player]],Season!$B:$AD,7,0),"-")</f>
        <v>30.3</v>
      </c>
      <c r="F135" s="19">
        <f>IFERROR(VLOOKUP(Table2[[#This Row],[Player]],Season!$B:$AD,8,0),"-")</f>
        <v>19.2</v>
      </c>
      <c r="G135" s="19">
        <f>IFERROR(VLOOKUP(Table2[[#This Row],[Player]],Season!$B:$AD,20,0),"-")</f>
        <v>4.7</v>
      </c>
      <c r="H135" s="19">
        <f>IFERROR(VLOOKUP(Table2[[#This Row],[Player]],Season!$B:$AD,21,0),"-")</f>
        <v>6.5</v>
      </c>
      <c r="I135" s="19">
        <f>IFERROR(VLOOKUP(Table2[[#This Row],[Player]],Season!$B:$AD,9,0),"-")</f>
        <v>6.8</v>
      </c>
      <c r="J135" s="19">
        <f>IFERROR(VLOOKUP(Table2[[#This Row],[Player]],Season!$B:$AD,10,0),"-")</f>
        <v>14.4</v>
      </c>
      <c r="K135" s="19">
        <f>IFERROR(VLOOKUP(Table2[[#This Row],[Player]],Season!$B:$AD,12,0),"-")</f>
        <v>1.9</v>
      </c>
      <c r="L135" s="19">
        <f>IFERROR(VLOOKUP(Table2[[#This Row],[Player]],Season!$B:$AD,13,0),"-")</f>
        <v>5.4</v>
      </c>
      <c r="M135" s="19">
        <f>IFERROR(VLOOKUP(Table2[[#This Row],[Player]],Season!$B:$AD,15,0),"-")</f>
        <v>3.6</v>
      </c>
      <c r="N135" s="19">
        <f>IFERROR(VLOOKUP(Table2[[#This Row],[Player]],Season!$B:$AD,16,0),"-")</f>
        <v>4.2</v>
      </c>
      <c r="O135" s="19">
        <f>IFERROR(VLOOKUP(Table2[[#This Row],[Player]],Last3!$B:$AD,7,0),"-")</f>
        <v>30.4</v>
      </c>
      <c r="P135" s="19">
        <f>IFERROR(VLOOKUP(Table2[[#This Row],[Player]],Last3!$B:$AD,8,0),"-")</f>
        <v>22</v>
      </c>
      <c r="Q135" s="19">
        <f>IFERROR(VLOOKUP(Table2[[#This Row],[Player]],Last3!$B:$AD,20,0),"-")</f>
        <v>6.3</v>
      </c>
      <c r="R135" s="19">
        <f>IFERROR(VLOOKUP(Table2[[#This Row],[Player]],Last3!$B:$AD,21,0),"-")</f>
        <v>6.7</v>
      </c>
      <c r="S135" s="19">
        <f>IFERROR(VLOOKUP(Table2[[#This Row],[Player]],Last1!$B:$AD,7,0),"-")</f>
        <v>33.4</v>
      </c>
      <c r="T135" s="19">
        <f>IFERROR(VLOOKUP(Table2[[#This Row],[Player]],Last1!$B:$AD,8,0),"-")</f>
        <v>34</v>
      </c>
      <c r="U135" s="19">
        <f>IFERROR(VLOOKUP(Table2[[#This Row],[Player]],Last1!$B:$AD,20,0),"-")</f>
        <v>8</v>
      </c>
      <c r="V135" s="19">
        <f>IFERROR(VLOOKUP(Table2[[#This Row],[Player]],Last1!$B:$AD,21,0),"-")</f>
        <v>5</v>
      </c>
      <c r="W135" s="75"/>
      <c r="X135" s="75"/>
      <c r="Y135" s="128">
        <f>Table2[[#This Row],[3PM]]</f>
        <v>1.9</v>
      </c>
      <c r="Z135" s="128">
        <f>Table2[[#This Row],[3PA]]</f>
        <v>5.4</v>
      </c>
      <c r="AA135" s="128">
        <f>IFERROR(VLOOKUP(Table2[[#This Row],[Player]],Last1!$B:$AD,12,0),"-")</f>
        <v>1</v>
      </c>
      <c r="AB135" s="128">
        <f>IFERROR(VLOOKUP(Table2[[#This Row],[Player]],Last1!$B:$AD,13,0),"-")</f>
        <v>7</v>
      </c>
      <c r="AC135" s="128">
        <f>IFERROR(VLOOKUP(Table2[[#This Row],[Player]],Last3!$B:$AD,12,0),"-")</f>
        <v>1</v>
      </c>
      <c r="AD135" s="128">
        <f>IFERROR(VLOOKUP(Table2[[#This Row],[Player]],Last3!$B:$AD,13,0),"-")</f>
        <v>6</v>
      </c>
      <c r="AE135" s="135">
        <f>0.33*AVERAGE(Table2[[#This Row],[L3_3PA]],Table2[[#This Row],[SEA_3PA]])</f>
        <v>1.8810000000000002</v>
      </c>
      <c r="AF135" s="76">
        <f>Table2[[#This Row],[L1_3PM]]</f>
        <v>1</v>
      </c>
      <c r="AG135" s="135">
        <f>IFERROR(Table2[[#This Row],[PROJ 3PM]]-Table2[[#This Row],[LG 3PM]],"-")</f>
        <v>0.88100000000000023</v>
      </c>
      <c r="AH13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6" spans="1:34" x14ac:dyDescent="0.3">
      <c r="A136" s="2" t="s">
        <v>590</v>
      </c>
      <c r="B136" s="129" t="str">
        <f>IFERROR(VLOOKUP(Table2[[#This Row],[Player]],Season!$B:$AD,2,0),"-")</f>
        <v>ORL</v>
      </c>
      <c r="C136" s="19">
        <f>IFERROR(VLOOKUP(Table2[[#This Row],[Player]],Season!$B:$AD,3,0),"-")</f>
        <v>28</v>
      </c>
      <c r="D136" s="19">
        <f>IFERROR(VLOOKUP(Table2[[#This Row],[Player]],Season!$B:$AD,4,0),"-")</f>
        <v>13</v>
      </c>
      <c r="E136" s="19">
        <f>IFERROR(VLOOKUP(Table2[[#This Row],[Player]],Season!$B:$AD,7,0),"-")</f>
        <v>25.6</v>
      </c>
      <c r="F136" s="19">
        <f>IFERROR(VLOOKUP(Table2[[#This Row],[Player]],Season!$B:$AD,8,0),"-")</f>
        <v>8.4</v>
      </c>
      <c r="G136" s="19">
        <f>IFERROR(VLOOKUP(Table2[[#This Row],[Player]],Season!$B:$AD,20,0),"-")</f>
        <v>1.6</v>
      </c>
      <c r="H136" s="19">
        <f>IFERROR(VLOOKUP(Table2[[#This Row],[Player]],Season!$B:$AD,21,0),"-")</f>
        <v>1.3</v>
      </c>
      <c r="I136" s="19">
        <f>IFERROR(VLOOKUP(Table2[[#This Row],[Player]],Season!$B:$AD,9,0),"-")</f>
        <v>2.9</v>
      </c>
      <c r="J136" s="19">
        <f>IFERROR(VLOOKUP(Table2[[#This Row],[Player]],Season!$B:$AD,10,0),"-")</f>
        <v>6.8</v>
      </c>
      <c r="K136" s="19">
        <f>IFERROR(VLOOKUP(Table2[[#This Row],[Player]],Season!$B:$AD,12,0),"-")</f>
        <v>2.4</v>
      </c>
      <c r="L136" s="19">
        <f>IFERROR(VLOOKUP(Table2[[#This Row],[Player]],Season!$B:$AD,13,0),"-")</f>
        <v>5.6</v>
      </c>
      <c r="M136" s="19">
        <f>IFERROR(VLOOKUP(Table2[[#This Row],[Player]],Season!$B:$AD,15,0),"-")</f>
        <v>0.2</v>
      </c>
      <c r="N136" s="19">
        <f>IFERROR(VLOOKUP(Table2[[#This Row],[Player]],Season!$B:$AD,16,0),"-")</f>
        <v>0.2</v>
      </c>
      <c r="O136" s="19">
        <f>IFERROR(VLOOKUP(Table2[[#This Row],[Player]],Last3!$B:$AD,7,0),"-")</f>
        <v>23.9</v>
      </c>
      <c r="P136" s="19">
        <f>IFERROR(VLOOKUP(Table2[[#This Row],[Player]],Last3!$B:$AD,8,0),"-")</f>
        <v>11</v>
      </c>
      <c r="Q136" s="19">
        <f>IFERROR(VLOOKUP(Table2[[#This Row],[Player]],Last3!$B:$AD,20,0),"-")</f>
        <v>1.8</v>
      </c>
      <c r="R136" s="19">
        <f>IFERROR(VLOOKUP(Table2[[#This Row],[Player]],Last3!$B:$AD,21,0),"-")</f>
        <v>1.5</v>
      </c>
      <c r="S136" s="19">
        <f>IFERROR(VLOOKUP(Table2[[#This Row],[Player]],Last1!$B:$AD,7,0),"-")</f>
        <v>25.8</v>
      </c>
      <c r="T136" s="19">
        <f>IFERROR(VLOOKUP(Table2[[#This Row],[Player]],Last1!$B:$AD,8,0),"-")</f>
        <v>3</v>
      </c>
      <c r="U136" s="19">
        <f>IFERROR(VLOOKUP(Table2[[#This Row],[Player]],Last1!$B:$AD,20,0),"-")</f>
        <v>3</v>
      </c>
      <c r="V136" s="19">
        <f>IFERROR(VLOOKUP(Table2[[#This Row],[Player]],Last1!$B:$AD,21,0),"-")</f>
        <v>2</v>
      </c>
      <c r="Y136" s="128">
        <f>Table2[[#This Row],[3PM]]</f>
        <v>2.4</v>
      </c>
      <c r="Z136" s="128">
        <f>Table2[[#This Row],[3PA]]</f>
        <v>5.6</v>
      </c>
      <c r="AA136" s="128">
        <f>IFERROR(VLOOKUP(Table2[[#This Row],[Player]],Last1!$B:$AD,12,0),"-")</f>
        <v>1</v>
      </c>
      <c r="AB136" s="128">
        <f>IFERROR(VLOOKUP(Table2[[#This Row],[Player]],Last1!$B:$AD,13,0),"-")</f>
        <v>4</v>
      </c>
      <c r="AC136" s="128">
        <f>IFERROR(VLOOKUP(Table2[[#This Row],[Player]],Last3!$B:$AD,12,0),"-")</f>
        <v>3</v>
      </c>
      <c r="AD136" s="128">
        <f>IFERROR(VLOOKUP(Table2[[#This Row],[Player]],Last3!$B:$AD,13,0),"-")</f>
        <v>5.8</v>
      </c>
      <c r="AE136" s="83">
        <f>0.33*AVERAGE(Table2[[#This Row],[L3_3PA]],Table2[[#This Row],[SEA_3PA]])</f>
        <v>1.8809999999999998</v>
      </c>
      <c r="AF136" s="21">
        <f>Table2[[#This Row],[L1_3PM]]</f>
        <v>1</v>
      </c>
      <c r="AG136" s="83">
        <f>IFERROR(Table2[[#This Row],[PROJ 3PM]]-Table2[[#This Row],[LG 3PM]],"-")</f>
        <v>0.88099999999999978</v>
      </c>
      <c r="AH13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7" spans="1:34" x14ac:dyDescent="0.3">
      <c r="A137" s="2" t="s">
        <v>249</v>
      </c>
      <c r="B137" s="129" t="str">
        <f>IFERROR(VLOOKUP(Table2[[#This Row],[Player]],Season!$B:$AD,2,0),"-")</f>
        <v>GSW</v>
      </c>
      <c r="C137" s="19">
        <f>IFERROR(VLOOKUP(Table2[[#This Row],[Player]],Season!$B:$AD,3,0),"-")</f>
        <v>33</v>
      </c>
      <c r="D137" s="19">
        <f>IFERROR(VLOOKUP(Table2[[#This Row],[Player]],Season!$B:$AD,4,0),"-")</f>
        <v>14</v>
      </c>
      <c r="E137" s="19">
        <f>IFERROR(VLOOKUP(Table2[[#This Row],[Player]],Season!$B:$AD,7,0),"-")</f>
        <v>31.4</v>
      </c>
      <c r="F137" s="19">
        <f>IFERROR(VLOOKUP(Table2[[#This Row],[Player]],Season!$B:$AD,8,0),"-")</f>
        <v>9.8000000000000007</v>
      </c>
      <c r="G137" s="19">
        <f>IFERROR(VLOOKUP(Table2[[#This Row],[Player]],Season!$B:$AD,20,0),"-")</f>
        <v>6.6</v>
      </c>
      <c r="H137" s="19">
        <f>IFERROR(VLOOKUP(Table2[[#This Row],[Player]],Season!$B:$AD,21,0),"-")</f>
        <v>6.9</v>
      </c>
      <c r="I137" s="19">
        <f>IFERROR(VLOOKUP(Table2[[#This Row],[Player]],Season!$B:$AD,9,0),"-")</f>
        <v>4.3</v>
      </c>
      <c r="J137" s="19">
        <f>IFERROR(VLOOKUP(Table2[[#This Row],[Player]],Season!$B:$AD,10,0),"-")</f>
        <v>7.6</v>
      </c>
      <c r="K137" s="19">
        <f>IFERROR(VLOOKUP(Table2[[#This Row],[Player]],Season!$B:$AD,12,0),"-")</f>
        <v>0.4</v>
      </c>
      <c r="L137" s="19">
        <f>IFERROR(VLOOKUP(Table2[[#This Row],[Player]],Season!$B:$AD,13,0),"-")</f>
        <v>1.6</v>
      </c>
      <c r="M137" s="19">
        <f>IFERROR(VLOOKUP(Table2[[#This Row],[Player]],Season!$B:$AD,15,0),"-")</f>
        <v>0.9</v>
      </c>
      <c r="N137" s="19">
        <f>IFERROR(VLOOKUP(Table2[[#This Row],[Player]],Season!$B:$AD,16,0),"-")</f>
        <v>1.2</v>
      </c>
      <c r="O137" s="19">
        <f>IFERROR(VLOOKUP(Table2[[#This Row],[Player]],Last3!$B:$AD,7,0),"-")</f>
        <v>32</v>
      </c>
      <c r="P137" s="19">
        <f>IFERROR(VLOOKUP(Table2[[#This Row],[Player]],Last3!$B:$AD,8,0),"-")</f>
        <v>11</v>
      </c>
      <c r="Q137" s="19">
        <f>IFERROR(VLOOKUP(Table2[[#This Row],[Player]],Last3!$B:$AD,20,0),"-")</f>
        <v>6</v>
      </c>
      <c r="R137" s="19">
        <f>IFERROR(VLOOKUP(Table2[[#This Row],[Player]],Last3!$B:$AD,21,0),"-")</f>
        <v>9</v>
      </c>
      <c r="S137" s="19">
        <f>IFERROR(VLOOKUP(Table2[[#This Row],[Player]],Last1!$B:$AD,7,0),"-")</f>
        <v>32.9</v>
      </c>
      <c r="T137" s="19">
        <f>IFERROR(VLOOKUP(Table2[[#This Row],[Player]],Last1!$B:$AD,8,0),"-")</f>
        <v>8</v>
      </c>
      <c r="U137" s="19">
        <f>IFERROR(VLOOKUP(Table2[[#This Row],[Player]],Last1!$B:$AD,20,0),"-")</f>
        <v>6</v>
      </c>
      <c r="V137" s="19">
        <f>IFERROR(VLOOKUP(Table2[[#This Row],[Player]],Last1!$B:$AD,21,0),"-")</f>
        <v>13</v>
      </c>
      <c r="Y137" s="128">
        <f>Table2[[#This Row],[3PM]]</f>
        <v>0.4</v>
      </c>
      <c r="Z137" s="128">
        <f>Table2[[#This Row],[3PA]]</f>
        <v>1.6</v>
      </c>
      <c r="AA137" s="128">
        <f>IFERROR(VLOOKUP(Table2[[#This Row],[Player]],Last1!$B:$AD,12,0),"-")</f>
        <v>0</v>
      </c>
      <c r="AB137" s="128">
        <f>IFERROR(VLOOKUP(Table2[[#This Row],[Player]],Last1!$B:$AD,13,0),"-")</f>
        <v>0</v>
      </c>
      <c r="AC137" s="128">
        <f>IFERROR(VLOOKUP(Table2[[#This Row],[Player]],Last3!$B:$AD,12,0),"-")</f>
        <v>0.5</v>
      </c>
      <c r="AD137" s="128">
        <f>IFERROR(VLOOKUP(Table2[[#This Row],[Player]],Last3!$B:$AD,13,0),"-")</f>
        <v>3</v>
      </c>
      <c r="AE137" s="135">
        <f>0.33*AVERAGE(Table2[[#This Row],[L3_3PA]],Table2[[#This Row],[SEA_3PA]])</f>
        <v>0.75900000000000001</v>
      </c>
      <c r="AF137" s="76">
        <f>Table2[[#This Row],[L1_3PM]]</f>
        <v>0</v>
      </c>
      <c r="AG137" s="135">
        <f>IFERROR(Table2[[#This Row],[PROJ 3PM]]-Table2[[#This Row],[LG 3PM]],"-")</f>
        <v>0.75900000000000001</v>
      </c>
      <c r="AH13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8" spans="1:34" x14ac:dyDescent="0.3">
      <c r="A138" s="2" t="s">
        <v>250</v>
      </c>
      <c r="B138" s="129" t="str">
        <f>IFERROR(VLOOKUP(Table2[[#This Row],[Player]],Season!$B:$AD,2,0),"-")</f>
        <v>PHI</v>
      </c>
      <c r="C138" s="134">
        <f>IFERROR(VLOOKUP(Table2[[#This Row],[Player]],Season!$B:$AD,3,0),"-")</f>
        <v>24</v>
      </c>
      <c r="D138" s="134">
        <f>IFERROR(VLOOKUP(Table2[[#This Row],[Player]],Season!$B:$AD,4,0),"-")</f>
        <v>15</v>
      </c>
      <c r="E138" s="134">
        <f>IFERROR(VLOOKUP(Table2[[#This Row],[Player]],Season!$B:$AD,7,0),"-")</f>
        <v>27.8</v>
      </c>
      <c r="F138" s="19">
        <f>IFERROR(VLOOKUP(Table2[[#This Row],[Player]],Season!$B:$AD,8,0),"-")</f>
        <v>10.3</v>
      </c>
      <c r="G138" s="19">
        <f>IFERROR(VLOOKUP(Table2[[#This Row],[Player]],Season!$B:$AD,20,0),"-")</f>
        <v>4.3</v>
      </c>
      <c r="H138" s="19">
        <f>IFERROR(VLOOKUP(Table2[[#This Row],[Player]],Season!$B:$AD,21,0),"-")</f>
        <v>2.6</v>
      </c>
      <c r="I138" s="19">
        <f>IFERROR(VLOOKUP(Table2[[#This Row],[Player]],Season!$B:$AD,9,0),"-")</f>
        <v>3.6</v>
      </c>
      <c r="J138" s="19">
        <f>IFERROR(VLOOKUP(Table2[[#This Row],[Player]],Season!$B:$AD,10,0),"-")</f>
        <v>8.1</v>
      </c>
      <c r="K138" s="19">
        <f>IFERROR(VLOOKUP(Table2[[#This Row],[Player]],Season!$B:$AD,12,0),"-")</f>
        <v>1.9</v>
      </c>
      <c r="L138" s="19">
        <f>IFERROR(VLOOKUP(Table2[[#This Row],[Player]],Season!$B:$AD,13,0),"-")</f>
        <v>5.2</v>
      </c>
      <c r="M138" s="19">
        <f>IFERROR(VLOOKUP(Table2[[#This Row],[Player]],Season!$B:$AD,15,0),"-")</f>
        <v>1.1000000000000001</v>
      </c>
      <c r="N138" s="19">
        <f>IFERROR(VLOOKUP(Table2[[#This Row],[Player]],Season!$B:$AD,16,0),"-")</f>
        <v>1.3</v>
      </c>
      <c r="O138" s="19">
        <f>IFERROR(VLOOKUP(Table2[[#This Row],[Player]],Last3!$B:$AD,7,0),"-")</f>
        <v>29.8</v>
      </c>
      <c r="P138" s="19">
        <f>IFERROR(VLOOKUP(Table2[[#This Row],[Player]],Last3!$B:$AD,8,0),"-")</f>
        <v>11.3</v>
      </c>
      <c r="Q138" s="19">
        <f>IFERROR(VLOOKUP(Table2[[#This Row],[Player]],Last3!$B:$AD,20,0),"-")</f>
        <v>3.5</v>
      </c>
      <c r="R138" s="19">
        <f>IFERROR(VLOOKUP(Table2[[#This Row],[Player]],Last3!$B:$AD,21,0),"-")</f>
        <v>2.8</v>
      </c>
      <c r="S138" s="19">
        <f>IFERROR(VLOOKUP(Table2[[#This Row],[Player]],Last1!$B:$AD,7,0),"-")</f>
        <v>25.8</v>
      </c>
      <c r="T138" s="19">
        <f>IFERROR(VLOOKUP(Table2[[#This Row],[Player]],Last1!$B:$AD,8,0),"-")</f>
        <v>7</v>
      </c>
      <c r="U138" s="19">
        <f>IFERROR(VLOOKUP(Table2[[#This Row],[Player]],Last1!$B:$AD,20,0),"-")</f>
        <v>2</v>
      </c>
      <c r="V138" s="19">
        <f>IFERROR(VLOOKUP(Table2[[#This Row],[Player]],Last1!$B:$AD,21,0),"-")</f>
        <v>2</v>
      </c>
      <c r="W138" s="75"/>
      <c r="X138" s="75"/>
      <c r="Y138" s="128">
        <f>Table2[[#This Row],[3PM]]</f>
        <v>1.9</v>
      </c>
      <c r="Z138" s="128">
        <f>Table2[[#This Row],[3PA]]</f>
        <v>5.2</v>
      </c>
      <c r="AA138" s="128">
        <f>IFERROR(VLOOKUP(Table2[[#This Row],[Player]],Last1!$B:$AD,12,0),"-")</f>
        <v>0</v>
      </c>
      <c r="AB138" s="128">
        <f>IFERROR(VLOOKUP(Table2[[#This Row],[Player]],Last1!$B:$AD,13,0),"-")</f>
        <v>5</v>
      </c>
      <c r="AC138" s="128">
        <f>IFERROR(VLOOKUP(Table2[[#This Row],[Player]],Last3!$B:$AD,12,0),"-")</f>
        <v>1.3</v>
      </c>
      <c r="AD138" s="128">
        <f>IFERROR(VLOOKUP(Table2[[#This Row],[Player]],Last3!$B:$AD,13,0),"-")</f>
        <v>5.3</v>
      </c>
      <c r="AE138" s="135">
        <f>0.33*AVERAGE(Table2[[#This Row],[L3_3PA]],Table2[[#This Row],[SEA_3PA]])</f>
        <v>1.7325000000000002</v>
      </c>
      <c r="AF138" s="76">
        <f>Table2[[#This Row],[L1_3PM]]</f>
        <v>0</v>
      </c>
      <c r="AG138" s="135">
        <f>IFERROR(Table2[[#This Row],[PROJ 3PM]]-Table2[[#This Row],[LG 3PM]],"-")</f>
        <v>1.7325000000000002</v>
      </c>
      <c r="AH13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39" spans="1:34" x14ac:dyDescent="0.3">
      <c r="A139" s="2" t="s">
        <v>181</v>
      </c>
      <c r="B139" s="129" t="str">
        <f>IFERROR(VLOOKUP(Table2[[#This Row],[Player]],Season!$B:$AD,2,0),"-")</f>
        <v>HOU</v>
      </c>
      <c r="C139" s="134">
        <f>IFERROR(VLOOKUP(Table2[[#This Row],[Player]],Season!$B:$AD,3,0),"-")</f>
        <v>20</v>
      </c>
      <c r="D139" s="134">
        <f>IFERROR(VLOOKUP(Table2[[#This Row],[Player]],Season!$B:$AD,4,0),"-")</f>
        <v>13</v>
      </c>
      <c r="E139" s="134">
        <f>IFERROR(VLOOKUP(Table2[[#This Row],[Player]],Season!$B:$AD,7,0),"-")</f>
        <v>30.4</v>
      </c>
      <c r="F139" s="19">
        <f>IFERROR(VLOOKUP(Table2[[#This Row],[Player]],Season!$B:$AD,8,0),"-")</f>
        <v>13.7</v>
      </c>
      <c r="G139" s="19">
        <f>IFERROR(VLOOKUP(Table2[[#This Row],[Player]],Season!$B:$AD,20,0),"-")</f>
        <v>8.5</v>
      </c>
      <c r="H139" s="19">
        <f>IFERROR(VLOOKUP(Table2[[#This Row],[Player]],Season!$B:$AD,21,0),"-")</f>
        <v>3.5</v>
      </c>
      <c r="I139" s="19">
        <f>IFERROR(VLOOKUP(Table2[[#This Row],[Player]],Season!$B:$AD,9,0),"-")</f>
        <v>5.8</v>
      </c>
      <c r="J139" s="19">
        <f>IFERROR(VLOOKUP(Table2[[#This Row],[Player]],Season!$B:$AD,10,0),"-")</f>
        <v>10.199999999999999</v>
      </c>
      <c r="K139" s="19">
        <f>IFERROR(VLOOKUP(Table2[[#This Row],[Player]],Season!$B:$AD,12,0),"-")</f>
        <v>0.2</v>
      </c>
      <c r="L139" s="19">
        <f>IFERROR(VLOOKUP(Table2[[#This Row],[Player]],Season!$B:$AD,13,0),"-")</f>
        <v>0.8</v>
      </c>
      <c r="M139" s="19">
        <f>IFERROR(VLOOKUP(Table2[[#This Row],[Player]],Season!$B:$AD,15,0),"-")</f>
        <v>1.8</v>
      </c>
      <c r="N139" s="19">
        <f>IFERROR(VLOOKUP(Table2[[#This Row],[Player]],Season!$B:$AD,16,0),"-")</f>
        <v>3.2</v>
      </c>
      <c r="O139" s="19">
        <f>IFERROR(VLOOKUP(Table2[[#This Row],[Player]],Last3!$B:$AD,7,0),"-")</f>
        <v>29.7</v>
      </c>
      <c r="P139" s="19">
        <f>IFERROR(VLOOKUP(Table2[[#This Row],[Player]],Last3!$B:$AD,8,0),"-")</f>
        <v>14.3</v>
      </c>
      <c r="Q139" s="19">
        <f>IFERROR(VLOOKUP(Table2[[#This Row],[Player]],Last3!$B:$AD,20,0),"-")</f>
        <v>6.5</v>
      </c>
      <c r="R139" s="19">
        <f>IFERROR(VLOOKUP(Table2[[#This Row],[Player]],Last3!$B:$AD,21,0),"-")</f>
        <v>2.8</v>
      </c>
      <c r="S139" s="19">
        <f>IFERROR(VLOOKUP(Table2[[#This Row],[Player]],Last1!$B:$AD,7,0),"-")</f>
        <v>28.4</v>
      </c>
      <c r="T139" s="19">
        <f>IFERROR(VLOOKUP(Table2[[#This Row],[Player]],Last1!$B:$AD,8,0),"-")</f>
        <v>11</v>
      </c>
      <c r="U139" s="19">
        <f>IFERROR(VLOOKUP(Table2[[#This Row],[Player]],Last1!$B:$AD,20,0),"-")</f>
        <v>5</v>
      </c>
      <c r="V139" s="19">
        <f>IFERROR(VLOOKUP(Table2[[#This Row],[Player]],Last1!$B:$AD,21,0),"-")</f>
        <v>1</v>
      </c>
      <c r="W139" s="75"/>
      <c r="X139" s="75"/>
      <c r="Y139" s="128">
        <f>Table2[[#This Row],[3PM]]</f>
        <v>0.2</v>
      </c>
      <c r="Z139" s="128">
        <f>Table2[[#This Row],[3PA]]</f>
        <v>0.8</v>
      </c>
      <c r="AA139" s="128">
        <f>IFERROR(VLOOKUP(Table2[[#This Row],[Player]],Last1!$B:$AD,12,0),"-")</f>
        <v>1</v>
      </c>
      <c r="AB139" s="128">
        <f>IFERROR(VLOOKUP(Table2[[#This Row],[Player]],Last1!$B:$AD,13,0),"-")</f>
        <v>1</v>
      </c>
      <c r="AC139" s="128">
        <f>IFERROR(VLOOKUP(Table2[[#This Row],[Player]],Last3!$B:$AD,12,0),"-")</f>
        <v>0.3</v>
      </c>
      <c r="AD139" s="128">
        <f>IFERROR(VLOOKUP(Table2[[#This Row],[Player]],Last3!$B:$AD,13,0),"-")</f>
        <v>1</v>
      </c>
      <c r="AE139" s="135">
        <f>0.33*AVERAGE(Table2[[#This Row],[L3_3PA]],Table2[[#This Row],[SEA_3PA]])</f>
        <v>0.29700000000000004</v>
      </c>
      <c r="AF139" s="76">
        <f>Table2[[#This Row],[L1_3PM]]</f>
        <v>1</v>
      </c>
      <c r="AG139" s="135">
        <f>IFERROR(Table2[[#This Row],[PROJ 3PM]]-Table2[[#This Row],[LG 3PM]],"-")</f>
        <v>-0.70299999999999996</v>
      </c>
      <c r="AH13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0" spans="1:34" x14ac:dyDescent="0.3">
      <c r="A140" s="2" t="s">
        <v>115</v>
      </c>
      <c r="B140" s="129" t="str">
        <f>IFERROR(VLOOKUP(Table2[[#This Row],[Player]],Season!$B:$AD,2,0),"-")</f>
        <v>SAS</v>
      </c>
      <c r="C140" s="19">
        <f>IFERROR(VLOOKUP(Table2[[#This Row],[Player]],Season!$B:$AD,3,0),"-")</f>
        <v>23</v>
      </c>
      <c r="D140" s="19">
        <f>IFERROR(VLOOKUP(Table2[[#This Row],[Player]],Season!$B:$AD,4,0),"-")</f>
        <v>8</v>
      </c>
      <c r="E140" s="19">
        <f>IFERROR(VLOOKUP(Table2[[#This Row],[Player]],Season!$B:$AD,7,0),"-")</f>
        <v>34.1</v>
      </c>
      <c r="F140" s="19">
        <f>IFERROR(VLOOKUP(Table2[[#This Row],[Player]],Season!$B:$AD,8,0),"-")</f>
        <v>22.6</v>
      </c>
      <c r="G140" s="19">
        <f>IFERROR(VLOOKUP(Table2[[#This Row],[Player]],Season!$B:$AD,20,0),"-")</f>
        <v>7.3</v>
      </c>
      <c r="H140" s="19">
        <f>IFERROR(VLOOKUP(Table2[[#This Row],[Player]],Season!$B:$AD,21,0),"-")</f>
        <v>3.5</v>
      </c>
      <c r="I140" s="19">
        <f>IFERROR(VLOOKUP(Table2[[#This Row],[Player]],Season!$B:$AD,9,0),"-")</f>
        <v>9.4</v>
      </c>
      <c r="J140" s="19">
        <f>IFERROR(VLOOKUP(Table2[[#This Row],[Player]],Season!$B:$AD,10,0),"-")</f>
        <v>19</v>
      </c>
      <c r="K140" s="19">
        <f>IFERROR(VLOOKUP(Table2[[#This Row],[Player]],Season!$B:$AD,12,0),"-")</f>
        <v>2</v>
      </c>
      <c r="L140" s="19">
        <f>IFERROR(VLOOKUP(Table2[[#This Row],[Player]],Season!$B:$AD,13,0),"-")</f>
        <v>5.6</v>
      </c>
      <c r="M140" s="19">
        <f>IFERROR(VLOOKUP(Table2[[#This Row],[Player]],Season!$B:$AD,15,0),"-")</f>
        <v>1.9</v>
      </c>
      <c r="N140" s="19">
        <f>IFERROR(VLOOKUP(Table2[[#This Row],[Player]],Season!$B:$AD,16,0),"-")</f>
        <v>3.8</v>
      </c>
      <c r="O140" s="19">
        <f>IFERROR(VLOOKUP(Table2[[#This Row],[Player]],Last3!$B:$AD,7,0),"-")</f>
        <v>30.5</v>
      </c>
      <c r="P140" s="19">
        <f>IFERROR(VLOOKUP(Table2[[#This Row],[Player]],Last3!$B:$AD,8,0),"-")</f>
        <v>30</v>
      </c>
      <c r="Q140" s="19">
        <f>IFERROR(VLOOKUP(Table2[[#This Row],[Player]],Last3!$B:$AD,20,0),"-")</f>
        <v>10</v>
      </c>
      <c r="R140" s="19">
        <f>IFERROR(VLOOKUP(Table2[[#This Row],[Player]],Last3!$B:$AD,21,0),"-")</f>
        <v>4</v>
      </c>
      <c r="S140" s="19" t="str">
        <f>IFERROR(VLOOKUP(Table2[[#This Row],[Player]],Last1!$B:$AD,7,0),"-")</f>
        <v>-</v>
      </c>
      <c r="T140" s="19" t="str">
        <f>IFERROR(VLOOKUP(Table2[[#This Row],[Player]],Last1!$B:$AD,8,0),"-")</f>
        <v>-</v>
      </c>
      <c r="U140" s="19" t="str">
        <f>IFERROR(VLOOKUP(Table2[[#This Row],[Player]],Last1!$B:$AD,20,0),"-")</f>
        <v>-</v>
      </c>
      <c r="V140" s="19" t="str">
        <f>IFERROR(VLOOKUP(Table2[[#This Row],[Player]],Last1!$B:$AD,21,0),"-")</f>
        <v>-</v>
      </c>
      <c r="Y140" s="128">
        <f>Table2[[#This Row],[3PM]]</f>
        <v>2</v>
      </c>
      <c r="Z140" s="128">
        <f>Table2[[#This Row],[3PA]]</f>
        <v>5.6</v>
      </c>
      <c r="AA140" s="128" t="str">
        <f>IFERROR(VLOOKUP(Table2[[#This Row],[Player]],Last1!$B:$AD,12,0),"-")</f>
        <v>-</v>
      </c>
      <c r="AB140" s="128" t="str">
        <f>IFERROR(VLOOKUP(Table2[[#This Row],[Player]],Last1!$B:$AD,13,0),"-")</f>
        <v>-</v>
      </c>
      <c r="AC140" s="128">
        <f>IFERROR(VLOOKUP(Table2[[#This Row],[Player]],Last3!$B:$AD,12,0),"-")</f>
        <v>3</v>
      </c>
      <c r="AD140" s="128">
        <f>IFERROR(VLOOKUP(Table2[[#This Row],[Player]],Last3!$B:$AD,13,0),"-")</f>
        <v>5</v>
      </c>
      <c r="AE140" s="135">
        <f>0.33*AVERAGE(Table2[[#This Row],[L3_3PA]],Table2[[#This Row],[SEA_3PA]])</f>
        <v>1.7490000000000001</v>
      </c>
      <c r="AF140" s="76" t="str">
        <f>Table2[[#This Row],[L1_3PM]]</f>
        <v>-</v>
      </c>
      <c r="AG140" s="135" t="str">
        <f>IFERROR(Table2[[#This Row],[PROJ 3PM]]-Table2[[#This Row],[LG 3PM]],"-")</f>
        <v>-</v>
      </c>
      <c r="AH14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1" spans="1:34" x14ac:dyDescent="0.3">
      <c r="A141" s="2" t="s">
        <v>496</v>
      </c>
      <c r="B141" s="130" t="str">
        <f>IFERROR(VLOOKUP(Table2[[#This Row],[Player]],Season!$B:$AD,2,0),"-")</f>
        <v>DEN</v>
      </c>
      <c r="C141" s="75">
        <f>IFERROR(VLOOKUP(Table2[[#This Row],[Player]],Season!$B:$AD,3,0),"-")</f>
        <v>25</v>
      </c>
      <c r="D141" s="75">
        <f>IFERROR(VLOOKUP(Table2[[#This Row],[Player]],Season!$B:$AD,4,0),"-")</f>
        <v>8</v>
      </c>
      <c r="E141" s="75">
        <f>IFERROR(VLOOKUP(Table2[[#This Row],[Player]],Season!$B:$AD,7,0),"-")</f>
        <v>9.6</v>
      </c>
      <c r="F141" s="19">
        <f>IFERROR(VLOOKUP(Table2[[#This Row],[Player]],Season!$B:$AD,8,0),"-")</f>
        <v>2.1</v>
      </c>
      <c r="G141" s="19">
        <f>IFERROR(VLOOKUP(Table2[[#This Row],[Player]],Season!$B:$AD,20,0),"-")</f>
        <v>1.1000000000000001</v>
      </c>
      <c r="H141" s="19">
        <f>IFERROR(VLOOKUP(Table2[[#This Row],[Player]],Season!$B:$AD,21,0),"-")</f>
        <v>0.6</v>
      </c>
      <c r="I141" s="19">
        <f>IFERROR(VLOOKUP(Table2[[#This Row],[Player]],Season!$B:$AD,9,0),"-")</f>
        <v>0.8</v>
      </c>
      <c r="J141" s="19">
        <f>IFERROR(VLOOKUP(Table2[[#This Row],[Player]],Season!$B:$AD,10,0),"-")</f>
        <v>2.1</v>
      </c>
      <c r="K141" s="19">
        <f>IFERROR(VLOOKUP(Table2[[#This Row],[Player]],Season!$B:$AD,12,0),"-")</f>
        <v>0.4</v>
      </c>
      <c r="L141" s="19">
        <f>IFERROR(VLOOKUP(Table2[[#This Row],[Player]],Season!$B:$AD,13,0),"-")</f>
        <v>1.6</v>
      </c>
      <c r="M141" s="19">
        <f>IFERROR(VLOOKUP(Table2[[#This Row],[Player]],Season!$B:$AD,15,0),"-")</f>
        <v>0.3</v>
      </c>
      <c r="N141" s="19">
        <f>IFERROR(VLOOKUP(Table2[[#This Row],[Player]],Season!$B:$AD,16,0),"-")</f>
        <v>0.4</v>
      </c>
      <c r="O141" s="19">
        <f>IFERROR(VLOOKUP(Table2[[#This Row],[Player]],Last3!$B:$AD,7,0),"-")</f>
        <v>3</v>
      </c>
      <c r="P141" s="19">
        <f>IFERROR(VLOOKUP(Table2[[#This Row],[Player]],Last3!$B:$AD,8,0),"-")</f>
        <v>0</v>
      </c>
      <c r="Q141" s="19">
        <f>IFERROR(VLOOKUP(Table2[[#This Row],[Player]],Last3!$B:$AD,20,0),"-")</f>
        <v>0.5</v>
      </c>
      <c r="R141" s="19">
        <f>IFERROR(VLOOKUP(Table2[[#This Row],[Player]],Last3!$B:$AD,21,0),"-")</f>
        <v>0</v>
      </c>
      <c r="S141" s="19" t="str">
        <f>IFERROR(VLOOKUP(Table2[[#This Row],[Player]],Last1!$B:$AD,7,0),"-")</f>
        <v>-</v>
      </c>
      <c r="T141" s="19" t="str">
        <f>IFERROR(VLOOKUP(Table2[[#This Row],[Player]],Last1!$B:$AD,8,0),"-")</f>
        <v>-</v>
      </c>
      <c r="U141" s="19" t="str">
        <f>IFERROR(VLOOKUP(Table2[[#This Row],[Player]],Last1!$B:$AD,20,0),"-")</f>
        <v>-</v>
      </c>
      <c r="V141" s="19" t="str">
        <f>IFERROR(VLOOKUP(Table2[[#This Row],[Player]],Last1!$B:$AD,21,0),"-")</f>
        <v>-</v>
      </c>
      <c r="W141" s="75"/>
      <c r="X141" s="75"/>
      <c r="Y141" s="128">
        <f>Table2[[#This Row],[3PM]]</f>
        <v>0.4</v>
      </c>
      <c r="Z141" s="128">
        <f>Table2[[#This Row],[3PA]]</f>
        <v>1.6</v>
      </c>
      <c r="AA141" s="128" t="str">
        <f>IFERROR(VLOOKUP(Table2[[#This Row],[Player]],Last1!$B:$AD,12,0),"-")</f>
        <v>-</v>
      </c>
      <c r="AB141" s="128" t="str">
        <f>IFERROR(VLOOKUP(Table2[[#This Row],[Player]],Last1!$B:$AD,13,0),"-")</f>
        <v>-</v>
      </c>
      <c r="AC141" s="128">
        <f>IFERROR(VLOOKUP(Table2[[#This Row],[Player]],Last3!$B:$AD,12,0),"-")</f>
        <v>0</v>
      </c>
      <c r="AD141" s="128">
        <f>IFERROR(VLOOKUP(Table2[[#This Row],[Player]],Last3!$B:$AD,13,0),"-")</f>
        <v>0</v>
      </c>
      <c r="AE141" s="135">
        <f>0.33*AVERAGE(Table2[[#This Row],[L3_3PA]],Table2[[#This Row],[SEA_3PA]])</f>
        <v>0.26400000000000001</v>
      </c>
      <c r="AF141" s="76" t="str">
        <f>Table2[[#This Row],[L1_3PM]]</f>
        <v>-</v>
      </c>
      <c r="AG141" s="135" t="str">
        <f>IFERROR(Table2[[#This Row],[PROJ 3PM]]-Table2[[#This Row],[LG 3PM]],"-")</f>
        <v>-</v>
      </c>
      <c r="AH14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2" spans="1:34" x14ac:dyDescent="0.3">
      <c r="A142" s="2" t="s">
        <v>358</v>
      </c>
      <c r="B142" s="129" t="str">
        <f>IFERROR(VLOOKUP(Table2[[#This Row],[Player]],Season!$B:$AD,2,0),"-")</f>
        <v>LAC</v>
      </c>
      <c r="C142" s="134">
        <f>IFERROR(VLOOKUP(Table2[[#This Row],[Player]],Season!$B:$AD,3,0),"-")</f>
        <v>34</v>
      </c>
      <c r="D142" s="134">
        <f>IFERROR(VLOOKUP(Table2[[#This Row],[Player]],Season!$B:$AD,4,0),"-")</f>
        <v>15</v>
      </c>
      <c r="E142" s="134">
        <f>IFERROR(VLOOKUP(Table2[[#This Row],[Player]],Season!$B:$AD,7,0),"-")</f>
        <v>22.1</v>
      </c>
      <c r="F142" s="19">
        <f>IFERROR(VLOOKUP(Table2[[#This Row],[Player]],Season!$B:$AD,8,0),"-")</f>
        <v>8</v>
      </c>
      <c r="G142" s="19">
        <f>IFERROR(VLOOKUP(Table2[[#This Row],[Player]],Season!$B:$AD,20,0),"-")</f>
        <v>2.7</v>
      </c>
      <c r="H142" s="19">
        <f>IFERROR(VLOOKUP(Table2[[#This Row],[Player]],Season!$B:$AD,21,0),"-")</f>
        <v>1.8</v>
      </c>
      <c r="I142" s="19">
        <f>IFERROR(VLOOKUP(Table2[[#This Row],[Player]],Season!$B:$AD,9,0),"-")</f>
        <v>2.7</v>
      </c>
      <c r="J142" s="19">
        <f>IFERROR(VLOOKUP(Table2[[#This Row],[Player]],Season!$B:$AD,10,0),"-")</f>
        <v>5.3</v>
      </c>
      <c r="K142" s="19">
        <f>IFERROR(VLOOKUP(Table2[[#This Row],[Player]],Season!$B:$AD,12,0),"-")</f>
        <v>2.2999999999999998</v>
      </c>
      <c r="L142" s="19">
        <f>IFERROR(VLOOKUP(Table2[[#This Row],[Player]],Season!$B:$AD,13,0),"-")</f>
        <v>4.5999999999999996</v>
      </c>
      <c r="M142" s="19">
        <f>IFERROR(VLOOKUP(Table2[[#This Row],[Player]],Season!$B:$AD,15,0),"-")</f>
        <v>0.3</v>
      </c>
      <c r="N142" s="19">
        <f>IFERROR(VLOOKUP(Table2[[#This Row],[Player]],Season!$B:$AD,16,0),"-")</f>
        <v>0.3</v>
      </c>
      <c r="O142" s="19">
        <f>IFERROR(VLOOKUP(Table2[[#This Row],[Player]],Last3!$B:$AD,7,0),"-")</f>
        <v>23.6</v>
      </c>
      <c r="P142" s="19">
        <f>IFERROR(VLOOKUP(Table2[[#This Row],[Player]],Last3!$B:$AD,8,0),"-")</f>
        <v>13.5</v>
      </c>
      <c r="Q142" s="19">
        <f>IFERROR(VLOOKUP(Table2[[#This Row],[Player]],Last3!$B:$AD,20,0),"-")</f>
        <v>1.5</v>
      </c>
      <c r="R142" s="19">
        <f>IFERROR(VLOOKUP(Table2[[#This Row],[Player]],Last3!$B:$AD,21,0),"-")</f>
        <v>2.5</v>
      </c>
      <c r="S142" s="19">
        <f>IFERROR(VLOOKUP(Table2[[#This Row],[Player]],Last1!$B:$AD,7,0),"-")</f>
        <v>31.3</v>
      </c>
      <c r="T142" s="19">
        <f>IFERROR(VLOOKUP(Table2[[#This Row],[Player]],Last1!$B:$AD,8,0),"-")</f>
        <v>24</v>
      </c>
      <c r="U142" s="19">
        <f>IFERROR(VLOOKUP(Table2[[#This Row],[Player]],Last1!$B:$AD,20,0),"-")</f>
        <v>3</v>
      </c>
      <c r="V142" s="19">
        <f>IFERROR(VLOOKUP(Table2[[#This Row],[Player]],Last1!$B:$AD,21,0),"-")</f>
        <v>5</v>
      </c>
      <c r="W142" s="75"/>
      <c r="X142" s="75"/>
      <c r="Y142" s="128">
        <f>Table2[[#This Row],[3PM]]</f>
        <v>2.2999999999999998</v>
      </c>
      <c r="Z142" s="128">
        <f>Table2[[#This Row],[3PA]]</f>
        <v>4.5999999999999996</v>
      </c>
      <c r="AA142" s="128">
        <f>IFERROR(VLOOKUP(Table2[[#This Row],[Player]],Last1!$B:$AD,12,0),"-")</f>
        <v>8</v>
      </c>
      <c r="AB142" s="128">
        <f>IFERROR(VLOOKUP(Table2[[#This Row],[Player]],Last1!$B:$AD,13,0),"-")</f>
        <v>10</v>
      </c>
      <c r="AC142" s="128">
        <f>IFERROR(VLOOKUP(Table2[[#This Row],[Player]],Last3!$B:$AD,12,0),"-")</f>
        <v>4.3</v>
      </c>
      <c r="AD142" s="128">
        <f>IFERROR(VLOOKUP(Table2[[#This Row],[Player]],Last3!$B:$AD,13,0),"-")</f>
        <v>6.3</v>
      </c>
      <c r="AE142" s="135">
        <f>0.33*AVERAGE(Table2[[#This Row],[L3_3PA]],Table2[[#This Row],[SEA_3PA]])</f>
        <v>1.7984999999999998</v>
      </c>
      <c r="AF142" s="76">
        <f>Table2[[#This Row],[L1_3PM]]</f>
        <v>8</v>
      </c>
      <c r="AG142" s="135">
        <f>IFERROR(Table2[[#This Row],[PROJ 3PM]]-Table2[[#This Row],[LG 3PM]],"-")</f>
        <v>-6.2015000000000002</v>
      </c>
      <c r="AH14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3" spans="1:34" x14ac:dyDescent="0.3">
      <c r="A143" s="2" t="s">
        <v>82</v>
      </c>
      <c r="B143" s="129" t="str">
        <f>IFERROR(VLOOKUP(Table2[[#This Row],[Player]],Season!$B:$AD,2,0),"-")</f>
        <v>PHX</v>
      </c>
      <c r="C143" s="19">
        <f>IFERROR(VLOOKUP(Table2[[#This Row],[Player]],Season!$B:$AD,3,0),"-")</f>
        <v>24</v>
      </c>
      <c r="D143" s="19">
        <f>IFERROR(VLOOKUP(Table2[[#This Row],[Player]],Season!$B:$AD,4,0),"-")</f>
        <v>15</v>
      </c>
      <c r="E143" s="19">
        <f>IFERROR(VLOOKUP(Table2[[#This Row],[Player]],Season!$B:$AD,7,0),"-")</f>
        <v>27.5</v>
      </c>
      <c r="F143" s="19">
        <f>IFERROR(VLOOKUP(Table2[[#This Row],[Player]],Season!$B:$AD,8,0),"-")</f>
        <v>10.1</v>
      </c>
      <c r="G143" s="19">
        <f>IFERROR(VLOOKUP(Table2[[#This Row],[Player]],Season!$B:$AD,20,0),"-")</f>
        <v>3.6</v>
      </c>
      <c r="H143" s="19">
        <f>IFERROR(VLOOKUP(Table2[[#This Row],[Player]],Season!$B:$AD,21,0),"-")</f>
        <v>2.1</v>
      </c>
      <c r="I143" s="19">
        <f>IFERROR(VLOOKUP(Table2[[#This Row],[Player]],Season!$B:$AD,9,0),"-")</f>
        <v>2.7</v>
      </c>
      <c r="J143" s="19">
        <f>IFERROR(VLOOKUP(Table2[[#This Row],[Player]],Season!$B:$AD,10,0),"-")</f>
        <v>8</v>
      </c>
      <c r="K143" s="19">
        <f>IFERROR(VLOOKUP(Table2[[#This Row],[Player]],Season!$B:$AD,12,0),"-")</f>
        <v>1.3</v>
      </c>
      <c r="L143" s="19">
        <f>IFERROR(VLOOKUP(Table2[[#This Row],[Player]],Season!$B:$AD,13,0),"-")</f>
        <v>4.5</v>
      </c>
      <c r="M143" s="19">
        <f>IFERROR(VLOOKUP(Table2[[#This Row],[Player]],Season!$B:$AD,15,0),"-")</f>
        <v>3.3</v>
      </c>
      <c r="N143" s="19">
        <f>IFERROR(VLOOKUP(Table2[[#This Row],[Player]],Season!$B:$AD,16,0),"-")</f>
        <v>4.2</v>
      </c>
      <c r="O143" s="19">
        <f>IFERROR(VLOOKUP(Table2[[#This Row],[Player]],Last3!$B:$AD,7,0),"-")</f>
        <v>21.7</v>
      </c>
      <c r="P143" s="19">
        <f>IFERROR(VLOOKUP(Table2[[#This Row],[Player]],Last3!$B:$AD,8,0),"-")</f>
        <v>6.3</v>
      </c>
      <c r="Q143" s="19">
        <f>IFERROR(VLOOKUP(Table2[[#This Row],[Player]],Last3!$B:$AD,20,0),"-")</f>
        <v>2.5</v>
      </c>
      <c r="R143" s="19">
        <f>IFERROR(VLOOKUP(Table2[[#This Row],[Player]],Last3!$B:$AD,21,0),"-")</f>
        <v>3</v>
      </c>
      <c r="S143" s="19">
        <f>IFERROR(VLOOKUP(Table2[[#This Row],[Player]],Last1!$B:$AD,7,0),"-")</f>
        <v>21.4</v>
      </c>
      <c r="T143" s="19">
        <f>IFERROR(VLOOKUP(Table2[[#This Row],[Player]],Last1!$B:$AD,8,0),"-")</f>
        <v>9</v>
      </c>
      <c r="U143" s="19">
        <f>IFERROR(VLOOKUP(Table2[[#This Row],[Player]],Last1!$B:$AD,20,0),"-")</f>
        <v>2</v>
      </c>
      <c r="V143" s="19">
        <f>IFERROR(VLOOKUP(Table2[[#This Row],[Player]],Last1!$B:$AD,21,0),"-")</f>
        <v>2</v>
      </c>
      <c r="Y143" s="128">
        <f>Table2[[#This Row],[3PM]]</f>
        <v>1.3</v>
      </c>
      <c r="Z143" s="128">
        <f>Table2[[#This Row],[3PA]]</f>
        <v>4.5</v>
      </c>
      <c r="AA143" s="128">
        <f>IFERROR(VLOOKUP(Table2[[#This Row],[Player]],Last1!$B:$AD,12,0),"-")</f>
        <v>1</v>
      </c>
      <c r="AB143" s="128">
        <f>IFERROR(VLOOKUP(Table2[[#This Row],[Player]],Last1!$B:$AD,13,0),"-")</f>
        <v>3</v>
      </c>
      <c r="AC143" s="128">
        <f>IFERROR(VLOOKUP(Table2[[#This Row],[Player]],Last3!$B:$AD,12,0),"-")</f>
        <v>0.8</v>
      </c>
      <c r="AD143" s="128">
        <f>IFERROR(VLOOKUP(Table2[[#This Row],[Player]],Last3!$B:$AD,13,0),"-")</f>
        <v>2.8</v>
      </c>
      <c r="AE143" s="83">
        <f>0.33*AVERAGE(Table2[[#This Row],[L3_3PA]],Table2[[#This Row],[SEA_3PA]])</f>
        <v>1.2045000000000001</v>
      </c>
      <c r="AF143" s="21">
        <f>Table2[[#This Row],[L1_3PM]]</f>
        <v>1</v>
      </c>
      <c r="AG143" s="83">
        <f>IFERROR(Table2[[#This Row],[PROJ 3PM]]-Table2[[#This Row],[LG 3PM]],"-")</f>
        <v>0.20450000000000013</v>
      </c>
      <c r="AH14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4" spans="1:34" x14ac:dyDescent="0.3">
      <c r="A144" s="2" t="s">
        <v>221</v>
      </c>
      <c r="B144" s="129" t="str">
        <f>IFERROR(VLOOKUP(Table2[[#This Row],[Player]],Season!$B:$AD,2,0),"-")</f>
        <v>HOU</v>
      </c>
      <c r="C144" s="134">
        <f>IFERROR(VLOOKUP(Table2[[#This Row],[Player]],Season!$B:$AD,3,0),"-")</f>
        <v>19</v>
      </c>
      <c r="D144" s="134">
        <f>IFERROR(VLOOKUP(Table2[[#This Row],[Player]],Season!$B:$AD,4,0),"-")</f>
        <v>15</v>
      </c>
      <c r="E144" s="134">
        <f>IFERROR(VLOOKUP(Table2[[#This Row],[Player]],Season!$B:$AD,7,0),"-")</f>
        <v>32.700000000000003</v>
      </c>
      <c r="F144" s="19">
        <f>IFERROR(VLOOKUP(Table2[[#This Row],[Player]],Season!$B:$AD,8,0),"-")</f>
        <v>15.5</v>
      </c>
      <c r="G144" s="19">
        <f>IFERROR(VLOOKUP(Table2[[#This Row],[Player]],Season!$B:$AD,20,0),"-")</f>
        <v>7.3</v>
      </c>
      <c r="H144" s="19">
        <f>IFERROR(VLOOKUP(Table2[[#This Row],[Player]],Season!$B:$AD,21,0),"-")</f>
        <v>1.6</v>
      </c>
      <c r="I144" s="19">
        <f>IFERROR(VLOOKUP(Table2[[#This Row],[Player]],Season!$B:$AD,9,0),"-")</f>
        <v>5.9</v>
      </c>
      <c r="J144" s="19">
        <f>IFERROR(VLOOKUP(Table2[[#This Row],[Player]],Season!$B:$AD,10,0),"-")</f>
        <v>12.2</v>
      </c>
      <c r="K144" s="19">
        <f>IFERROR(VLOOKUP(Table2[[#This Row],[Player]],Season!$B:$AD,12,0),"-")</f>
        <v>1.7</v>
      </c>
      <c r="L144" s="19">
        <f>IFERROR(VLOOKUP(Table2[[#This Row],[Player]],Season!$B:$AD,13,0),"-")</f>
        <v>4.4000000000000004</v>
      </c>
      <c r="M144" s="19">
        <f>IFERROR(VLOOKUP(Table2[[#This Row],[Player]],Season!$B:$AD,15,0),"-")</f>
        <v>2.1</v>
      </c>
      <c r="N144" s="19">
        <f>IFERROR(VLOOKUP(Table2[[#This Row],[Player]],Season!$B:$AD,16,0),"-")</f>
        <v>2.7</v>
      </c>
      <c r="O144" s="19">
        <f>IFERROR(VLOOKUP(Table2[[#This Row],[Player]],Last3!$B:$AD,7,0),"-")</f>
        <v>30.6</v>
      </c>
      <c r="P144" s="19">
        <f>IFERROR(VLOOKUP(Table2[[#This Row],[Player]],Last3!$B:$AD,8,0),"-")</f>
        <v>15.5</v>
      </c>
      <c r="Q144" s="19">
        <f>IFERROR(VLOOKUP(Table2[[#This Row],[Player]],Last3!$B:$AD,20,0),"-")</f>
        <v>7</v>
      </c>
      <c r="R144" s="19">
        <f>IFERROR(VLOOKUP(Table2[[#This Row],[Player]],Last3!$B:$AD,21,0),"-")</f>
        <v>2.2999999999999998</v>
      </c>
      <c r="S144" s="19">
        <f>IFERROR(VLOOKUP(Table2[[#This Row],[Player]],Last1!$B:$AD,7,0),"-")</f>
        <v>29.7</v>
      </c>
      <c r="T144" s="19">
        <f>IFERROR(VLOOKUP(Table2[[#This Row],[Player]],Last1!$B:$AD,8,0),"-")</f>
        <v>14</v>
      </c>
      <c r="U144" s="19">
        <f>IFERROR(VLOOKUP(Table2[[#This Row],[Player]],Last1!$B:$AD,20,0),"-")</f>
        <v>11</v>
      </c>
      <c r="V144" s="19">
        <f>IFERROR(VLOOKUP(Table2[[#This Row],[Player]],Last1!$B:$AD,21,0),"-")</f>
        <v>6</v>
      </c>
      <c r="W144" s="75"/>
      <c r="X144" s="75"/>
      <c r="Y144" s="128">
        <f>Table2[[#This Row],[3PM]]</f>
        <v>1.7</v>
      </c>
      <c r="Z144" s="128">
        <f>Table2[[#This Row],[3PA]]</f>
        <v>4.4000000000000004</v>
      </c>
      <c r="AA144" s="128">
        <f>IFERROR(VLOOKUP(Table2[[#This Row],[Player]],Last1!$B:$AD,12,0),"-")</f>
        <v>0</v>
      </c>
      <c r="AB144" s="128">
        <f>IFERROR(VLOOKUP(Table2[[#This Row],[Player]],Last1!$B:$AD,13,0),"-")</f>
        <v>1</v>
      </c>
      <c r="AC144" s="128">
        <f>IFERROR(VLOOKUP(Table2[[#This Row],[Player]],Last3!$B:$AD,12,0),"-")</f>
        <v>1.5</v>
      </c>
      <c r="AD144" s="128">
        <f>IFERROR(VLOOKUP(Table2[[#This Row],[Player]],Last3!$B:$AD,13,0),"-")</f>
        <v>4.5</v>
      </c>
      <c r="AE144" s="135">
        <f>0.33*AVERAGE(Table2[[#This Row],[L3_3PA]],Table2[[#This Row],[SEA_3PA]])</f>
        <v>1.4685000000000001</v>
      </c>
      <c r="AF144" s="76">
        <f>Table2[[#This Row],[L1_3PM]]</f>
        <v>0</v>
      </c>
      <c r="AG144" s="135">
        <f>IFERROR(Table2[[#This Row],[PROJ 3PM]]-Table2[[#This Row],[LG 3PM]],"-")</f>
        <v>1.4685000000000001</v>
      </c>
      <c r="AH14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5" spans="1:34" x14ac:dyDescent="0.3">
      <c r="A145" s="2" t="s">
        <v>305</v>
      </c>
      <c r="B145" s="130" t="str">
        <f>IFERROR(VLOOKUP(Table2[[#This Row],[Player]],Season!$B:$AD,2,0),"-")</f>
        <v>SAS</v>
      </c>
      <c r="C145" s="75">
        <f>IFERROR(VLOOKUP(Table2[[#This Row],[Player]],Season!$B:$AD,3,0),"-")</f>
        <v>27</v>
      </c>
      <c r="D145" s="75">
        <f>IFERROR(VLOOKUP(Table2[[#This Row],[Player]],Season!$B:$AD,4,0),"-")</f>
        <v>14</v>
      </c>
      <c r="E145" s="75">
        <f>IFERROR(VLOOKUP(Table2[[#This Row],[Player]],Season!$B:$AD,7,0),"-")</f>
        <v>23.7</v>
      </c>
      <c r="F145" s="19">
        <f>IFERROR(VLOOKUP(Table2[[#This Row],[Player]],Season!$B:$AD,8,0),"-")</f>
        <v>10.6</v>
      </c>
      <c r="G145" s="19">
        <f>IFERROR(VLOOKUP(Table2[[#This Row],[Player]],Season!$B:$AD,20,0),"-")</f>
        <v>4.0999999999999996</v>
      </c>
      <c r="H145" s="19">
        <f>IFERROR(VLOOKUP(Table2[[#This Row],[Player]],Season!$B:$AD,21,0),"-")</f>
        <v>2.2000000000000002</v>
      </c>
      <c r="I145" s="19">
        <f>IFERROR(VLOOKUP(Table2[[#This Row],[Player]],Season!$B:$AD,9,0),"-")</f>
        <v>3.5</v>
      </c>
      <c r="J145" s="19">
        <f>IFERROR(VLOOKUP(Table2[[#This Row],[Player]],Season!$B:$AD,10,0),"-")</f>
        <v>6.7</v>
      </c>
      <c r="K145" s="19">
        <f>IFERROR(VLOOKUP(Table2[[#This Row],[Player]],Season!$B:$AD,12,0),"-")</f>
        <v>1.2</v>
      </c>
      <c r="L145" s="19">
        <f>IFERROR(VLOOKUP(Table2[[#This Row],[Player]],Season!$B:$AD,13,0),"-")</f>
        <v>2.8</v>
      </c>
      <c r="M145" s="19">
        <f>IFERROR(VLOOKUP(Table2[[#This Row],[Player]],Season!$B:$AD,15,0),"-")</f>
        <v>2.4</v>
      </c>
      <c r="N145" s="19">
        <f>IFERROR(VLOOKUP(Table2[[#This Row],[Player]],Season!$B:$AD,16,0),"-")</f>
        <v>3.1</v>
      </c>
      <c r="O145" s="19">
        <f>IFERROR(VLOOKUP(Table2[[#This Row],[Player]],Last3!$B:$AD,7,0),"-")</f>
        <v>22.9</v>
      </c>
      <c r="P145" s="19">
        <f>IFERROR(VLOOKUP(Table2[[#This Row],[Player]],Last3!$B:$AD,8,0),"-")</f>
        <v>12</v>
      </c>
      <c r="Q145" s="19">
        <f>IFERROR(VLOOKUP(Table2[[#This Row],[Player]],Last3!$B:$AD,20,0),"-")</f>
        <v>4.5</v>
      </c>
      <c r="R145" s="19">
        <f>IFERROR(VLOOKUP(Table2[[#This Row],[Player]],Last3!$B:$AD,21,0),"-")</f>
        <v>1.3</v>
      </c>
      <c r="S145" s="19">
        <f>IFERROR(VLOOKUP(Table2[[#This Row],[Player]],Last1!$B:$AD,7,0),"-")</f>
        <v>19.100000000000001</v>
      </c>
      <c r="T145" s="19">
        <f>IFERROR(VLOOKUP(Table2[[#This Row],[Player]],Last1!$B:$AD,8,0),"-")</f>
        <v>2</v>
      </c>
      <c r="U145" s="19">
        <f>IFERROR(VLOOKUP(Table2[[#This Row],[Player]],Last1!$B:$AD,20,0),"-")</f>
        <v>5</v>
      </c>
      <c r="V145" s="19">
        <f>IFERROR(VLOOKUP(Table2[[#This Row],[Player]],Last1!$B:$AD,21,0),"-")</f>
        <v>1</v>
      </c>
      <c r="W145" s="75"/>
      <c r="X145" s="75"/>
      <c r="Y145" s="128">
        <f>Table2[[#This Row],[3PM]]</f>
        <v>1.2</v>
      </c>
      <c r="Z145" s="128">
        <f>Table2[[#This Row],[3PA]]</f>
        <v>2.8</v>
      </c>
      <c r="AA145" s="128">
        <f>IFERROR(VLOOKUP(Table2[[#This Row],[Player]],Last1!$B:$AD,12,0),"-")</f>
        <v>0</v>
      </c>
      <c r="AB145" s="128">
        <f>IFERROR(VLOOKUP(Table2[[#This Row],[Player]],Last1!$B:$AD,13,0),"-")</f>
        <v>2</v>
      </c>
      <c r="AC145" s="128">
        <f>IFERROR(VLOOKUP(Table2[[#This Row],[Player]],Last3!$B:$AD,12,0),"-")</f>
        <v>1.8</v>
      </c>
      <c r="AD145" s="128">
        <f>IFERROR(VLOOKUP(Table2[[#This Row],[Player]],Last3!$B:$AD,13,0),"-")</f>
        <v>3.3</v>
      </c>
      <c r="AE145" s="135">
        <f>0.33*AVERAGE(Table2[[#This Row],[L3_3PA]],Table2[[#This Row],[SEA_3PA]])</f>
        <v>1.0065</v>
      </c>
      <c r="AF145" s="76">
        <f>Table2[[#This Row],[L1_3PM]]</f>
        <v>0</v>
      </c>
      <c r="AG145" s="135">
        <f>IFERROR(Table2[[#This Row],[PROJ 3PM]]-Table2[[#This Row],[LG 3PM]],"-")</f>
        <v>1.0065</v>
      </c>
      <c r="AH14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6" spans="1:34" x14ac:dyDescent="0.3">
      <c r="A146" s="2" t="s">
        <v>151</v>
      </c>
      <c r="B146" s="129" t="str">
        <f>IFERROR(VLOOKUP(Table2[[#This Row],[Player]],Season!$B:$AD,2,0),"-")</f>
        <v>TOR</v>
      </c>
      <c r="C146" s="19">
        <f>IFERROR(VLOOKUP(Table2[[#This Row],[Player]],Season!$B:$AD,3,0),"-")</f>
        <v>24</v>
      </c>
      <c r="D146" s="19">
        <f>IFERROR(VLOOKUP(Table2[[#This Row],[Player]],Season!$B:$AD,4,0),"-")</f>
        <v>11</v>
      </c>
      <c r="E146" s="19">
        <f>IFERROR(VLOOKUP(Table2[[#This Row],[Player]],Season!$B:$AD,7,0),"-")</f>
        <v>27.2</v>
      </c>
      <c r="F146" s="19">
        <f>IFERROR(VLOOKUP(Table2[[#This Row],[Player]],Season!$B:$AD,8,0),"-")</f>
        <v>13.4</v>
      </c>
      <c r="G146" s="19">
        <f>IFERROR(VLOOKUP(Table2[[#This Row],[Player]],Season!$B:$AD,20,0),"-")</f>
        <v>3.5</v>
      </c>
      <c r="H146" s="19">
        <f>IFERROR(VLOOKUP(Table2[[#This Row],[Player]],Season!$B:$AD,21,0),"-")</f>
        <v>1.3</v>
      </c>
      <c r="I146" s="19">
        <f>IFERROR(VLOOKUP(Table2[[#This Row],[Player]],Season!$B:$AD,9,0),"-")</f>
        <v>4.9000000000000004</v>
      </c>
      <c r="J146" s="19">
        <f>IFERROR(VLOOKUP(Table2[[#This Row],[Player]],Season!$B:$AD,10,0),"-")</f>
        <v>12</v>
      </c>
      <c r="K146" s="19">
        <f>IFERROR(VLOOKUP(Table2[[#This Row],[Player]],Season!$B:$AD,12,0),"-")</f>
        <v>2.1</v>
      </c>
      <c r="L146" s="19">
        <f>IFERROR(VLOOKUP(Table2[[#This Row],[Player]],Season!$B:$AD,13,0),"-")</f>
        <v>5.4</v>
      </c>
      <c r="M146" s="19">
        <f>IFERROR(VLOOKUP(Table2[[#This Row],[Player]],Season!$B:$AD,15,0),"-")</f>
        <v>1.5</v>
      </c>
      <c r="N146" s="19">
        <f>IFERROR(VLOOKUP(Table2[[#This Row],[Player]],Season!$B:$AD,16,0),"-")</f>
        <v>1.7</v>
      </c>
      <c r="O146" s="19" t="str">
        <f>IFERROR(VLOOKUP(Table2[[#This Row],[Player]],Last3!$B:$AD,7,0),"-")</f>
        <v>-</v>
      </c>
      <c r="P146" s="19" t="str">
        <f>IFERROR(VLOOKUP(Table2[[#This Row],[Player]],Last3!$B:$AD,8,0),"-")</f>
        <v>-</v>
      </c>
      <c r="Q146" s="19" t="str">
        <f>IFERROR(VLOOKUP(Table2[[#This Row],[Player]],Last3!$B:$AD,20,0),"-")</f>
        <v>-</v>
      </c>
      <c r="R146" s="19" t="str">
        <f>IFERROR(VLOOKUP(Table2[[#This Row],[Player]],Last3!$B:$AD,21,0),"-")</f>
        <v>-</v>
      </c>
      <c r="S146" s="19" t="str">
        <f>IFERROR(VLOOKUP(Table2[[#This Row],[Player]],Last1!$B:$AD,7,0),"-")</f>
        <v>-</v>
      </c>
      <c r="T146" s="19" t="str">
        <f>IFERROR(VLOOKUP(Table2[[#This Row],[Player]],Last1!$B:$AD,8,0),"-")</f>
        <v>-</v>
      </c>
      <c r="U146" s="19" t="str">
        <f>IFERROR(VLOOKUP(Table2[[#This Row],[Player]],Last1!$B:$AD,20,0),"-")</f>
        <v>-</v>
      </c>
      <c r="V146" s="19" t="str">
        <f>IFERROR(VLOOKUP(Table2[[#This Row],[Player]],Last1!$B:$AD,21,0),"-")</f>
        <v>-</v>
      </c>
      <c r="Y146" s="128">
        <f>Table2[[#This Row],[3PM]]</f>
        <v>2.1</v>
      </c>
      <c r="Z146" s="128">
        <f>Table2[[#This Row],[3PA]]</f>
        <v>5.4</v>
      </c>
      <c r="AA146" s="128" t="str">
        <f>IFERROR(VLOOKUP(Table2[[#This Row],[Player]],Last1!$B:$AD,12,0),"-")</f>
        <v>-</v>
      </c>
      <c r="AB146" s="128" t="str">
        <f>IFERROR(VLOOKUP(Table2[[#This Row],[Player]],Last1!$B:$AD,13,0),"-")</f>
        <v>-</v>
      </c>
      <c r="AC146" s="128" t="str">
        <f>IFERROR(VLOOKUP(Table2[[#This Row],[Player]],Last3!$B:$AD,12,0),"-")</f>
        <v>-</v>
      </c>
      <c r="AD146" s="128" t="str">
        <f>IFERROR(VLOOKUP(Table2[[#This Row],[Player]],Last3!$B:$AD,13,0),"-")</f>
        <v>-</v>
      </c>
      <c r="AE146" s="83">
        <f>0.33*AVERAGE(Table2[[#This Row],[L3_3PA]],Table2[[#This Row],[SEA_3PA]])</f>
        <v>1.7820000000000003</v>
      </c>
      <c r="AF146" s="21" t="str">
        <f>Table2[[#This Row],[L1_3PM]]</f>
        <v>-</v>
      </c>
      <c r="AG146" s="83" t="str">
        <f>IFERROR(Table2[[#This Row],[PROJ 3PM]]-Table2[[#This Row],[LG 3PM]],"-")</f>
        <v>-</v>
      </c>
      <c r="AH14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7" spans="1:34" x14ac:dyDescent="0.3">
      <c r="A147" s="2" t="s">
        <v>155</v>
      </c>
      <c r="B147" s="129" t="str">
        <f>IFERROR(VLOOKUP(Table2[[#This Row],[Player]],Season!$B:$AD,2,0),"-")</f>
        <v>DEN</v>
      </c>
      <c r="C147" s="19">
        <f>IFERROR(VLOOKUP(Table2[[#This Row],[Player]],Season!$B:$AD,3,0),"-")</f>
        <v>24</v>
      </c>
      <c r="D147" s="19">
        <f>IFERROR(VLOOKUP(Table2[[#This Row],[Player]],Season!$B:$AD,4,0),"-")</f>
        <v>15</v>
      </c>
      <c r="E147" s="19">
        <f>IFERROR(VLOOKUP(Table2[[#This Row],[Player]],Season!$B:$AD,7,0),"-")</f>
        <v>28.1</v>
      </c>
      <c r="F147" s="19">
        <f>IFERROR(VLOOKUP(Table2[[#This Row],[Player]],Season!$B:$AD,8,0),"-")</f>
        <v>18.100000000000001</v>
      </c>
      <c r="G147" s="19">
        <f>IFERROR(VLOOKUP(Table2[[#This Row],[Player]],Season!$B:$AD,20,0),"-")</f>
        <v>5.7</v>
      </c>
      <c r="H147" s="19">
        <f>IFERROR(VLOOKUP(Table2[[#This Row],[Player]],Season!$B:$AD,21,0),"-")</f>
        <v>1.2</v>
      </c>
      <c r="I147" s="19">
        <f>IFERROR(VLOOKUP(Table2[[#This Row],[Player]],Season!$B:$AD,9,0),"-")</f>
        <v>6.7</v>
      </c>
      <c r="J147" s="19">
        <f>IFERROR(VLOOKUP(Table2[[#This Row],[Player]],Season!$B:$AD,10,0),"-")</f>
        <v>12.7</v>
      </c>
      <c r="K147" s="19">
        <f>IFERROR(VLOOKUP(Table2[[#This Row],[Player]],Season!$B:$AD,12,0),"-")</f>
        <v>3.1</v>
      </c>
      <c r="L147" s="19">
        <f>IFERROR(VLOOKUP(Table2[[#This Row],[Player]],Season!$B:$AD,13,0),"-")</f>
        <v>6.8</v>
      </c>
      <c r="M147" s="19">
        <f>IFERROR(VLOOKUP(Table2[[#This Row],[Player]],Season!$B:$AD,15,0),"-")</f>
        <v>1.5</v>
      </c>
      <c r="N147" s="19">
        <f>IFERROR(VLOOKUP(Table2[[#This Row],[Player]],Season!$B:$AD,16,0),"-")</f>
        <v>1.8</v>
      </c>
      <c r="O147" s="19">
        <f>IFERROR(VLOOKUP(Table2[[#This Row],[Player]],Last3!$B:$AD,7,0),"-")</f>
        <v>30.2</v>
      </c>
      <c r="P147" s="19">
        <f>IFERROR(VLOOKUP(Table2[[#This Row],[Player]],Last3!$B:$AD,8,0),"-")</f>
        <v>20.8</v>
      </c>
      <c r="Q147" s="19">
        <f>IFERROR(VLOOKUP(Table2[[#This Row],[Player]],Last3!$B:$AD,20,0),"-")</f>
        <v>7.3</v>
      </c>
      <c r="R147" s="19">
        <f>IFERROR(VLOOKUP(Table2[[#This Row],[Player]],Last3!$B:$AD,21,0),"-")</f>
        <v>1.3</v>
      </c>
      <c r="S147" s="19">
        <f>IFERROR(VLOOKUP(Table2[[#This Row],[Player]],Last1!$B:$AD,7,0),"-")</f>
        <v>30.9</v>
      </c>
      <c r="T147" s="19">
        <f>IFERROR(VLOOKUP(Table2[[#This Row],[Player]],Last1!$B:$AD,8,0),"-")</f>
        <v>15</v>
      </c>
      <c r="U147" s="19">
        <f>IFERROR(VLOOKUP(Table2[[#This Row],[Player]],Last1!$B:$AD,20,0),"-")</f>
        <v>6</v>
      </c>
      <c r="V147" s="19">
        <f>IFERROR(VLOOKUP(Table2[[#This Row],[Player]],Last1!$B:$AD,21,0),"-")</f>
        <v>0</v>
      </c>
      <c r="Y147" s="128">
        <f>Table2[[#This Row],[3PM]]</f>
        <v>3.1</v>
      </c>
      <c r="Z147" s="128">
        <f>Table2[[#This Row],[3PA]]</f>
        <v>6.8</v>
      </c>
      <c r="AA147" s="128">
        <f>IFERROR(VLOOKUP(Table2[[#This Row],[Player]],Last1!$B:$AD,12,0),"-")</f>
        <v>3</v>
      </c>
      <c r="AB147" s="128">
        <f>IFERROR(VLOOKUP(Table2[[#This Row],[Player]],Last1!$B:$AD,13,0),"-")</f>
        <v>7</v>
      </c>
      <c r="AC147" s="128">
        <f>IFERROR(VLOOKUP(Table2[[#This Row],[Player]],Last3!$B:$AD,12,0),"-")</f>
        <v>4.3</v>
      </c>
      <c r="AD147" s="128">
        <f>IFERROR(VLOOKUP(Table2[[#This Row],[Player]],Last3!$B:$AD,13,0),"-")</f>
        <v>7.8</v>
      </c>
      <c r="AE147" s="83">
        <f>0.33*AVERAGE(Table2[[#This Row],[L3_3PA]],Table2[[#This Row],[SEA_3PA]])</f>
        <v>2.4090000000000003</v>
      </c>
      <c r="AF147" s="21">
        <f>Table2[[#This Row],[L1_3PM]]</f>
        <v>3</v>
      </c>
      <c r="AG147" s="83">
        <f>IFERROR(Table2[[#This Row],[PROJ 3PM]]-Table2[[#This Row],[LG 3PM]],"-")</f>
        <v>-0.59099999999999975</v>
      </c>
      <c r="AH14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8" spans="1:34" x14ac:dyDescent="0.3">
      <c r="A148" s="2" t="s">
        <v>265</v>
      </c>
      <c r="B148" s="129" t="str">
        <f>IFERROR(VLOOKUP(Table2[[#This Row],[Player]],Season!$B:$AD,2,0),"-")</f>
        <v>DET</v>
      </c>
      <c r="C148" s="19">
        <f>IFERROR(VLOOKUP(Table2[[#This Row],[Player]],Season!$B:$AD,3,0),"-")</f>
        <v>21</v>
      </c>
      <c r="D148" s="19">
        <f>IFERROR(VLOOKUP(Table2[[#This Row],[Player]],Season!$B:$AD,4,0),"-")</f>
        <v>15</v>
      </c>
      <c r="E148" s="19">
        <f>IFERROR(VLOOKUP(Table2[[#This Row],[Player]],Season!$B:$AD,7,0),"-")</f>
        <v>26.1</v>
      </c>
      <c r="F148" s="19">
        <f>IFERROR(VLOOKUP(Table2[[#This Row],[Player]],Season!$B:$AD,8,0),"-")</f>
        <v>13.9</v>
      </c>
      <c r="G148" s="19">
        <f>IFERROR(VLOOKUP(Table2[[#This Row],[Player]],Season!$B:$AD,20,0),"-")</f>
        <v>8.6999999999999993</v>
      </c>
      <c r="H148" s="19">
        <f>IFERROR(VLOOKUP(Table2[[#This Row],[Player]],Season!$B:$AD,21,0),"-")</f>
        <v>0.7</v>
      </c>
      <c r="I148" s="19">
        <f>IFERROR(VLOOKUP(Table2[[#This Row],[Player]],Season!$B:$AD,9,0),"-")</f>
        <v>6</v>
      </c>
      <c r="J148" s="19">
        <f>IFERROR(VLOOKUP(Table2[[#This Row],[Player]],Season!$B:$AD,10,0),"-")</f>
        <v>10.9</v>
      </c>
      <c r="K148" s="19">
        <f>IFERROR(VLOOKUP(Table2[[#This Row],[Player]],Season!$B:$AD,12,0),"-")</f>
        <v>0.2</v>
      </c>
      <c r="L148" s="19">
        <f>IFERROR(VLOOKUP(Table2[[#This Row],[Player]],Season!$B:$AD,13,0),"-")</f>
        <v>0.9</v>
      </c>
      <c r="M148" s="19">
        <f>IFERROR(VLOOKUP(Table2[[#This Row],[Player]],Season!$B:$AD,15,0),"-")</f>
        <v>1.7</v>
      </c>
      <c r="N148" s="19">
        <f>IFERROR(VLOOKUP(Table2[[#This Row],[Player]],Season!$B:$AD,16,0),"-")</f>
        <v>2.4</v>
      </c>
      <c r="O148" s="19">
        <f>IFERROR(VLOOKUP(Table2[[#This Row],[Player]],Last3!$B:$AD,7,0),"-")</f>
        <v>24</v>
      </c>
      <c r="P148" s="19">
        <f>IFERROR(VLOOKUP(Table2[[#This Row],[Player]],Last3!$B:$AD,8,0),"-")</f>
        <v>14</v>
      </c>
      <c r="Q148" s="19">
        <f>IFERROR(VLOOKUP(Table2[[#This Row],[Player]],Last3!$B:$AD,20,0),"-")</f>
        <v>7</v>
      </c>
      <c r="R148" s="19">
        <f>IFERROR(VLOOKUP(Table2[[#This Row],[Player]],Last3!$B:$AD,21,0),"-")</f>
        <v>0.5</v>
      </c>
      <c r="S148" s="19">
        <f>IFERROR(VLOOKUP(Table2[[#This Row],[Player]],Last1!$B:$AD,7,0),"-")</f>
        <v>20.3</v>
      </c>
      <c r="T148" s="19">
        <f>IFERROR(VLOOKUP(Table2[[#This Row],[Player]],Last1!$B:$AD,8,0),"-")</f>
        <v>14</v>
      </c>
      <c r="U148" s="19">
        <f>IFERROR(VLOOKUP(Table2[[#This Row],[Player]],Last1!$B:$AD,20,0),"-")</f>
        <v>6</v>
      </c>
      <c r="V148" s="19">
        <f>IFERROR(VLOOKUP(Table2[[#This Row],[Player]],Last1!$B:$AD,21,0),"-")</f>
        <v>1</v>
      </c>
      <c r="Y148" s="128">
        <f>Table2[[#This Row],[3PM]]</f>
        <v>0.2</v>
      </c>
      <c r="Z148" s="128">
        <f>Table2[[#This Row],[3PA]]</f>
        <v>0.9</v>
      </c>
      <c r="AA148" s="128">
        <f>IFERROR(VLOOKUP(Table2[[#This Row],[Player]],Last1!$B:$AD,12,0),"-")</f>
        <v>0</v>
      </c>
      <c r="AB148" s="128">
        <f>IFERROR(VLOOKUP(Table2[[#This Row],[Player]],Last1!$B:$AD,13,0),"-")</f>
        <v>1</v>
      </c>
      <c r="AC148" s="128">
        <f>IFERROR(VLOOKUP(Table2[[#This Row],[Player]],Last3!$B:$AD,12,0),"-")</f>
        <v>0.3</v>
      </c>
      <c r="AD148" s="128">
        <f>IFERROR(VLOOKUP(Table2[[#This Row],[Player]],Last3!$B:$AD,13,0),"-")</f>
        <v>1</v>
      </c>
      <c r="AE148" s="135">
        <f>0.33*AVERAGE(Table2[[#This Row],[L3_3PA]],Table2[[#This Row],[SEA_3PA]])</f>
        <v>0.3135</v>
      </c>
      <c r="AF148" s="76">
        <f>Table2[[#This Row],[L1_3PM]]</f>
        <v>0</v>
      </c>
      <c r="AG148" s="135">
        <f>IFERROR(Table2[[#This Row],[PROJ 3PM]]-Table2[[#This Row],[LG 3PM]],"-")</f>
        <v>0.3135</v>
      </c>
      <c r="AH14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49" spans="1:34" x14ac:dyDescent="0.3">
      <c r="A149" s="2" t="s">
        <v>577</v>
      </c>
      <c r="B149" s="129" t="str">
        <f>IFERROR(VLOOKUP(Table2[[#This Row],[Player]],Season!$B:$AD,2,0),"-")</f>
        <v>DET</v>
      </c>
      <c r="C149" s="134">
        <f>IFERROR(VLOOKUP(Table2[[#This Row],[Player]],Season!$B:$AD,3,0),"-")</f>
        <v>24</v>
      </c>
      <c r="D149" s="134">
        <f>IFERROR(VLOOKUP(Table2[[#This Row],[Player]],Season!$B:$AD,4,0),"-")</f>
        <v>12</v>
      </c>
      <c r="E149" s="134">
        <f>IFERROR(VLOOKUP(Table2[[#This Row],[Player]],Season!$B:$AD,7,0),"-")</f>
        <v>29.2</v>
      </c>
      <c r="F149" s="19">
        <f>IFERROR(VLOOKUP(Table2[[#This Row],[Player]],Season!$B:$AD,8,0),"-")</f>
        <v>15.2</v>
      </c>
      <c r="G149" s="19">
        <f>IFERROR(VLOOKUP(Table2[[#This Row],[Player]],Season!$B:$AD,20,0),"-")</f>
        <v>8.5</v>
      </c>
      <c r="H149" s="19">
        <f>IFERROR(VLOOKUP(Table2[[#This Row],[Player]],Season!$B:$AD,21,0),"-")</f>
        <v>1.4</v>
      </c>
      <c r="I149" s="19">
        <f>IFERROR(VLOOKUP(Table2[[#This Row],[Player]],Season!$B:$AD,9,0),"-")</f>
        <v>6.2</v>
      </c>
      <c r="J149" s="19">
        <f>IFERROR(VLOOKUP(Table2[[#This Row],[Player]],Season!$B:$AD,10,0),"-")</f>
        <v>11.5</v>
      </c>
      <c r="K149" s="19">
        <f>IFERROR(VLOOKUP(Table2[[#This Row],[Player]],Season!$B:$AD,12,0),"-")</f>
        <v>0.5</v>
      </c>
      <c r="L149" s="19">
        <f>IFERROR(VLOOKUP(Table2[[#This Row],[Player]],Season!$B:$AD,13,0),"-")</f>
        <v>1.9</v>
      </c>
      <c r="M149" s="19">
        <f>IFERROR(VLOOKUP(Table2[[#This Row],[Player]],Season!$B:$AD,15,0),"-")</f>
        <v>2.2999999999999998</v>
      </c>
      <c r="N149" s="19">
        <f>IFERROR(VLOOKUP(Table2[[#This Row],[Player]],Season!$B:$AD,16,0),"-")</f>
        <v>3.3</v>
      </c>
      <c r="O149" s="19">
        <f>IFERROR(VLOOKUP(Table2[[#This Row],[Player]],Last3!$B:$AD,7,0),"-")</f>
        <v>34.200000000000003</v>
      </c>
      <c r="P149" s="19">
        <f>IFERROR(VLOOKUP(Table2[[#This Row],[Player]],Last3!$B:$AD,8,0),"-")</f>
        <v>18.8</v>
      </c>
      <c r="Q149" s="19">
        <f>IFERROR(VLOOKUP(Table2[[#This Row],[Player]],Last3!$B:$AD,20,0),"-")</f>
        <v>7.3</v>
      </c>
      <c r="R149" s="19">
        <f>IFERROR(VLOOKUP(Table2[[#This Row],[Player]],Last3!$B:$AD,21,0),"-")</f>
        <v>1.8</v>
      </c>
      <c r="S149" s="19">
        <f>IFERROR(VLOOKUP(Table2[[#This Row],[Player]],Last1!$B:$AD,7,0),"-")</f>
        <v>35.700000000000003</v>
      </c>
      <c r="T149" s="19">
        <f>IFERROR(VLOOKUP(Table2[[#This Row],[Player]],Last1!$B:$AD,8,0),"-")</f>
        <v>16</v>
      </c>
      <c r="U149" s="19">
        <f>IFERROR(VLOOKUP(Table2[[#This Row],[Player]],Last1!$B:$AD,20,0),"-")</f>
        <v>9</v>
      </c>
      <c r="V149" s="19">
        <f>IFERROR(VLOOKUP(Table2[[#This Row],[Player]],Last1!$B:$AD,21,0),"-")</f>
        <v>2</v>
      </c>
      <c r="W149" s="75"/>
      <c r="X149" s="75"/>
      <c r="Y149" s="128">
        <f>Table2[[#This Row],[3PM]]</f>
        <v>0.5</v>
      </c>
      <c r="Z149" s="128">
        <f>Table2[[#This Row],[3PA]]</f>
        <v>1.9</v>
      </c>
      <c r="AA149" s="128">
        <f>IFERROR(VLOOKUP(Table2[[#This Row],[Player]],Last1!$B:$AD,12,0),"-")</f>
        <v>1</v>
      </c>
      <c r="AB149" s="128">
        <f>IFERROR(VLOOKUP(Table2[[#This Row],[Player]],Last1!$B:$AD,13,0),"-")</f>
        <v>2</v>
      </c>
      <c r="AC149" s="128">
        <f>IFERROR(VLOOKUP(Table2[[#This Row],[Player]],Last3!$B:$AD,12,0),"-")</f>
        <v>1.3</v>
      </c>
      <c r="AD149" s="128">
        <f>IFERROR(VLOOKUP(Table2[[#This Row],[Player]],Last3!$B:$AD,13,0),"-")</f>
        <v>2.8</v>
      </c>
      <c r="AE149" s="135">
        <f>0.33*AVERAGE(Table2[[#This Row],[L3_3PA]],Table2[[#This Row],[SEA_3PA]])</f>
        <v>0.77549999999999997</v>
      </c>
      <c r="AF149" s="76">
        <f>Table2[[#This Row],[L1_3PM]]</f>
        <v>1</v>
      </c>
      <c r="AG149" s="135">
        <f>IFERROR(Table2[[#This Row],[PROJ 3PM]]-Table2[[#This Row],[LG 3PM]],"-")</f>
        <v>-0.22450000000000003</v>
      </c>
      <c r="AH14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0" spans="1:34" x14ac:dyDescent="0.3">
      <c r="A150" s="2" t="s">
        <v>48</v>
      </c>
      <c r="B150" s="129" t="str">
        <f>IFERROR(VLOOKUP(Table2[[#This Row],[Player]],Season!$B:$AD,2,0),"-")</f>
        <v>BKN</v>
      </c>
      <c r="C150" s="134">
        <f>IFERROR(VLOOKUP(Table2[[#This Row],[Player]],Season!$B:$AD,3,0),"-")</f>
        <v>29</v>
      </c>
      <c r="D150" s="134">
        <f>IFERROR(VLOOKUP(Table2[[#This Row],[Player]],Season!$B:$AD,4,0),"-")</f>
        <v>13</v>
      </c>
      <c r="E150" s="134">
        <f>IFERROR(VLOOKUP(Table2[[#This Row],[Player]],Season!$B:$AD,7,0),"-")</f>
        <v>27.1</v>
      </c>
      <c r="F150" s="19">
        <f>IFERROR(VLOOKUP(Table2[[#This Row],[Player]],Season!$B:$AD,8,0),"-")</f>
        <v>8.1999999999999993</v>
      </c>
      <c r="G150" s="19">
        <f>IFERROR(VLOOKUP(Table2[[#This Row],[Player]],Season!$B:$AD,20,0),"-")</f>
        <v>6.5</v>
      </c>
      <c r="H150" s="19">
        <f>IFERROR(VLOOKUP(Table2[[#This Row],[Player]],Season!$B:$AD,21,0),"-")</f>
        <v>2.8</v>
      </c>
      <c r="I150" s="19">
        <f>IFERROR(VLOOKUP(Table2[[#This Row],[Player]],Season!$B:$AD,9,0),"-")</f>
        <v>2.6</v>
      </c>
      <c r="J150" s="19">
        <f>IFERROR(VLOOKUP(Table2[[#This Row],[Player]],Season!$B:$AD,10,0),"-")</f>
        <v>7.2</v>
      </c>
      <c r="K150" s="19">
        <f>IFERROR(VLOOKUP(Table2[[#This Row],[Player]],Season!$B:$AD,12,0),"-")</f>
        <v>1.8</v>
      </c>
      <c r="L150" s="19">
        <f>IFERROR(VLOOKUP(Table2[[#This Row],[Player]],Season!$B:$AD,13,0),"-")</f>
        <v>5</v>
      </c>
      <c r="M150" s="19">
        <f>IFERROR(VLOOKUP(Table2[[#This Row],[Player]],Season!$B:$AD,15,0),"-")</f>
        <v>1.2</v>
      </c>
      <c r="N150" s="19">
        <f>IFERROR(VLOOKUP(Table2[[#This Row],[Player]],Season!$B:$AD,16,0),"-")</f>
        <v>1.6</v>
      </c>
      <c r="O150" s="19">
        <f>IFERROR(VLOOKUP(Table2[[#This Row],[Player]],Last3!$B:$AD,7,0),"-")</f>
        <v>27</v>
      </c>
      <c r="P150" s="19">
        <f>IFERROR(VLOOKUP(Table2[[#This Row],[Player]],Last3!$B:$AD,8,0),"-")</f>
        <v>10.7</v>
      </c>
      <c r="Q150" s="19">
        <f>IFERROR(VLOOKUP(Table2[[#This Row],[Player]],Last3!$B:$AD,20,0),"-")</f>
        <v>6.3</v>
      </c>
      <c r="R150" s="19">
        <f>IFERROR(VLOOKUP(Table2[[#This Row],[Player]],Last3!$B:$AD,21,0),"-")</f>
        <v>2</v>
      </c>
      <c r="S150" s="19" t="str">
        <f>IFERROR(VLOOKUP(Table2[[#This Row],[Player]],Last1!$B:$AD,7,0),"-")</f>
        <v>-</v>
      </c>
      <c r="T150" s="19" t="str">
        <f>IFERROR(VLOOKUP(Table2[[#This Row],[Player]],Last1!$B:$AD,8,0),"-")</f>
        <v>-</v>
      </c>
      <c r="U150" s="19" t="str">
        <f>IFERROR(VLOOKUP(Table2[[#This Row],[Player]],Last1!$B:$AD,20,0),"-")</f>
        <v>-</v>
      </c>
      <c r="V150" s="19" t="str">
        <f>IFERROR(VLOOKUP(Table2[[#This Row],[Player]],Last1!$B:$AD,21,0),"-")</f>
        <v>-</v>
      </c>
      <c r="W150" s="75"/>
      <c r="X150" s="75"/>
      <c r="Y150" s="128">
        <f>Table2[[#This Row],[3PM]]</f>
        <v>1.8</v>
      </c>
      <c r="Z150" s="128">
        <f>Table2[[#This Row],[3PA]]</f>
        <v>5</v>
      </c>
      <c r="AA150" s="128" t="str">
        <f>IFERROR(VLOOKUP(Table2[[#This Row],[Player]],Last1!$B:$AD,12,0),"-")</f>
        <v>-</v>
      </c>
      <c r="AB150" s="128" t="str">
        <f>IFERROR(VLOOKUP(Table2[[#This Row],[Player]],Last1!$B:$AD,13,0),"-")</f>
        <v>-</v>
      </c>
      <c r="AC150" s="128">
        <f>IFERROR(VLOOKUP(Table2[[#This Row],[Player]],Last3!$B:$AD,12,0),"-")</f>
        <v>2</v>
      </c>
      <c r="AD150" s="128">
        <f>IFERROR(VLOOKUP(Table2[[#This Row],[Player]],Last3!$B:$AD,13,0),"-")</f>
        <v>5.3</v>
      </c>
      <c r="AE150" s="135">
        <f>0.33*AVERAGE(Table2[[#This Row],[L3_3PA]],Table2[[#This Row],[SEA_3PA]])</f>
        <v>1.6995000000000002</v>
      </c>
      <c r="AF150" s="76" t="str">
        <f>Table2[[#This Row],[L1_3PM]]</f>
        <v>-</v>
      </c>
      <c r="AG150" s="135" t="str">
        <f>IFERROR(Table2[[#This Row],[PROJ 3PM]]-Table2[[#This Row],[LG 3PM]],"-")</f>
        <v>-</v>
      </c>
      <c r="AH15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1" spans="1:34" x14ac:dyDescent="0.3">
      <c r="A151" s="2" t="s">
        <v>381</v>
      </c>
      <c r="B151" s="129" t="str">
        <f>IFERROR(VLOOKUP(Table2[[#This Row],[Player]],Season!$B:$AD,2,0),"-")</f>
        <v>OKC</v>
      </c>
      <c r="C151" s="134">
        <f>IFERROR(VLOOKUP(Table2[[#This Row],[Player]],Season!$B:$AD,3,0),"-")</f>
        <v>23</v>
      </c>
      <c r="D151" s="134">
        <f>IFERROR(VLOOKUP(Table2[[#This Row],[Player]],Season!$B:$AD,4,0),"-")</f>
        <v>15</v>
      </c>
      <c r="E151" s="134">
        <f>IFERROR(VLOOKUP(Table2[[#This Row],[Player]],Season!$B:$AD,7,0),"-")</f>
        <v>25.9</v>
      </c>
      <c r="F151" s="19">
        <f>IFERROR(VLOOKUP(Table2[[#This Row],[Player]],Season!$B:$AD,8,0),"-")</f>
        <v>11.1</v>
      </c>
      <c r="G151" s="19">
        <f>IFERROR(VLOOKUP(Table2[[#This Row],[Player]],Season!$B:$AD,20,0),"-")</f>
        <v>2.6</v>
      </c>
      <c r="H151" s="19">
        <f>IFERROR(VLOOKUP(Table2[[#This Row],[Player]],Season!$B:$AD,21,0),"-")</f>
        <v>1.5</v>
      </c>
      <c r="I151" s="19">
        <f>IFERROR(VLOOKUP(Table2[[#This Row],[Player]],Season!$B:$AD,9,0),"-")</f>
        <v>3.7</v>
      </c>
      <c r="J151" s="19">
        <f>IFERROR(VLOOKUP(Table2[[#This Row],[Player]],Season!$B:$AD,10,0),"-")</f>
        <v>9.3000000000000007</v>
      </c>
      <c r="K151" s="19">
        <f>IFERROR(VLOOKUP(Table2[[#This Row],[Player]],Season!$B:$AD,12,0),"-")</f>
        <v>2.5</v>
      </c>
      <c r="L151" s="19">
        <f>IFERROR(VLOOKUP(Table2[[#This Row],[Player]],Season!$B:$AD,13,0),"-")</f>
        <v>7.1</v>
      </c>
      <c r="M151" s="19">
        <f>IFERROR(VLOOKUP(Table2[[#This Row],[Player]],Season!$B:$AD,15,0),"-")</f>
        <v>1.2</v>
      </c>
      <c r="N151" s="19">
        <f>IFERROR(VLOOKUP(Table2[[#This Row],[Player]],Season!$B:$AD,16,0),"-")</f>
        <v>1.4</v>
      </c>
      <c r="O151" s="19">
        <f>IFERROR(VLOOKUP(Table2[[#This Row],[Player]],Last3!$B:$AD,7,0),"-")</f>
        <v>24.3</v>
      </c>
      <c r="P151" s="19">
        <f>IFERROR(VLOOKUP(Table2[[#This Row],[Player]],Last3!$B:$AD,8,0),"-")</f>
        <v>13.8</v>
      </c>
      <c r="Q151" s="19">
        <f>IFERROR(VLOOKUP(Table2[[#This Row],[Player]],Last3!$B:$AD,20,0),"-")</f>
        <v>2.5</v>
      </c>
      <c r="R151" s="19">
        <f>IFERROR(VLOOKUP(Table2[[#This Row],[Player]],Last3!$B:$AD,21,0),"-")</f>
        <v>2</v>
      </c>
      <c r="S151" s="19">
        <f>IFERROR(VLOOKUP(Table2[[#This Row],[Player]],Last1!$B:$AD,7,0),"-")</f>
        <v>31.7</v>
      </c>
      <c r="T151" s="19">
        <f>IFERROR(VLOOKUP(Table2[[#This Row],[Player]],Last1!$B:$AD,8,0),"-")</f>
        <v>33</v>
      </c>
      <c r="U151" s="19">
        <f>IFERROR(VLOOKUP(Table2[[#This Row],[Player]],Last1!$B:$AD,20,0),"-")</f>
        <v>2</v>
      </c>
      <c r="V151" s="19">
        <f>IFERROR(VLOOKUP(Table2[[#This Row],[Player]],Last1!$B:$AD,21,0),"-")</f>
        <v>1</v>
      </c>
      <c r="W151" s="75"/>
      <c r="X151" s="75"/>
      <c r="Y151" s="128">
        <f>Table2[[#This Row],[3PM]]</f>
        <v>2.5</v>
      </c>
      <c r="Z151" s="128">
        <f>Table2[[#This Row],[3PA]]</f>
        <v>7.1</v>
      </c>
      <c r="AA151" s="128">
        <f>IFERROR(VLOOKUP(Table2[[#This Row],[Player]],Last1!$B:$AD,12,0),"-")</f>
        <v>6</v>
      </c>
      <c r="AB151" s="128">
        <f>IFERROR(VLOOKUP(Table2[[#This Row],[Player]],Last1!$B:$AD,13,0),"-")</f>
        <v>11</v>
      </c>
      <c r="AC151" s="128">
        <f>IFERROR(VLOOKUP(Table2[[#This Row],[Player]],Last3!$B:$AD,12,0),"-")</f>
        <v>2.8</v>
      </c>
      <c r="AD151" s="128">
        <f>IFERROR(VLOOKUP(Table2[[#This Row],[Player]],Last3!$B:$AD,13,0),"-")</f>
        <v>7</v>
      </c>
      <c r="AE151" s="135">
        <f>0.33*AVERAGE(Table2[[#This Row],[L3_3PA]],Table2[[#This Row],[SEA_3PA]])</f>
        <v>2.3265000000000002</v>
      </c>
      <c r="AF151" s="76">
        <f>Table2[[#This Row],[L1_3PM]]</f>
        <v>6</v>
      </c>
      <c r="AG151" s="135">
        <f>IFERROR(Table2[[#This Row],[PROJ 3PM]]-Table2[[#This Row],[LG 3PM]],"-")</f>
        <v>-3.6734999999999998</v>
      </c>
      <c r="AH15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2" spans="1:34" x14ac:dyDescent="0.3">
      <c r="A152" s="2" t="s">
        <v>164</v>
      </c>
      <c r="B152" s="129" t="str">
        <f>IFERROR(VLOOKUP(Table2[[#This Row],[Player]],Season!$B:$AD,2,0),"-")</f>
        <v>SAC</v>
      </c>
      <c r="C152" s="134">
        <f>IFERROR(VLOOKUP(Table2[[#This Row],[Player]],Season!$B:$AD,3,0),"-")</f>
        <v>22</v>
      </c>
      <c r="D152" s="134">
        <f>IFERROR(VLOOKUP(Table2[[#This Row],[Player]],Season!$B:$AD,4,0),"-")</f>
        <v>15</v>
      </c>
      <c r="E152" s="134">
        <f>IFERROR(VLOOKUP(Table2[[#This Row],[Player]],Season!$B:$AD,7,0),"-")</f>
        <v>29.9</v>
      </c>
      <c r="F152" s="19">
        <f>IFERROR(VLOOKUP(Table2[[#This Row],[Player]],Season!$B:$AD,8,0),"-")</f>
        <v>11.5</v>
      </c>
      <c r="G152" s="19">
        <f>IFERROR(VLOOKUP(Table2[[#This Row],[Player]],Season!$B:$AD,20,0),"-")</f>
        <v>4.7</v>
      </c>
      <c r="H152" s="19">
        <f>IFERROR(VLOOKUP(Table2[[#This Row],[Player]],Season!$B:$AD,21,0),"-")</f>
        <v>1.4</v>
      </c>
      <c r="I152" s="19">
        <f>IFERROR(VLOOKUP(Table2[[#This Row],[Player]],Season!$B:$AD,9,0),"-")</f>
        <v>4.0999999999999996</v>
      </c>
      <c r="J152" s="19">
        <f>IFERROR(VLOOKUP(Table2[[#This Row],[Player]],Season!$B:$AD,10,0),"-")</f>
        <v>9.5</v>
      </c>
      <c r="K152" s="19">
        <f>IFERROR(VLOOKUP(Table2[[#This Row],[Player]],Season!$B:$AD,12,0),"-")</f>
        <v>2.7</v>
      </c>
      <c r="L152" s="19">
        <f>IFERROR(VLOOKUP(Table2[[#This Row],[Player]],Season!$B:$AD,13,0),"-")</f>
        <v>7.1</v>
      </c>
      <c r="M152" s="19">
        <f>IFERROR(VLOOKUP(Table2[[#This Row],[Player]],Season!$B:$AD,15,0),"-")</f>
        <v>0.5</v>
      </c>
      <c r="N152" s="19">
        <f>IFERROR(VLOOKUP(Table2[[#This Row],[Player]],Season!$B:$AD,16,0),"-")</f>
        <v>0.9</v>
      </c>
      <c r="O152" s="19">
        <f>IFERROR(VLOOKUP(Table2[[#This Row],[Player]],Last3!$B:$AD,7,0),"-")</f>
        <v>33</v>
      </c>
      <c r="P152" s="19">
        <f>IFERROR(VLOOKUP(Table2[[#This Row],[Player]],Last3!$B:$AD,8,0),"-")</f>
        <v>13.3</v>
      </c>
      <c r="Q152" s="19">
        <f>IFERROR(VLOOKUP(Table2[[#This Row],[Player]],Last3!$B:$AD,20,0),"-")</f>
        <v>4.3</v>
      </c>
      <c r="R152" s="19">
        <f>IFERROR(VLOOKUP(Table2[[#This Row],[Player]],Last3!$B:$AD,21,0),"-")</f>
        <v>1.5</v>
      </c>
      <c r="S152" s="19">
        <f>IFERROR(VLOOKUP(Table2[[#This Row],[Player]],Last1!$B:$AD,7,0),"-")</f>
        <v>27.9</v>
      </c>
      <c r="T152" s="19">
        <f>IFERROR(VLOOKUP(Table2[[#This Row],[Player]],Last1!$B:$AD,8,0),"-")</f>
        <v>3</v>
      </c>
      <c r="U152" s="19">
        <f>IFERROR(VLOOKUP(Table2[[#This Row],[Player]],Last1!$B:$AD,20,0),"-")</f>
        <v>6</v>
      </c>
      <c r="V152" s="19">
        <f>IFERROR(VLOOKUP(Table2[[#This Row],[Player]],Last1!$B:$AD,21,0),"-")</f>
        <v>0</v>
      </c>
      <c r="W152" s="75"/>
      <c r="X152" s="75"/>
      <c r="Y152" s="128">
        <f>Table2[[#This Row],[3PM]]</f>
        <v>2.7</v>
      </c>
      <c r="Z152" s="128">
        <f>Table2[[#This Row],[3PA]]</f>
        <v>7.1</v>
      </c>
      <c r="AA152" s="128">
        <f>IFERROR(VLOOKUP(Table2[[#This Row],[Player]],Last1!$B:$AD,12,0),"-")</f>
        <v>1</v>
      </c>
      <c r="AB152" s="128">
        <f>IFERROR(VLOOKUP(Table2[[#This Row],[Player]],Last1!$B:$AD,13,0),"-")</f>
        <v>6</v>
      </c>
      <c r="AC152" s="128">
        <f>IFERROR(VLOOKUP(Table2[[#This Row],[Player]],Last3!$B:$AD,12,0),"-")</f>
        <v>3.3</v>
      </c>
      <c r="AD152" s="128">
        <f>IFERROR(VLOOKUP(Table2[[#This Row],[Player]],Last3!$B:$AD,13,0),"-")</f>
        <v>8</v>
      </c>
      <c r="AE152" s="135">
        <f>0.33*AVERAGE(Table2[[#This Row],[L3_3PA]],Table2[[#This Row],[SEA_3PA]])</f>
        <v>2.4915000000000003</v>
      </c>
      <c r="AF152" s="76">
        <f>Table2[[#This Row],[L1_3PM]]</f>
        <v>1</v>
      </c>
      <c r="AG152" s="135">
        <f>IFERROR(Table2[[#This Row],[PROJ 3PM]]-Table2[[#This Row],[LG 3PM]],"-")</f>
        <v>1.4915000000000003</v>
      </c>
      <c r="AH15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53" spans="1:34" x14ac:dyDescent="0.3">
      <c r="A153" s="2" t="s">
        <v>177</v>
      </c>
      <c r="B153" s="129" t="str">
        <f>IFERROR(VLOOKUP(Table2[[#This Row],[Player]],Season!$B:$AD,2,0),"-")</f>
        <v>ORL</v>
      </c>
      <c r="C153" s="19">
        <f>IFERROR(VLOOKUP(Table2[[#This Row],[Player]],Season!$B:$AD,3,0),"-")</f>
        <v>22</v>
      </c>
      <c r="D153" s="19">
        <f>IFERROR(VLOOKUP(Table2[[#This Row],[Player]],Season!$B:$AD,4,0),"-")</f>
        <v>15</v>
      </c>
      <c r="E153" s="19">
        <f>IFERROR(VLOOKUP(Table2[[#This Row],[Player]],Season!$B:$AD,7,0),"-")</f>
        <v>28.5</v>
      </c>
      <c r="F153" s="19">
        <f>IFERROR(VLOOKUP(Table2[[#This Row],[Player]],Season!$B:$AD,8,0),"-")</f>
        <v>15.1</v>
      </c>
      <c r="G153" s="19">
        <f>IFERROR(VLOOKUP(Table2[[#This Row],[Player]],Season!$B:$AD,20,0),"-")</f>
        <v>5</v>
      </c>
      <c r="H153" s="19">
        <f>IFERROR(VLOOKUP(Table2[[#This Row],[Player]],Season!$B:$AD,21,0),"-")</f>
        <v>3.2</v>
      </c>
      <c r="I153" s="19">
        <f>IFERROR(VLOOKUP(Table2[[#This Row],[Player]],Season!$B:$AD,9,0),"-")</f>
        <v>5.5</v>
      </c>
      <c r="J153" s="19">
        <f>IFERROR(VLOOKUP(Table2[[#This Row],[Player]],Season!$B:$AD,10,0),"-")</f>
        <v>11.8</v>
      </c>
      <c r="K153" s="19">
        <f>IFERROR(VLOOKUP(Table2[[#This Row],[Player]],Season!$B:$AD,12,0),"-")</f>
        <v>1.5</v>
      </c>
      <c r="L153" s="19">
        <f>IFERROR(VLOOKUP(Table2[[#This Row],[Player]],Season!$B:$AD,13,0),"-")</f>
        <v>3.9</v>
      </c>
      <c r="M153" s="19">
        <f>IFERROR(VLOOKUP(Table2[[#This Row],[Player]],Season!$B:$AD,15,0),"-")</f>
        <v>2.5</v>
      </c>
      <c r="N153" s="19">
        <f>IFERROR(VLOOKUP(Table2[[#This Row],[Player]],Season!$B:$AD,16,0),"-")</f>
        <v>2.8</v>
      </c>
      <c r="O153" s="19">
        <f>IFERROR(VLOOKUP(Table2[[#This Row],[Player]],Last3!$B:$AD,7,0),"-")</f>
        <v>28.8</v>
      </c>
      <c r="P153" s="19">
        <f>IFERROR(VLOOKUP(Table2[[#This Row],[Player]],Last3!$B:$AD,8,0),"-")</f>
        <v>16.3</v>
      </c>
      <c r="Q153" s="19">
        <f>IFERROR(VLOOKUP(Table2[[#This Row],[Player]],Last3!$B:$AD,20,0),"-")</f>
        <v>6</v>
      </c>
      <c r="R153" s="19">
        <f>IFERROR(VLOOKUP(Table2[[#This Row],[Player]],Last3!$B:$AD,21,0),"-")</f>
        <v>3.5</v>
      </c>
      <c r="S153" s="19">
        <f>IFERROR(VLOOKUP(Table2[[#This Row],[Player]],Last1!$B:$AD,7,0),"-")</f>
        <v>27.7</v>
      </c>
      <c r="T153" s="19">
        <f>IFERROR(VLOOKUP(Table2[[#This Row],[Player]],Last1!$B:$AD,8,0),"-")</f>
        <v>10</v>
      </c>
      <c r="U153" s="19">
        <f>IFERROR(VLOOKUP(Table2[[#This Row],[Player]],Last1!$B:$AD,20,0),"-")</f>
        <v>5</v>
      </c>
      <c r="V153" s="19">
        <f>IFERROR(VLOOKUP(Table2[[#This Row],[Player]],Last1!$B:$AD,21,0),"-")</f>
        <v>5</v>
      </c>
      <c r="Y153" s="128">
        <f>Table2[[#This Row],[3PM]]</f>
        <v>1.5</v>
      </c>
      <c r="Z153" s="128">
        <f>Table2[[#This Row],[3PA]]</f>
        <v>3.9</v>
      </c>
      <c r="AA153" s="128">
        <f>IFERROR(VLOOKUP(Table2[[#This Row],[Player]],Last1!$B:$AD,12,0),"-")</f>
        <v>0</v>
      </c>
      <c r="AB153" s="128">
        <f>IFERROR(VLOOKUP(Table2[[#This Row],[Player]],Last1!$B:$AD,13,0),"-")</f>
        <v>3</v>
      </c>
      <c r="AC153" s="128">
        <f>IFERROR(VLOOKUP(Table2[[#This Row],[Player]],Last3!$B:$AD,12,0),"-")</f>
        <v>1.5</v>
      </c>
      <c r="AD153" s="128">
        <f>IFERROR(VLOOKUP(Table2[[#This Row],[Player]],Last3!$B:$AD,13,0),"-")</f>
        <v>3.8</v>
      </c>
      <c r="AE153" s="135">
        <f>0.33*AVERAGE(Table2[[#This Row],[L3_3PA]],Table2[[#This Row],[SEA_3PA]])</f>
        <v>1.2705</v>
      </c>
      <c r="AF153" s="76">
        <f>Table2[[#This Row],[L1_3PM]]</f>
        <v>0</v>
      </c>
      <c r="AG153" s="135">
        <f>IFERROR(Table2[[#This Row],[PROJ 3PM]]-Table2[[#This Row],[LG 3PM]],"-")</f>
        <v>1.2705</v>
      </c>
      <c r="AH15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4" spans="1:34" x14ac:dyDescent="0.3">
      <c r="A154" s="2" t="s">
        <v>303</v>
      </c>
      <c r="B154" s="129" t="str">
        <f>IFERROR(VLOOKUP(Table2[[#This Row],[Player]],Season!$B:$AD,2,0),"-")</f>
        <v>SAS</v>
      </c>
      <c r="C154" s="134">
        <f>IFERROR(VLOOKUP(Table2[[#This Row],[Player]],Season!$B:$AD,3,0),"-")</f>
        <v>28</v>
      </c>
      <c r="D154" s="134">
        <f>IFERROR(VLOOKUP(Table2[[#This Row],[Player]],Season!$B:$AD,4,0),"-")</f>
        <v>11</v>
      </c>
      <c r="E154" s="134">
        <f>IFERROR(VLOOKUP(Table2[[#This Row],[Player]],Season!$B:$AD,7,0),"-")</f>
        <v>26.8</v>
      </c>
      <c r="F154" s="19">
        <f>IFERROR(VLOOKUP(Table2[[#This Row],[Player]],Season!$B:$AD,8,0),"-")</f>
        <v>13.8</v>
      </c>
      <c r="G154" s="19">
        <f>IFERROR(VLOOKUP(Table2[[#This Row],[Player]],Season!$B:$AD,20,0),"-")</f>
        <v>2.8</v>
      </c>
      <c r="H154" s="19">
        <f>IFERROR(VLOOKUP(Table2[[#This Row],[Player]],Season!$B:$AD,21,0),"-")</f>
        <v>4</v>
      </c>
      <c r="I154" s="19">
        <f>IFERROR(VLOOKUP(Table2[[#This Row],[Player]],Season!$B:$AD,9,0),"-")</f>
        <v>4</v>
      </c>
      <c r="J154" s="19">
        <f>IFERROR(VLOOKUP(Table2[[#This Row],[Player]],Season!$B:$AD,10,0),"-")</f>
        <v>10</v>
      </c>
      <c r="K154" s="19">
        <f>IFERROR(VLOOKUP(Table2[[#This Row],[Player]],Season!$B:$AD,12,0),"-")</f>
        <v>2.9</v>
      </c>
      <c r="L154" s="19">
        <f>IFERROR(VLOOKUP(Table2[[#This Row],[Player]],Season!$B:$AD,13,0),"-")</f>
        <v>7.5</v>
      </c>
      <c r="M154" s="19">
        <f>IFERROR(VLOOKUP(Table2[[#This Row],[Player]],Season!$B:$AD,15,0),"-")</f>
        <v>2.9</v>
      </c>
      <c r="N154" s="19">
        <f>IFERROR(VLOOKUP(Table2[[#This Row],[Player]],Season!$B:$AD,16,0),"-")</f>
        <v>3.7</v>
      </c>
      <c r="O154" s="19">
        <f>IFERROR(VLOOKUP(Table2[[#This Row],[Player]],Last3!$B:$AD,7,0),"-")</f>
        <v>22.5</v>
      </c>
      <c r="P154" s="19">
        <f>IFERROR(VLOOKUP(Table2[[#This Row],[Player]],Last3!$B:$AD,8,0),"-")</f>
        <v>7.3</v>
      </c>
      <c r="Q154" s="19">
        <f>IFERROR(VLOOKUP(Table2[[#This Row],[Player]],Last3!$B:$AD,20,0),"-")</f>
        <v>2</v>
      </c>
      <c r="R154" s="19">
        <f>IFERROR(VLOOKUP(Table2[[#This Row],[Player]],Last3!$B:$AD,21,0),"-")</f>
        <v>2.7</v>
      </c>
      <c r="S154" s="19">
        <f>IFERROR(VLOOKUP(Table2[[#This Row],[Player]],Last1!$B:$AD,7,0),"-")</f>
        <v>22.1</v>
      </c>
      <c r="T154" s="19">
        <f>IFERROR(VLOOKUP(Table2[[#This Row],[Player]],Last1!$B:$AD,8,0),"-")</f>
        <v>2</v>
      </c>
      <c r="U154" s="19">
        <f>IFERROR(VLOOKUP(Table2[[#This Row],[Player]],Last1!$B:$AD,20,0),"-")</f>
        <v>3</v>
      </c>
      <c r="V154" s="19">
        <f>IFERROR(VLOOKUP(Table2[[#This Row],[Player]],Last1!$B:$AD,21,0),"-")</f>
        <v>2</v>
      </c>
      <c r="W154" s="75"/>
      <c r="X154" s="75"/>
      <c r="Y154" s="128">
        <f>Table2[[#This Row],[3PM]]</f>
        <v>2.9</v>
      </c>
      <c r="Z154" s="128">
        <f>Table2[[#This Row],[3PA]]</f>
        <v>7.5</v>
      </c>
      <c r="AA154" s="128">
        <f>IFERROR(VLOOKUP(Table2[[#This Row],[Player]],Last1!$B:$AD,12,0),"-")</f>
        <v>0</v>
      </c>
      <c r="AB154" s="128">
        <f>IFERROR(VLOOKUP(Table2[[#This Row],[Player]],Last1!$B:$AD,13,0),"-")</f>
        <v>3</v>
      </c>
      <c r="AC154" s="128">
        <f>IFERROR(VLOOKUP(Table2[[#This Row],[Player]],Last3!$B:$AD,12,0),"-")</f>
        <v>1.3</v>
      </c>
      <c r="AD154" s="128">
        <f>IFERROR(VLOOKUP(Table2[[#This Row],[Player]],Last3!$B:$AD,13,0),"-")</f>
        <v>6</v>
      </c>
      <c r="AE154" s="135">
        <f>0.33*AVERAGE(Table2[[#This Row],[L3_3PA]],Table2[[#This Row],[SEA_3PA]])</f>
        <v>2.2275</v>
      </c>
      <c r="AF154" s="76">
        <f>Table2[[#This Row],[L1_3PM]]</f>
        <v>0</v>
      </c>
      <c r="AG154" s="135">
        <f>IFERROR(Table2[[#This Row],[PROJ 3PM]]-Table2[[#This Row],[LG 3PM]],"-")</f>
        <v>2.2275</v>
      </c>
      <c r="AH15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55" spans="1:34" x14ac:dyDescent="0.3">
      <c r="A155" s="2" t="s">
        <v>376</v>
      </c>
      <c r="B155" s="129" t="str">
        <f>IFERROR(VLOOKUP(Table2[[#This Row],[Player]],Season!$B:$AD,2,0),"-")</f>
        <v>CHA</v>
      </c>
      <c r="C155" s="19">
        <f>IFERROR(VLOOKUP(Table2[[#This Row],[Player]],Season!$B:$AD,3,0),"-")</f>
        <v>21</v>
      </c>
      <c r="D155" s="19">
        <f>IFERROR(VLOOKUP(Table2[[#This Row],[Player]],Season!$B:$AD,4,0),"-")</f>
        <v>8</v>
      </c>
      <c r="E155" s="19">
        <f>IFERROR(VLOOKUP(Table2[[#This Row],[Player]],Season!$B:$AD,7,0),"-")</f>
        <v>25.3</v>
      </c>
      <c r="F155" s="19">
        <f>IFERROR(VLOOKUP(Table2[[#This Row],[Player]],Season!$B:$AD,8,0),"-")</f>
        <v>10.8</v>
      </c>
      <c r="G155" s="19">
        <f>IFERROR(VLOOKUP(Table2[[#This Row],[Player]],Season!$B:$AD,20,0),"-")</f>
        <v>9.1</v>
      </c>
      <c r="H155" s="19">
        <f>IFERROR(VLOOKUP(Table2[[#This Row],[Player]],Season!$B:$AD,21,0),"-")</f>
        <v>1.1000000000000001</v>
      </c>
      <c r="I155" s="19">
        <f>IFERROR(VLOOKUP(Table2[[#This Row],[Player]],Season!$B:$AD,9,0),"-")</f>
        <v>4.5</v>
      </c>
      <c r="J155" s="19">
        <f>IFERROR(VLOOKUP(Table2[[#This Row],[Player]],Season!$B:$AD,10,0),"-")</f>
        <v>7.3</v>
      </c>
      <c r="K155" s="19">
        <f>IFERROR(VLOOKUP(Table2[[#This Row],[Player]],Season!$B:$AD,12,0),"-")</f>
        <v>0</v>
      </c>
      <c r="L155" s="19">
        <f>IFERROR(VLOOKUP(Table2[[#This Row],[Player]],Season!$B:$AD,13,0),"-")</f>
        <v>0</v>
      </c>
      <c r="M155" s="19">
        <f>IFERROR(VLOOKUP(Table2[[#This Row],[Player]],Season!$B:$AD,15,0),"-")</f>
        <v>1.8</v>
      </c>
      <c r="N155" s="19">
        <f>IFERROR(VLOOKUP(Table2[[#This Row],[Player]],Season!$B:$AD,16,0),"-")</f>
        <v>3.1</v>
      </c>
      <c r="O155" s="19">
        <f>IFERROR(VLOOKUP(Table2[[#This Row],[Player]],Last3!$B:$AD,7,0),"-")</f>
        <v>26.8</v>
      </c>
      <c r="P155" s="19">
        <f>IFERROR(VLOOKUP(Table2[[#This Row],[Player]],Last3!$B:$AD,8,0),"-")</f>
        <v>14</v>
      </c>
      <c r="Q155" s="19">
        <f>IFERROR(VLOOKUP(Table2[[#This Row],[Player]],Last3!$B:$AD,20,0),"-")</f>
        <v>12</v>
      </c>
      <c r="R155" s="19">
        <f>IFERROR(VLOOKUP(Table2[[#This Row],[Player]],Last3!$B:$AD,21,0),"-")</f>
        <v>1.5</v>
      </c>
      <c r="S155" s="19" t="str">
        <f>IFERROR(VLOOKUP(Table2[[#This Row],[Player]],Last1!$B:$AD,7,0),"-")</f>
        <v>-</v>
      </c>
      <c r="T155" s="19" t="str">
        <f>IFERROR(VLOOKUP(Table2[[#This Row],[Player]],Last1!$B:$AD,8,0),"-")</f>
        <v>-</v>
      </c>
      <c r="U155" s="19" t="str">
        <f>IFERROR(VLOOKUP(Table2[[#This Row],[Player]],Last1!$B:$AD,20,0),"-")</f>
        <v>-</v>
      </c>
      <c r="V155" s="19" t="str">
        <f>IFERROR(VLOOKUP(Table2[[#This Row],[Player]],Last1!$B:$AD,21,0),"-")</f>
        <v>-</v>
      </c>
      <c r="Y155" s="128">
        <f>Table2[[#This Row],[3PM]]</f>
        <v>0</v>
      </c>
      <c r="Z155" s="128">
        <f>Table2[[#This Row],[3PA]]</f>
        <v>0</v>
      </c>
      <c r="AA155" s="128" t="str">
        <f>IFERROR(VLOOKUP(Table2[[#This Row],[Player]],Last1!$B:$AD,12,0),"-")</f>
        <v>-</v>
      </c>
      <c r="AB155" s="128" t="str">
        <f>IFERROR(VLOOKUP(Table2[[#This Row],[Player]],Last1!$B:$AD,13,0),"-")</f>
        <v>-</v>
      </c>
      <c r="AC155" s="128">
        <f>IFERROR(VLOOKUP(Table2[[#This Row],[Player]],Last3!$B:$AD,12,0),"-")</f>
        <v>0</v>
      </c>
      <c r="AD155" s="128">
        <f>IFERROR(VLOOKUP(Table2[[#This Row],[Player]],Last3!$B:$AD,13,0),"-")</f>
        <v>0</v>
      </c>
      <c r="AE155" s="83">
        <f>0.33*AVERAGE(Table2[[#This Row],[L3_3PA]],Table2[[#This Row],[SEA_3PA]])</f>
        <v>0</v>
      </c>
      <c r="AF155" s="21" t="str">
        <f>Table2[[#This Row],[L1_3PM]]</f>
        <v>-</v>
      </c>
      <c r="AG155" s="83" t="str">
        <f>IFERROR(Table2[[#This Row],[PROJ 3PM]]-Table2[[#This Row],[LG 3PM]],"-")</f>
        <v>-</v>
      </c>
      <c r="AH15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6" spans="1:34" x14ac:dyDescent="0.3">
      <c r="A156" s="2" t="s">
        <v>368</v>
      </c>
      <c r="B156" s="129" t="str">
        <f>IFERROR(VLOOKUP(Table2[[#This Row],[Player]],Season!$B:$AD,2,0),"-")</f>
        <v>OKC</v>
      </c>
      <c r="C156" s="134">
        <f>IFERROR(VLOOKUP(Table2[[#This Row],[Player]],Season!$B:$AD,3,0),"-")</f>
        <v>20</v>
      </c>
      <c r="D156" s="134">
        <f>IFERROR(VLOOKUP(Table2[[#This Row],[Player]],Season!$B:$AD,4,0),"-")</f>
        <v>15</v>
      </c>
      <c r="E156" s="134">
        <f>IFERROR(VLOOKUP(Table2[[#This Row],[Player]],Season!$B:$AD,7,0),"-")</f>
        <v>21.8</v>
      </c>
      <c r="F156" s="19">
        <f>IFERROR(VLOOKUP(Table2[[#This Row],[Player]],Season!$B:$AD,8,0),"-")</f>
        <v>6.3</v>
      </c>
      <c r="G156" s="19">
        <f>IFERROR(VLOOKUP(Table2[[#This Row],[Player]],Season!$B:$AD,20,0),"-")</f>
        <v>5.5</v>
      </c>
      <c r="H156" s="19">
        <f>IFERROR(VLOOKUP(Table2[[#This Row],[Player]],Season!$B:$AD,21,0),"-")</f>
        <v>1.7</v>
      </c>
      <c r="I156" s="19">
        <f>IFERROR(VLOOKUP(Table2[[#This Row],[Player]],Season!$B:$AD,9,0),"-")</f>
        <v>2.1</v>
      </c>
      <c r="J156" s="19">
        <f>IFERROR(VLOOKUP(Table2[[#This Row],[Player]],Season!$B:$AD,10,0),"-")</f>
        <v>5.7</v>
      </c>
      <c r="K156" s="19">
        <f>IFERROR(VLOOKUP(Table2[[#This Row],[Player]],Season!$B:$AD,12,0),"-")</f>
        <v>1</v>
      </c>
      <c r="L156" s="19">
        <f>IFERROR(VLOOKUP(Table2[[#This Row],[Player]],Season!$B:$AD,13,0),"-")</f>
        <v>3.1</v>
      </c>
      <c r="M156" s="19">
        <f>IFERROR(VLOOKUP(Table2[[#This Row],[Player]],Season!$B:$AD,15,0),"-")</f>
        <v>1.1000000000000001</v>
      </c>
      <c r="N156" s="19">
        <f>IFERROR(VLOOKUP(Table2[[#This Row],[Player]],Season!$B:$AD,16,0),"-")</f>
        <v>1.4</v>
      </c>
      <c r="O156" s="19">
        <f>IFERROR(VLOOKUP(Table2[[#This Row],[Player]],Last3!$B:$AD,7,0),"-")</f>
        <v>24.4</v>
      </c>
      <c r="P156" s="19">
        <f>IFERROR(VLOOKUP(Table2[[#This Row],[Player]],Last3!$B:$AD,8,0),"-")</f>
        <v>5.8</v>
      </c>
      <c r="Q156" s="19">
        <f>IFERROR(VLOOKUP(Table2[[#This Row],[Player]],Last3!$B:$AD,20,0),"-")</f>
        <v>6</v>
      </c>
      <c r="R156" s="19">
        <f>IFERROR(VLOOKUP(Table2[[#This Row],[Player]],Last3!$B:$AD,21,0),"-")</f>
        <v>2.8</v>
      </c>
      <c r="S156" s="19">
        <f>IFERROR(VLOOKUP(Table2[[#This Row],[Player]],Last1!$B:$AD,7,0),"-")</f>
        <v>18.2</v>
      </c>
      <c r="T156" s="19">
        <f>IFERROR(VLOOKUP(Table2[[#This Row],[Player]],Last1!$B:$AD,8,0),"-")</f>
        <v>3</v>
      </c>
      <c r="U156" s="19">
        <f>IFERROR(VLOOKUP(Table2[[#This Row],[Player]],Last1!$B:$AD,20,0),"-")</f>
        <v>6</v>
      </c>
      <c r="V156" s="19">
        <f>IFERROR(VLOOKUP(Table2[[#This Row],[Player]],Last1!$B:$AD,21,0),"-")</f>
        <v>4</v>
      </c>
      <c r="W156" s="75"/>
      <c r="X156" s="75"/>
      <c r="Y156" s="128">
        <f>Table2[[#This Row],[3PM]]</f>
        <v>1</v>
      </c>
      <c r="Z156" s="128">
        <f>Table2[[#This Row],[3PA]]</f>
        <v>3.1</v>
      </c>
      <c r="AA156" s="128">
        <f>IFERROR(VLOOKUP(Table2[[#This Row],[Player]],Last1!$B:$AD,12,0),"-")</f>
        <v>0</v>
      </c>
      <c r="AB156" s="128">
        <f>IFERROR(VLOOKUP(Table2[[#This Row],[Player]],Last1!$B:$AD,13,0),"-")</f>
        <v>2</v>
      </c>
      <c r="AC156" s="128">
        <f>IFERROR(VLOOKUP(Table2[[#This Row],[Player]],Last3!$B:$AD,12,0),"-")</f>
        <v>0.5</v>
      </c>
      <c r="AD156" s="128">
        <f>IFERROR(VLOOKUP(Table2[[#This Row],[Player]],Last3!$B:$AD,13,0),"-")</f>
        <v>3.5</v>
      </c>
      <c r="AE156" s="135">
        <f>0.33*AVERAGE(Table2[[#This Row],[L3_3PA]],Table2[[#This Row],[SEA_3PA]])</f>
        <v>1.089</v>
      </c>
      <c r="AF156" s="76">
        <f>Table2[[#This Row],[L1_3PM]]</f>
        <v>0</v>
      </c>
      <c r="AG156" s="135">
        <f>IFERROR(Table2[[#This Row],[PROJ 3PM]]-Table2[[#This Row],[LG 3PM]],"-")</f>
        <v>1.089</v>
      </c>
      <c r="AH15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7" spans="1:34" x14ac:dyDescent="0.3">
      <c r="A157" s="2" t="s">
        <v>197</v>
      </c>
      <c r="B157" s="129" t="str">
        <f>IFERROR(VLOOKUP(Table2[[#This Row],[Player]],Season!$B:$AD,2,0),"-")</f>
        <v>LAC</v>
      </c>
      <c r="C157" s="19">
        <f>IFERROR(VLOOKUP(Table2[[#This Row],[Player]],Season!$B:$AD,3,0),"-")</f>
        <v>33</v>
      </c>
      <c r="D157" s="19">
        <f>IFERROR(VLOOKUP(Table2[[#This Row],[Player]],Season!$B:$AD,4,0),"-")</f>
        <v>12</v>
      </c>
      <c r="E157" s="19">
        <f>IFERROR(VLOOKUP(Table2[[#This Row],[Player]],Season!$B:$AD,7,0),"-")</f>
        <v>25.5</v>
      </c>
      <c r="F157" s="19">
        <f>IFERROR(VLOOKUP(Table2[[#This Row],[Player]],Season!$B:$AD,8,0),"-")</f>
        <v>6.2</v>
      </c>
      <c r="G157" s="19">
        <f>IFERROR(VLOOKUP(Table2[[#This Row],[Player]],Season!$B:$AD,20,0),"-")</f>
        <v>2.8</v>
      </c>
      <c r="H157" s="19">
        <f>IFERROR(VLOOKUP(Table2[[#This Row],[Player]],Season!$B:$AD,21,0),"-")</f>
        <v>1.4</v>
      </c>
      <c r="I157" s="19">
        <f>IFERROR(VLOOKUP(Table2[[#This Row],[Player]],Season!$B:$AD,9,0),"-")</f>
        <v>2.6</v>
      </c>
      <c r="J157" s="19">
        <f>IFERROR(VLOOKUP(Table2[[#This Row],[Player]],Season!$B:$AD,10,0),"-")</f>
        <v>6.5</v>
      </c>
      <c r="K157" s="19">
        <f>IFERROR(VLOOKUP(Table2[[#This Row],[Player]],Season!$B:$AD,12,0),"-")</f>
        <v>0.7</v>
      </c>
      <c r="L157" s="19">
        <f>IFERROR(VLOOKUP(Table2[[#This Row],[Player]],Season!$B:$AD,13,0),"-")</f>
        <v>2.8</v>
      </c>
      <c r="M157" s="19">
        <f>IFERROR(VLOOKUP(Table2[[#This Row],[Player]],Season!$B:$AD,15,0),"-")</f>
        <v>0.3</v>
      </c>
      <c r="N157" s="19">
        <f>IFERROR(VLOOKUP(Table2[[#This Row],[Player]],Season!$B:$AD,16,0),"-")</f>
        <v>0.4</v>
      </c>
      <c r="O157" s="19">
        <f>IFERROR(VLOOKUP(Table2[[#This Row],[Player]],Last3!$B:$AD,7,0),"-")</f>
        <v>25.8</v>
      </c>
      <c r="P157" s="19">
        <f>IFERROR(VLOOKUP(Table2[[#This Row],[Player]],Last3!$B:$AD,8,0),"-")</f>
        <v>5</v>
      </c>
      <c r="Q157" s="19">
        <f>IFERROR(VLOOKUP(Table2[[#This Row],[Player]],Last3!$B:$AD,20,0),"-")</f>
        <v>3.7</v>
      </c>
      <c r="R157" s="19">
        <f>IFERROR(VLOOKUP(Table2[[#This Row],[Player]],Last3!$B:$AD,21,0),"-")</f>
        <v>2.2999999999999998</v>
      </c>
      <c r="S157" s="19" t="str">
        <f>IFERROR(VLOOKUP(Table2[[#This Row],[Player]],Last1!$B:$AD,7,0),"-")</f>
        <v>-</v>
      </c>
      <c r="T157" s="19" t="str">
        <f>IFERROR(VLOOKUP(Table2[[#This Row],[Player]],Last1!$B:$AD,8,0),"-")</f>
        <v>-</v>
      </c>
      <c r="U157" s="19" t="str">
        <f>IFERROR(VLOOKUP(Table2[[#This Row],[Player]],Last1!$B:$AD,20,0),"-")</f>
        <v>-</v>
      </c>
      <c r="V157" s="19" t="str">
        <f>IFERROR(VLOOKUP(Table2[[#This Row],[Player]],Last1!$B:$AD,21,0),"-")</f>
        <v>-</v>
      </c>
      <c r="Y157" s="128">
        <f>Table2[[#This Row],[3PM]]</f>
        <v>0.7</v>
      </c>
      <c r="Z157" s="128">
        <f>Table2[[#This Row],[3PA]]</f>
        <v>2.8</v>
      </c>
      <c r="AA157" s="128" t="str">
        <f>IFERROR(VLOOKUP(Table2[[#This Row],[Player]],Last1!$B:$AD,12,0),"-")</f>
        <v>-</v>
      </c>
      <c r="AB157" s="128" t="str">
        <f>IFERROR(VLOOKUP(Table2[[#This Row],[Player]],Last1!$B:$AD,13,0),"-")</f>
        <v>-</v>
      </c>
      <c r="AC157" s="128">
        <f>IFERROR(VLOOKUP(Table2[[#This Row],[Player]],Last3!$B:$AD,12,0),"-")</f>
        <v>0.3</v>
      </c>
      <c r="AD157" s="128">
        <f>IFERROR(VLOOKUP(Table2[[#This Row],[Player]],Last3!$B:$AD,13,0),"-")</f>
        <v>3.7</v>
      </c>
      <c r="AE157" s="83">
        <f>0.33*AVERAGE(Table2[[#This Row],[L3_3PA]],Table2[[#This Row],[SEA_3PA]])</f>
        <v>1.0725</v>
      </c>
      <c r="AF157" s="21" t="str">
        <f>Table2[[#This Row],[L1_3PM]]</f>
        <v>-</v>
      </c>
      <c r="AG157" s="83" t="str">
        <f>IFERROR(Table2[[#This Row],[PROJ 3PM]]-Table2[[#This Row],[LG 3PM]],"-")</f>
        <v>-</v>
      </c>
      <c r="AH15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58" spans="1:34" x14ac:dyDescent="0.3">
      <c r="A158" s="2" t="s">
        <v>186</v>
      </c>
      <c r="B158" s="129" t="str">
        <f>IFERROR(VLOOKUP(Table2[[#This Row],[Player]],Season!$B:$AD,2,0),"-")</f>
        <v>DAL</v>
      </c>
      <c r="C158" s="19">
        <f>IFERROR(VLOOKUP(Table2[[#This Row],[Player]],Season!$B:$AD,3,0),"-")</f>
        <v>31</v>
      </c>
      <c r="D158" s="19">
        <f>IFERROR(VLOOKUP(Table2[[#This Row],[Player]],Season!$B:$AD,4,0),"-")</f>
        <v>12</v>
      </c>
      <c r="E158" s="19">
        <f>IFERROR(VLOOKUP(Table2[[#This Row],[Player]],Season!$B:$AD,7,0),"-")</f>
        <v>30.1</v>
      </c>
      <c r="F158" s="19">
        <f>IFERROR(VLOOKUP(Table2[[#This Row],[Player]],Season!$B:$AD,8,0),"-")</f>
        <v>14.4</v>
      </c>
      <c r="G158" s="19">
        <f>IFERROR(VLOOKUP(Table2[[#This Row],[Player]],Season!$B:$AD,20,0),"-")</f>
        <v>3.3</v>
      </c>
      <c r="H158" s="19">
        <f>IFERROR(VLOOKUP(Table2[[#This Row],[Player]],Season!$B:$AD,21,0),"-")</f>
        <v>1.8</v>
      </c>
      <c r="I158" s="19">
        <f>IFERROR(VLOOKUP(Table2[[#This Row],[Player]],Season!$B:$AD,9,0),"-")</f>
        <v>4.7</v>
      </c>
      <c r="J158" s="19">
        <f>IFERROR(VLOOKUP(Table2[[#This Row],[Player]],Season!$B:$AD,10,0),"-")</f>
        <v>10.3</v>
      </c>
      <c r="K158" s="19">
        <f>IFERROR(VLOOKUP(Table2[[#This Row],[Player]],Season!$B:$AD,12,0),"-")</f>
        <v>3.3</v>
      </c>
      <c r="L158" s="19">
        <f>IFERROR(VLOOKUP(Table2[[#This Row],[Player]],Season!$B:$AD,13,0),"-")</f>
        <v>6.8</v>
      </c>
      <c r="M158" s="19">
        <f>IFERROR(VLOOKUP(Table2[[#This Row],[Player]],Season!$B:$AD,15,0),"-")</f>
        <v>1.8</v>
      </c>
      <c r="N158" s="19">
        <f>IFERROR(VLOOKUP(Table2[[#This Row],[Player]],Season!$B:$AD,16,0),"-")</f>
        <v>2.2000000000000002</v>
      </c>
      <c r="O158" s="19">
        <f>IFERROR(VLOOKUP(Table2[[#This Row],[Player]],Last3!$B:$AD,7,0),"-")</f>
        <v>30.3</v>
      </c>
      <c r="P158" s="19">
        <f>IFERROR(VLOOKUP(Table2[[#This Row],[Player]],Last3!$B:$AD,8,0),"-")</f>
        <v>14</v>
      </c>
      <c r="Q158" s="19">
        <f>IFERROR(VLOOKUP(Table2[[#This Row],[Player]],Last3!$B:$AD,20,0),"-")</f>
        <v>3.5</v>
      </c>
      <c r="R158" s="19">
        <f>IFERROR(VLOOKUP(Table2[[#This Row],[Player]],Last3!$B:$AD,21,0),"-")</f>
        <v>1.5</v>
      </c>
      <c r="S158" s="19">
        <f>IFERROR(VLOOKUP(Table2[[#This Row],[Player]],Last1!$B:$AD,7,0),"-")</f>
        <v>24.2</v>
      </c>
      <c r="T158" s="19">
        <f>IFERROR(VLOOKUP(Table2[[#This Row],[Player]],Last1!$B:$AD,8,0),"-")</f>
        <v>13</v>
      </c>
      <c r="U158" s="19">
        <f>IFERROR(VLOOKUP(Table2[[#This Row],[Player]],Last1!$B:$AD,20,0),"-")</f>
        <v>2</v>
      </c>
      <c r="V158" s="19">
        <f>IFERROR(VLOOKUP(Table2[[#This Row],[Player]],Last1!$B:$AD,21,0),"-")</f>
        <v>2</v>
      </c>
      <c r="Y158" s="128">
        <f>Table2[[#This Row],[3PM]]</f>
        <v>3.3</v>
      </c>
      <c r="Z158" s="128">
        <f>Table2[[#This Row],[3PA]]</f>
        <v>6.8</v>
      </c>
      <c r="AA158" s="128">
        <f>IFERROR(VLOOKUP(Table2[[#This Row],[Player]],Last1!$B:$AD,12,0),"-")</f>
        <v>2</v>
      </c>
      <c r="AB158" s="128">
        <f>IFERROR(VLOOKUP(Table2[[#This Row],[Player]],Last1!$B:$AD,13,0),"-")</f>
        <v>4</v>
      </c>
      <c r="AC158" s="128">
        <f>IFERROR(VLOOKUP(Table2[[#This Row],[Player]],Last3!$B:$AD,12,0),"-")</f>
        <v>2.5</v>
      </c>
      <c r="AD158" s="128">
        <f>IFERROR(VLOOKUP(Table2[[#This Row],[Player]],Last3!$B:$AD,13,0),"-")</f>
        <v>6.5</v>
      </c>
      <c r="AE158" s="83">
        <f>0.33*AVERAGE(Table2[[#This Row],[L3_3PA]],Table2[[#This Row],[SEA_3PA]])</f>
        <v>2.1945000000000001</v>
      </c>
      <c r="AF158" s="21">
        <f>Table2[[#This Row],[L1_3PM]]</f>
        <v>2</v>
      </c>
      <c r="AG158" s="83">
        <f>IFERROR(Table2[[#This Row],[PROJ 3PM]]-Table2[[#This Row],[LG 3PM]],"-")</f>
        <v>0.19450000000000012</v>
      </c>
      <c r="AH15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159" spans="1:34" x14ac:dyDescent="0.3">
      <c r="A159" s="2" t="s">
        <v>239</v>
      </c>
      <c r="B159" s="129" t="str">
        <f>IFERROR(VLOOKUP(Table2[[#This Row],[Player]],Season!$B:$AD,2,0),"-")</f>
        <v>DEN</v>
      </c>
      <c r="C159" s="134">
        <f>IFERROR(VLOOKUP(Table2[[#This Row],[Player]],Season!$B:$AD,3,0),"-")</f>
        <v>26</v>
      </c>
      <c r="D159" s="134">
        <f>IFERROR(VLOOKUP(Table2[[#This Row],[Player]],Season!$B:$AD,4,0),"-")</f>
        <v>15</v>
      </c>
      <c r="E159" s="134">
        <f>IFERROR(VLOOKUP(Table2[[#This Row],[Player]],Season!$B:$AD,7,0),"-")</f>
        <v>26.1</v>
      </c>
      <c r="F159" s="19">
        <f>IFERROR(VLOOKUP(Table2[[#This Row],[Player]],Season!$B:$AD,8,0),"-")</f>
        <v>10.7</v>
      </c>
      <c r="G159" s="19">
        <f>IFERROR(VLOOKUP(Table2[[#This Row],[Player]],Season!$B:$AD,20,0),"-")</f>
        <v>4.9000000000000004</v>
      </c>
      <c r="H159" s="19">
        <f>IFERROR(VLOOKUP(Table2[[#This Row],[Player]],Season!$B:$AD,21,0),"-")</f>
        <v>2.1</v>
      </c>
      <c r="I159" s="19">
        <f>IFERROR(VLOOKUP(Table2[[#This Row],[Player]],Season!$B:$AD,9,0),"-")</f>
        <v>4</v>
      </c>
      <c r="J159" s="19">
        <f>IFERROR(VLOOKUP(Table2[[#This Row],[Player]],Season!$B:$AD,10,0),"-")</f>
        <v>8.8000000000000007</v>
      </c>
      <c r="K159" s="19">
        <f>IFERROR(VLOOKUP(Table2[[#This Row],[Player]],Season!$B:$AD,12,0),"-")</f>
        <v>0.7</v>
      </c>
      <c r="L159" s="19">
        <f>IFERROR(VLOOKUP(Table2[[#This Row],[Player]],Season!$B:$AD,13,0),"-")</f>
        <v>2.6</v>
      </c>
      <c r="M159" s="19">
        <f>IFERROR(VLOOKUP(Table2[[#This Row],[Player]],Season!$B:$AD,15,0),"-")</f>
        <v>2</v>
      </c>
      <c r="N159" s="19">
        <f>IFERROR(VLOOKUP(Table2[[#This Row],[Player]],Season!$B:$AD,16,0),"-")</f>
        <v>2.4</v>
      </c>
      <c r="O159" s="19">
        <f>IFERROR(VLOOKUP(Table2[[#This Row],[Player]],Last3!$B:$AD,7,0),"-")</f>
        <v>28.1</v>
      </c>
      <c r="P159" s="19">
        <f>IFERROR(VLOOKUP(Table2[[#This Row],[Player]],Last3!$B:$AD,8,0),"-")</f>
        <v>11.8</v>
      </c>
      <c r="Q159" s="19">
        <f>IFERROR(VLOOKUP(Table2[[#This Row],[Player]],Last3!$B:$AD,20,0),"-")</f>
        <v>4.3</v>
      </c>
      <c r="R159" s="19">
        <f>IFERROR(VLOOKUP(Table2[[#This Row],[Player]],Last3!$B:$AD,21,0),"-")</f>
        <v>2.2999999999999998</v>
      </c>
      <c r="S159" s="19">
        <f>IFERROR(VLOOKUP(Table2[[#This Row],[Player]],Last1!$B:$AD,7,0),"-")</f>
        <v>29</v>
      </c>
      <c r="T159" s="19">
        <f>IFERROR(VLOOKUP(Table2[[#This Row],[Player]],Last1!$B:$AD,8,0),"-")</f>
        <v>18</v>
      </c>
      <c r="U159" s="19">
        <f>IFERROR(VLOOKUP(Table2[[#This Row],[Player]],Last1!$B:$AD,20,0),"-")</f>
        <v>4</v>
      </c>
      <c r="V159" s="19">
        <f>IFERROR(VLOOKUP(Table2[[#This Row],[Player]],Last1!$B:$AD,21,0),"-")</f>
        <v>5</v>
      </c>
      <c r="W159" s="75"/>
      <c r="X159" s="75"/>
      <c r="Y159" s="128">
        <f>Table2[[#This Row],[3PM]]</f>
        <v>0.7</v>
      </c>
      <c r="Z159" s="128">
        <f>Table2[[#This Row],[3PA]]</f>
        <v>2.6</v>
      </c>
      <c r="AA159" s="128">
        <f>IFERROR(VLOOKUP(Table2[[#This Row],[Player]],Last1!$B:$AD,12,0),"-")</f>
        <v>2</v>
      </c>
      <c r="AB159" s="128">
        <f>IFERROR(VLOOKUP(Table2[[#This Row],[Player]],Last1!$B:$AD,13,0),"-")</f>
        <v>5</v>
      </c>
      <c r="AC159" s="128">
        <f>IFERROR(VLOOKUP(Table2[[#This Row],[Player]],Last3!$B:$AD,12,0),"-")</f>
        <v>1</v>
      </c>
      <c r="AD159" s="128">
        <f>IFERROR(VLOOKUP(Table2[[#This Row],[Player]],Last3!$B:$AD,13,0),"-")</f>
        <v>2.5</v>
      </c>
      <c r="AE159" s="135">
        <f>0.33*AVERAGE(Table2[[#This Row],[L3_3PA]],Table2[[#This Row],[SEA_3PA]])</f>
        <v>0.84150000000000003</v>
      </c>
      <c r="AF159" s="76">
        <f>Table2[[#This Row],[L1_3PM]]</f>
        <v>2</v>
      </c>
      <c r="AG159" s="135">
        <f>IFERROR(Table2[[#This Row],[PROJ 3PM]]-Table2[[#This Row],[LG 3PM]],"-")</f>
        <v>-1.1585000000000001</v>
      </c>
      <c r="AH15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0" spans="1:34" x14ac:dyDescent="0.3">
      <c r="A160" s="2" t="s">
        <v>2351</v>
      </c>
      <c r="B160" s="129" t="str">
        <f>IFERROR(VLOOKUP(Table2[[#This Row],[Player]],Season!$B:$AD,2,0),"-")</f>
        <v>UTA</v>
      </c>
      <c r="C160" s="19">
        <f>IFERROR(VLOOKUP(Table2[[#This Row],[Player]],Season!$B:$AD,3,0),"-")</f>
        <v>29</v>
      </c>
      <c r="D160" s="19">
        <f>IFERROR(VLOOKUP(Table2[[#This Row],[Player]],Season!$B:$AD,4,0),"-")</f>
        <v>15</v>
      </c>
      <c r="E160" s="19">
        <f>IFERROR(VLOOKUP(Table2[[#This Row],[Player]],Season!$B:$AD,7,0),"-")</f>
        <v>23.3</v>
      </c>
      <c r="F160" s="19">
        <f>IFERROR(VLOOKUP(Table2[[#This Row],[Player]],Season!$B:$AD,8,0),"-")</f>
        <v>11.1</v>
      </c>
      <c r="G160" s="19">
        <f>IFERROR(VLOOKUP(Table2[[#This Row],[Player]],Season!$B:$AD,20,0),"-")</f>
        <v>4.0999999999999996</v>
      </c>
      <c r="H160" s="19">
        <f>IFERROR(VLOOKUP(Table2[[#This Row],[Player]],Season!$B:$AD,21,0),"-")</f>
        <v>5.2</v>
      </c>
      <c r="I160" s="19">
        <f>IFERROR(VLOOKUP(Table2[[#This Row],[Player]],Season!$B:$AD,9,0),"-")</f>
        <v>4.5</v>
      </c>
      <c r="J160" s="19">
        <f>IFERROR(VLOOKUP(Table2[[#This Row],[Player]],Season!$B:$AD,10,0),"-")</f>
        <v>9.1</v>
      </c>
      <c r="K160" s="19">
        <f>IFERROR(VLOOKUP(Table2[[#This Row],[Player]],Season!$B:$AD,12,0),"-")</f>
        <v>0.7</v>
      </c>
      <c r="L160" s="19">
        <f>IFERROR(VLOOKUP(Table2[[#This Row],[Player]],Season!$B:$AD,13,0),"-")</f>
        <v>1.9</v>
      </c>
      <c r="M160" s="19">
        <f>IFERROR(VLOOKUP(Table2[[#This Row],[Player]],Season!$B:$AD,15,0),"-")</f>
        <v>1.5</v>
      </c>
      <c r="N160" s="19">
        <f>IFERROR(VLOOKUP(Table2[[#This Row],[Player]],Season!$B:$AD,16,0),"-")</f>
        <v>2</v>
      </c>
      <c r="O160" s="19">
        <f>IFERROR(VLOOKUP(Table2[[#This Row],[Player]],Last3!$B:$AD,7,0),"-")</f>
        <v>24.6</v>
      </c>
      <c r="P160" s="19">
        <f>IFERROR(VLOOKUP(Table2[[#This Row],[Player]],Last3!$B:$AD,8,0),"-")</f>
        <v>9.5</v>
      </c>
      <c r="Q160" s="19">
        <f>IFERROR(VLOOKUP(Table2[[#This Row],[Player]],Last3!$B:$AD,20,0),"-")</f>
        <v>3.8</v>
      </c>
      <c r="R160" s="19">
        <f>IFERROR(VLOOKUP(Table2[[#This Row],[Player]],Last3!$B:$AD,21,0),"-")</f>
        <v>4.8</v>
      </c>
      <c r="S160" s="19">
        <f>IFERROR(VLOOKUP(Table2[[#This Row],[Player]],Last1!$B:$AD,7,0),"-")</f>
        <v>22.5</v>
      </c>
      <c r="T160" s="19">
        <f>IFERROR(VLOOKUP(Table2[[#This Row],[Player]],Last1!$B:$AD,8,0),"-")</f>
        <v>9</v>
      </c>
      <c r="U160" s="19">
        <f>IFERROR(VLOOKUP(Table2[[#This Row],[Player]],Last1!$B:$AD,20,0),"-")</f>
        <v>3</v>
      </c>
      <c r="V160" s="19">
        <f>IFERROR(VLOOKUP(Table2[[#This Row],[Player]],Last1!$B:$AD,21,0),"-")</f>
        <v>5</v>
      </c>
      <c r="Y160" s="128">
        <f>Table2[[#This Row],[3PM]]</f>
        <v>0.7</v>
      </c>
      <c r="Z160" s="128">
        <f>Table2[[#This Row],[3PA]]</f>
        <v>1.9</v>
      </c>
      <c r="AA160" s="128">
        <f>IFERROR(VLOOKUP(Table2[[#This Row],[Player]],Last1!$B:$AD,12,0),"-")</f>
        <v>0</v>
      </c>
      <c r="AB160" s="128">
        <f>IFERROR(VLOOKUP(Table2[[#This Row],[Player]],Last1!$B:$AD,13,0),"-")</f>
        <v>0</v>
      </c>
      <c r="AC160" s="128">
        <f>IFERROR(VLOOKUP(Table2[[#This Row],[Player]],Last3!$B:$AD,12,0),"-")</f>
        <v>0.3</v>
      </c>
      <c r="AD160" s="128">
        <f>IFERROR(VLOOKUP(Table2[[#This Row],[Player]],Last3!$B:$AD,13,0),"-")</f>
        <v>1.5</v>
      </c>
      <c r="AE160" s="135">
        <f>0.33*AVERAGE(Table2[[#This Row],[L3_3PA]],Table2[[#This Row],[SEA_3PA]])</f>
        <v>0.56100000000000005</v>
      </c>
      <c r="AF160" s="76">
        <f>Table2[[#This Row],[L1_3PM]]</f>
        <v>0</v>
      </c>
      <c r="AG160" s="135">
        <f>IFERROR(Table2[[#This Row],[PROJ 3PM]]-Table2[[#This Row],[LG 3PM]],"-")</f>
        <v>0.56100000000000005</v>
      </c>
      <c r="AH16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1" spans="1:34" x14ac:dyDescent="0.3">
      <c r="A161" s="2" t="s">
        <v>270</v>
      </c>
      <c r="B161" s="129" t="str">
        <f>IFERROR(VLOOKUP(Table2[[#This Row],[Player]],Season!$B:$AD,2,0),"-")</f>
        <v>ATL</v>
      </c>
      <c r="C161" s="19">
        <f>IFERROR(VLOOKUP(Table2[[#This Row],[Player]],Season!$B:$AD,3,0),"-")</f>
        <v>28</v>
      </c>
      <c r="D161" s="19">
        <f>IFERROR(VLOOKUP(Table2[[#This Row],[Player]],Season!$B:$AD,4,0),"-")</f>
        <v>15</v>
      </c>
      <c r="E161" s="19">
        <f>IFERROR(VLOOKUP(Table2[[#This Row],[Player]],Season!$B:$AD,7,0),"-")</f>
        <v>27.2</v>
      </c>
      <c r="F161" s="19">
        <f>IFERROR(VLOOKUP(Table2[[#This Row],[Player]],Season!$B:$AD,8,0),"-")</f>
        <v>12.4</v>
      </c>
      <c r="G161" s="19">
        <f>IFERROR(VLOOKUP(Table2[[#This Row],[Player]],Season!$B:$AD,20,0),"-")</f>
        <v>11.3</v>
      </c>
      <c r="H161" s="19">
        <f>IFERROR(VLOOKUP(Table2[[#This Row],[Player]],Season!$B:$AD,21,0),"-")</f>
        <v>1.3</v>
      </c>
      <c r="I161" s="19">
        <f>IFERROR(VLOOKUP(Table2[[#This Row],[Player]],Season!$B:$AD,9,0),"-")</f>
        <v>5.6</v>
      </c>
      <c r="J161" s="19">
        <f>IFERROR(VLOOKUP(Table2[[#This Row],[Player]],Season!$B:$AD,10,0),"-")</f>
        <v>7.5</v>
      </c>
      <c r="K161" s="19">
        <f>IFERROR(VLOOKUP(Table2[[#This Row],[Player]],Season!$B:$AD,12,0),"-")</f>
        <v>0</v>
      </c>
      <c r="L161" s="19">
        <f>IFERROR(VLOOKUP(Table2[[#This Row],[Player]],Season!$B:$AD,13,0),"-")</f>
        <v>0</v>
      </c>
      <c r="M161" s="19">
        <f>IFERROR(VLOOKUP(Table2[[#This Row],[Player]],Season!$B:$AD,15,0),"-")</f>
        <v>1.2</v>
      </c>
      <c r="N161" s="19">
        <f>IFERROR(VLOOKUP(Table2[[#This Row],[Player]],Season!$B:$AD,16,0),"-")</f>
        <v>1.9</v>
      </c>
      <c r="O161" s="19">
        <f>IFERROR(VLOOKUP(Table2[[#This Row],[Player]],Last3!$B:$AD,7,0),"-")</f>
        <v>28.8</v>
      </c>
      <c r="P161" s="19">
        <f>IFERROR(VLOOKUP(Table2[[#This Row],[Player]],Last3!$B:$AD,8,0),"-")</f>
        <v>14.5</v>
      </c>
      <c r="Q161" s="19">
        <f>IFERROR(VLOOKUP(Table2[[#This Row],[Player]],Last3!$B:$AD,20,0),"-")</f>
        <v>12.8</v>
      </c>
      <c r="R161" s="19">
        <f>IFERROR(VLOOKUP(Table2[[#This Row],[Player]],Last3!$B:$AD,21,0),"-")</f>
        <v>2</v>
      </c>
      <c r="S161" s="19">
        <f>IFERROR(VLOOKUP(Table2[[#This Row],[Player]],Last1!$B:$AD,7,0),"-")</f>
        <v>27.5</v>
      </c>
      <c r="T161" s="19">
        <f>IFERROR(VLOOKUP(Table2[[#This Row],[Player]],Last1!$B:$AD,8,0),"-")</f>
        <v>12</v>
      </c>
      <c r="U161" s="19">
        <f>IFERROR(VLOOKUP(Table2[[#This Row],[Player]],Last1!$B:$AD,20,0),"-")</f>
        <v>10</v>
      </c>
      <c r="V161" s="19">
        <f>IFERROR(VLOOKUP(Table2[[#This Row],[Player]],Last1!$B:$AD,21,0),"-")</f>
        <v>2</v>
      </c>
      <c r="Y161" s="128">
        <f>Table2[[#This Row],[3PM]]</f>
        <v>0</v>
      </c>
      <c r="Z161" s="128">
        <f>Table2[[#This Row],[3PA]]</f>
        <v>0</v>
      </c>
      <c r="AA161" s="128">
        <f>IFERROR(VLOOKUP(Table2[[#This Row],[Player]],Last1!$B:$AD,12,0),"-")</f>
        <v>0</v>
      </c>
      <c r="AB161" s="128">
        <f>IFERROR(VLOOKUP(Table2[[#This Row],[Player]],Last1!$B:$AD,13,0),"-")</f>
        <v>0</v>
      </c>
      <c r="AC161" s="128">
        <f>IFERROR(VLOOKUP(Table2[[#This Row],[Player]],Last3!$B:$AD,12,0),"-")</f>
        <v>0</v>
      </c>
      <c r="AD161" s="128">
        <f>IFERROR(VLOOKUP(Table2[[#This Row],[Player]],Last3!$B:$AD,13,0),"-")</f>
        <v>0</v>
      </c>
      <c r="AE161" s="135">
        <f>0.33*AVERAGE(Table2[[#This Row],[L3_3PA]],Table2[[#This Row],[SEA_3PA]])</f>
        <v>0</v>
      </c>
      <c r="AF161" s="76">
        <f>Table2[[#This Row],[L1_3PM]]</f>
        <v>0</v>
      </c>
      <c r="AG161" s="135">
        <f>IFERROR(Table2[[#This Row],[PROJ 3PM]]-Table2[[#This Row],[LG 3PM]],"-")</f>
        <v>0</v>
      </c>
      <c r="AH16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2" spans="1:34" x14ac:dyDescent="0.3">
      <c r="A162" s="2" t="s">
        <v>541</v>
      </c>
      <c r="B162" s="129" t="str">
        <f>IFERROR(VLOOKUP(Table2[[#This Row],[Player]],Season!$B:$AD,2,0),"-")</f>
        <v>NYK</v>
      </c>
      <c r="C162" s="134">
        <f>IFERROR(VLOOKUP(Table2[[#This Row],[Player]],Season!$B:$AD,3,0),"-")</f>
        <v>22</v>
      </c>
      <c r="D162" s="134">
        <f>IFERROR(VLOOKUP(Table2[[#This Row],[Player]],Season!$B:$AD,4,0),"-")</f>
        <v>15</v>
      </c>
      <c r="E162" s="134">
        <f>IFERROR(VLOOKUP(Table2[[#This Row],[Player]],Season!$B:$AD,7,0),"-")</f>
        <v>26.6</v>
      </c>
      <c r="F162" s="19">
        <f>IFERROR(VLOOKUP(Table2[[#This Row],[Player]],Season!$B:$AD,8,0),"-")</f>
        <v>10.9</v>
      </c>
      <c r="G162" s="19">
        <f>IFERROR(VLOOKUP(Table2[[#This Row],[Player]],Season!$B:$AD,20,0),"-")</f>
        <v>2.5</v>
      </c>
      <c r="H162" s="19">
        <f>IFERROR(VLOOKUP(Table2[[#This Row],[Player]],Season!$B:$AD,21,0),"-")</f>
        <v>2.2000000000000002</v>
      </c>
      <c r="I162" s="19">
        <f>IFERROR(VLOOKUP(Table2[[#This Row],[Player]],Season!$B:$AD,9,0),"-")</f>
        <v>3.8</v>
      </c>
      <c r="J162" s="19">
        <f>IFERROR(VLOOKUP(Table2[[#This Row],[Player]],Season!$B:$AD,10,0),"-")</f>
        <v>7.9</v>
      </c>
      <c r="K162" s="19">
        <f>IFERROR(VLOOKUP(Table2[[#This Row],[Player]],Season!$B:$AD,12,0),"-")</f>
        <v>2.6</v>
      </c>
      <c r="L162" s="19">
        <f>IFERROR(VLOOKUP(Table2[[#This Row],[Player]],Season!$B:$AD,13,0),"-")</f>
        <v>5.9</v>
      </c>
      <c r="M162" s="19">
        <f>IFERROR(VLOOKUP(Table2[[#This Row],[Player]],Season!$B:$AD,15,0),"-")</f>
        <v>0.7</v>
      </c>
      <c r="N162" s="19">
        <f>IFERROR(VLOOKUP(Table2[[#This Row],[Player]],Season!$B:$AD,16,0),"-")</f>
        <v>0.9</v>
      </c>
      <c r="O162" s="19">
        <f>IFERROR(VLOOKUP(Table2[[#This Row],[Player]],Last3!$B:$AD,7,0),"-")</f>
        <v>30.6</v>
      </c>
      <c r="P162" s="19">
        <f>IFERROR(VLOOKUP(Table2[[#This Row],[Player]],Last3!$B:$AD,8,0),"-")</f>
        <v>16</v>
      </c>
      <c r="Q162" s="19">
        <f>IFERROR(VLOOKUP(Table2[[#This Row],[Player]],Last3!$B:$AD,20,0),"-")</f>
        <v>4.5</v>
      </c>
      <c r="R162" s="19">
        <f>IFERROR(VLOOKUP(Table2[[#This Row],[Player]],Last3!$B:$AD,21,0),"-")</f>
        <v>3.8</v>
      </c>
      <c r="S162" s="19">
        <f>IFERROR(VLOOKUP(Table2[[#This Row],[Player]],Last1!$B:$AD,7,0),"-")</f>
        <v>37.700000000000003</v>
      </c>
      <c r="T162" s="19">
        <f>IFERROR(VLOOKUP(Table2[[#This Row],[Player]],Last1!$B:$AD,8,0),"-")</f>
        <v>14</v>
      </c>
      <c r="U162" s="19">
        <f>IFERROR(VLOOKUP(Table2[[#This Row],[Player]],Last1!$B:$AD,20,0),"-")</f>
        <v>9</v>
      </c>
      <c r="V162" s="19">
        <f>IFERROR(VLOOKUP(Table2[[#This Row],[Player]],Last1!$B:$AD,21,0),"-")</f>
        <v>6</v>
      </c>
      <c r="W162" s="75"/>
      <c r="X162" s="75"/>
      <c r="Y162" s="128">
        <f>Table2[[#This Row],[3PM]]</f>
        <v>2.6</v>
      </c>
      <c r="Z162" s="128">
        <f>Table2[[#This Row],[3PA]]</f>
        <v>5.9</v>
      </c>
      <c r="AA162" s="128">
        <f>IFERROR(VLOOKUP(Table2[[#This Row],[Player]],Last1!$B:$AD,12,0),"-")</f>
        <v>4</v>
      </c>
      <c r="AB162" s="128">
        <f>IFERROR(VLOOKUP(Table2[[#This Row],[Player]],Last1!$B:$AD,13,0),"-")</f>
        <v>9</v>
      </c>
      <c r="AC162" s="128">
        <f>IFERROR(VLOOKUP(Table2[[#This Row],[Player]],Last3!$B:$AD,12,0),"-")</f>
        <v>4</v>
      </c>
      <c r="AD162" s="128">
        <f>IFERROR(VLOOKUP(Table2[[#This Row],[Player]],Last3!$B:$AD,13,0),"-")</f>
        <v>7.5</v>
      </c>
      <c r="AE162" s="135">
        <f>0.33*AVERAGE(Table2[[#This Row],[L3_3PA]],Table2[[#This Row],[SEA_3PA]])</f>
        <v>2.2110000000000003</v>
      </c>
      <c r="AF162" s="76">
        <f>Table2[[#This Row],[L1_3PM]]</f>
        <v>4</v>
      </c>
      <c r="AG162" s="135">
        <f>IFERROR(Table2[[#This Row],[PROJ 3PM]]-Table2[[#This Row],[LG 3PM]],"-")</f>
        <v>-1.7889999999999997</v>
      </c>
      <c r="AH16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3" spans="1:34" x14ac:dyDescent="0.3">
      <c r="A163" s="2" t="s">
        <v>210</v>
      </c>
      <c r="B163" s="129" t="str">
        <f>IFERROR(VLOOKUP(Table2[[#This Row],[Player]],Season!$B:$AD,2,0),"-")</f>
        <v>SAS</v>
      </c>
      <c r="C163" s="19">
        <f>IFERROR(VLOOKUP(Table2[[#This Row],[Player]],Season!$B:$AD,3,0),"-")</f>
        <v>23</v>
      </c>
      <c r="D163" s="19">
        <f>IFERROR(VLOOKUP(Table2[[#This Row],[Player]],Season!$B:$AD,4,0),"-")</f>
        <v>9</v>
      </c>
      <c r="E163" s="19">
        <f>IFERROR(VLOOKUP(Table2[[#This Row],[Player]],Season!$B:$AD,7,0),"-")</f>
        <v>28.1</v>
      </c>
      <c r="F163" s="19">
        <f>IFERROR(VLOOKUP(Table2[[#This Row],[Player]],Season!$B:$AD,8,0),"-")</f>
        <v>10.7</v>
      </c>
      <c r="G163" s="19">
        <f>IFERROR(VLOOKUP(Table2[[#This Row],[Player]],Season!$B:$AD,20,0),"-")</f>
        <v>2.8</v>
      </c>
      <c r="H163" s="19">
        <f>IFERROR(VLOOKUP(Table2[[#This Row],[Player]],Season!$B:$AD,21,0),"-")</f>
        <v>6.8</v>
      </c>
      <c r="I163" s="19">
        <f>IFERROR(VLOOKUP(Table2[[#This Row],[Player]],Season!$B:$AD,9,0),"-")</f>
        <v>4.3</v>
      </c>
      <c r="J163" s="19">
        <f>IFERROR(VLOOKUP(Table2[[#This Row],[Player]],Season!$B:$AD,10,0),"-")</f>
        <v>8.6999999999999993</v>
      </c>
      <c r="K163" s="19">
        <f>IFERROR(VLOOKUP(Table2[[#This Row],[Player]],Season!$B:$AD,12,0),"-")</f>
        <v>0.3</v>
      </c>
      <c r="L163" s="19">
        <f>IFERROR(VLOOKUP(Table2[[#This Row],[Player]],Season!$B:$AD,13,0),"-")</f>
        <v>1.2</v>
      </c>
      <c r="M163" s="19">
        <f>IFERROR(VLOOKUP(Table2[[#This Row],[Player]],Season!$B:$AD,15,0),"-")</f>
        <v>1.7</v>
      </c>
      <c r="N163" s="19">
        <f>IFERROR(VLOOKUP(Table2[[#This Row],[Player]],Season!$B:$AD,16,0),"-")</f>
        <v>2.2999999999999998</v>
      </c>
      <c r="O163" s="19">
        <f>IFERROR(VLOOKUP(Table2[[#This Row],[Player]],Last3!$B:$AD,7,0),"-")</f>
        <v>29.1</v>
      </c>
      <c r="P163" s="19">
        <f>IFERROR(VLOOKUP(Table2[[#This Row],[Player]],Last3!$B:$AD,8,0),"-")</f>
        <v>12</v>
      </c>
      <c r="Q163" s="19">
        <f>IFERROR(VLOOKUP(Table2[[#This Row],[Player]],Last3!$B:$AD,20,0),"-")</f>
        <v>4</v>
      </c>
      <c r="R163" s="19">
        <f>IFERROR(VLOOKUP(Table2[[#This Row],[Player]],Last3!$B:$AD,21,0),"-")</f>
        <v>8</v>
      </c>
      <c r="S163" s="19">
        <f>IFERROR(VLOOKUP(Table2[[#This Row],[Player]],Last1!$B:$AD,7,0),"-")</f>
        <v>26.5</v>
      </c>
      <c r="T163" s="19">
        <f>IFERROR(VLOOKUP(Table2[[#This Row],[Player]],Last1!$B:$AD,8,0),"-")</f>
        <v>11</v>
      </c>
      <c r="U163" s="19">
        <f>IFERROR(VLOOKUP(Table2[[#This Row],[Player]],Last1!$B:$AD,20,0),"-")</f>
        <v>5</v>
      </c>
      <c r="V163" s="19">
        <f>IFERROR(VLOOKUP(Table2[[#This Row],[Player]],Last1!$B:$AD,21,0),"-")</f>
        <v>4</v>
      </c>
      <c r="Y163" s="128">
        <f>Table2[[#This Row],[3PM]]</f>
        <v>0.3</v>
      </c>
      <c r="Z163" s="128">
        <f>Table2[[#This Row],[3PA]]</f>
        <v>1.2</v>
      </c>
      <c r="AA163" s="128">
        <f>IFERROR(VLOOKUP(Table2[[#This Row],[Player]],Last1!$B:$AD,12,0),"-")</f>
        <v>1</v>
      </c>
      <c r="AB163" s="128">
        <f>IFERROR(VLOOKUP(Table2[[#This Row],[Player]],Last1!$B:$AD,13,0),"-")</f>
        <v>1</v>
      </c>
      <c r="AC163" s="128">
        <f>IFERROR(VLOOKUP(Table2[[#This Row],[Player]],Last3!$B:$AD,12,0),"-")</f>
        <v>0.7</v>
      </c>
      <c r="AD163" s="128">
        <f>IFERROR(VLOOKUP(Table2[[#This Row],[Player]],Last3!$B:$AD,13,0),"-")</f>
        <v>1.7</v>
      </c>
      <c r="AE163" s="135">
        <f>0.33*AVERAGE(Table2[[#This Row],[L3_3PA]],Table2[[#This Row],[SEA_3PA]])</f>
        <v>0.47849999999999998</v>
      </c>
      <c r="AF163" s="76">
        <f>Table2[[#This Row],[L1_3PM]]</f>
        <v>1</v>
      </c>
      <c r="AG163" s="135">
        <f>IFERROR(Table2[[#This Row],[PROJ 3PM]]-Table2[[#This Row],[LG 3PM]],"-")</f>
        <v>-0.52150000000000007</v>
      </c>
      <c r="AH16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4" spans="1:34" x14ac:dyDescent="0.3">
      <c r="A164" s="2" t="s">
        <v>36</v>
      </c>
      <c r="B164" s="129" t="str">
        <f>IFERROR(VLOOKUP(Table2[[#This Row],[Player]],Season!$B:$AD,2,0),"-")</f>
        <v>CHI</v>
      </c>
      <c r="C164" s="19">
        <f>IFERROR(VLOOKUP(Table2[[#This Row],[Player]],Season!$B:$AD,3,0),"-")</f>
        <v>21</v>
      </c>
      <c r="D164" s="19">
        <f>IFERROR(VLOOKUP(Table2[[#This Row],[Player]],Season!$B:$AD,4,0),"-")</f>
        <v>15</v>
      </c>
      <c r="E164" s="19">
        <f>IFERROR(VLOOKUP(Table2[[#This Row],[Player]],Season!$B:$AD,7,0),"-")</f>
        <v>26.1</v>
      </c>
      <c r="F164" s="19">
        <f>IFERROR(VLOOKUP(Table2[[#This Row],[Player]],Season!$B:$AD,8,0),"-")</f>
        <v>9.5</v>
      </c>
      <c r="G164" s="19">
        <f>IFERROR(VLOOKUP(Table2[[#This Row],[Player]],Season!$B:$AD,20,0),"-")</f>
        <v>2.7</v>
      </c>
      <c r="H164" s="19">
        <f>IFERROR(VLOOKUP(Table2[[#This Row],[Player]],Season!$B:$AD,21,0),"-")</f>
        <v>0.7</v>
      </c>
      <c r="I164" s="19">
        <f>IFERROR(VLOOKUP(Table2[[#This Row],[Player]],Season!$B:$AD,9,0),"-")</f>
        <v>3.6</v>
      </c>
      <c r="J164" s="19">
        <f>IFERROR(VLOOKUP(Table2[[#This Row],[Player]],Season!$B:$AD,10,0),"-")</f>
        <v>7.2</v>
      </c>
      <c r="K164" s="19">
        <f>IFERROR(VLOOKUP(Table2[[#This Row],[Player]],Season!$B:$AD,12,0),"-")</f>
        <v>1.3</v>
      </c>
      <c r="L164" s="19">
        <f>IFERROR(VLOOKUP(Table2[[#This Row],[Player]],Season!$B:$AD,13,0),"-")</f>
        <v>2.5</v>
      </c>
      <c r="M164" s="19">
        <f>IFERROR(VLOOKUP(Table2[[#This Row],[Player]],Season!$B:$AD,15,0),"-")</f>
        <v>1.1000000000000001</v>
      </c>
      <c r="N164" s="19">
        <f>IFERROR(VLOOKUP(Table2[[#This Row],[Player]],Season!$B:$AD,16,0),"-")</f>
        <v>1.2</v>
      </c>
      <c r="O164" s="19">
        <f>IFERROR(VLOOKUP(Table2[[#This Row],[Player]],Last3!$B:$AD,7,0),"-")</f>
        <v>25.6</v>
      </c>
      <c r="P164" s="19">
        <f>IFERROR(VLOOKUP(Table2[[#This Row],[Player]],Last3!$B:$AD,8,0),"-")</f>
        <v>10</v>
      </c>
      <c r="Q164" s="19">
        <f>IFERROR(VLOOKUP(Table2[[#This Row],[Player]],Last3!$B:$AD,20,0),"-")</f>
        <v>3.3</v>
      </c>
      <c r="R164" s="19">
        <f>IFERROR(VLOOKUP(Table2[[#This Row],[Player]],Last3!$B:$AD,21,0),"-")</f>
        <v>0.8</v>
      </c>
      <c r="S164" s="19">
        <f>IFERROR(VLOOKUP(Table2[[#This Row],[Player]],Last1!$B:$AD,7,0),"-")</f>
        <v>29.6</v>
      </c>
      <c r="T164" s="19">
        <f>IFERROR(VLOOKUP(Table2[[#This Row],[Player]],Last1!$B:$AD,8,0),"-")</f>
        <v>16</v>
      </c>
      <c r="U164" s="19">
        <f>IFERROR(VLOOKUP(Table2[[#This Row],[Player]],Last1!$B:$AD,20,0),"-")</f>
        <v>2</v>
      </c>
      <c r="V164" s="19">
        <f>IFERROR(VLOOKUP(Table2[[#This Row],[Player]],Last1!$B:$AD,21,0),"-")</f>
        <v>1</v>
      </c>
      <c r="Y164" s="128">
        <f>Table2[[#This Row],[3PM]]</f>
        <v>1.3</v>
      </c>
      <c r="Z164" s="128">
        <f>Table2[[#This Row],[3PA]]</f>
        <v>2.5</v>
      </c>
      <c r="AA164" s="128">
        <f>IFERROR(VLOOKUP(Table2[[#This Row],[Player]],Last1!$B:$AD,12,0),"-")</f>
        <v>2</v>
      </c>
      <c r="AB164" s="128">
        <f>IFERROR(VLOOKUP(Table2[[#This Row],[Player]],Last1!$B:$AD,13,0),"-")</f>
        <v>2</v>
      </c>
      <c r="AC164" s="128">
        <f>IFERROR(VLOOKUP(Table2[[#This Row],[Player]],Last3!$B:$AD,12,0),"-")</f>
        <v>1.5</v>
      </c>
      <c r="AD164" s="128">
        <f>IFERROR(VLOOKUP(Table2[[#This Row],[Player]],Last3!$B:$AD,13,0),"-")</f>
        <v>2.8</v>
      </c>
      <c r="AE164" s="135">
        <f>0.33*AVERAGE(Table2[[#This Row],[L3_3PA]],Table2[[#This Row],[SEA_3PA]])</f>
        <v>0.87450000000000006</v>
      </c>
      <c r="AF164" s="76">
        <f>Table2[[#This Row],[L1_3PM]]</f>
        <v>2</v>
      </c>
      <c r="AG164" s="135">
        <f>IFERROR(Table2[[#This Row],[PROJ 3PM]]-Table2[[#This Row],[LG 3PM]],"-")</f>
        <v>-1.1254999999999999</v>
      </c>
      <c r="AH16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5" spans="1:34" x14ac:dyDescent="0.3">
      <c r="A165" s="2" t="s">
        <v>264</v>
      </c>
      <c r="B165" s="129" t="str">
        <f>IFERROR(VLOOKUP(Table2[[#This Row],[Player]],Season!$B:$AD,2,0),"-")</f>
        <v>DEN</v>
      </c>
      <c r="C165" s="19">
        <f>IFERROR(VLOOKUP(Table2[[#This Row],[Player]],Season!$B:$AD,3,0),"-")</f>
        <v>36</v>
      </c>
      <c r="D165" s="19">
        <f>IFERROR(VLOOKUP(Table2[[#This Row],[Player]],Season!$B:$AD,4,0),"-")</f>
        <v>13</v>
      </c>
      <c r="E165" s="19">
        <f>IFERROR(VLOOKUP(Table2[[#This Row],[Player]],Season!$B:$AD,7,0),"-")</f>
        <v>19.3</v>
      </c>
      <c r="F165" s="19">
        <f>IFERROR(VLOOKUP(Table2[[#This Row],[Player]],Season!$B:$AD,8,0),"-")</f>
        <v>7.2</v>
      </c>
      <c r="G165" s="19">
        <f>IFERROR(VLOOKUP(Table2[[#This Row],[Player]],Season!$B:$AD,20,0),"-")</f>
        <v>2.4</v>
      </c>
      <c r="H165" s="19">
        <f>IFERROR(VLOOKUP(Table2[[#This Row],[Player]],Season!$B:$AD,21,0),"-")</f>
        <v>1.2</v>
      </c>
      <c r="I165" s="19">
        <f>IFERROR(VLOOKUP(Table2[[#This Row],[Player]],Season!$B:$AD,9,0),"-")</f>
        <v>2.4</v>
      </c>
      <c r="J165" s="19">
        <f>IFERROR(VLOOKUP(Table2[[#This Row],[Player]],Season!$B:$AD,10,0),"-")</f>
        <v>4.8</v>
      </c>
      <c r="K165" s="19">
        <f>IFERROR(VLOOKUP(Table2[[#This Row],[Player]],Season!$B:$AD,12,0),"-")</f>
        <v>0.8</v>
      </c>
      <c r="L165" s="19">
        <f>IFERROR(VLOOKUP(Table2[[#This Row],[Player]],Season!$B:$AD,13,0),"-")</f>
        <v>2</v>
      </c>
      <c r="M165" s="19">
        <f>IFERROR(VLOOKUP(Table2[[#This Row],[Player]],Season!$B:$AD,15,0),"-")</f>
        <v>1.5</v>
      </c>
      <c r="N165" s="19">
        <f>IFERROR(VLOOKUP(Table2[[#This Row],[Player]],Season!$B:$AD,16,0),"-")</f>
        <v>1.7</v>
      </c>
      <c r="O165" s="19">
        <f>IFERROR(VLOOKUP(Table2[[#This Row],[Player]],Last3!$B:$AD,7,0),"-")</f>
        <v>19</v>
      </c>
      <c r="P165" s="19">
        <f>IFERROR(VLOOKUP(Table2[[#This Row],[Player]],Last3!$B:$AD,8,0),"-")</f>
        <v>7.3</v>
      </c>
      <c r="Q165" s="19">
        <f>IFERROR(VLOOKUP(Table2[[#This Row],[Player]],Last3!$B:$AD,20,0),"-")</f>
        <v>1</v>
      </c>
      <c r="R165" s="19">
        <f>IFERROR(VLOOKUP(Table2[[#This Row],[Player]],Last3!$B:$AD,21,0),"-")</f>
        <v>1.3</v>
      </c>
      <c r="S165" s="19">
        <f>IFERROR(VLOOKUP(Table2[[#This Row],[Player]],Last1!$B:$AD,7,0),"-")</f>
        <v>23.7</v>
      </c>
      <c r="T165" s="19">
        <f>IFERROR(VLOOKUP(Table2[[#This Row],[Player]],Last1!$B:$AD,8,0),"-")</f>
        <v>8</v>
      </c>
      <c r="U165" s="19">
        <f>IFERROR(VLOOKUP(Table2[[#This Row],[Player]],Last1!$B:$AD,20,0),"-")</f>
        <v>2</v>
      </c>
      <c r="V165" s="19">
        <f>IFERROR(VLOOKUP(Table2[[#This Row],[Player]],Last1!$B:$AD,21,0),"-")</f>
        <v>3</v>
      </c>
      <c r="Y165" s="128">
        <f>Table2[[#This Row],[3PM]]</f>
        <v>0.8</v>
      </c>
      <c r="Z165" s="128">
        <f>Table2[[#This Row],[3PA]]</f>
        <v>2</v>
      </c>
      <c r="AA165" s="128">
        <f>IFERROR(VLOOKUP(Table2[[#This Row],[Player]],Last1!$B:$AD,12,0),"-")</f>
        <v>0</v>
      </c>
      <c r="AB165" s="128">
        <f>IFERROR(VLOOKUP(Table2[[#This Row],[Player]],Last1!$B:$AD,13,0),"-")</f>
        <v>2</v>
      </c>
      <c r="AC165" s="128">
        <f>IFERROR(VLOOKUP(Table2[[#This Row],[Player]],Last3!$B:$AD,12,0),"-")</f>
        <v>1</v>
      </c>
      <c r="AD165" s="128">
        <f>IFERROR(VLOOKUP(Table2[[#This Row],[Player]],Last3!$B:$AD,13,0),"-")</f>
        <v>2.2999999999999998</v>
      </c>
      <c r="AE165" s="135">
        <f>0.33*AVERAGE(Table2[[#This Row],[L3_3PA]],Table2[[#This Row],[SEA_3PA]])</f>
        <v>0.70950000000000002</v>
      </c>
      <c r="AF165" s="76">
        <f>Table2[[#This Row],[L1_3PM]]</f>
        <v>0</v>
      </c>
      <c r="AG165" s="135">
        <f>IFERROR(Table2[[#This Row],[PROJ 3PM]]-Table2[[#This Row],[LG 3PM]],"-")</f>
        <v>0.70950000000000002</v>
      </c>
      <c r="AH16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6" spans="1:34" x14ac:dyDescent="0.3">
      <c r="A166" s="2" t="s">
        <v>2159</v>
      </c>
      <c r="B166" s="129" t="str">
        <f>IFERROR(VLOOKUP(Table2[[#This Row],[Player]],Season!$B:$AD,2,0),"-")</f>
        <v>ORL</v>
      </c>
      <c r="C166" s="19">
        <f>IFERROR(VLOOKUP(Table2[[#This Row],[Player]],Season!$B:$AD,3,0),"-")</f>
        <v>25</v>
      </c>
      <c r="D166" s="19">
        <f>IFERROR(VLOOKUP(Table2[[#This Row],[Player]],Season!$B:$AD,4,0),"-")</f>
        <v>13</v>
      </c>
      <c r="E166" s="19">
        <f>IFERROR(VLOOKUP(Table2[[#This Row],[Player]],Season!$B:$AD,7,0),"-")</f>
        <v>16.7</v>
      </c>
      <c r="F166" s="19">
        <f>IFERROR(VLOOKUP(Table2[[#This Row],[Player]],Season!$B:$AD,8,0),"-")</f>
        <v>10.199999999999999</v>
      </c>
      <c r="G166" s="19">
        <f>IFERROR(VLOOKUP(Table2[[#This Row],[Player]],Season!$B:$AD,20,0),"-")</f>
        <v>4.8</v>
      </c>
      <c r="H166" s="19">
        <f>IFERROR(VLOOKUP(Table2[[#This Row],[Player]],Season!$B:$AD,21,0),"-")</f>
        <v>1.1000000000000001</v>
      </c>
      <c r="I166" s="19">
        <f>IFERROR(VLOOKUP(Table2[[#This Row],[Player]],Season!$B:$AD,9,0),"-")</f>
        <v>3.4</v>
      </c>
      <c r="J166" s="19">
        <f>IFERROR(VLOOKUP(Table2[[#This Row],[Player]],Season!$B:$AD,10,0),"-")</f>
        <v>6.5</v>
      </c>
      <c r="K166" s="19">
        <f>IFERROR(VLOOKUP(Table2[[#This Row],[Player]],Season!$B:$AD,12,0),"-")</f>
        <v>0.7</v>
      </c>
      <c r="L166" s="19">
        <f>IFERROR(VLOOKUP(Table2[[#This Row],[Player]],Season!$B:$AD,13,0),"-")</f>
        <v>2.4</v>
      </c>
      <c r="M166" s="19">
        <f>IFERROR(VLOOKUP(Table2[[#This Row],[Player]],Season!$B:$AD,15,0),"-")</f>
        <v>2.8</v>
      </c>
      <c r="N166" s="19">
        <f>IFERROR(VLOOKUP(Table2[[#This Row],[Player]],Season!$B:$AD,16,0),"-")</f>
        <v>3.5</v>
      </c>
      <c r="O166" s="19">
        <f>IFERROR(VLOOKUP(Table2[[#This Row],[Player]],Last3!$B:$AD,7,0),"-")</f>
        <v>13.3</v>
      </c>
      <c r="P166" s="19">
        <f>IFERROR(VLOOKUP(Table2[[#This Row],[Player]],Last3!$B:$AD,8,0),"-")</f>
        <v>9.5</v>
      </c>
      <c r="Q166" s="19">
        <f>IFERROR(VLOOKUP(Table2[[#This Row],[Player]],Last3!$B:$AD,20,0),"-")</f>
        <v>4.5</v>
      </c>
      <c r="R166" s="19">
        <f>IFERROR(VLOOKUP(Table2[[#This Row],[Player]],Last3!$B:$AD,21,0),"-")</f>
        <v>1</v>
      </c>
      <c r="S166" s="19">
        <f>IFERROR(VLOOKUP(Table2[[#This Row],[Player]],Last1!$B:$AD,7,0),"-")</f>
        <v>5.5</v>
      </c>
      <c r="T166" s="19">
        <f>IFERROR(VLOOKUP(Table2[[#This Row],[Player]],Last1!$B:$AD,8,0),"-")</f>
        <v>0</v>
      </c>
      <c r="U166" s="19">
        <f>IFERROR(VLOOKUP(Table2[[#This Row],[Player]],Last1!$B:$AD,20,0),"-")</f>
        <v>4</v>
      </c>
      <c r="V166" s="19">
        <f>IFERROR(VLOOKUP(Table2[[#This Row],[Player]],Last1!$B:$AD,21,0),"-")</f>
        <v>0</v>
      </c>
      <c r="Y166" s="128">
        <f>Table2[[#This Row],[3PM]]</f>
        <v>0.7</v>
      </c>
      <c r="Z166" s="128">
        <f>Table2[[#This Row],[3PA]]</f>
        <v>2.4</v>
      </c>
      <c r="AA166" s="128">
        <f>IFERROR(VLOOKUP(Table2[[#This Row],[Player]],Last1!$B:$AD,12,0),"-")</f>
        <v>0</v>
      </c>
      <c r="AB166" s="128">
        <f>IFERROR(VLOOKUP(Table2[[#This Row],[Player]],Last1!$B:$AD,13,0),"-")</f>
        <v>0</v>
      </c>
      <c r="AC166" s="128">
        <f>IFERROR(VLOOKUP(Table2[[#This Row],[Player]],Last3!$B:$AD,12,0),"-")</f>
        <v>0.3</v>
      </c>
      <c r="AD166" s="128">
        <f>IFERROR(VLOOKUP(Table2[[#This Row],[Player]],Last3!$B:$AD,13,0),"-")</f>
        <v>1.5</v>
      </c>
      <c r="AE166" s="135">
        <f>0.33*AVERAGE(Table2[[#This Row],[L3_3PA]],Table2[[#This Row],[SEA_3PA]])</f>
        <v>0.64349999999999996</v>
      </c>
      <c r="AF166" s="76">
        <f>Table2[[#This Row],[L1_3PM]]</f>
        <v>0</v>
      </c>
      <c r="AG166" s="135">
        <f>IFERROR(Table2[[#This Row],[PROJ 3PM]]-Table2[[#This Row],[LG 3PM]],"-")</f>
        <v>0.64349999999999996</v>
      </c>
      <c r="AH16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7" spans="1:34" x14ac:dyDescent="0.3">
      <c r="A167" s="2" t="s">
        <v>195</v>
      </c>
      <c r="B167" s="129" t="str">
        <f>IFERROR(VLOOKUP(Table2[[#This Row],[Player]],Season!$B:$AD,2,0),"-")</f>
        <v>DEN</v>
      </c>
      <c r="C167" s="19">
        <f>IFERROR(VLOOKUP(Table2[[#This Row],[Player]],Season!$B:$AD,3,0),"-")</f>
        <v>27</v>
      </c>
      <c r="D167" s="19">
        <f>IFERROR(VLOOKUP(Table2[[#This Row],[Player]],Season!$B:$AD,4,0),"-")</f>
        <v>14</v>
      </c>
      <c r="E167" s="19">
        <f>IFERROR(VLOOKUP(Table2[[#This Row],[Player]],Season!$B:$AD,7,0),"-")</f>
        <v>28.9</v>
      </c>
      <c r="F167" s="19">
        <f>IFERROR(VLOOKUP(Table2[[#This Row],[Player]],Season!$B:$AD,8,0),"-")</f>
        <v>13.1</v>
      </c>
      <c r="G167" s="19">
        <f>IFERROR(VLOOKUP(Table2[[#This Row],[Player]],Season!$B:$AD,20,0),"-")</f>
        <v>5.2</v>
      </c>
      <c r="H167" s="19">
        <f>IFERROR(VLOOKUP(Table2[[#This Row],[Player]],Season!$B:$AD,21,0),"-")</f>
        <v>2.9</v>
      </c>
      <c r="I167" s="19">
        <f>IFERROR(VLOOKUP(Table2[[#This Row],[Player]],Season!$B:$AD,9,0),"-")</f>
        <v>5.3</v>
      </c>
      <c r="J167" s="19">
        <f>IFERROR(VLOOKUP(Table2[[#This Row],[Player]],Season!$B:$AD,10,0),"-")</f>
        <v>10.1</v>
      </c>
      <c r="K167" s="19">
        <f>IFERROR(VLOOKUP(Table2[[#This Row],[Player]],Season!$B:$AD,12,0),"-")</f>
        <v>0.5</v>
      </c>
      <c r="L167" s="19">
        <f>IFERROR(VLOOKUP(Table2[[#This Row],[Player]],Season!$B:$AD,13,0),"-")</f>
        <v>2.6</v>
      </c>
      <c r="M167" s="19">
        <f>IFERROR(VLOOKUP(Table2[[#This Row],[Player]],Season!$B:$AD,15,0),"-")</f>
        <v>2</v>
      </c>
      <c r="N167" s="19">
        <f>IFERROR(VLOOKUP(Table2[[#This Row],[Player]],Season!$B:$AD,16,0),"-")</f>
        <v>3.2</v>
      </c>
      <c r="O167" s="19">
        <f>IFERROR(VLOOKUP(Table2[[#This Row],[Player]],Last3!$B:$AD,7,0),"-")</f>
        <v>27.5</v>
      </c>
      <c r="P167" s="19">
        <f>IFERROR(VLOOKUP(Table2[[#This Row],[Player]],Last3!$B:$AD,8,0),"-")</f>
        <v>10.8</v>
      </c>
      <c r="Q167" s="19">
        <f>IFERROR(VLOOKUP(Table2[[#This Row],[Player]],Last3!$B:$AD,20,0),"-")</f>
        <v>4</v>
      </c>
      <c r="R167" s="19">
        <f>IFERROR(VLOOKUP(Table2[[#This Row],[Player]],Last3!$B:$AD,21,0),"-")</f>
        <v>1.5</v>
      </c>
      <c r="S167" s="19">
        <f>IFERROR(VLOOKUP(Table2[[#This Row],[Player]],Last1!$B:$AD,7,0),"-")</f>
        <v>24.3</v>
      </c>
      <c r="T167" s="19">
        <f>IFERROR(VLOOKUP(Table2[[#This Row],[Player]],Last1!$B:$AD,8,0),"-")</f>
        <v>12</v>
      </c>
      <c r="U167" s="19">
        <f>IFERROR(VLOOKUP(Table2[[#This Row],[Player]],Last1!$B:$AD,20,0),"-")</f>
        <v>4</v>
      </c>
      <c r="V167" s="19">
        <f>IFERROR(VLOOKUP(Table2[[#This Row],[Player]],Last1!$B:$AD,21,0),"-")</f>
        <v>2</v>
      </c>
      <c r="Y167" s="128">
        <f>Table2[[#This Row],[3PM]]</f>
        <v>0.5</v>
      </c>
      <c r="Z167" s="128">
        <f>Table2[[#This Row],[3PA]]</f>
        <v>2.6</v>
      </c>
      <c r="AA167" s="128">
        <f>IFERROR(VLOOKUP(Table2[[#This Row],[Player]],Last1!$B:$AD,12,0),"-")</f>
        <v>0</v>
      </c>
      <c r="AB167" s="128">
        <f>IFERROR(VLOOKUP(Table2[[#This Row],[Player]],Last1!$B:$AD,13,0),"-")</f>
        <v>3</v>
      </c>
      <c r="AC167" s="128">
        <f>IFERROR(VLOOKUP(Table2[[#This Row],[Player]],Last3!$B:$AD,12,0),"-")</f>
        <v>0.8</v>
      </c>
      <c r="AD167" s="128">
        <f>IFERROR(VLOOKUP(Table2[[#This Row],[Player]],Last3!$B:$AD,13,0),"-")</f>
        <v>3.5</v>
      </c>
      <c r="AE167" s="135">
        <f>0.33*AVERAGE(Table2[[#This Row],[L3_3PA]],Table2[[#This Row],[SEA_3PA]])</f>
        <v>1.0065</v>
      </c>
      <c r="AF167" s="76">
        <f>Table2[[#This Row],[L1_3PM]]</f>
        <v>0</v>
      </c>
      <c r="AG167" s="135">
        <f>IFERROR(Table2[[#This Row],[PROJ 3PM]]-Table2[[#This Row],[LG 3PM]],"-")</f>
        <v>1.0065</v>
      </c>
      <c r="AH16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8" spans="1:34" x14ac:dyDescent="0.3">
      <c r="A168" s="2" t="s">
        <v>323</v>
      </c>
      <c r="B168" s="129" t="str">
        <f>IFERROR(VLOOKUP(Table2[[#This Row],[Player]],Season!$B:$AD,2,0),"-")</f>
        <v>DET</v>
      </c>
      <c r="C168" s="19">
        <f>IFERROR(VLOOKUP(Table2[[#This Row],[Player]],Season!$B:$AD,3,0),"-")</f>
        <v>24</v>
      </c>
      <c r="D168" s="19">
        <f>IFERROR(VLOOKUP(Table2[[#This Row],[Player]],Season!$B:$AD,4,0),"-")</f>
        <v>10</v>
      </c>
      <c r="E168" s="19">
        <f>IFERROR(VLOOKUP(Table2[[#This Row],[Player]],Season!$B:$AD,7,0),"-")</f>
        <v>29.1</v>
      </c>
      <c r="F168" s="19">
        <f>IFERROR(VLOOKUP(Table2[[#This Row],[Player]],Season!$B:$AD,8,0),"-")</f>
        <v>9.8000000000000007</v>
      </c>
      <c r="G168" s="19">
        <f>IFERROR(VLOOKUP(Table2[[#This Row],[Player]],Season!$B:$AD,20,0),"-")</f>
        <v>3.6</v>
      </c>
      <c r="H168" s="19">
        <f>IFERROR(VLOOKUP(Table2[[#This Row],[Player]],Season!$B:$AD,21,0),"-")</f>
        <v>1.4</v>
      </c>
      <c r="I168" s="19">
        <f>IFERROR(VLOOKUP(Table2[[#This Row],[Player]],Season!$B:$AD,9,0),"-")</f>
        <v>3.9</v>
      </c>
      <c r="J168" s="19">
        <f>IFERROR(VLOOKUP(Table2[[#This Row],[Player]],Season!$B:$AD,10,0),"-")</f>
        <v>8.8000000000000007</v>
      </c>
      <c r="K168" s="19">
        <f>IFERROR(VLOOKUP(Table2[[#This Row],[Player]],Season!$B:$AD,12,0),"-")</f>
        <v>1.6</v>
      </c>
      <c r="L168" s="19">
        <f>IFERROR(VLOOKUP(Table2[[#This Row],[Player]],Season!$B:$AD,13,0),"-")</f>
        <v>5</v>
      </c>
      <c r="M168" s="19">
        <f>IFERROR(VLOOKUP(Table2[[#This Row],[Player]],Season!$B:$AD,15,0),"-")</f>
        <v>0.4</v>
      </c>
      <c r="N168" s="19">
        <f>IFERROR(VLOOKUP(Table2[[#This Row],[Player]],Season!$B:$AD,16,0),"-")</f>
        <v>0.5</v>
      </c>
      <c r="O168" s="19">
        <f>IFERROR(VLOOKUP(Table2[[#This Row],[Player]],Last3!$B:$AD,7,0),"-")</f>
        <v>32.299999999999997</v>
      </c>
      <c r="P168" s="19">
        <f>IFERROR(VLOOKUP(Table2[[#This Row],[Player]],Last3!$B:$AD,8,0),"-")</f>
        <v>10.5</v>
      </c>
      <c r="Q168" s="19">
        <f>IFERROR(VLOOKUP(Table2[[#This Row],[Player]],Last3!$B:$AD,20,0),"-")</f>
        <v>5</v>
      </c>
      <c r="R168" s="19">
        <f>IFERROR(VLOOKUP(Table2[[#This Row],[Player]],Last3!$B:$AD,21,0),"-")</f>
        <v>2</v>
      </c>
      <c r="S168" s="19">
        <f>IFERROR(VLOOKUP(Table2[[#This Row],[Player]],Last1!$B:$AD,7,0),"-")</f>
        <v>34.5</v>
      </c>
      <c r="T168" s="19">
        <f>IFERROR(VLOOKUP(Table2[[#This Row],[Player]],Last1!$B:$AD,8,0),"-")</f>
        <v>9</v>
      </c>
      <c r="U168" s="19">
        <f>IFERROR(VLOOKUP(Table2[[#This Row],[Player]],Last1!$B:$AD,20,0),"-")</f>
        <v>6</v>
      </c>
      <c r="V168" s="19">
        <f>IFERROR(VLOOKUP(Table2[[#This Row],[Player]],Last1!$B:$AD,21,0),"-")</f>
        <v>2</v>
      </c>
      <c r="Y168" s="128">
        <f>Table2[[#This Row],[3PM]]</f>
        <v>1.6</v>
      </c>
      <c r="Z168" s="128">
        <f>Table2[[#This Row],[3PA]]</f>
        <v>5</v>
      </c>
      <c r="AA168" s="128">
        <f>IFERROR(VLOOKUP(Table2[[#This Row],[Player]],Last1!$B:$AD,12,0),"-")</f>
        <v>1</v>
      </c>
      <c r="AB168" s="128">
        <f>IFERROR(VLOOKUP(Table2[[#This Row],[Player]],Last1!$B:$AD,13,0),"-")</f>
        <v>1</v>
      </c>
      <c r="AC168" s="128">
        <f>IFERROR(VLOOKUP(Table2[[#This Row],[Player]],Last3!$B:$AD,12,0),"-")</f>
        <v>1</v>
      </c>
      <c r="AD168" s="128">
        <f>IFERROR(VLOOKUP(Table2[[#This Row],[Player]],Last3!$B:$AD,13,0),"-")</f>
        <v>2.5</v>
      </c>
      <c r="AE168" s="83">
        <f>0.33*AVERAGE(Table2[[#This Row],[L3_3PA]],Table2[[#This Row],[SEA_3PA]])</f>
        <v>1.2375</v>
      </c>
      <c r="AF168" s="21">
        <f>Table2[[#This Row],[L1_3PM]]</f>
        <v>1</v>
      </c>
      <c r="AG168" s="83">
        <f>IFERROR(Table2[[#This Row],[PROJ 3PM]]-Table2[[#This Row],[LG 3PM]],"-")</f>
        <v>0.23750000000000004</v>
      </c>
      <c r="AH16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69" spans="1:34" x14ac:dyDescent="0.3">
      <c r="A169" s="2" t="s">
        <v>2175</v>
      </c>
      <c r="B169" s="129" t="str">
        <f>IFERROR(VLOOKUP(Table2[[#This Row],[Player]],Season!$B:$AD,2,0),"-")</f>
        <v>ATL</v>
      </c>
      <c r="C169" s="19">
        <f>IFERROR(VLOOKUP(Table2[[#This Row],[Player]],Season!$B:$AD,3,0),"-")</f>
        <v>30</v>
      </c>
      <c r="D169" s="19">
        <f>IFERROR(VLOOKUP(Table2[[#This Row],[Player]],Season!$B:$AD,4,0),"-")</f>
        <v>14</v>
      </c>
      <c r="E169" s="19">
        <f>IFERROR(VLOOKUP(Table2[[#This Row],[Player]],Season!$B:$AD,7,0),"-")</f>
        <v>24.5</v>
      </c>
      <c r="F169" s="19">
        <f>IFERROR(VLOOKUP(Table2[[#This Row],[Player]],Season!$B:$AD,8,0),"-")</f>
        <v>11.9</v>
      </c>
      <c r="G169" s="19">
        <f>IFERROR(VLOOKUP(Table2[[#This Row],[Player]],Season!$B:$AD,20,0),"-")</f>
        <v>2.2999999999999998</v>
      </c>
      <c r="H169" s="19">
        <f>IFERROR(VLOOKUP(Table2[[#This Row],[Player]],Season!$B:$AD,21,0),"-")</f>
        <v>2.1</v>
      </c>
      <c r="I169" s="19">
        <f>IFERROR(VLOOKUP(Table2[[#This Row],[Player]],Season!$B:$AD,9,0),"-")</f>
        <v>4.0999999999999996</v>
      </c>
      <c r="J169" s="19">
        <f>IFERROR(VLOOKUP(Table2[[#This Row],[Player]],Season!$B:$AD,10,0),"-")</f>
        <v>8.9</v>
      </c>
      <c r="K169" s="19">
        <f>IFERROR(VLOOKUP(Table2[[#This Row],[Player]],Season!$B:$AD,12,0),"-")</f>
        <v>2.4</v>
      </c>
      <c r="L169" s="19">
        <f>IFERROR(VLOOKUP(Table2[[#This Row],[Player]],Season!$B:$AD,13,0),"-")</f>
        <v>5.5</v>
      </c>
      <c r="M169" s="19">
        <f>IFERROR(VLOOKUP(Table2[[#This Row],[Player]],Season!$B:$AD,15,0),"-")</f>
        <v>1.4</v>
      </c>
      <c r="N169" s="19">
        <f>IFERROR(VLOOKUP(Table2[[#This Row],[Player]],Season!$B:$AD,16,0),"-")</f>
        <v>1.5</v>
      </c>
      <c r="O169" s="19">
        <f>IFERROR(VLOOKUP(Table2[[#This Row],[Player]],Last3!$B:$AD,7,0),"-")</f>
        <v>26.8</v>
      </c>
      <c r="P169" s="19">
        <f>IFERROR(VLOOKUP(Table2[[#This Row],[Player]],Last3!$B:$AD,8,0),"-")</f>
        <v>10.5</v>
      </c>
      <c r="Q169" s="19">
        <f>IFERROR(VLOOKUP(Table2[[#This Row],[Player]],Last3!$B:$AD,20,0),"-")</f>
        <v>2.8</v>
      </c>
      <c r="R169" s="19">
        <f>IFERROR(VLOOKUP(Table2[[#This Row],[Player]],Last3!$B:$AD,21,0),"-")</f>
        <v>1.8</v>
      </c>
      <c r="S169" s="19">
        <f>IFERROR(VLOOKUP(Table2[[#This Row],[Player]],Last1!$B:$AD,7,0),"-")</f>
        <v>22.2</v>
      </c>
      <c r="T169" s="19">
        <f>IFERROR(VLOOKUP(Table2[[#This Row],[Player]],Last1!$B:$AD,8,0),"-")</f>
        <v>12</v>
      </c>
      <c r="U169" s="19">
        <f>IFERROR(VLOOKUP(Table2[[#This Row],[Player]],Last1!$B:$AD,20,0),"-")</f>
        <v>2</v>
      </c>
      <c r="V169" s="19">
        <f>IFERROR(VLOOKUP(Table2[[#This Row],[Player]],Last1!$B:$AD,21,0),"-")</f>
        <v>2</v>
      </c>
      <c r="Y169" s="128">
        <f>Table2[[#This Row],[3PM]]</f>
        <v>2.4</v>
      </c>
      <c r="Z169" s="128">
        <f>Table2[[#This Row],[3PA]]</f>
        <v>5.5</v>
      </c>
      <c r="AA169" s="128">
        <f>IFERROR(VLOOKUP(Table2[[#This Row],[Player]],Last1!$B:$AD,12,0),"-")</f>
        <v>3</v>
      </c>
      <c r="AB169" s="128">
        <f>IFERROR(VLOOKUP(Table2[[#This Row],[Player]],Last1!$B:$AD,13,0),"-")</f>
        <v>6</v>
      </c>
      <c r="AC169" s="128">
        <f>IFERROR(VLOOKUP(Table2[[#This Row],[Player]],Last3!$B:$AD,12,0),"-")</f>
        <v>1.8</v>
      </c>
      <c r="AD169" s="128">
        <f>IFERROR(VLOOKUP(Table2[[#This Row],[Player]],Last3!$B:$AD,13,0),"-")</f>
        <v>5.3</v>
      </c>
      <c r="AE169" s="135">
        <f>0.33*AVERAGE(Table2[[#This Row],[L3_3PA]],Table2[[#This Row],[SEA_3PA]])</f>
        <v>1.7820000000000003</v>
      </c>
      <c r="AF169" s="76">
        <f>Table2[[#This Row],[L1_3PM]]</f>
        <v>3</v>
      </c>
      <c r="AG169" s="135">
        <f>IFERROR(Table2[[#This Row],[PROJ 3PM]]-Table2[[#This Row],[LG 3PM]],"-")</f>
        <v>-1.2179999999999997</v>
      </c>
      <c r="AH16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0" spans="1:34" x14ac:dyDescent="0.3">
      <c r="A170" s="2" t="s">
        <v>374</v>
      </c>
      <c r="B170" s="129" t="str">
        <f>IFERROR(VLOOKUP(Table2[[#This Row],[Player]],Season!$B:$AD,2,0),"-")</f>
        <v>DET</v>
      </c>
      <c r="C170" s="19">
        <f>IFERROR(VLOOKUP(Table2[[#This Row],[Player]],Season!$B:$AD,3,0),"-")</f>
        <v>31</v>
      </c>
      <c r="D170" s="19">
        <f>IFERROR(VLOOKUP(Table2[[#This Row],[Player]],Season!$B:$AD,4,0),"-")</f>
        <v>14</v>
      </c>
      <c r="E170" s="19">
        <f>IFERROR(VLOOKUP(Table2[[#This Row],[Player]],Season!$B:$AD,7,0),"-")</f>
        <v>26.6</v>
      </c>
      <c r="F170" s="19">
        <f>IFERROR(VLOOKUP(Table2[[#This Row],[Player]],Season!$B:$AD,8,0),"-")</f>
        <v>11.1</v>
      </c>
      <c r="G170" s="19">
        <f>IFERROR(VLOOKUP(Table2[[#This Row],[Player]],Season!$B:$AD,20,0),"-")</f>
        <v>2.5</v>
      </c>
      <c r="H170" s="19">
        <f>IFERROR(VLOOKUP(Table2[[#This Row],[Player]],Season!$B:$AD,21,0),"-")</f>
        <v>3.6</v>
      </c>
      <c r="I170" s="19">
        <f>IFERROR(VLOOKUP(Table2[[#This Row],[Player]],Season!$B:$AD,9,0),"-")</f>
        <v>3.7</v>
      </c>
      <c r="J170" s="19">
        <f>IFERROR(VLOOKUP(Table2[[#This Row],[Player]],Season!$B:$AD,10,0),"-")</f>
        <v>7.9</v>
      </c>
      <c r="K170" s="19">
        <f>IFERROR(VLOOKUP(Table2[[#This Row],[Player]],Season!$B:$AD,12,0),"-")</f>
        <v>1.8</v>
      </c>
      <c r="L170" s="19">
        <f>IFERROR(VLOOKUP(Table2[[#This Row],[Player]],Season!$B:$AD,13,0),"-")</f>
        <v>3.9</v>
      </c>
      <c r="M170" s="19">
        <f>IFERROR(VLOOKUP(Table2[[#This Row],[Player]],Season!$B:$AD,15,0),"-")</f>
        <v>1.9</v>
      </c>
      <c r="N170" s="19">
        <f>IFERROR(VLOOKUP(Table2[[#This Row],[Player]],Season!$B:$AD,16,0),"-")</f>
        <v>2.2000000000000002</v>
      </c>
      <c r="O170" s="19">
        <f>IFERROR(VLOOKUP(Table2[[#This Row],[Player]],Last3!$B:$AD,7,0),"-")</f>
        <v>26.1</v>
      </c>
      <c r="P170" s="19">
        <f>IFERROR(VLOOKUP(Table2[[#This Row],[Player]],Last3!$B:$AD,8,0),"-")</f>
        <v>10.7</v>
      </c>
      <c r="Q170" s="19">
        <f>IFERROR(VLOOKUP(Table2[[#This Row],[Player]],Last3!$B:$AD,20,0),"-")</f>
        <v>2</v>
      </c>
      <c r="R170" s="19">
        <f>IFERROR(VLOOKUP(Table2[[#This Row],[Player]],Last3!$B:$AD,21,0),"-")</f>
        <v>2.2999999999999998</v>
      </c>
      <c r="S170" s="19">
        <f>IFERROR(VLOOKUP(Table2[[#This Row],[Player]],Last1!$B:$AD,7,0),"-")</f>
        <v>24.4</v>
      </c>
      <c r="T170" s="19">
        <f>IFERROR(VLOOKUP(Table2[[#This Row],[Player]],Last1!$B:$AD,8,0),"-")</f>
        <v>4</v>
      </c>
      <c r="U170" s="19">
        <f>IFERROR(VLOOKUP(Table2[[#This Row],[Player]],Last1!$B:$AD,20,0),"-")</f>
        <v>2</v>
      </c>
      <c r="V170" s="19">
        <f>IFERROR(VLOOKUP(Table2[[#This Row],[Player]],Last1!$B:$AD,21,0),"-")</f>
        <v>1</v>
      </c>
      <c r="Y170" s="128">
        <f>Table2[[#This Row],[3PM]]</f>
        <v>1.8</v>
      </c>
      <c r="Z170" s="128">
        <f>Table2[[#This Row],[3PA]]</f>
        <v>3.9</v>
      </c>
      <c r="AA170" s="128">
        <f>IFERROR(VLOOKUP(Table2[[#This Row],[Player]],Last1!$B:$AD,12,0),"-")</f>
        <v>1</v>
      </c>
      <c r="AB170" s="128">
        <f>IFERROR(VLOOKUP(Table2[[#This Row],[Player]],Last1!$B:$AD,13,0),"-")</f>
        <v>4</v>
      </c>
      <c r="AC170" s="128">
        <f>IFERROR(VLOOKUP(Table2[[#This Row],[Player]],Last3!$B:$AD,12,0),"-")</f>
        <v>2</v>
      </c>
      <c r="AD170" s="128">
        <f>IFERROR(VLOOKUP(Table2[[#This Row],[Player]],Last3!$B:$AD,13,0),"-")</f>
        <v>5.3</v>
      </c>
      <c r="AE170" s="135">
        <f>0.33*AVERAGE(Table2[[#This Row],[L3_3PA]],Table2[[#This Row],[SEA_3PA]])</f>
        <v>1.518</v>
      </c>
      <c r="AF170" s="76">
        <f>Table2[[#This Row],[L1_3PM]]</f>
        <v>1</v>
      </c>
      <c r="AG170" s="135">
        <f>IFERROR(Table2[[#This Row],[PROJ 3PM]]-Table2[[#This Row],[LG 3PM]],"-")</f>
        <v>0.51800000000000002</v>
      </c>
      <c r="AH17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1" spans="1:34" x14ac:dyDescent="0.3">
      <c r="A171" s="2" t="s">
        <v>294</v>
      </c>
      <c r="B171" s="130" t="str">
        <f>IFERROR(VLOOKUP(Table2[[#This Row],[Player]],Season!$B:$AD,2,0),"-")</f>
        <v>LAL</v>
      </c>
      <c r="C171" s="75">
        <f>IFERROR(VLOOKUP(Table2[[#This Row],[Player]],Season!$B:$AD,3,0),"-")</f>
        <v>24</v>
      </c>
      <c r="D171" s="75">
        <f>IFERROR(VLOOKUP(Table2[[#This Row],[Player]],Season!$B:$AD,4,0),"-")</f>
        <v>15</v>
      </c>
      <c r="E171" s="75">
        <f>IFERROR(VLOOKUP(Table2[[#This Row],[Player]],Season!$B:$AD,7,0),"-")</f>
        <v>30.1</v>
      </c>
      <c r="F171" s="19">
        <f>IFERROR(VLOOKUP(Table2[[#This Row],[Player]],Season!$B:$AD,8,0),"-")</f>
        <v>16.899999999999999</v>
      </c>
      <c r="G171" s="19">
        <f>IFERROR(VLOOKUP(Table2[[#This Row],[Player]],Season!$B:$AD,20,0),"-")</f>
        <v>3.3</v>
      </c>
      <c r="H171" s="19">
        <f>IFERROR(VLOOKUP(Table2[[#This Row],[Player]],Season!$B:$AD,21,0),"-")</f>
        <v>5.9</v>
      </c>
      <c r="I171" s="19">
        <f>IFERROR(VLOOKUP(Table2[[#This Row],[Player]],Season!$B:$AD,9,0),"-")</f>
        <v>5</v>
      </c>
      <c r="J171" s="19">
        <f>IFERROR(VLOOKUP(Table2[[#This Row],[Player]],Season!$B:$AD,10,0),"-")</f>
        <v>9.3000000000000007</v>
      </c>
      <c r="K171" s="19">
        <f>IFERROR(VLOOKUP(Table2[[#This Row],[Player]],Season!$B:$AD,12,0),"-")</f>
        <v>1.3</v>
      </c>
      <c r="L171" s="19">
        <f>IFERROR(VLOOKUP(Table2[[#This Row],[Player]],Season!$B:$AD,13,0),"-")</f>
        <v>3.3</v>
      </c>
      <c r="M171" s="19">
        <f>IFERROR(VLOOKUP(Table2[[#This Row],[Player]],Season!$B:$AD,15,0),"-")</f>
        <v>5.6</v>
      </c>
      <c r="N171" s="19">
        <f>IFERROR(VLOOKUP(Table2[[#This Row],[Player]],Season!$B:$AD,16,0),"-")</f>
        <v>6.7</v>
      </c>
      <c r="O171" s="19">
        <f>IFERROR(VLOOKUP(Table2[[#This Row],[Player]],Last3!$B:$AD,7,0),"-")</f>
        <v>36.200000000000003</v>
      </c>
      <c r="P171" s="19">
        <f>IFERROR(VLOOKUP(Table2[[#This Row],[Player]],Last3!$B:$AD,8,0),"-")</f>
        <v>21</v>
      </c>
      <c r="Q171" s="19">
        <f>IFERROR(VLOOKUP(Table2[[#This Row],[Player]],Last3!$B:$AD,20,0),"-")</f>
        <v>4.8</v>
      </c>
      <c r="R171" s="19">
        <f>IFERROR(VLOOKUP(Table2[[#This Row],[Player]],Last3!$B:$AD,21,0),"-")</f>
        <v>8.3000000000000007</v>
      </c>
      <c r="S171" s="19">
        <f>IFERROR(VLOOKUP(Table2[[#This Row],[Player]],Last1!$B:$AD,7,0),"-")</f>
        <v>37.299999999999997</v>
      </c>
      <c r="T171" s="19">
        <f>IFERROR(VLOOKUP(Table2[[#This Row],[Player]],Last1!$B:$AD,8,0),"-")</f>
        <v>13</v>
      </c>
      <c r="U171" s="19">
        <f>IFERROR(VLOOKUP(Table2[[#This Row],[Player]],Last1!$B:$AD,20,0),"-")</f>
        <v>3</v>
      </c>
      <c r="V171" s="19">
        <f>IFERROR(VLOOKUP(Table2[[#This Row],[Player]],Last1!$B:$AD,21,0),"-")</f>
        <v>7</v>
      </c>
      <c r="W171" s="75"/>
      <c r="X171" s="75"/>
      <c r="Y171" s="128">
        <f>Table2[[#This Row],[3PM]]</f>
        <v>1.3</v>
      </c>
      <c r="Z171" s="128">
        <f>Table2[[#This Row],[3PA]]</f>
        <v>3.3</v>
      </c>
      <c r="AA171" s="128">
        <f>IFERROR(VLOOKUP(Table2[[#This Row],[Player]],Last1!$B:$AD,12,0),"-")</f>
        <v>1</v>
      </c>
      <c r="AB171" s="128">
        <f>IFERROR(VLOOKUP(Table2[[#This Row],[Player]],Last1!$B:$AD,13,0),"-")</f>
        <v>3</v>
      </c>
      <c r="AC171" s="128">
        <f>IFERROR(VLOOKUP(Table2[[#This Row],[Player]],Last3!$B:$AD,12,0),"-")</f>
        <v>1</v>
      </c>
      <c r="AD171" s="128">
        <f>IFERROR(VLOOKUP(Table2[[#This Row],[Player]],Last3!$B:$AD,13,0),"-")</f>
        <v>3.3</v>
      </c>
      <c r="AE171" s="135">
        <f>0.33*AVERAGE(Table2[[#This Row],[L3_3PA]],Table2[[#This Row],[SEA_3PA]])</f>
        <v>1.089</v>
      </c>
      <c r="AF171" s="76">
        <f>Table2[[#This Row],[L1_3PM]]</f>
        <v>1</v>
      </c>
      <c r="AG171" s="135">
        <f>IFERROR(Table2[[#This Row],[PROJ 3PM]]-Table2[[#This Row],[LG 3PM]],"-")</f>
        <v>8.8999999999999968E-2</v>
      </c>
      <c r="AH17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2" spans="1:34" x14ac:dyDescent="0.3">
      <c r="A172" s="2" t="s">
        <v>205</v>
      </c>
      <c r="B172" s="129" t="str">
        <f>IFERROR(VLOOKUP(Table2[[#This Row],[Player]],Season!$B:$AD,2,0),"-")</f>
        <v>MEM</v>
      </c>
      <c r="C172" s="134">
        <f>IFERROR(VLOOKUP(Table2[[#This Row],[Player]],Season!$B:$AD,3,0),"-")</f>
        <v>26</v>
      </c>
      <c r="D172" s="134">
        <f>IFERROR(VLOOKUP(Table2[[#This Row],[Player]],Season!$B:$AD,4,0),"-")</f>
        <v>15</v>
      </c>
      <c r="E172" s="134">
        <f>IFERROR(VLOOKUP(Table2[[#This Row],[Player]],Season!$B:$AD,7,0),"-")</f>
        <v>29.7</v>
      </c>
      <c r="F172" s="19">
        <f>IFERROR(VLOOKUP(Table2[[#This Row],[Player]],Season!$B:$AD,8,0),"-")</f>
        <v>13.3</v>
      </c>
      <c r="G172" s="19">
        <f>IFERROR(VLOOKUP(Table2[[#This Row],[Player]],Season!$B:$AD,20,0),"-")</f>
        <v>3.6</v>
      </c>
      <c r="H172" s="19">
        <f>IFERROR(VLOOKUP(Table2[[#This Row],[Player]],Season!$B:$AD,21,0),"-")</f>
        <v>7.2</v>
      </c>
      <c r="I172" s="19">
        <f>IFERROR(VLOOKUP(Table2[[#This Row],[Player]],Season!$B:$AD,9,0),"-")</f>
        <v>5.0999999999999996</v>
      </c>
      <c r="J172" s="19">
        <f>IFERROR(VLOOKUP(Table2[[#This Row],[Player]],Season!$B:$AD,10,0),"-")</f>
        <v>10.9</v>
      </c>
      <c r="K172" s="19">
        <f>IFERROR(VLOOKUP(Table2[[#This Row],[Player]],Season!$B:$AD,12,0),"-")</f>
        <v>1.9</v>
      </c>
      <c r="L172" s="19">
        <f>IFERROR(VLOOKUP(Table2[[#This Row],[Player]],Season!$B:$AD,13,0),"-")</f>
        <v>4.8</v>
      </c>
      <c r="M172" s="19">
        <f>IFERROR(VLOOKUP(Table2[[#This Row],[Player]],Season!$B:$AD,15,0),"-")</f>
        <v>1.2</v>
      </c>
      <c r="N172" s="19">
        <f>IFERROR(VLOOKUP(Table2[[#This Row],[Player]],Season!$B:$AD,16,0),"-")</f>
        <v>1.6</v>
      </c>
      <c r="O172" s="19">
        <f>IFERROR(VLOOKUP(Table2[[#This Row],[Player]],Last3!$B:$AD,7,0),"-")</f>
        <v>26.6</v>
      </c>
      <c r="P172" s="19">
        <f>IFERROR(VLOOKUP(Table2[[#This Row],[Player]],Last3!$B:$AD,8,0),"-")</f>
        <v>11.3</v>
      </c>
      <c r="Q172" s="19">
        <f>IFERROR(VLOOKUP(Table2[[#This Row],[Player]],Last3!$B:$AD,20,0),"-")</f>
        <v>3.5</v>
      </c>
      <c r="R172" s="19">
        <f>IFERROR(VLOOKUP(Table2[[#This Row],[Player]],Last3!$B:$AD,21,0),"-")</f>
        <v>7.3</v>
      </c>
      <c r="S172" s="19">
        <f>IFERROR(VLOOKUP(Table2[[#This Row],[Player]],Last1!$B:$AD,7,0),"-")</f>
        <v>33.799999999999997</v>
      </c>
      <c r="T172" s="19">
        <f>IFERROR(VLOOKUP(Table2[[#This Row],[Player]],Last1!$B:$AD,8,0),"-")</f>
        <v>7</v>
      </c>
      <c r="U172" s="19">
        <f>IFERROR(VLOOKUP(Table2[[#This Row],[Player]],Last1!$B:$AD,20,0),"-")</f>
        <v>6</v>
      </c>
      <c r="V172" s="19">
        <f>IFERROR(VLOOKUP(Table2[[#This Row],[Player]],Last1!$B:$AD,21,0),"-")</f>
        <v>8</v>
      </c>
      <c r="W172" s="75"/>
      <c r="X172" s="75"/>
      <c r="Y172" s="128">
        <f>Table2[[#This Row],[3PM]]</f>
        <v>1.9</v>
      </c>
      <c r="Z172" s="128">
        <f>Table2[[#This Row],[3PA]]</f>
        <v>4.8</v>
      </c>
      <c r="AA172" s="128">
        <f>IFERROR(VLOOKUP(Table2[[#This Row],[Player]],Last1!$B:$AD,12,0),"-")</f>
        <v>0</v>
      </c>
      <c r="AB172" s="128">
        <f>IFERROR(VLOOKUP(Table2[[#This Row],[Player]],Last1!$B:$AD,13,0),"-")</f>
        <v>7</v>
      </c>
      <c r="AC172" s="128">
        <f>IFERROR(VLOOKUP(Table2[[#This Row],[Player]],Last3!$B:$AD,12,0),"-")</f>
        <v>2</v>
      </c>
      <c r="AD172" s="128">
        <f>IFERROR(VLOOKUP(Table2[[#This Row],[Player]],Last3!$B:$AD,13,0),"-")</f>
        <v>5</v>
      </c>
      <c r="AE172" s="135">
        <f>0.33*AVERAGE(Table2[[#This Row],[L3_3PA]],Table2[[#This Row],[SEA_3PA]])</f>
        <v>1.6170000000000002</v>
      </c>
      <c r="AF172" s="76">
        <f>Table2[[#This Row],[L1_3PM]]</f>
        <v>0</v>
      </c>
      <c r="AG172" s="135">
        <f>IFERROR(Table2[[#This Row],[PROJ 3PM]]-Table2[[#This Row],[LG 3PM]],"-")</f>
        <v>1.6170000000000002</v>
      </c>
      <c r="AH17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3" spans="1:34" x14ac:dyDescent="0.3">
      <c r="A173" s="2" t="s">
        <v>144</v>
      </c>
      <c r="B173" s="129" t="str">
        <f>IFERROR(VLOOKUP(Table2[[#This Row],[Player]],Season!$B:$AD,2,0),"-")</f>
        <v>IND</v>
      </c>
      <c r="C173" s="134">
        <f>IFERROR(VLOOKUP(Table2[[#This Row],[Player]],Season!$B:$AD,3,0),"-")</f>
        <v>20</v>
      </c>
      <c r="D173" s="134">
        <f>IFERROR(VLOOKUP(Table2[[#This Row],[Player]],Season!$B:$AD,4,0),"-")</f>
        <v>11</v>
      </c>
      <c r="E173" s="134">
        <f>IFERROR(VLOOKUP(Table2[[#This Row],[Player]],Season!$B:$AD,7,0),"-")</f>
        <v>25.8</v>
      </c>
      <c r="F173" s="19">
        <f>IFERROR(VLOOKUP(Table2[[#This Row],[Player]],Season!$B:$AD,8,0),"-")</f>
        <v>11.6</v>
      </c>
      <c r="G173" s="19">
        <f>IFERROR(VLOOKUP(Table2[[#This Row],[Player]],Season!$B:$AD,20,0),"-")</f>
        <v>2.5</v>
      </c>
      <c r="H173" s="19">
        <f>IFERROR(VLOOKUP(Table2[[#This Row],[Player]],Season!$B:$AD,21,0),"-")</f>
        <v>1.1000000000000001</v>
      </c>
      <c r="I173" s="19">
        <f>IFERROR(VLOOKUP(Table2[[#This Row],[Player]],Season!$B:$AD,9,0),"-")</f>
        <v>3.8</v>
      </c>
      <c r="J173" s="19">
        <f>IFERROR(VLOOKUP(Table2[[#This Row],[Player]],Season!$B:$AD,10,0),"-")</f>
        <v>8.5</v>
      </c>
      <c r="K173" s="19">
        <f>IFERROR(VLOOKUP(Table2[[#This Row],[Player]],Season!$B:$AD,12,0),"-")</f>
        <v>0.8</v>
      </c>
      <c r="L173" s="19">
        <f>IFERROR(VLOOKUP(Table2[[#This Row],[Player]],Season!$B:$AD,13,0),"-")</f>
        <v>2.6</v>
      </c>
      <c r="M173" s="19">
        <f>IFERROR(VLOOKUP(Table2[[#This Row],[Player]],Season!$B:$AD,15,0),"-")</f>
        <v>3.2</v>
      </c>
      <c r="N173" s="19">
        <f>IFERROR(VLOOKUP(Table2[[#This Row],[Player]],Season!$B:$AD,16,0),"-")</f>
        <v>3.8</v>
      </c>
      <c r="O173" s="19">
        <f>IFERROR(VLOOKUP(Table2[[#This Row],[Player]],Last3!$B:$AD,7,0),"-")</f>
        <v>29</v>
      </c>
      <c r="P173" s="19">
        <f>IFERROR(VLOOKUP(Table2[[#This Row],[Player]],Last3!$B:$AD,8,0),"-")</f>
        <v>11.8</v>
      </c>
      <c r="Q173" s="19">
        <f>IFERROR(VLOOKUP(Table2[[#This Row],[Player]],Last3!$B:$AD,20,0),"-")</f>
        <v>2.2999999999999998</v>
      </c>
      <c r="R173" s="19">
        <f>IFERROR(VLOOKUP(Table2[[#This Row],[Player]],Last3!$B:$AD,21,0),"-")</f>
        <v>1.3</v>
      </c>
      <c r="S173" s="19">
        <f>IFERROR(VLOOKUP(Table2[[#This Row],[Player]],Last1!$B:$AD,7,0),"-")</f>
        <v>38.4</v>
      </c>
      <c r="T173" s="19">
        <f>IFERROR(VLOOKUP(Table2[[#This Row],[Player]],Last1!$B:$AD,8,0),"-")</f>
        <v>26</v>
      </c>
      <c r="U173" s="19">
        <f>IFERROR(VLOOKUP(Table2[[#This Row],[Player]],Last1!$B:$AD,20,0),"-")</f>
        <v>4</v>
      </c>
      <c r="V173" s="19">
        <f>IFERROR(VLOOKUP(Table2[[#This Row],[Player]],Last1!$B:$AD,21,0),"-")</f>
        <v>2</v>
      </c>
      <c r="W173" s="75"/>
      <c r="X173" s="75"/>
      <c r="Y173" s="128">
        <f>Table2[[#This Row],[3PM]]</f>
        <v>0.8</v>
      </c>
      <c r="Z173" s="128">
        <f>Table2[[#This Row],[3PA]]</f>
        <v>2.6</v>
      </c>
      <c r="AA173" s="128">
        <f>IFERROR(VLOOKUP(Table2[[#This Row],[Player]],Last1!$B:$AD,12,0),"-")</f>
        <v>2</v>
      </c>
      <c r="AB173" s="128">
        <f>IFERROR(VLOOKUP(Table2[[#This Row],[Player]],Last1!$B:$AD,13,0),"-")</f>
        <v>8</v>
      </c>
      <c r="AC173" s="128">
        <f>IFERROR(VLOOKUP(Table2[[#This Row],[Player]],Last3!$B:$AD,12,0),"-")</f>
        <v>1.3</v>
      </c>
      <c r="AD173" s="128">
        <f>IFERROR(VLOOKUP(Table2[[#This Row],[Player]],Last3!$B:$AD,13,0),"-")</f>
        <v>3.3</v>
      </c>
      <c r="AE173" s="135">
        <f>0.33*AVERAGE(Table2[[#This Row],[L3_3PA]],Table2[[#This Row],[SEA_3PA]])</f>
        <v>0.97350000000000014</v>
      </c>
      <c r="AF173" s="76">
        <f>Table2[[#This Row],[L1_3PM]]</f>
        <v>2</v>
      </c>
      <c r="AG173" s="135">
        <f>IFERROR(Table2[[#This Row],[PROJ 3PM]]-Table2[[#This Row],[LG 3PM]],"-")</f>
        <v>-1.0265</v>
      </c>
      <c r="AH17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4" spans="1:34" x14ac:dyDescent="0.3">
      <c r="A174" s="2" t="s">
        <v>255</v>
      </c>
      <c r="B174" s="129" t="str">
        <f>IFERROR(VLOOKUP(Table2[[#This Row],[Player]],Season!$B:$AD,2,0),"-")</f>
        <v>POR</v>
      </c>
      <c r="C174" s="19">
        <f>IFERROR(VLOOKUP(Table2[[#This Row],[Player]],Season!$B:$AD,3,0),"-")</f>
        <v>19</v>
      </c>
      <c r="D174" s="19">
        <f>IFERROR(VLOOKUP(Table2[[#This Row],[Player]],Season!$B:$AD,4,0),"-")</f>
        <v>15</v>
      </c>
      <c r="E174" s="19">
        <f>IFERROR(VLOOKUP(Table2[[#This Row],[Player]],Season!$B:$AD,7,0),"-")</f>
        <v>25</v>
      </c>
      <c r="F174" s="19">
        <f>IFERROR(VLOOKUP(Table2[[#This Row],[Player]],Season!$B:$AD,8,0),"-")</f>
        <v>11.8</v>
      </c>
      <c r="G174" s="19">
        <f>IFERROR(VLOOKUP(Table2[[#This Row],[Player]],Season!$B:$AD,20,0),"-")</f>
        <v>3.5</v>
      </c>
      <c r="H174" s="19">
        <f>IFERROR(VLOOKUP(Table2[[#This Row],[Player]],Season!$B:$AD,21,0),"-")</f>
        <v>1.6</v>
      </c>
      <c r="I174" s="19">
        <f>IFERROR(VLOOKUP(Table2[[#This Row],[Player]],Season!$B:$AD,9,0),"-")</f>
        <v>4.3</v>
      </c>
      <c r="J174" s="19">
        <f>IFERROR(VLOOKUP(Table2[[#This Row],[Player]],Season!$B:$AD,10,0),"-")</f>
        <v>8.6</v>
      </c>
      <c r="K174" s="19">
        <f>IFERROR(VLOOKUP(Table2[[#This Row],[Player]],Season!$B:$AD,12,0),"-")</f>
        <v>1.7</v>
      </c>
      <c r="L174" s="19">
        <f>IFERROR(VLOOKUP(Table2[[#This Row],[Player]],Season!$B:$AD,13,0),"-")</f>
        <v>4.0999999999999996</v>
      </c>
      <c r="M174" s="19">
        <f>IFERROR(VLOOKUP(Table2[[#This Row],[Player]],Season!$B:$AD,15,0),"-")</f>
        <v>1.5</v>
      </c>
      <c r="N174" s="19">
        <f>IFERROR(VLOOKUP(Table2[[#This Row],[Player]],Season!$B:$AD,16,0),"-")</f>
        <v>2</v>
      </c>
      <c r="O174" s="19">
        <f>IFERROR(VLOOKUP(Table2[[#This Row],[Player]],Last3!$B:$AD,7,0),"-")</f>
        <v>37</v>
      </c>
      <c r="P174" s="19">
        <f>IFERROR(VLOOKUP(Table2[[#This Row],[Player]],Last3!$B:$AD,8,0),"-")</f>
        <v>22.3</v>
      </c>
      <c r="Q174" s="19">
        <f>IFERROR(VLOOKUP(Table2[[#This Row],[Player]],Last3!$B:$AD,20,0),"-")</f>
        <v>6.5</v>
      </c>
      <c r="R174" s="19">
        <f>IFERROR(VLOOKUP(Table2[[#This Row],[Player]],Last3!$B:$AD,21,0),"-")</f>
        <v>2.2999999999999998</v>
      </c>
      <c r="S174" s="19">
        <f>IFERROR(VLOOKUP(Table2[[#This Row],[Player]],Last1!$B:$AD,7,0),"-")</f>
        <v>34.9</v>
      </c>
      <c r="T174" s="19">
        <f>IFERROR(VLOOKUP(Table2[[#This Row],[Player]],Last1!$B:$AD,8,0),"-")</f>
        <v>12</v>
      </c>
      <c r="U174" s="19">
        <f>IFERROR(VLOOKUP(Table2[[#This Row],[Player]],Last1!$B:$AD,20,0),"-")</f>
        <v>8</v>
      </c>
      <c r="V174" s="19">
        <f>IFERROR(VLOOKUP(Table2[[#This Row],[Player]],Last1!$B:$AD,21,0),"-")</f>
        <v>1</v>
      </c>
      <c r="Y174" s="128">
        <f>Table2[[#This Row],[3PM]]</f>
        <v>1.7</v>
      </c>
      <c r="Z174" s="128">
        <f>Table2[[#This Row],[3PA]]</f>
        <v>4.0999999999999996</v>
      </c>
      <c r="AA174" s="128">
        <f>IFERROR(VLOOKUP(Table2[[#This Row],[Player]],Last1!$B:$AD,12,0),"-")</f>
        <v>1</v>
      </c>
      <c r="AB174" s="128">
        <f>IFERROR(VLOOKUP(Table2[[#This Row],[Player]],Last1!$B:$AD,13,0),"-")</f>
        <v>4</v>
      </c>
      <c r="AC174" s="128">
        <f>IFERROR(VLOOKUP(Table2[[#This Row],[Player]],Last3!$B:$AD,12,0),"-")</f>
        <v>3</v>
      </c>
      <c r="AD174" s="128">
        <f>IFERROR(VLOOKUP(Table2[[#This Row],[Player]],Last3!$B:$AD,13,0),"-")</f>
        <v>6.8</v>
      </c>
      <c r="AE174" s="83">
        <f>0.33*AVERAGE(Table2[[#This Row],[L3_3PA]],Table2[[#This Row],[SEA_3PA]])</f>
        <v>1.7984999999999998</v>
      </c>
      <c r="AF174" s="21">
        <f>Table2[[#This Row],[L1_3PM]]</f>
        <v>1</v>
      </c>
      <c r="AG174" s="83">
        <f>IFERROR(Table2[[#This Row],[PROJ 3PM]]-Table2[[#This Row],[LG 3PM]],"-")</f>
        <v>0.79849999999999977</v>
      </c>
      <c r="AH17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5" spans="1:34" x14ac:dyDescent="0.3">
      <c r="A175" s="2" t="s">
        <v>361</v>
      </c>
      <c r="B175" s="129" t="str">
        <f>IFERROR(VLOOKUP(Table2[[#This Row],[Player]],Season!$B:$AD,2,0),"-")</f>
        <v>POR</v>
      </c>
      <c r="C175" s="19">
        <f>IFERROR(VLOOKUP(Table2[[#This Row],[Player]],Season!$B:$AD,3,0),"-")</f>
        <v>26</v>
      </c>
      <c r="D175" s="19">
        <f>IFERROR(VLOOKUP(Table2[[#This Row],[Player]],Season!$B:$AD,4,0),"-")</f>
        <v>15</v>
      </c>
      <c r="E175" s="19">
        <f>IFERROR(VLOOKUP(Table2[[#This Row],[Player]],Season!$B:$AD,7,0),"-")</f>
        <v>20.2</v>
      </c>
      <c r="F175" s="19">
        <f>IFERROR(VLOOKUP(Table2[[#This Row],[Player]],Season!$B:$AD,8,0),"-")</f>
        <v>6.9</v>
      </c>
      <c r="G175" s="19">
        <f>IFERROR(VLOOKUP(Table2[[#This Row],[Player]],Season!$B:$AD,20,0),"-")</f>
        <v>5.6</v>
      </c>
      <c r="H175" s="19">
        <f>IFERROR(VLOOKUP(Table2[[#This Row],[Player]],Season!$B:$AD,21,0),"-")</f>
        <v>1.5</v>
      </c>
      <c r="I175" s="19">
        <f>IFERROR(VLOOKUP(Table2[[#This Row],[Player]],Season!$B:$AD,9,0),"-")</f>
        <v>2.8</v>
      </c>
      <c r="J175" s="19">
        <f>IFERROR(VLOOKUP(Table2[[#This Row],[Player]],Season!$B:$AD,10,0),"-")</f>
        <v>4.3</v>
      </c>
      <c r="K175" s="19">
        <f>IFERROR(VLOOKUP(Table2[[#This Row],[Player]],Season!$B:$AD,12,0),"-")</f>
        <v>0</v>
      </c>
      <c r="L175" s="19">
        <f>IFERROR(VLOOKUP(Table2[[#This Row],[Player]],Season!$B:$AD,13,0),"-")</f>
        <v>0.1</v>
      </c>
      <c r="M175" s="19">
        <f>IFERROR(VLOOKUP(Table2[[#This Row],[Player]],Season!$B:$AD,15,0),"-")</f>
        <v>1.3</v>
      </c>
      <c r="N175" s="19">
        <f>IFERROR(VLOOKUP(Table2[[#This Row],[Player]],Season!$B:$AD,16,0),"-")</f>
        <v>1.7</v>
      </c>
      <c r="O175" s="19">
        <f>IFERROR(VLOOKUP(Table2[[#This Row],[Player]],Last3!$B:$AD,7,0),"-")</f>
        <v>21.6</v>
      </c>
      <c r="P175" s="19">
        <f>IFERROR(VLOOKUP(Table2[[#This Row],[Player]],Last3!$B:$AD,8,0),"-")</f>
        <v>8.3000000000000007</v>
      </c>
      <c r="Q175" s="19">
        <f>IFERROR(VLOOKUP(Table2[[#This Row],[Player]],Last3!$B:$AD,20,0),"-")</f>
        <v>5.8</v>
      </c>
      <c r="R175" s="19">
        <f>IFERROR(VLOOKUP(Table2[[#This Row],[Player]],Last3!$B:$AD,21,0),"-")</f>
        <v>1.5</v>
      </c>
      <c r="S175" s="19">
        <f>IFERROR(VLOOKUP(Table2[[#This Row],[Player]],Last1!$B:$AD,7,0),"-")</f>
        <v>23.2</v>
      </c>
      <c r="T175" s="19">
        <f>IFERROR(VLOOKUP(Table2[[#This Row],[Player]],Last1!$B:$AD,8,0),"-")</f>
        <v>12</v>
      </c>
      <c r="U175" s="19">
        <f>IFERROR(VLOOKUP(Table2[[#This Row],[Player]],Last1!$B:$AD,20,0),"-")</f>
        <v>3</v>
      </c>
      <c r="V175" s="19">
        <f>IFERROR(VLOOKUP(Table2[[#This Row],[Player]],Last1!$B:$AD,21,0),"-")</f>
        <v>1</v>
      </c>
      <c r="Y175" s="128">
        <f>Table2[[#This Row],[3PM]]</f>
        <v>0</v>
      </c>
      <c r="Z175" s="128">
        <f>Table2[[#This Row],[3PA]]</f>
        <v>0.1</v>
      </c>
      <c r="AA175" s="128">
        <f>IFERROR(VLOOKUP(Table2[[#This Row],[Player]],Last1!$B:$AD,12,0),"-")</f>
        <v>0</v>
      </c>
      <c r="AB175" s="128">
        <f>IFERROR(VLOOKUP(Table2[[#This Row],[Player]],Last1!$B:$AD,13,0),"-")</f>
        <v>1</v>
      </c>
      <c r="AC175" s="128">
        <f>IFERROR(VLOOKUP(Table2[[#This Row],[Player]],Last3!$B:$AD,12,0),"-")</f>
        <v>0</v>
      </c>
      <c r="AD175" s="128">
        <f>IFERROR(VLOOKUP(Table2[[#This Row],[Player]],Last3!$B:$AD,13,0),"-")</f>
        <v>0.3</v>
      </c>
      <c r="AE175" s="135">
        <f>0.33*AVERAGE(Table2[[#This Row],[L3_3PA]],Table2[[#This Row],[SEA_3PA]])</f>
        <v>6.6000000000000003E-2</v>
      </c>
      <c r="AF175" s="76">
        <f>Table2[[#This Row],[L1_3PM]]</f>
        <v>0</v>
      </c>
      <c r="AG175" s="135">
        <f>IFERROR(Table2[[#This Row],[PROJ 3PM]]-Table2[[#This Row],[LG 3PM]],"-")</f>
        <v>6.6000000000000003E-2</v>
      </c>
      <c r="AH17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6" spans="1:34" x14ac:dyDescent="0.3">
      <c r="A176" s="2" t="s">
        <v>339</v>
      </c>
      <c r="B176" s="129" t="str">
        <f>IFERROR(VLOOKUP(Table2[[#This Row],[Player]],Season!$B:$AD,2,0),"-")</f>
        <v>WAS</v>
      </c>
      <c r="C176" s="134">
        <f>IFERROR(VLOOKUP(Table2[[#This Row],[Player]],Season!$B:$AD,3,0),"-")</f>
        <v>24</v>
      </c>
      <c r="D176" s="134">
        <f>IFERROR(VLOOKUP(Table2[[#This Row],[Player]],Season!$B:$AD,4,0),"-")</f>
        <v>14</v>
      </c>
      <c r="E176" s="134">
        <f>IFERROR(VLOOKUP(Table2[[#This Row],[Player]],Season!$B:$AD,7,0),"-")</f>
        <v>24.9</v>
      </c>
      <c r="F176" s="19">
        <f>IFERROR(VLOOKUP(Table2[[#This Row],[Player]],Season!$B:$AD,8,0),"-")</f>
        <v>8.6</v>
      </c>
      <c r="G176" s="19">
        <f>IFERROR(VLOOKUP(Table2[[#This Row],[Player]],Season!$B:$AD,20,0),"-")</f>
        <v>4.8</v>
      </c>
      <c r="H176" s="19">
        <f>IFERROR(VLOOKUP(Table2[[#This Row],[Player]],Season!$B:$AD,21,0),"-")</f>
        <v>1.5</v>
      </c>
      <c r="I176" s="19">
        <f>IFERROR(VLOOKUP(Table2[[#This Row],[Player]],Season!$B:$AD,9,0),"-")</f>
        <v>3.7</v>
      </c>
      <c r="J176" s="19">
        <f>IFERROR(VLOOKUP(Table2[[#This Row],[Player]],Season!$B:$AD,10,0),"-")</f>
        <v>5.6</v>
      </c>
      <c r="K176" s="19">
        <f>IFERROR(VLOOKUP(Table2[[#This Row],[Player]],Season!$B:$AD,12,0),"-")</f>
        <v>0</v>
      </c>
      <c r="L176" s="19">
        <f>IFERROR(VLOOKUP(Table2[[#This Row],[Player]],Season!$B:$AD,13,0),"-")</f>
        <v>0</v>
      </c>
      <c r="M176" s="19">
        <f>IFERROR(VLOOKUP(Table2[[#This Row],[Player]],Season!$B:$AD,15,0),"-")</f>
        <v>1.2</v>
      </c>
      <c r="N176" s="19">
        <f>IFERROR(VLOOKUP(Table2[[#This Row],[Player]],Season!$B:$AD,16,0),"-")</f>
        <v>1.6</v>
      </c>
      <c r="O176" s="19">
        <f>IFERROR(VLOOKUP(Table2[[#This Row],[Player]],Last3!$B:$AD,7,0),"-")</f>
        <v>29.5</v>
      </c>
      <c r="P176" s="19">
        <f>IFERROR(VLOOKUP(Table2[[#This Row],[Player]],Last3!$B:$AD,8,0),"-")</f>
        <v>8.3000000000000007</v>
      </c>
      <c r="Q176" s="19">
        <f>IFERROR(VLOOKUP(Table2[[#This Row],[Player]],Last3!$B:$AD,20,0),"-")</f>
        <v>5.3</v>
      </c>
      <c r="R176" s="19">
        <f>IFERROR(VLOOKUP(Table2[[#This Row],[Player]],Last3!$B:$AD,21,0),"-")</f>
        <v>1.3</v>
      </c>
      <c r="S176" s="19" t="str">
        <f>IFERROR(VLOOKUP(Table2[[#This Row],[Player]],Last1!$B:$AD,7,0),"-")</f>
        <v>-</v>
      </c>
      <c r="T176" s="19" t="str">
        <f>IFERROR(VLOOKUP(Table2[[#This Row],[Player]],Last1!$B:$AD,8,0),"-")</f>
        <v>-</v>
      </c>
      <c r="U176" s="19" t="str">
        <f>IFERROR(VLOOKUP(Table2[[#This Row],[Player]],Last1!$B:$AD,20,0),"-")</f>
        <v>-</v>
      </c>
      <c r="V176" s="19" t="str">
        <f>IFERROR(VLOOKUP(Table2[[#This Row],[Player]],Last1!$B:$AD,21,0),"-")</f>
        <v>-</v>
      </c>
      <c r="W176" s="75"/>
      <c r="X176" s="75"/>
      <c r="Y176" s="128">
        <f>Table2[[#This Row],[3PM]]</f>
        <v>0</v>
      </c>
      <c r="Z176" s="128">
        <f>Table2[[#This Row],[3PA]]</f>
        <v>0</v>
      </c>
      <c r="AA176" s="128" t="str">
        <f>IFERROR(VLOOKUP(Table2[[#This Row],[Player]],Last1!$B:$AD,12,0),"-")</f>
        <v>-</v>
      </c>
      <c r="AB176" s="128" t="str">
        <f>IFERROR(VLOOKUP(Table2[[#This Row],[Player]],Last1!$B:$AD,13,0),"-")</f>
        <v>-</v>
      </c>
      <c r="AC176" s="128">
        <f>IFERROR(VLOOKUP(Table2[[#This Row],[Player]],Last3!$B:$AD,12,0),"-")</f>
        <v>0</v>
      </c>
      <c r="AD176" s="128">
        <f>IFERROR(VLOOKUP(Table2[[#This Row],[Player]],Last3!$B:$AD,13,0),"-")</f>
        <v>0</v>
      </c>
      <c r="AE176" s="135">
        <f>0.33*AVERAGE(Table2[[#This Row],[L3_3PA]],Table2[[#This Row],[SEA_3PA]])</f>
        <v>0</v>
      </c>
      <c r="AF176" s="76" t="str">
        <f>Table2[[#This Row],[L1_3PM]]</f>
        <v>-</v>
      </c>
      <c r="AG176" s="135" t="str">
        <f>IFERROR(Table2[[#This Row],[PROJ 3PM]]-Table2[[#This Row],[LG 3PM]],"-")</f>
        <v>-</v>
      </c>
      <c r="AH17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7" spans="1:34" x14ac:dyDescent="0.3">
      <c r="A177" s="2" t="s">
        <v>217</v>
      </c>
      <c r="B177" s="129" t="str">
        <f>IFERROR(VLOOKUP(Table2[[#This Row],[Player]],Season!$B:$AD,2,0),"-")</f>
        <v>CHA</v>
      </c>
      <c r="C177" s="19">
        <f>IFERROR(VLOOKUP(Table2[[#This Row],[Player]],Season!$B:$AD,3,0),"-")</f>
        <v>25</v>
      </c>
      <c r="D177" s="19">
        <f>IFERROR(VLOOKUP(Table2[[#This Row],[Player]],Season!$B:$AD,4,0),"-")</f>
        <v>14</v>
      </c>
      <c r="E177" s="19">
        <f>IFERROR(VLOOKUP(Table2[[#This Row],[Player]],Season!$B:$AD,7,0),"-")</f>
        <v>27.5</v>
      </c>
      <c r="F177" s="19">
        <f>IFERROR(VLOOKUP(Table2[[#This Row],[Player]],Season!$B:$AD,8,0),"-")</f>
        <v>9.4</v>
      </c>
      <c r="G177" s="19">
        <f>IFERROR(VLOOKUP(Table2[[#This Row],[Player]],Season!$B:$AD,20,0),"-")</f>
        <v>4.0999999999999996</v>
      </c>
      <c r="H177" s="19">
        <f>IFERROR(VLOOKUP(Table2[[#This Row],[Player]],Season!$B:$AD,21,0),"-")</f>
        <v>6.2</v>
      </c>
      <c r="I177" s="19">
        <f>IFERROR(VLOOKUP(Table2[[#This Row],[Player]],Season!$B:$AD,9,0),"-")</f>
        <v>3.4</v>
      </c>
      <c r="J177" s="19">
        <f>IFERROR(VLOOKUP(Table2[[#This Row],[Player]],Season!$B:$AD,10,0),"-")</f>
        <v>9.5</v>
      </c>
      <c r="K177" s="19">
        <f>IFERROR(VLOOKUP(Table2[[#This Row],[Player]],Season!$B:$AD,12,0),"-")</f>
        <v>0.5</v>
      </c>
      <c r="L177" s="19">
        <f>IFERROR(VLOOKUP(Table2[[#This Row],[Player]],Season!$B:$AD,13,0),"-")</f>
        <v>2.4</v>
      </c>
      <c r="M177" s="19">
        <f>IFERROR(VLOOKUP(Table2[[#This Row],[Player]],Season!$B:$AD,15,0),"-")</f>
        <v>2.1</v>
      </c>
      <c r="N177" s="19">
        <f>IFERROR(VLOOKUP(Table2[[#This Row],[Player]],Season!$B:$AD,16,0),"-")</f>
        <v>2.9</v>
      </c>
      <c r="O177" s="19">
        <f>IFERROR(VLOOKUP(Table2[[#This Row],[Player]],Last3!$B:$AD,7,0),"-")</f>
        <v>26.6</v>
      </c>
      <c r="P177" s="19">
        <f>IFERROR(VLOOKUP(Table2[[#This Row],[Player]],Last3!$B:$AD,8,0),"-")</f>
        <v>11.7</v>
      </c>
      <c r="Q177" s="19">
        <f>IFERROR(VLOOKUP(Table2[[#This Row],[Player]],Last3!$B:$AD,20,0),"-")</f>
        <v>4</v>
      </c>
      <c r="R177" s="19">
        <f>IFERROR(VLOOKUP(Table2[[#This Row],[Player]],Last3!$B:$AD,21,0),"-")</f>
        <v>6.3</v>
      </c>
      <c r="S177" s="19" t="str">
        <f>IFERROR(VLOOKUP(Table2[[#This Row],[Player]],Last1!$B:$AD,7,0),"-")</f>
        <v>-</v>
      </c>
      <c r="T177" s="19" t="str">
        <f>IFERROR(VLOOKUP(Table2[[#This Row],[Player]],Last1!$B:$AD,8,0),"-")</f>
        <v>-</v>
      </c>
      <c r="U177" s="19" t="str">
        <f>IFERROR(VLOOKUP(Table2[[#This Row],[Player]],Last1!$B:$AD,20,0),"-")</f>
        <v>-</v>
      </c>
      <c r="V177" s="19" t="str">
        <f>IFERROR(VLOOKUP(Table2[[#This Row],[Player]],Last1!$B:$AD,21,0),"-")</f>
        <v>-</v>
      </c>
      <c r="Y177" s="128">
        <f>Table2[[#This Row],[3PM]]</f>
        <v>0.5</v>
      </c>
      <c r="Z177" s="128">
        <f>Table2[[#This Row],[3PA]]</f>
        <v>2.4</v>
      </c>
      <c r="AA177" s="128" t="str">
        <f>IFERROR(VLOOKUP(Table2[[#This Row],[Player]],Last1!$B:$AD,12,0),"-")</f>
        <v>-</v>
      </c>
      <c r="AB177" s="128" t="str">
        <f>IFERROR(VLOOKUP(Table2[[#This Row],[Player]],Last1!$B:$AD,13,0),"-")</f>
        <v>-</v>
      </c>
      <c r="AC177" s="128">
        <f>IFERROR(VLOOKUP(Table2[[#This Row],[Player]],Last3!$B:$AD,12,0),"-")</f>
        <v>1</v>
      </c>
      <c r="AD177" s="128">
        <f>IFERROR(VLOOKUP(Table2[[#This Row],[Player]],Last3!$B:$AD,13,0),"-")</f>
        <v>3.3</v>
      </c>
      <c r="AE177" s="135">
        <f>0.33*AVERAGE(Table2[[#This Row],[L3_3PA]],Table2[[#This Row],[SEA_3PA]])</f>
        <v>0.94049999999999989</v>
      </c>
      <c r="AF177" s="76" t="str">
        <f>Table2[[#This Row],[L1_3PM]]</f>
        <v>-</v>
      </c>
      <c r="AG177" s="135" t="str">
        <f>IFERROR(Table2[[#This Row],[PROJ 3PM]]-Table2[[#This Row],[LG 3PM]],"-")</f>
        <v>-</v>
      </c>
      <c r="AH17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8" spans="1:34" x14ac:dyDescent="0.3">
      <c r="A178" s="2" t="s">
        <v>207</v>
      </c>
      <c r="B178" s="129" t="str">
        <f>IFERROR(VLOOKUP(Table2[[#This Row],[Player]],Season!$B:$AD,2,0),"-")</f>
        <v>PHI</v>
      </c>
      <c r="C178" s="19">
        <f>IFERROR(VLOOKUP(Table2[[#This Row],[Player]],Season!$B:$AD,3,0),"-")</f>
        <v>30</v>
      </c>
      <c r="D178" s="19">
        <f>IFERROR(VLOOKUP(Table2[[#This Row],[Player]],Season!$B:$AD,4,0),"-")</f>
        <v>14</v>
      </c>
      <c r="E178" s="19">
        <f>IFERROR(VLOOKUP(Table2[[#This Row],[Player]],Season!$B:$AD,7,0),"-")</f>
        <v>30.9</v>
      </c>
      <c r="F178" s="19">
        <f>IFERROR(VLOOKUP(Table2[[#This Row],[Player]],Season!$B:$AD,8,0),"-")</f>
        <v>13.9</v>
      </c>
      <c r="G178" s="19">
        <f>IFERROR(VLOOKUP(Table2[[#This Row],[Player]],Season!$B:$AD,20,0),"-")</f>
        <v>5.8</v>
      </c>
      <c r="H178" s="19">
        <f>IFERROR(VLOOKUP(Table2[[#This Row],[Player]],Season!$B:$AD,21,0),"-")</f>
        <v>2.6</v>
      </c>
      <c r="I178" s="19">
        <f>IFERROR(VLOOKUP(Table2[[#This Row],[Player]],Season!$B:$AD,9,0),"-")</f>
        <v>5</v>
      </c>
      <c r="J178" s="19">
        <f>IFERROR(VLOOKUP(Table2[[#This Row],[Player]],Season!$B:$AD,10,0),"-")</f>
        <v>9.6</v>
      </c>
      <c r="K178" s="19">
        <f>IFERROR(VLOOKUP(Table2[[#This Row],[Player]],Season!$B:$AD,12,0),"-")</f>
        <v>1.7</v>
      </c>
      <c r="L178" s="19">
        <f>IFERROR(VLOOKUP(Table2[[#This Row],[Player]],Season!$B:$AD,13,0),"-")</f>
        <v>3.5</v>
      </c>
      <c r="M178" s="19">
        <f>IFERROR(VLOOKUP(Table2[[#This Row],[Player]],Season!$B:$AD,15,0),"-")</f>
        <v>2.2000000000000002</v>
      </c>
      <c r="N178" s="19">
        <f>IFERROR(VLOOKUP(Table2[[#This Row],[Player]],Season!$B:$AD,16,0),"-")</f>
        <v>2.4</v>
      </c>
      <c r="O178" s="19">
        <f>IFERROR(VLOOKUP(Table2[[#This Row],[Player]],Last3!$B:$AD,7,0),"-")</f>
        <v>33.5</v>
      </c>
      <c r="P178" s="19">
        <f>IFERROR(VLOOKUP(Table2[[#This Row],[Player]],Last3!$B:$AD,8,0),"-")</f>
        <v>18</v>
      </c>
      <c r="Q178" s="19">
        <f>IFERROR(VLOOKUP(Table2[[#This Row],[Player]],Last3!$B:$AD,20,0),"-")</f>
        <v>5.5</v>
      </c>
      <c r="R178" s="19">
        <f>IFERROR(VLOOKUP(Table2[[#This Row],[Player]],Last3!$B:$AD,21,0),"-")</f>
        <v>4</v>
      </c>
      <c r="S178" s="19">
        <f>IFERROR(VLOOKUP(Table2[[#This Row],[Player]],Last1!$B:$AD,7,0),"-")</f>
        <v>28.4</v>
      </c>
      <c r="T178" s="19">
        <f>IFERROR(VLOOKUP(Table2[[#This Row],[Player]],Last1!$B:$AD,8,0),"-")</f>
        <v>16</v>
      </c>
      <c r="U178" s="19">
        <f>IFERROR(VLOOKUP(Table2[[#This Row],[Player]],Last1!$B:$AD,20,0),"-")</f>
        <v>5</v>
      </c>
      <c r="V178" s="19">
        <f>IFERROR(VLOOKUP(Table2[[#This Row],[Player]],Last1!$B:$AD,21,0),"-")</f>
        <v>2</v>
      </c>
      <c r="Y178" s="128">
        <f>Table2[[#This Row],[3PM]]</f>
        <v>1.7</v>
      </c>
      <c r="Z178" s="128">
        <f>Table2[[#This Row],[3PA]]</f>
        <v>3.5</v>
      </c>
      <c r="AA178" s="128">
        <f>IFERROR(VLOOKUP(Table2[[#This Row],[Player]],Last1!$B:$AD,12,0),"-")</f>
        <v>2</v>
      </c>
      <c r="AB178" s="128">
        <f>IFERROR(VLOOKUP(Table2[[#This Row],[Player]],Last1!$B:$AD,13,0),"-")</f>
        <v>4</v>
      </c>
      <c r="AC178" s="128">
        <f>IFERROR(VLOOKUP(Table2[[#This Row],[Player]],Last3!$B:$AD,12,0),"-")</f>
        <v>2.2999999999999998</v>
      </c>
      <c r="AD178" s="128">
        <f>IFERROR(VLOOKUP(Table2[[#This Row],[Player]],Last3!$B:$AD,13,0),"-")</f>
        <v>4</v>
      </c>
      <c r="AE178" s="135">
        <f>0.33*AVERAGE(Table2[[#This Row],[L3_3PA]],Table2[[#This Row],[SEA_3PA]])</f>
        <v>1.2375</v>
      </c>
      <c r="AF178" s="76">
        <f>Table2[[#This Row],[L1_3PM]]</f>
        <v>2</v>
      </c>
      <c r="AG178" s="135">
        <f>IFERROR(Table2[[#This Row],[PROJ 3PM]]-Table2[[#This Row],[LG 3PM]],"-")</f>
        <v>-0.76249999999999996</v>
      </c>
      <c r="AH17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79" spans="1:34" x14ac:dyDescent="0.3">
      <c r="A179" s="2" t="s">
        <v>352</v>
      </c>
      <c r="B179" s="129" t="str">
        <f>IFERROR(VLOOKUP(Table2[[#This Row],[Player]],Season!$B:$AD,2,0),"-")</f>
        <v>IND</v>
      </c>
      <c r="C179" s="19">
        <f>IFERROR(VLOOKUP(Table2[[#This Row],[Player]],Season!$B:$AD,3,0),"-")</f>
        <v>24</v>
      </c>
      <c r="D179" s="19">
        <f>IFERROR(VLOOKUP(Table2[[#This Row],[Player]],Season!$B:$AD,4,0),"-")</f>
        <v>15</v>
      </c>
      <c r="E179" s="19">
        <f>IFERROR(VLOOKUP(Table2[[#This Row],[Player]],Season!$B:$AD,7,0),"-")</f>
        <v>24.8</v>
      </c>
      <c r="F179" s="19">
        <f>IFERROR(VLOOKUP(Table2[[#This Row],[Player]],Season!$B:$AD,8,0),"-")</f>
        <v>14.1</v>
      </c>
      <c r="G179" s="19">
        <f>IFERROR(VLOOKUP(Table2[[#This Row],[Player]],Season!$B:$AD,20,0),"-")</f>
        <v>5</v>
      </c>
      <c r="H179" s="19">
        <f>IFERROR(VLOOKUP(Table2[[#This Row],[Player]],Season!$B:$AD,21,0),"-")</f>
        <v>2.1</v>
      </c>
      <c r="I179" s="19">
        <f>IFERROR(VLOOKUP(Table2[[#This Row],[Player]],Season!$B:$AD,9,0),"-")</f>
        <v>5.3</v>
      </c>
      <c r="J179" s="19">
        <f>IFERROR(VLOOKUP(Table2[[#This Row],[Player]],Season!$B:$AD,10,0),"-")</f>
        <v>10.3</v>
      </c>
      <c r="K179" s="19">
        <f>IFERROR(VLOOKUP(Table2[[#This Row],[Player]],Season!$B:$AD,12,0),"-")</f>
        <v>2</v>
      </c>
      <c r="L179" s="19">
        <f>IFERROR(VLOOKUP(Table2[[#This Row],[Player]],Season!$B:$AD,13,0),"-")</f>
        <v>4.3</v>
      </c>
      <c r="M179" s="19">
        <f>IFERROR(VLOOKUP(Table2[[#This Row],[Player]],Season!$B:$AD,15,0),"-")</f>
        <v>1.4</v>
      </c>
      <c r="N179" s="19">
        <f>IFERROR(VLOOKUP(Table2[[#This Row],[Player]],Season!$B:$AD,16,0),"-")</f>
        <v>2</v>
      </c>
      <c r="O179" s="19">
        <f>IFERROR(VLOOKUP(Table2[[#This Row],[Player]],Last3!$B:$AD,7,0),"-")</f>
        <v>25.2</v>
      </c>
      <c r="P179" s="19">
        <f>IFERROR(VLOOKUP(Table2[[#This Row],[Player]],Last3!$B:$AD,8,0),"-")</f>
        <v>15</v>
      </c>
      <c r="Q179" s="19">
        <f>IFERROR(VLOOKUP(Table2[[#This Row],[Player]],Last3!$B:$AD,20,0),"-")</f>
        <v>4.8</v>
      </c>
      <c r="R179" s="19">
        <f>IFERROR(VLOOKUP(Table2[[#This Row],[Player]],Last3!$B:$AD,21,0),"-")</f>
        <v>0.5</v>
      </c>
      <c r="S179" s="19">
        <f>IFERROR(VLOOKUP(Table2[[#This Row],[Player]],Last1!$B:$AD,7,0),"-")</f>
        <v>30.8</v>
      </c>
      <c r="T179" s="19">
        <f>IFERROR(VLOOKUP(Table2[[#This Row],[Player]],Last1!$B:$AD,8,0),"-")</f>
        <v>13</v>
      </c>
      <c r="U179" s="19">
        <f>IFERROR(VLOOKUP(Table2[[#This Row],[Player]],Last1!$B:$AD,20,0),"-")</f>
        <v>9</v>
      </c>
      <c r="V179" s="19">
        <f>IFERROR(VLOOKUP(Table2[[#This Row],[Player]],Last1!$B:$AD,21,0),"-")</f>
        <v>1</v>
      </c>
      <c r="Y179" s="128">
        <f>Table2[[#This Row],[3PM]]</f>
        <v>2</v>
      </c>
      <c r="Z179" s="128">
        <f>Table2[[#This Row],[3PA]]</f>
        <v>4.3</v>
      </c>
      <c r="AA179" s="128">
        <f>IFERROR(VLOOKUP(Table2[[#This Row],[Player]],Last1!$B:$AD,12,0),"-")</f>
        <v>2</v>
      </c>
      <c r="AB179" s="128">
        <f>IFERROR(VLOOKUP(Table2[[#This Row],[Player]],Last1!$B:$AD,13,0),"-")</f>
        <v>4</v>
      </c>
      <c r="AC179" s="128">
        <f>IFERROR(VLOOKUP(Table2[[#This Row],[Player]],Last3!$B:$AD,12,0),"-")</f>
        <v>2</v>
      </c>
      <c r="AD179" s="128">
        <f>IFERROR(VLOOKUP(Table2[[#This Row],[Player]],Last3!$B:$AD,13,0),"-")</f>
        <v>4</v>
      </c>
      <c r="AE179" s="83">
        <f>0.33*AVERAGE(Table2[[#This Row],[L3_3PA]],Table2[[#This Row],[SEA_3PA]])</f>
        <v>1.3695000000000002</v>
      </c>
      <c r="AF179" s="21">
        <f>Table2[[#This Row],[L1_3PM]]</f>
        <v>2</v>
      </c>
      <c r="AG179" s="83">
        <f>IFERROR(Table2[[#This Row],[PROJ 3PM]]-Table2[[#This Row],[LG 3PM]],"-")</f>
        <v>-0.63049999999999984</v>
      </c>
      <c r="AH17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0" spans="1:34" x14ac:dyDescent="0.3">
      <c r="A180" s="2" t="s">
        <v>379</v>
      </c>
      <c r="B180" s="129" t="str">
        <f>IFERROR(VLOOKUP(Table2[[#This Row],[Player]],Season!$B:$AD,2,0),"-")</f>
        <v>IND</v>
      </c>
      <c r="C180" s="134">
        <f>IFERROR(VLOOKUP(Table2[[#This Row],[Player]],Season!$B:$AD,3,0),"-")</f>
        <v>31</v>
      </c>
      <c r="D180" s="134">
        <f>IFERROR(VLOOKUP(Table2[[#This Row],[Player]],Season!$B:$AD,4,0),"-")</f>
        <v>13</v>
      </c>
      <c r="E180" s="134">
        <f>IFERROR(VLOOKUP(Table2[[#This Row],[Player]],Season!$B:$AD,7,0),"-")</f>
        <v>23.3</v>
      </c>
      <c r="F180" s="19">
        <f>IFERROR(VLOOKUP(Table2[[#This Row],[Player]],Season!$B:$AD,8,0),"-")</f>
        <v>10.8</v>
      </c>
      <c r="G180" s="19">
        <f>IFERROR(VLOOKUP(Table2[[#This Row],[Player]],Season!$B:$AD,20,0),"-")</f>
        <v>3.8</v>
      </c>
      <c r="H180" s="19">
        <f>IFERROR(VLOOKUP(Table2[[#This Row],[Player]],Season!$B:$AD,21,0),"-")</f>
        <v>6.1</v>
      </c>
      <c r="I180" s="19">
        <f>IFERROR(VLOOKUP(Table2[[#This Row],[Player]],Season!$B:$AD,9,0),"-")</f>
        <v>4.7</v>
      </c>
      <c r="J180" s="19">
        <f>IFERROR(VLOOKUP(Table2[[#This Row],[Player]],Season!$B:$AD,10,0),"-")</f>
        <v>8.6</v>
      </c>
      <c r="K180" s="19">
        <f>IFERROR(VLOOKUP(Table2[[#This Row],[Player]],Season!$B:$AD,12,0),"-")</f>
        <v>0.5</v>
      </c>
      <c r="L180" s="19">
        <f>IFERROR(VLOOKUP(Table2[[#This Row],[Player]],Season!$B:$AD,13,0),"-")</f>
        <v>1.1000000000000001</v>
      </c>
      <c r="M180" s="19">
        <f>IFERROR(VLOOKUP(Table2[[#This Row],[Player]],Season!$B:$AD,15,0),"-")</f>
        <v>0.9</v>
      </c>
      <c r="N180" s="19">
        <f>IFERROR(VLOOKUP(Table2[[#This Row],[Player]],Season!$B:$AD,16,0),"-")</f>
        <v>1.2</v>
      </c>
      <c r="O180" s="19">
        <f>IFERROR(VLOOKUP(Table2[[#This Row],[Player]],Last3!$B:$AD,7,0),"-")</f>
        <v>23</v>
      </c>
      <c r="P180" s="19">
        <f>IFERROR(VLOOKUP(Table2[[#This Row],[Player]],Last3!$B:$AD,8,0),"-")</f>
        <v>12.3</v>
      </c>
      <c r="Q180" s="19">
        <f>IFERROR(VLOOKUP(Table2[[#This Row],[Player]],Last3!$B:$AD,20,0),"-")</f>
        <v>3</v>
      </c>
      <c r="R180" s="19">
        <f>IFERROR(VLOOKUP(Table2[[#This Row],[Player]],Last3!$B:$AD,21,0),"-")</f>
        <v>4.5</v>
      </c>
      <c r="S180" s="19">
        <f>IFERROR(VLOOKUP(Table2[[#This Row],[Player]],Last1!$B:$AD,7,0),"-")</f>
        <v>27.7</v>
      </c>
      <c r="T180" s="19">
        <f>IFERROR(VLOOKUP(Table2[[#This Row],[Player]],Last1!$B:$AD,8,0),"-")</f>
        <v>15</v>
      </c>
      <c r="U180" s="19">
        <f>IFERROR(VLOOKUP(Table2[[#This Row],[Player]],Last1!$B:$AD,20,0),"-")</f>
        <v>5</v>
      </c>
      <c r="V180" s="19">
        <f>IFERROR(VLOOKUP(Table2[[#This Row],[Player]],Last1!$B:$AD,21,0),"-")</f>
        <v>7</v>
      </c>
      <c r="W180" s="75"/>
      <c r="X180" s="75"/>
      <c r="Y180" s="128">
        <f>Table2[[#This Row],[3PM]]</f>
        <v>0.5</v>
      </c>
      <c r="Z180" s="128">
        <f>Table2[[#This Row],[3PA]]</f>
        <v>1.1000000000000001</v>
      </c>
      <c r="AA180" s="128">
        <f>IFERROR(VLOOKUP(Table2[[#This Row],[Player]],Last1!$B:$AD,12,0),"-")</f>
        <v>1</v>
      </c>
      <c r="AB180" s="128">
        <f>IFERROR(VLOOKUP(Table2[[#This Row],[Player]],Last1!$B:$AD,13,0),"-")</f>
        <v>1</v>
      </c>
      <c r="AC180" s="128">
        <f>IFERROR(VLOOKUP(Table2[[#This Row],[Player]],Last3!$B:$AD,12,0),"-")</f>
        <v>0.3</v>
      </c>
      <c r="AD180" s="128">
        <f>IFERROR(VLOOKUP(Table2[[#This Row],[Player]],Last3!$B:$AD,13,0),"-")</f>
        <v>0.8</v>
      </c>
      <c r="AE180" s="135">
        <f>0.33*AVERAGE(Table2[[#This Row],[L3_3PA]],Table2[[#This Row],[SEA_3PA]])</f>
        <v>0.31350000000000006</v>
      </c>
      <c r="AF180" s="76">
        <f>Table2[[#This Row],[L1_3PM]]</f>
        <v>1</v>
      </c>
      <c r="AG180" s="135">
        <f>IFERROR(Table2[[#This Row],[PROJ 3PM]]-Table2[[#This Row],[LG 3PM]],"-")</f>
        <v>-0.68649999999999989</v>
      </c>
      <c r="AH18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1" spans="1:34" x14ac:dyDescent="0.3">
      <c r="A181" s="2" t="s">
        <v>2196</v>
      </c>
      <c r="B181" s="129" t="str">
        <f>IFERROR(VLOOKUP(Table2[[#This Row],[Player]],Season!$B:$AD,2,0),"-")</f>
        <v>MIA</v>
      </c>
      <c r="C181" s="19">
        <f>IFERROR(VLOOKUP(Table2[[#This Row],[Player]],Season!$B:$AD,3,0),"-")</f>
        <v>30</v>
      </c>
      <c r="D181" s="19">
        <f>IFERROR(VLOOKUP(Table2[[#This Row],[Player]],Season!$B:$AD,4,0),"-")</f>
        <v>11</v>
      </c>
      <c r="E181" s="19">
        <f>IFERROR(VLOOKUP(Table2[[#This Row],[Player]],Season!$B:$AD,7,0),"-")</f>
        <v>23.4</v>
      </c>
      <c r="F181" s="19">
        <f>IFERROR(VLOOKUP(Table2[[#This Row],[Player]],Season!$B:$AD,8,0),"-")</f>
        <v>9</v>
      </c>
      <c r="G181" s="19">
        <f>IFERROR(VLOOKUP(Table2[[#This Row],[Player]],Season!$B:$AD,20,0),"-")</f>
        <v>2.6</v>
      </c>
      <c r="H181" s="19">
        <f>IFERROR(VLOOKUP(Table2[[#This Row],[Player]],Season!$B:$AD,21,0),"-")</f>
        <v>2.4</v>
      </c>
      <c r="I181" s="19">
        <f>IFERROR(VLOOKUP(Table2[[#This Row],[Player]],Season!$B:$AD,9,0),"-")</f>
        <v>3</v>
      </c>
      <c r="J181" s="19">
        <f>IFERROR(VLOOKUP(Table2[[#This Row],[Player]],Season!$B:$AD,10,0),"-")</f>
        <v>7.7</v>
      </c>
      <c r="K181" s="19">
        <f>IFERROR(VLOOKUP(Table2[[#This Row],[Player]],Season!$B:$AD,12,0),"-")</f>
        <v>1.8</v>
      </c>
      <c r="L181" s="19">
        <f>IFERROR(VLOOKUP(Table2[[#This Row],[Player]],Season!$B:$AD,13,0),"-")</f>
        <v>4.5</v>
      </c>
      <c r="M181" s="19">
        <f>IFERROR(VLOOKUP(Table2[[#This Row],[Player]],Season!$B:$AD,15,0),"-")</f>
        <v>1.2</v>
      </c>
      <c r="N181" s="19">
        <f>IFERROR(VLOOKUP(Table2[[#This Row],[Player]],Season!$B:$AD,16,0),"-")</f>
        <v>1.5</v>
      </c>
      <c r="O181" s="19">
        <f>IFERROR(VLOOKUP(Table2[[#This Row],[Player]],Last3!$B:$AD,7,0),"-")</f>
        <v>22.9</v>
      </c>
      <c r="P181" s="19">
        <f>IFERROR(VLOOKUP(Table2[[#This Row],[Player]],Last3!$B:$AD,8,0),"-")</f>
        <v>7</v>
      </c>
      <c r="Q181" s="19">
        <f>IFERROR(VLOOKUP(Table2[[#This Row],[Player]],Last3!$B:$AD,20,0),"-")</f>
        <v>2</v>
      </c>
      <c r="R181" s="19">
        <f>IFERROR(VLOOKUP(Table2[[#This Row],[Player]],Last3!$B:$AD,21,0),"-")</f>
        <v>2</v>
      </c>
      <c r="S181" s="19">
        <f>IFERROR(VLOOKUP(Table2[[#This Row],[Player]],Last1!$B:$AD,7,0),"-")</f>
        <v>22.9</v>
      </c>
      <c r="T181" s="19">
        <f>IFERROR(VLOOKUP(Table2[[#This Row],[Player]],Last1!$B:$AD,8,0),"-")</f>
        <v>7</v>
      </c>
      <c r="U181" s="19">
        <f>IFERROR(VLOOKUP(Table2[[#This Row],[Player]],Last1!$B:$AD,20,0),"-")</f>
        <v>2</v>
      </c>
      <c r="V181" s="19">
        <f>IFERROR(VLOOKUP(Table2[[#This Row],[Player]],Last1!$B:$AD,21,0),"-")</f>
        <v>2</v>
      </c>
      <c r="Y181" s="128">
        <f>Table2[[#This Row],[3PM]]</f>
        <v>1.8</v>
      </c>
      <c r="Z181" s="128">
        <f>Table2[[#This Row],[3PA]]</f>
        <v>4.5</v>
      </c>
      <c r="AA181" s="128">
        <f>IFERROR(VLOOKUP(Table2[[#This Row],[Player]],Last1!$B:$AD,12,0),"-")</f>
        <v>1</v>
      </c>
      <c r="AB181" s="128">
        <f>IFERROR(VLOOKUP(Table2[[#This Row],[Player]],Last1!$B:$AD,13,0),"-")</f>
        <v>3</v>
      </c>
      <c r="AC181" s="128">
        <f>IFERROR(VLOOKUP(Table2[[#This Row],[Player]],Last3!$B:$AD,12,0),"-")</f>
        <v>1</v>
      </c>
      <c r="AD181" s="128">
        <f>IFERROR(VLOOKUP(Table2[[#This Row],[Player]],Last3!$B:$AD,13,0),"-")</f>
        <v>3</v>
      </c>
      <c r="AE181" s="135">
        <f>0.33*AVERAGE(Table2[[#This Row],[L3_3PA]],Table2[[#This Row],[SEA_3PA]])</f>
        <v>1.2375</v>
      </c>
      <c r="AF181" s="76">
        <f>Table2[[#This Row],[L1_3PM]]</f>
        <v>1</v>
      </c>
      <c r="AG181" s="135">
        <f>IFERROR(Table2[[#This Row],[PROJ 3PM]]-Table2[[#This Row],[LG 3PM]],"-")</f>
        <v>0.23750000000000004</v>
      </c>
      <c r="AH18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2" spans="1:34" x14ac:dyDescent="0.3">
      <c r="A182" s="2" t="s">
        <v>260</v>
      </c>
      <c r="B182" s="129" t="str">
        <f>IFERROR(VLOOKUP(Table2[[#This Row],[Player]],Season!$B:$AD,2,0),"-")</f>
        <v>MEM</v>
      </c>
      <c r="C182" s="19">
        <f>IFERROR(VLOOKUP(Table2[[#This Row],[Player]],Season!$B:$AD,3,0),"-")</f>
        <v>26</v>
      </c>
      <c r="D182" s="19">
        <f>IFERROR(VLOOKUP(Table2[[#This Row],[Player]],Season!$B:$AD,4,0),"-")</f>
        <v>15</v>
      </c>
      <c r="E182" s="19">
        <f>IFERROR(VLOOKUP(Table2[[#This Row],[Player]],Season!$B:$AD,7,0),"-")</f>
        <v>22.7</v>
      </c>
      <c r="F182" s="19">
        <f>IFERROR(VLOOKUP(Table2[[#This Row],[Player]],Season!$B:$AD,8,0),"-")</f>
        <v>11.1</v>
      </c>
      <c r="G182" s="19">
        <f>IFERROR(VLOOKUP(Table2[[#This Row],[Player]],Season!$B:$AD,20,0),"-")</f>
        <v>3.1</v>
      </c>
      <c r="H182" s="19">
        <f>IFERROR(VLOOKUP(Table2[[#This Row],[Player]],Season!$B:$AD,21,0),"-")</f>
        <v>2.4</v>
      </c>
      <c r="I182" s="19">
        <f>IFERROR(VLOOKUP(Table2[[#This Row],[Player]],Season!$B:$AD,9,0),"-")</f>
        <v>3.7</v>
      </c>
      <c r="J182" s="19">
        <f>IFERROR(VLOOKUP(Table2[[#This Row],[Player]],Season!$B:$AD,10,0),"-")</f>
        <v>6.8</v>
      </c>
      <c r="K182" s="19">
        <f>IFERROR(VLOOKUP(Table2[[#This Row],[Player]],Season!$B:$AD,12,0),"-")</f>
        <v>3.1</v>
      </c>
      <c r="L182" s="19">
        <f>IFERROR(VLOOKUP(Table2[[#This Row],[Player]],Season!$B:$AD,13,0),"-")</f>
        <v>5.5</v>
      </c>
      <c r="M182" s="19">
        <f>IFERROR(VLOOKUP(Table2[[#This Row],[Player]],Season!$B:$AD,15,0),"-")</f>
        <v>0.7</v>
      </c>
      <c r="N182" s="19">
        <f>IFERROR(VLOOKUP(Table2[[#This Row],[Player]],Season!$B:$AD,16,0),"-")</f>
        <v>0.8</v>
      </c>
      <c r="O182" s="19">
        <f>IFERROR(VLOOKUP(Table2[[#This Row],[Player]],Last3!$B:$AD,7,0),"-")</f>
        <v>24.8</v>
      </c>
      <c r="P182" s="19">
        <f>IFERROR(VLOOKUP(Table2[[#This Row],[Player]],Last3!$B:$AD,8,0),"-")</f>
        <v>18.3</v>
      </c>
      <c r="Q182" s="19">
        <f>IFERROR(VLOOKUP(Table2[[#This Row],[Player]],Last3!$B:$AD,20,0),"-")</f>
        <v>4</v>
      </c>
      <c r="R182" s="19">
        <f>IFERROR(VLOOKUP(Table2[[#This Row],[Player]],Last3!$B:$AD,21,0),"-")</f>
        <v>2.8</v>
      </c>
      <c r="S182" s="19">
        <f>IFERROR(VLOOKUP(Table2[[#This Row],[Player]],Last1!$B:$AD,7,0),"-")</f>
        <v>27.6</v>
      </c>
      <c r="T182" s="19">
        <f>IFERROR(VLOOKUP(Table2[[#This Row],[Player]],Last1!$B:$AD,8,0),"-")</f>
        <v>16</v>
      </c>
      <c r="U182" s="19">
        <f>IFERROR(VLOOKUP(Table2[[#This Row],[Player]],Last1!$B:$AD,20,0),"-")</f>
        <v>5</v>
      </c>
      <c r="V182" s="19">
        <f>IFERROR(VLOOKUP(Table2[[#This Row],[Player]],Last1!$B:$AD,21,0),"-")</f>
        <v>5</v>
      </c>
      <c r="Y182" s="128">
        <f>Table2[[#This Row],[3PM]]</f>
        <v>3.1</v>
      </c>
      <c r="Z182" s="128">
        <f>Table2[[#This Row],[3PA]]</f>
        <v>5.5</v>
      </c>
      <c r="AA182" s="128">
        <f>IFERROR(VLOOKUP(Table2[[#This Row],[Player]],Last1!$B:$AD,12,0),"-")</f>
        <v>4</v>
      </c>
      <c r="AB182" s="128">
        <f>IFERROR(VLOOKUP(Table2[[#This Row],[Player]],Last1!$B:$AD,13,0),"-")</f>
        <v>5</v>
      </c>
      <c r="AC182" s="128">
        <f>IFERROR(VLOOKUP(Table2[[#This Row],[Player]],Last3!$B:$AD,12,0),"-")</f>
        <v>5.3</v>
      </c>
      <c r="AD182" s="128">
        <f>IFERROR(VLOOKUP(Table2[[#This Row],[Player]],Last3!$B:$AD,13,0),"-")</f>
        <v>7.5</v>
      </c>
      <c r="AE182" s="83">
        <f>0.33*AVERAGE(Table2[[#This Row],[L3_3PA]],Table2[[#This Row],[SEA_3PA]])</f>
        <v>2.145</v>
      </c>
      <c r="AF182" s="21">
        <f>Table2[[#This Row],[L1_3PM]]</f>
        <v>4</v>
      </c>
      <c r="AG182" s="83">
        <f>IFERROR(Table2[[#This Row],[PROJ 3PM]]-Table2[[#This Row],[LG 3PM]],"-")</f>
        <v>-1.855</v>
      </c>
      <c r="AH18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3" spans="1:34" x14ac:dyDescent="0.3">
      <c r="A183" s="2" t="s">
        <v>283</v>
      </c>
      <c r="B183" s="129" t="str">
        <f>IFERROR(VLOOKUP(Table2[[#This Row],[Player]],Season!$B:$AD,2,0),"-")</f>
        <v>LAC</v>
      </c>
      <c r="C183" s="19">
        <f>IFERROR(VLOOKUP(Table2[[#This Row],[Player]],Season!$B:$AD,3,0),"-")</f>
        <v>33</v>
      </c>
      <c r="D183" s="19">
        <f>IFERROR(VLOOKUP(Table2[[#This Row],[Player]],Season!$B:$AD,4,0),"-")</f>
        <v>15</v>
      </c>
      <c r="E183" s="19">
        <f>IFERROR(VLOOKUP(Table2[[#This Row],[Player]],Season!$B:$AD,7,0),"-")</f>
        <v>20.8</v>
      </c>
      <c r="F183" s="19">
        <f>IFERROR(VLOOKUP(Table2[[#This Row],[Player]],Season!$B:$AD,8,0),"-")</f>
        <v>7.9</v>
      </c>
      <c r="G183" s="19">
        <f>IFERROR(VLOOKUP(Table2[[#This Row],[Player]],Season!$B:$AD,20,0),"-")</f>
        <v>8.3000000000000007</v>
      </c>
      <c r="H183" s="19">
        <f>IFERROR(VLOOKUP(Table2[[#This Row],[Player]],Season!$B:$AD,21,0),"-")</f>
        <v>1.5</v>
      </c>
      <c r="I183" s="19">
        <f>IFERROR(VLOOKUP(Table2[[#This Row],[Player]],Season!$B:$AD,9,0),"-")</f>
        <v>2.9</v>
      </c>
      <c r="J183" s="19">
        <f>IFERROR(VLOOKUP(Table2[[#This Row],[Player]],Season!$B:$AD,10,0),"-")</f>
        <v>4.0999999999999996</v>
      </c>
      <c r="K183" s="19">
        <f>IFERROR(VLOOKUP(Table2[[#This Row],[Player]],Season!$B:$AD,12,0),"-")</f>
        <v>0</v>
      </c>
      <c r="L183" s="19">
        <f>IFERROR(VLOOKUP(Table2[[#This Row],[Player]],Season!$B:$AD,13,0),"-")</f>
        <v>0</v>
      </c>
      <c r="M183" s="19">
        <f>IFERROR(VLOOKUP(Table2[[#This Row],[Player]],Season!$B:$AD,15,0),"-")</f>
        <v>2.1</v>
      </c>
      <c r="N183" s="19">
        <f>IFERROR(VLOOKUP(Table2[[#This Row],[Player]],Season!$B:$AD,16,0),"-")</f>
        <v>2.9</v>
      </c>
      <c r="O183" s="19">
        <f>IFERROR(VLOOKUP(Table2[[#This Row],[Player]],Last3!$B:$AD,7,0),"-")</f>
        <v>20.5</v>
      </c>
      <c r="P183" s="19">
        <f>IFERROR(VLOOKUP(Table2[[#This Row],[Player]],Last3!$B:$AD,8,0),"-")</f>
        <v>5.8</v>
      </c>
      <c r="Q183" s="19">
        <f>IFERROR(VLOOKUP(Table2[[#This Row],[Player]],Last3!$B:$AD,20,0),"-")</f>
        <v>7.3</v>
      </c>
      <c r="R183" s="19">
        <f>IFERROR(VLOOKUP(Table2[[#This Row],[Player]],Last3!$B:$AD,21,0),"-")</f>
        <v>1.5</v>
      </c>
      <c r="S183" s="19">
        <f>IFERROR(VLOOKUP(Table2[[#This Row],[Player]],Last1!$B:$AD,7,0),"-")</f>
        <v>19</v>
      </c>
      <c r="T183" s="19">
        <f>IFERROR(VLOOKUP(Table2[[#This Row],[Player]],Last1!$B:$AD,8,0),"-")</f>
        <v>10</v>
      </c>
      <c r="U183" s="19">
        <f>IFERROR(VLOOKUP(Table2[[#This Row],[Player]],Last1!$B:$AD,20,0),"-")</f>
        <v>5</v>
      </c>
      <c r="V183" s="19">
        <f>IFERROR(VLOOKUP(Table2[[#This Row],[Player]],Last1!$B:$AD,21,0),"-")</f>
        <v>2</v>
      </c>
      <c r="Y183" s="128">
        <f>Table2[[#This Row],[3PM]]</f>
        <v>0</v>
      </c>
      <c r="Z183" s="128">
        <f>Table2[[#This Row],[3PA]]</f>
        <v>0</v>
      </c>
      <c r="AA183" s="128">
        <f>IFERROR(VLOOKUP(Table2[[#This Row],[Player]],Last1!$B:$AD,12,0),"-")</f>
        <v>0</v>
      </c>
      <c r="AB183" s="128">
        <f>IFERROR(VLOOKUP(Table2[[#This Row],[Player]],Last1!$B:$AD,13,0),"-")</f>
        <v>0</v>
      </c>
      <c r="AC183" s="128">
        <f>IFERROR(VLOOKUP(Table2[[#This Row],[Player]],Last3!$B:$AD,12,0),"-")</f>
        <v>0</v>
      </c>
      <c r="AD183" s="128">
        <f>IFERROR(VLOOKUP(Table2[[#This Row],[Player]],Last3!$B:$AD,13,0),"-")</f>
        <v>0</v>
      </c>
      <c r="AE183" s="135">
        <f>0.33*AVERAGE(Table2[[#This Row],[L3_3PA]],Table2[[#This Row],[SEA_3PA]])</f>
        <v>0</v>
      </c>
      <c r="AF183" s="76">
        <f>Table2[[#This Row],[L1_3PM]]</f>
        <v>0</v>
      </c>
      <c r="AG183" s="135">
        <f>IFERROR(Table2[[#This Row],[PROJ 3PM]]-Table2[[#This Row],[LG 3PM]],"-")</f>
        <v>0</v>
      </c>
      <c r="AH18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4" spans="1:34" x14ac:dyDescent="0.3">
      <c r="A184" s="2" t="s">
        <v>182</v>
      </c>
      <c r="B184" s="129" t="str">
        <f>IFERROR(VLOOKUP(Table2[[#This Row],[Player]],Season!$B:$AD,2,0),"-")</f>
        <v>ORL</v>
      </c>
      <c r="C184" s="19">
        <f>IFERROR(VLOOKUP(Table2[[#This Row],[Player]],Season!$B:$AD,3,0),"-")</f>
        <v>21</v>
      </c>
      <c r="D184" s="19">
        <f>IFERROR(VLOOKUP(Table2[[#This Row],[Player]],Season!$B:$AD,4,0),"-")</f>
        <v>15</v>
      </c>
      <c r="E184" s="19">
        <f>IFERROR(VLOOKUP(Table2[[#This Row],[Player]],Season!$B:$AD,7,0),"-")</f>
        <v>32.200000000000003</v>
      </c>
      <c r="F184" s="19">
        <f>IFERROR(VLOOKUP(Table2[[#This Row],[Player]],Season!$B:$AD,8,0),"-")</f>
        <v>18.100000000000001</v>
      </c>
      <c r="G184" s="19">
        <f>IFERROR(VLOOKUP(Table2[[#This Row],[Player]],Season!$B:$AD,20,0),"-")</f>
        <v>4.3</v>
      </c>
      <c r="H184" s="19">
        <f>IFERROR(VLOOKUP(Table2[[#This Row],[Player]],Season!$B:$AD,21,0),"-")</f>
        <v>4.0999999999999996</v>
      </c>
      <c r="I184" s="19">
        <f>IFERROR(VLOOKUP(Table2[[#This Row],[Player]],Season!$B:$AD,9,0),"-")</f>
        <v>6.8</v>
      </c>
      <c r="J184" s="19">
        <f>IFERROR(VLOOKUP(Table2[[#This Row],[Player]],Season!$B:$AD,10,0),"-")</f>
        <v>13.9</v>
      </c>
      <c r="K184" s="19">
        <f>IFERROR(VLOOKUP(Table2[[#This Row],[Player]],Season!$B:$AD,12,0),"-")</f>
        <v>1.7</v>
      </c>
      <c r="L184" s="19">
        <f>IFERROR(VLOOKUP(Table2[[#This Row],[Player]],Season!$B:$AD,13,0),"-")</f>
        <v>5.0999999999999996</v>
      </c>
      <c r="M184" s="19">
        <f>IFERROR(VLOOKUP(Table2[[#This Row],[Player]],Season!$B:$AD,15,0),"-")</f>
        <v>2.8</v>
      </c>
      <c r="N184" s="19">
        <f>IFERROR(VLOOKUP(Table2[[#This Row],[Player]],Season!$B:$AD,16,0),"-")</f>
        <v>3.3</v>
      </c>
      <c r="O184" s="19">
        <f>IFERROR(VLOOKUP(Table2[[#This Row],[Player]],Last3!$B:$AD,7,0),"-")</f>
        <v>33.9</v>
      </c>
      <c r="P184" s="19">
        <f>IFERROR(VLOOKUP(Table2[[#This Row],[Player]],Last3!$B:$AD,8,0),"-")</f>
        <v>20</v>
      </c>
      <c r="Q184" s="19">
        <f>IFERROR(VLOOKUP(Table2[[#This Row],[Player]],Last3!$B:$AD,20,0),"-")</f>
        <v>5</v>
      </c>
      <c r="R184" s="19">
        <f>IFERROR(VLOOKUP(Table2[[#This Row],[Player]],Last3!$B:$AD,21,0),"-")</f>
        <v>5.3</v>
      </c>
      <c r="S184" s="19">
        <f>IFERROR(VLOOKUP(Table2[[#This Row],[Player]],Last1!$B:$AD,7,0),"-")</f>
        <v>32</v>
      </c>
      <c r="T184" s="19">
        <f>IFERROR(VLOOKUP(Table2[[#This Row],[Player]],Last1!$B:$AD,8,0),"-")</f>
        <v>25</v>
      </c>
      <c r="U184" s="19">
        <f>IFERROR(VLOOKUP(Table2[[#This Row],[Player]],Last1!$B:$AD,20,0),"-")</f>
        <v>3</v>
      </c>
      <c r="V184" s="19">
        <f>IFERROR(VLOOKUP(Table2[[#This Row],[Player]],Last1!$B:$AD,21,0),"-")</f>
        <v>3</v>
      </c>
      <c r="Y184" s="128">
        <f>Table2[[#This Row],[3PM]]</f>
        <v>1.7</v>
      </c>
      <c r="Z184" s="128">
        <f>Table2[[#This Row],[3PA]]</f>
        <v>5.0999999999999996</v>
      </c>
      <c r="AA184" s="128">
        <f>IFERROR(VLOOKUP(Table2[[#This Row],[Player]],Last1!$B:$AD,12,0),"-")</f>
        <v>5</v>
      </c>
      <c r="AB184" s="128">
        <f>IFERROR(VLOOKUP(Table2[[#This Row],[Player]],Last1!$B:$AD,13,0),"-")</f>
        <v>12</v>
      </c>
      <c r="AC184" s="128">
        <f>IFERROR(VLOOKUP(Table2[[#This Row],[Player]],Last3!$B:$AD,12,0),"-")</f>
        <v>1.8</v>
      </c>
      <c r="AD184" s="128">
        <f>IFERROR(VLOOKUP(Table2[[#This Row],[Player]],Last3!$B:$AD,13,0),"-")</f>
        <v>4.5</v>
      </c>
      <c r="AE184" s="135">
        <f>0.33*AVERAGE(Table2[[#This Row],[L3_3PA]],Table2[[#This Row],[SEA_3PA]])</f>
        <v>1.5840000000000001</v>
      </c>
      <c r="AF184" s="76">
        <f>Table2[[#This Row],[L1_3PM]]</f>
        <v>5</v>
      </c>
      <c r="AG184" s="135">
        <f>IFERROR(Table2[[#This Row],[PROJ 3PM]]-Table2[[#This Row],[LG 3PM]],"-")</f>
        <v>-3.4159999999999999</v>
      </c>
      <c r="AH18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5" spans="1:34" x14ac:dyDescent="0.3">
      <c r="A185" s="2" t="s">
        <v>39</v>
      </c>
      <c r="B185" s="130" t="str">
        <f>IFERROR(VLOOKUP(Table2[[#This Row],[Player]],Season!$B:$AD,2,0),"-")</f>
        <v>CHI</v>
      </c>
      <c r="C185" s="75">
        <f>IFERROR(VLOOKUP(Table2[[#This Row],[Player]],Season!$B:$AD,3,0),"-")</f>
        <v>29</v>
      </c>
      <c r="D185" s="75">
        <f>IFERROR(VLOOKUP(Table2[[#This Row],[Player]],Season!$B:$AD,4,0),"-")</f>
        <v>11</v>
      </c>
      <c r="E185" s="75">
        <f>IFERROR(VLOOKUP(Table2[[#This Row],[Player]],Season!$B:$AD,7,0),"-")</f>
        <v>22.7</v>
      </c>
      <c r="F185" s="19">
        <f>IFERROR(VLOOKUP(Table2[[#This Row],[Player]],Season!$B:$AD,8,0),"-")</f>
        <v>6.5</v>
      </c>
      <c r="G185" s="19">
        <f>IFERROR(VLOOKUP(Table2[[#This Row],[Player]],Season!$B:$AD,20,0),"-")</f>
        <v>2.4</v>
      </c>
      <c r="H185" s="19">
        <f>IFERROR(VLOOKUP(Table2[[#This Row],[Player]],Season!$B:$AD,21,0),"-")</f>
        <v>2</v>
      </c>
      <c r="I185" s="19">
        <f>IFERROR(VLOOKUP(Table2[[#This Row],[Player]],Season!$B:$AD,9,0),"-")</f>
        <v>2.2000000000000002</v>
      </c>
      <c r="J185" s="19">
        <f>IFERROR(VLOOKUP(Table2[[#This Row],[Player]],Season!$B:$AD,10,0),"-")</f>
        <v>4.7</v>
      </c>
      <c r="K185" s="19">
        <f>IFERROR(VLOOKUP(Table2[[#This Row],[Player]],Season!$B:$AD,12,0),"-")</f>
        <v>0.9</v>
      </c>
      <c r="L185" s="19">
        <f>IFERROR(VLOOKUP(Table2[[#This Row],[Player]],Season!$B:$AD,13,0),"-")</f>
        <v>2.8</v>
      </c>
      <c r="M185" s="19">
        <f>IFERROR(VLOOKUP(Table2[[#This Row],[Player]],Season!$B:$AD,15,0),"-")</f>
        <v>1.2</v>
      </c>
      <c r="N185" s="19">
        <f>IFERROR(VLOOKUP(Table2[[#This Row],[Player]],Season!$B:$AD,16,0),"-")</f>
        <v>1.4</v>
      </c>
      <c r="O185" s="19">
        <f>IFERROR(VLOOKUP(Table2[[#This Row],[Player]],Last3!$B:$AD,7,0),"-")</f>
        <v>21.1</v>
      </c>
      <c r="P185" s="19">
        <f>IFERROR(VLOOKUP(Table2[[#This Row],[Player]],Last3!$B:$AD,8,0),"-")</f>
        <v>6.5</v>
      </c>
      <c r="Q185" s="19">
        <f>IFERROR(VLOOKUP(Table2[[#This Row],[Player]],Last3!$B:$AD,20,0),"-")</f>
        <v>2.5</v>
      </c>
      <c r="R185" s="19">
        <f>IFERROR(VLOOKUP(Table2[[#This Row],[Player]],Last3!$B:$AD,21,0),"-")</f>
        <v>1</v>
      </c>
      <c r="S185" s="19" t="str">
        <f>IFERROR(VLOOKUP(Table2[[#This Row],[Player]],Last1!$B:$AD,7,0),"-")</f>
        <v>-</v>
      </c>
      <c r="T185" s="19" t="str">
        <f>IFERROR(VLOOKUP(Table2[[#This Row],[Player]],Last1!$B:$AD,8,0),"-")</f>
        <v>-</v>
      </c>
      <c r="U185" s="19" t="str">
        <f>IFERROR(VLOOKUP(Table2[[#This Row],[Player]],Last1!$B:$AD,20,0),"-")</f>
        <v>-</v>
      </c>
      <c r="V185" s="19" t="str">
        <f>IFERROR(VLOOKUP(Table2[[#This Row],[Player]],Last1!$B:$AD,21,0),"-")</f>
        <v>-</v>
      </c>
      <c r="W185" s="75"/>
      <c r="X185" s="75"/>
      <c r="Y185" s="128">
        <f>Table2[[#This Row],[3PM]]</f>
        <v>0.9</v>
      </c>
      <c r="Z185" s="128">
        <f>Table2[[#This Row],[3PA]]</f>
        <v>2.8</v>
      </c>
      <c r="AA185" s="128" t="str">
        <f>IFERROR(VLOOKUP(Table2[[#This Row],[Player]],Last1!$B:$AD,12,0),"-")</f>
        <v>-</v>
      </c>
      <c r="AB185" s="128" t="str">
        <f>IFERROR(VLOOKUP(Table2[[#This Row],[Player]],Last1!$B:$AD,13,0),"-")</f>
        <v>-</v>
      </c>
      <c r="AC185" s="128">
        <f>IFERROR(VLOOKUP(Table2[[#This Row],[Player]],Last3!$B:$AD,12,0),"-")</f>
        <v>1</v>
      </c>
      <c r="AD185" s="128">
        <f>IFERROR(VLOOKUP(Table2[[#This Row],[Player]],Last3!$B:$AD,13,0),"-")</f>
        <v>2</v>
      </c>
      <c r="AE185" s="135">
        <f>0.33*AVERAGE(Table2[[#This Row],[L3_3PA]],Table2[[#This Row],[SEA_3PA]])</f>
        <v>0.79200000000000004</v>
      </c>
      <c r="AF185" s="76" t="str">
        <f>Table2[[#This Row],[L1_3PM]]</f>
        <v>-</v>
      </c>
      <c r="AG185" s="135" t="str">
        <f>IFERROR(Table2[[#This Row],[PROJ 3PM]]-Table2[[#This Row],[LG 3PM]],"-")</f>
        <v>-</v>
      </c>
      <c r="AH18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6" spans="1:34" x14ac:dyDescent="0.3">
      <c r="A186" s="2" t="s">
        <v>253</v>
      </c>
      <c r="B186" s="129" t="str">
        <f>IFERROR(VLOOKUP(Table2[[#This Row],[Player]],Season!$B:$AD,2,0),"-")</f>
        <v>ATL</v>
      </c>
      <c r="C186" s="19">
        <f>IFERROR(VLOOKUP(Table2[[#This Row],[Player]],Season!$B:$AD,3,0),"-")</f>
        <v>22</v>
      </c>
      <c r="D186" s="19">
        <f>IFERROR(VLOOKUP(Table2[[#This Row],[Player]],Season!$B:$AD,4,0),"-")</f>
        <v>15</v>
      </c>
      <c r="E186" s="19">
        <f>IFERROR(VLOOKUP(Table2[[#This Row],[Player]],Season!$B:$AD,7,0),"-")</f>
        <v>20</v>
      </c>
      <c r="F186" s="19">
        <f>IFERROR(VLOOKUP(Table2[[#This Row],[Player]],Season!$B:$AD,8,0),"-")</f>
        <v>11.6</v>
      </c>
      <c r="G186" s="19">
        <f>IFERROR(VLOOKUP(Table2[[#This Row],[Player]],Season!$B:$AD,20,0),"-")</f>
        <v>6.7</v>
      </c>
      <c r="H186" s="19">
        <f>IFERROR(VLOOKUP(Table2[[#This Row],[Player]],Season!$B:$AD,21,0),"-")</f>
        <v>0.9</v>
      </c>
      <c r="I186" s="19">
        <f>IFERROR(VLOOKUP(Table2[[#This Row],[Player]],Season!$B:$AD,9,0),"-")</f>
        <v>4.0999999999999996</v>
      </c>
      <c r="J186" s="19">
        <f>IFERROR(VLOOKUP(Table2[[#This Row],[Player]],Season!$B:$AD,10,0),"-")</f>
        <v>6</v>
      </c>
      <c r="K186" s="19">
        <f>IFERROR(VLOOKUP(Table2[[#This Row],[Player]],Season!$B:$AD,12,0),"-")</f>
        <v>0.1</v>
      </c>
      <c r="L186" s="19">
        <f>IFERROR(VLOOKUP(Table2[[#This Row],[Player]],Season!$B:$AD,13,0),"-")</f>
        <v>0.2</v>
      </c>
      <c r="M186" s="19">
        <f>IFERROR(VLOOKUP(Table2[[#This Row],[Player]],Season!$B:$AD,15,0),"-")</f>
        <v>3.3</v>
      </c>
      <c r="N186" s="19">
        <f>IFERROR(VLOOKUP(Table2[[#This Row],[Player]],Season!$B:$AD,16,0),"-")</f>
        <v>4</v>
      </c>
      <c r="O186" s="19">
        <f>IFERROR(VLOOKUP(Table2[[#This Row],[Player]],Last3!$B:$AD,7,0),"-")</f>
        <v>19.100000000000001</v>
      </c>
      <c r="P186" s="19">
        <f>IFERROR(VLOOKUP(Table2[[#This Row],[Player]],Last3!$B:$AD,8,0),"-")</f>
        <v>15</v>
      </c>
      <c r="Q186" s="19">
        <f>IFERROR(VLOOKUP(Table2[[#This Row],[Player]],Last3!$B:$AD,20,0),"-")</f>
        <v>7.3</v>
      </c>
      <c r="R186" s="19">
        <f>IFERROR(VLOOKUP(Table2[[#This Row],[Player]],Last3!$B:$AD,21,0),"-")</f>
        <v>1</v>
      </c>
      <c r="S186" s="19">
        <f>IFERROR(VLOOKUP(Table2[[#This Row],[Player]],Last1!$B:$AD,7,0),"-")</f>
        <v>20.399999999999999</v>
      </c>
      <c r="T186" s="19">
        <f>IFERROR(VLOOKUP(Table2[[#This Row],[Player]],Last1!$B:$AD,8,0),"-")</f>
        <v>21</v>
      </c>
      <c r="U186" s="19">
        <f>IFERROR(VLOOKUP(Table2[[#This Row],[Player]],Last1!$B:$AD,20,0),"-")</f>
        <v>9</v>
      </c>
      <c r="V186" s="19">
        <f>IFERROR(VLOOKUP(Table2[[#This Row],[Player]],Last1!$B:$AD,21,0),"-")</f>
        <v>0</v>
      </c>
      <c r="Y186" s="128">
        <f>Table2[[#This Row],[3PM]]</f>
        <v>0.1</v>
      </c>
      <c r="Z186" s="128">
        <f>Table2[[#This Row],[3PA]]</f>
        <v>0.2</v>
      </c>
      <c r="AA186" s="128">
        <f>IFERROR(VLOOKUP(Table2[[#This Row],[Player]],Last1!$B:$AD,12,0),"-")</f>
        <v>0</v>
      </c>
      <c r="AB186" s="128">
        <f>IFERROR(VLOOKUP(Table2[[#This Row],[Player]],Last1!$B:$AD,13,0),"-")</f>
        <v>0</v>
      </c>
      <c r="AC186" s="128">
        <f>IFERROR(VLOOKUP(Table2[[#This Row],[Player]],Last3!$B:$AD,12,0),"-")</f>
        <v>0</v>
      </c>
      <c r="AD186" s="128">
        <f>IFERROR(VLOOKUP(Table2[[#This Row],[Player]],Last3!$B:$AD,13,0),"-")</f>
        <v>0.3</v>
      </c>
      <c r="AE186" s="135">
        <f>0.33*AVERAGE(Table2[[#This Row],[L3_3PA]],Table2[[#This Row],[SEA_3PA]])</f>
        <v>8.2500000000000004E-2</v>
      </c>
      <c r="AF186" s="76">
        <f>Table2[[#This Row],[L1_3PM]]</f>
        <v>0</v>
      </c>
      <c r="AG186" s="135">
        <f>IFERROR(Table2[[#This Row],[PROJ 3PM]]-Table2[[#This Row],[LG 3PM]],"-")</f>
        <v>8.2500000000000004E-2</v>
      </c>
      <c r="AH18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7" spans="1:34" x14ac:dyDescent="0.3">
      <c r="A187" s="2" t="s">
        <v>272</v>
      </c>
      <c r="B187" s="129" t="str">
        <f>IFERROR(VLOOKUP(Table2[[#This Row],[Player]],Season!$B:$AD,2,0),"-")</f>
        <v>HOU</v>
      </c>
      <c r="C187" s="134">
        <f>IFERROR(VLOOKUP(Table2[[#This Row],[Player]],Season!$B:$AD,3,0),"-")</f>
        <v>27</v>
      </c>
      <c r="D187" s="134">
        <f>IFERROR(VLOOKUP(Table2[[#This Row],[Player]],Season!$B:$AD,4,0),"-")</f>
        <v>9</v>
      </c>
      <c r="E187" s="134">
        <f>IFERROR(VLOOKUP(Table2[[#This Row],[Player]],Season!$B:$AD,7,0),"-")</f>
        <v>22.7</v>
      </c>
      <c r="F187" s="19">
        <f>IFERROR(VLOOKUP(Table2[[#This Row],[Player]],Season!$B:$AD,8,0),"-")</f>
        <v>10.9</v>
      </c>
      <c r="G187" s="19">
        <f>IFERROR(VLOOKUP(Table2[[#This Row],[Player]],Season!$B:$AD,20,0),"-")</f>
        <v>4</v>
      </c>
      <c r="H187" s="19">
        <f>IFERROR(VLOOKUP(Table2[[#This Row],[Player]],Season!$B:$AD,21,0),"-")</f>
        <v>3</v>
      </c>
      <c r="I187" s="19">
        <f>IFERROR(VLOOKUP(Table2[[#This Row],[Player]],Season!$B:$AD,9,0),"-")</f>
        <v>4</v>
      </c>
      <c r="J187" s="19">
        <f>IFERROR(VLOOKUP(Table2[[#This Row],[Player]],Season!$B:$AD,10,0),"-")</f>
        <v>7.9</v>
      </c>
      <c r="K187" s="19">
        <f>IFERROR(VLOOKUP(Table2[[#This Row],[Player]],Season!$B:$AD,12,0),"-")</f>
        <v>0.4</v>
      </c>
      <c r="L187" s="19">
        <f>IFERROR(VLOOKUP(Table2[[#This Row],[Player]],Season!$B:$AD,13,0),"-")</f>
        <v>1.7</v>
      </c>
      <c r="M187" s="19">
        <f>IFERROR(VLOOKUP(Table2[[#This Row],[Player]],Season!$B:$AD,15,0),"-")</f>
        <v>2.4</v>
      </c>
      <c r="N187" s="19">
        <f>IFERROR(VLOOKUP(Table2[[#This Row],[Player]],Season!$B:$AD,16,0),"-")</f>
        <v>3</v>
      </c>
      <c r="O187" s="19" t="str">
        <f>IFERROR(VLOOKUP(Table2[[#This Row],[Player]],Last3!$B:$AD,7,0),"-")</f>
        <v>-</v>
      </c>
      <c r="P187" s="19" t="str">
        <f>IFERROR(VLOOKUP(Table2[[#This Row],[Player]],Last3!$B:$AD,8,0),"-")</f>
        <v>-</v>
      </c>
      <c r="Q187" s="19" t="str">
        <f>IFERROR(VLOOKUP(Table2[[#This Row],[Player]],Last3!$B:$AD,20,0),"-")</f>
        <v>-</v>
      </c>
      <c r="R187" s="19" t="str">
        <f>IFERROR(VLOOKUP(Table2[[#This Row],[Player]],Last3!$B:$AD,21,0),"-")</f>
        <v>-</v>
      </c>
      <c r="S187" s="19" t="str">
        <f>IFERROR(VLOOKUP(Table2[[#This Row],[Player]],Last1!$B:$AD,7,0),"-")</f>
        <v>-</v>
      </c>
      <c r="T187" s="19" t="str">
        <f>IFERROR(VLOOKUP(Table2[[#This Row],[Player]],Last1!$B:$AD,8,0),"-")</f>
        <v>-</v>
      </c>
      <c r="U187" s="19" t="str">
        <f>IFERROR(VLOOKUP(Table2[[#This Row],[Player]],Last1!$B:$AD,20,0),"-")</f>
        <v>-</v>
      </c>
      <c r="V187" s="19" t="str">
        <f>IFERROR(VLOOKUP(Table2[[#This Row],[Player]],Last1!$B:$AD,21,0),"-")</f>
        <v>-</v>
      </c>
      <c r="W187" s="75"/>
      <c r="X187" s="75"/>
      <c r="Y187" s="128">
        <f>Table2[[#This Row],[3PM]]</f>
        <v>0.4</v>
      </c>
      <c r="Z187" s="128">
        <f>Table2[[#This Row],[3PA]]</f>
        <v>1.7</v>
      </c>
      <c r="AA187" s="128" t="str">
        <f>IFERROR(VLOOKUP(Table2[[#This Row],[Player]],Last1!$B:$AD,12,0),"-")</f>
        <v>-</v>
      </c>
      <c r="AB187" s="128" t="str">
        <f>IFERROR(VLOOKUP(Table2[[#This Row],[Player]],Last1!$B:$AD,13,0),"-")</f>
        <v>-</v>
      </c>
      <c r="AC187" s="128" t="str">
        <f>IFERROR(VLOOKUP(Table2[[#This Row],[Player]],Last3!$B:$AD,12,0),"-")</f>
        <v>-</v>
      </c>
      <c r="AD187" s="128" t="str">
        <f>IFERROR(VLOOKUP(Table2[[#This Row],[Player]],Last3!$B:$AD,13,0),"-")</f>
        <v>-</v>
      </c>
      <c r="AE187" s="135">
        <f>0.33*AVERAGE(Table2[[#This Row],[L3_3PA]],Table2[[#This Row],[SEA_3PA]])</f>
        <v>0.56100000000000005</v>
      </c>
      <c r="AF187" s="76" t="str">
        <f>Table2[[#This Row],[L1_3PM]]</f>
        <v>-</v>
      </c>
      <c r="AG187" s="135" t="str">
        <f>IFERROR(Table2[[#This Row],[PROJ 3PM]]-Table2[[#This Row],[LG 3PM]],"-")</f>
        <v>-</v>
      </c>
      <c r="AH18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8" spans="1:34" x14ac:dyDescent="0.3">
      <c r="A188" s="2" t="s">
        <v>311</v>
      </c>
      <c r="B188" s="129" t="str">
        <f>IFERROR(VLOOKUP(Table2[[#This Row],[Player]],Season!$B:$AD,2,0),"-")</f>
        <v>DAL</v>
      </c>
      <c r="C188" s="19">
        <f>IFERROR(VLOOKUP(Table2[[#This Row],[Player]],Season!$B:$AD,3,0),"-")</f>
        <v>31</v>
      </c>
      <c r="D188" s="19">
        <f>IFERROR(VLOOKUP(Table2[[#This Row],[Player]],Season!$B:$AD,4,0),"-")</f>
        <v>15</v>
      </c>
      <c r="E188" s="19">
        <f>IFERROR(VLOOKUP(Table2[[#This Row],[Player]],Season!$B:$AD,7,0),"-")</f>
        <v>18.5</v>
      </c>
      <c r="F188" s="19">
        <f>IFERROR(VLOOKUP(Table2[[#This Row],[Player]],Season!$B:$AD,8,0),"-")</f>
        <v>7.2</v>
      </c>
      <c r="G188" s="19">
        <f>IFERROR(VLOOKUP(Table2[[#This Row],[Player]],Season!$B:$AD,20,0),"-")</f>
        <v>3.9</v>
      </c>
      <c r="H188" s="19">
        <f>IFERROR(VLOOKUP(Table2[[#This Row],[Player]],Season!$B:$AD,21,0),"-")</f>
        <v>1.2</v>
      </c>
      <c r="I188" s="19">
        <f>IFERROR(VLOOKUP(Table2[[#This Row],[Player]],Season!$B:$AD,9,0),"-")</f>
        <v>3</v>
      </c>
      <c r="J188" s="19">
        <f>IFERROR(VLOOKUP(Table2[[#This Row],[Player]],Season!$B:$AD,10,0),"-")</f>
        <v>4.0999999999999996</v>
      </c>
      <c r="K188" s="19">
        <f>IFERROR(VLOOKUP(Table2[[#This Row],[Player]],Season!$B:$AD,12,0),"-")</f>
        <v>0</v>
      </c>
      <c r="L188" s="19">
        <f>IFERROR(VLOOKUP(Table2[[#This Row],[Player]],Season!$B:$AD,13,0),"-")</f>
        <v>0.1</v>
      </c>
      <c r="M188" s="19">
        <f>IFERROR(VLOOKUP(Table2[[#This Row],[Player]],Season!$B:$AD,15,0),"-")</f>
        <v>1.2</v>
      </c>
      <c r="N188" s="19">
        <f>IFERROR(VLOOKUP(Table2[[#This Row],[Player]],Season!$B:$AD,16,0),"-")</f>
        <v>2</v>
      </c>
      <c r="O188" s="19">
        <f>IFERROR(VLOOKUP(Table2[[#This Row],[Player]],Last3!$B:$AD,7,0),"-")</f>
        <v>13.7</v>
      </c>
      <c r="P188" s="19">
        <f>IFERROR(VLOOKUP(Table2[[#This Row],[Player]],Last3!$B:$AD,8,0),"-")</f>
        <v>7.8</v>
      </c>
      <c r="Q188" s="19">
        <f>IFERROR(VLOOKUP(Table2[[#This Row],[Player]],Last3!$B:$AD,20,0),"-")</f>
        <v>2.8</v>
      </c>
      <c r="R188" s="19">
        <f>IFERROR(VLOOKUP(Table2[[#This Row],[Player]],Last3!$B:$AD,21,0),"-")</f>
        <v>0.5</v>
      </c>
      <c r="S188" s="19">
        <f>IFERROR(VLOOKUP(Table2[[#This Row],[Player]],Last1!$B:$AD,7,0),"-")</f>
        <v>11.7</v>
      </c>
      <c r="T188" s="19">
        <f>IFERROR(VLOOKUP(Table2[[#This Row],[Player]],Last1!$B:$AD,8,0),"-")</f>
        <v>4</v>
      </c>
      <c r="U188" s="19">
        <f>IFERROR(VLOOKUP(Table2[[#This Row],[Player]],Last1!$B:$AD,20,0),"-")</f>
        <v>2</v>
      </c>
      <c r="V188" s="19">
        <f>IFERROR(VLOOKUP(Table2[[#This Row],[Player]],Last1!$B:$AD,21,0),"-")</f>
        <v>0</v>
      </c>
      <c r="Y188" s="128">
        <f>Table2[[#This Row],[3PM]]</f>
        <v>0</v>
      </c>
      <c r="Z188" s="128">
        <f>Table2[[#This Row],[3PA]]</f>
        <v>0.1</v>
      </c>
      <c r="AA188" s="128">
        <f>IFERROR(VLOOKUP(Table2[[#This Row],[Player]],Last1!$B:$AD,12,0),"-")</f>
        <v>0</v>
      </c>
      <c r="AB188" s="128">
        <f>IFERROR(VLOOKUP(Table2[[#This Row],[Player]],Last1!$B:$AD,13,0),"-")</f>
        <v>0</v>
      </c>
      <c r="AC188" s="128">
        <f>IFERROR(VLOOKUP(Table2[[#This Row],[Player]],Last3!$B:$AD,12,0),"-")</f>
        <v>0</v>
      </c>
      <c r="AD188" s="128">
        <f>IFERROR(VLOOKUP(Table2[[#This Row],[Player]],Last3!$B:$AD,13,0),"-")</f>
        <v>0</v>
      </c>
      <c r="AE188" s="135">
        <f>0.33*AVERAGE(Table2[[#This Row],[L3_3PA]],Table2[[#This Row],[SEA_3PA]])</f>
        <v>1.6500000000000001E-2</v>
      </c>
      <c r="AF188" s="76">
        <f>Table2[[#This Row],[L1_3PM]]</f>
        <v>0</v>
      </c>
      <c r="AG188" s="135">
        <f>IFERROR(Table2[[#This Row],[PROJ 3PM]]-Table2[[#This Row],[LG 3PM]],"-")</f>
        <v>1.6500000000000001E-2</v>
      </c>
      <c r="AH18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89" spans="1:34" x14ac:dyDescent="0.3">
      <c r="A189" s="2" t="s">
        <v>286</v>
      </c>
      <c r="B189" s="129" t="str">
        <f>IFERROR(VLOOKUP(Table2[[#This Row],[Player]],Season!$B:$AD,2,0),"-")</f>
        <v>UTA</v>
      </c>
      <c r="C189" s="134">
        <f>IFERROR(VLOOKUP(Table2[[#This Row],[Player]],Season!$B:$AD,3,0),"-")</f>
        <v>22</v>
      </c>
      <c r="D189" s="134">
        <f>IFERROR(VLOOKUP(Table2[[#This Row],[Player]],Season!$B:$AD,4,0),"-")</f>
        <v>15</v>
      </c>
      <c r="E189" s="134">
        <f>IFERROR(VLOOKUP(Table2[[#This Row],[Player]],Season!$B:$AD,7,0),"-")</f>
        <v>28.1</v>
      </c>
      <c r="F189" s="19">
        <f>IFERROR(VLOOKUP(Table2[[#This Row],[Player]],Season!$B:$AD,8,0),"-")</f>
        <v>14.8</v>
      </c>
      <c r="G189" s="19">
        <f>IFERROR(VLOOKUP(Table2[[#This Row],[Player]],Season!$B:$AD,20,0),"-")</f>
        <v>5.0999999999999996</v>
      </c>
      <c r="H189" s="19">
        <f>IFERROR(VLOOKUP(Table2[[#This Row],[Player]],Season!$B:$AD,21,0),"-")</f>
        <v>5.8</v>
      </c>
      <c r="I189" s="19">
        <f>IFERROR(VLOOKUP(Table2[[#This Row],[Player]],Season!$B:$AD,9,0),"-")</f>
        <v>5.6</v>
      </c>
      <c r="J189" s="19">
        <f>IFERROR(VLOOKUP(Table2[[#This Row],[Player]],Season!$B:$AD,10,0),"-")</f>
        <v>13.4</v>
      </c>
      <c r="K189" s="19">
        <f>IFERROR(VLOOKUP(Table2[[#This Row],[Player]],Season!$B:$AD,12,0),"-")</f>
        <v>1.2</v>
      </c>
      <c r="L189" s="19">
        <f>IFERROR(VLOOKUP(Table2[[#This Row],[Player]],Season!$B:$AD,13,0),"-")</f>
        <v>3.9</v>
      </c>
      <c r="M189" s="19">
        <f>IFERROR(VLOOKUP(Table2[[#This Row],[Player]],Season!$B:$AD,15,0),"-")</f>
        <v>2.4</v>
      </c>
      <c r="N189" s="19">
        <f>IFERROR(VLOOKUP(Table2[[#This Row],[Player]],Season!$B:$AD,16,0),"-")</f>
        <v>3.3</v>
      </c>
      <c r="O189" s="19">
        <f>IFERROR(VLOOKUP(Table2[[#This Row],[Player]],Last3!$B:$AD,7,0),"-")</f>
        <v>28.6</v>
      </c>
      <c r="P189" s="19">
        <f>IFERROR(VLOOKUP(Table2[[#This Row],[Player]],Last3!$B:$AD,8,0),"-")</f>
        <v>12.3</v>
      </c>
      <c r="Q189" s="19">
        <f>IFERROR(VLOOKUP(Table2[[#This Row],[Player]],Last3!$B:$AD,20,0),"-")</f>
        <v>4.8</v>
      </c>
      <c r="R189" s="19">
        <f>IFERROR(VLOOKUP(Table2[[#This Row],[Player]],Last3!$B:$AD,21,0),"-")</f>
        <v>6.8</v>
      </c>
      <c r="S189" s="19">
        <f>IFERROR(VLOOKUP(Table2[[#This Row],[Player]],Last1!$B:$AD,7,0),"-")</f>
        <v>35</v>
      </c>
      <c r="T189" s="19">
        <f>IFERROR(VLOOKUP(Table2[[#This Row],[Player]],Last1!$B:$AD,8,0),"-")</f>
        <v>16</v>
      </c>
      <c r="U189" s="19">
        <f>IFERROR(VLOOKUP(Table2[[#This Row],[Player]],Last1!$B:$AD,20,0),"-")</f>
        <v>8</v>
      </c>
      <c r="V189" s="19">
        <f>IFERROR(VLOOKUP(Table2[[#This Row],[Player]],Last1!$B:$AD,21,0),"-")</f>
        <v>8</v>
      </c>
      <c r="W189" s="75"/>
      <c r="X189" s="75"/>
      <c r="Y189" s="128">
        <f>Table2[[#This Row],[3PM]]</f>
        <v>1.2</v>
      </c>
      <c r="Z189" s="128">
        <f>Table2[[#This Row],[3PA]]</f>
        <v>3.9</v>
      </c>
      <c r="AA189" s="128">
        <f>IFERROR(VLOOKUP(Table2[[#This Row],[Player]],Last1!$B:$AD,12,0),"-")</f>
        <v>2</v>
      </c>
      <c r="AB189" s="128">
        <f>IFERROR(VLOOKUP(Table2[[#This Row],[Player]],Last1!$B:$AD,13,0),"-")</f>
        <v>7</v>
      </c>
      <c r="AC189" s="128">
        <f>IFERROR(VLOOKUP(Table2[[#This Row],[Player]],Last3!$B:$AD,12,0),"-")</f>
        <v>1</v>
      </c>
      <c r="AD189" s="128">
        <f>IFERROR(VLOOKUP(Table2[[#This Row],[Player]],Last3!$B:$AD,13,0),"-")</f>
        <v>4.5</v>
      </c>
      <c r="AE189" s="135">
        <f>0.33*AVERAGE(Table2[[#This Row],[L3_3PA]],Table2[[#This Row],[SEA_3PA]])</f>
        <v>1.3860000000000001</v>
      </c>
      <c r="AF189" s="76">
        <f>Table2[[#This Row],[L1_3PM]]</f>
        <v>2</v>
      </c>
      <c r="AG189" s="135">
        <f>IFERROR(Table2[[#This Row],[PROJ 3PM]]-Table2[[#This Row],[LG 3PM]],"-")</f>
        <v>-0.61399999999999988</v>
      </c>
      <c r="AH18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0" spans="1:34" x14ac:dyDescent="0.3">
      <c r="A190" s="2" t="s">
        <v>559</v>
      </c>
      <c r="B190" s="129" t="str">
        <f>IFERROR(VLOOKUP(Table2[[#This Row],[Player]],Season!$B:$AD,2,0),"-")</f>
        <v>POR</v>
      </c>
      <c r="C190" s="134">
        <f>IFERROR(VLOOKUP(Table2[[#This Row],[Player]],Season!$B:$AD,3,0),"-")</f>
        <v>22</v>
      </c>
      <c r="D190" s="134">
        <f>IFERROR(VLOOKUP(Table2[[#This Row],[Player]],Season!$B:$AD,4,0),"-")</f>
        <v>13</v>
      </c>
      <c r="E190" s="134">
        <f>IFERROR(VLOOKUP(Table2[[#This Row],[Player]],Season!$B:$AD,7,0),"-")</f>
        <v>27.1</v>
      </c>
      <c r="F190" s="19">
        <f>IFERROR(VLOOKUP(Table2[[#This Row],[Player]],Season!$B:$AD,8,0),"-")</f>
        <v>10.199999999999999</v>
      </c>
      <c r="G190" s="19">
        <f>IFERROR(VLOOKUP(Table2[[#This Row],[Player]],Season!$B:$AD,20,0),"-")</f>
        <v>5.6</v>
      </c>
      <c r="H190" s="19">
        <f>IFERROR(VLOOKUP(Table2[[#This Row],[Player]],Season!$B:$AD,21,0),"-")</f>
        <v>3.2</v>
      </c>
      <c r="I190" s="19">
        <f>IFERROR(VLOOKUP(Table2[[#This Row],[Player]],Season!$B:$AD,9,0),"-")</f>
        <v>4.5</v>
      </c>
      <c r="J190" s="19">
        <f>IFERROR(VLOOKUP(Table2[[#This Row],[Player]],Season!$B:$AD,10,0),"-")</f>
        <v>8.5</v>
      </c>
      <c r="K190" s="19">
        <f>IFERROR(VLOOKUP(Table2[[#This Row],[Player]],Season!$B:$AD,12,0),"-")</f>
        <v>0.5</v>
      </c>
      <c r="L190" s="19">
        <f>IFERROR(VLOOKUP(Table2[[#This Row],[Player]],Season!$B:$AD,13,0),"-")</f>
        <v>1.7</v>
      </c>
      <c r="M190" s="19">
        <f>IFERROR(VLOOKUP(Table2[[#This Row],[Player]],Season!$B:$AD,15,0),"-")</f>
        <v>0.8</v>
      </c>
      <c r="N190" s="19">
        <f>IFERROR(VLOOKUP(Table2[[#This Row],[Player]],Season!$B:$AD,16,0),"-")</f>
        <v>1</v>
      </c>
      <c r="O190" s="19">
        <f>IFERROR(VLOOKUP(Table2[[#This Row],[Player]],Last3!$B:$AD,7,0),"-")</f>
        <v>24.4</v>
      </c>
      <c r="P190" s="19">
        <f>IFERROR(VLOOKUP(Table2[[#This Row],[Player]],Last3!$B:$AD,8,0),"-")</f>
        <v>14</v>
      </c>
      <c r="Q190" s="19">
        <f>IFERROR(VLOOKUP(Table2[[#This Row],[Player]],Last3!$B:$AD,20,0),"-")</f>
        <v>5.7</v>
      </c>
      <c r="R190" s="19">
        <f>IFERROR(VLOOKUP(Table2[[#This Row],[Player]],Last3!$B:$AD,21,0),"-")</f>
        <v>2.7</v>
      </c>
      <c r="S190" s="19" t="str">
        <f>IFERROR(VLOOKUP(Table2[[#This Row],[Player]],Last1!$B:$AD,7,0),"-")</f>
        <v>-</v>
      </c>
      <c r="T190" s="19" t="str">
        <f>IFERROR(VLOOKUP(Table2[[#This Row],[Player]],Last1!$B:$AD,8,0),"-")</f>
        <v>-</v>
      </c>
      <c r="U190" s="19" t="str">
        <f>IFERROR(VLOOKUP(Table2[[#This Row],[Player]],Last1!$B:$AD,20,0),"-")</f>
        <v>-</v>
      </c>
      <c r="V190" s="19" t="str">
        <f>IFERROR(VLOOKUP(Table2[[#This Row],[Player]],Last1!$B:$AD,21,0),"-")</f>
        <v>-</v>
      </c>
      <c r="W190" s="75"/>
      <c r="X190" s="75"/>
      <c r="Y190" s="128">
        <f>Table2[[#This Row],[3PM]]</f>
        <v>0.5</v>
      </c>
      <c r="Z190" s="128">
        <f>Table2[[#This Row],[3PA]]</f>
        <v>1.7</v>
      </c>
      <c r="AA190" s="128" t="str">
        <f>IFERROR(VLOOKUP(Table2[[#This Row],[Player]],Last1!$B:$AD,12,0),"-")</f>
        <v>-</v>
      </c>
      <c r="AB190" s="128" t="str">
        <f>IFERROR(VLOOKUP(Table2[[#This Row],[Player]],Last1!$B:$AD,13,0),"-")</f>
        <v>-</v>
      </c>
      <c r="AC190" s="128">
        <f>IFERROR(VLOOKUP(Table2[[#This Row],[Player]],Last3!$B:$AD,12,0),"-")</f>
        <v>0.3</v>
      </c>
      <c r="AD190" s="128">
        <f>IFERROR(VLOOKUP(Table2[[#This Row],[Player]],Last3!$B:$AD,13,0),"-")</f>
        <v>2</v>
      </c>
      <c r="AE190" s="135">
        <f>0.33*AVERAGE(Table2[[#This Row],[L3_3PA]],Table2[[#This Row],[SEA_3PA]])</f>
        <v>0.61050000000000004</v>
      </c>
      <c r="AF190" s="76" t="str">
        <f>Table2[[#This Row],[L1_3PM]]</f>
        <v>-</v>
      </c>
      <c r="AG190" s="135" t="str">
        <f>IFERROR(Table2[[#This Row],[PROJ 3PM]]-Table2[[#This Row],[LG 3PM]],"-")</f>
        <v>-</v>
      </c>
      <c r="AH19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1" spans="1:34" x14ac:dyDescent="0.3">
      <c r="A191" s="2" t="s">
        <v>405</v>
      </c>
      <c r="B191" s="129" t="str">
        <f>IFERROR(VLOOKUP(Table2[[#This Row],[Player]],Season!$B:$AD,2,0),"-")</f>
        <v>GSW</v>
      </c>
      <c r="C191" s="19">
        <f>IFERROR(VLOOKUP(Table2[[#This Row],[Player]],Season!$B:$AD,3,0),"-")</f>
        <v>20</v>
      </c>
      <c r="D191" s="19">
        <f>IFERROR(VLOOKUP(Table2[[#This Row],[Player]],Season!$B:$AD,4,0),"-")</f>
        <v>12</v>
      </c>
      <c r="E191" s="19">
        <f>IFERROR(VLOOKUP(Table2[[#This Row],[Player]],Season!$B:$AD,7,0),"-")</f>
        <v>24.5</v>
      </c>
      <c r="F191" s="19">
        <f>IFERROR(VLOOKUP(Table2[[#This Row],[Player]],Season!$B:$AD,8,0),"-")</f>
        <v>13.9</v>
      </c>
      <c r="G191" s="19">
        <f>IFERROR(VLOOKUP(Table2[[#This Row],[Player]],Season!$B:$AD,20,0),"-")</f>
        <v>4.2</v>
      </c>
      <c r="H191" s="19">
        <f>IFERROR(VLOOKUP(Table2[[#This Row],[Player]],Season!$B:$AD,21,0),"-")</f>
        <v>1.8</v>
      </c>
      <c r="I191" s="19">
        <f>IFERROR(VLOOKUP(Table2[[#This Row],[Player]],Season!$B:$AD,9,0),"-")</f>
        <v>5.6</v>
      </c>
      <c r="J191" s="19">
        <f>IFERROR(VLOOKUP(Table2[[#This Row],[Player]],Season!$B:$AD,10,0),"-")</f>
        <v>9.6</v>
      </c>
      <c r="K191" s="19">
        <f>IFERROR(VLOOKUP(Table2[[#This Row],[Player]],Season!$B:$AD,12,0),"-")</f>
        <v>1.3</v>
      </c>
      <c r="L191" s="19">
        <f>IFERROR(VLOOKUP(Table2[[#This Row],[Player]],Season!$B:$AD,13,0),"-")</f>
        <v>2.8</v>
      </c>
      <c r="M191" s="19">
        <f>IFERROR(VLOOKUP(Table2[[#This Row],[Player]],Season!$B:$AD,15,0),"-")</f>
        <v>1.5</v>
      </c>
      <c r="N191" s="19">
        <f>IFERROR(VLOOKUP(Table2[[#This Row],[Player]],Season!$B:$AD,16,0),"-")</f>
        <v>2.2999999999999998</v>
      </c>
      <c r="O191" s="19">
        <f>IFERROR(VLOOKUP(Table2[[#This Row],[Player]],Last3!$B:$AD,7,0),"-")</f>
        <v>23.1</v>
      </c>
      <c r="P191" s="19">
        <f>IFERROR(VLOOKUP(Table2[[#This Row],[Player]],Last3!$B:$AD,8,0),"-")</f>
        <v>11</v>
      </c>
      <c r="Q191" s="19">
        <f>IFERROR(VLOOKUP(Table2[[#This Row],[Player]],Last3!$B:$AD,20,0),"-")</f>
        <v>2.5</v>
      </c>
      <c r="R191" s="19">
        <f>IFERROR(VLOOKUP(Table2[[#This Row],[Player]],Last3!$B:$AD,21,0),"-")</f>
        <v>1.3</v>
      </c>
      <c r="S191" s="19">
        <f>IFERROR(VLOOKUP(Table2[[#This Row],[Player]],Last1!$B:$AD,7,0),"-")</f>
        <v>31.2</v>
      </c>
      <c r="T191" s="19">
        <f>IFERROR(VLOOKUP(Table2[[#This Row],[Player]],Last1!$B:$AD,8,0),"-")</f>
        <v>13</v>
      </c>
      <c r="U191" s="19">
        <f>IFERROR(VLOOKUP(Table2[[#This Row],[Player]],Last1!$B:$AD,20,0),"-")</f>
        <v>4</v>
      </c>
      <c r="V191" s="19">
        <f>IFERROR(VLOOKUP(Table2[[#This Row],[Player]],Last1!$B:$AD,21,0),"-")</f>
        <v>1</v>
      </c>
      <c r="Y191" s="128">
        <f>Table2[[#This Row],[3PM]]</f>
        <v>1.3</v>
      </c>
      <c r="Z191" s="128">
        <f>Table2[[#This Row],[3PA]]</f>
        <v>2.8</v>
      </c>
      <c r="AA191" s="128">
        <f>IFERROR(VLOOKUP(Table2[[#This Row],[Player]],Last1!$B:$AD,12,0),"-")</f>
        <v>1</v>
      </c>
      <c r="AB191" s="128">
        <f>IFERROR(VLOOKUP(Table2[[#This Row],[Player]],Last1!$B:$AD,13,0),"-")</f>
        <v>1</v>
      </c>
      <c r="AC191" s="128">
        <f>IFERROR(VLOOKUP(Table2[[#This Row],[Player]],Last3!$B:$AD,12,0),"-")</f>
        <v>1</v>
      </c>
      <c r="AD191" s="128">
        <f>IFERROR(VLOOKUP(Table2[[#This Row],[Player]],Last3!$B:$AD,13,0),"-")</f>
        <v>2.5</v>
      </c>
      <c r="AE191" s="135">
        <f>0.33*AVERAGE(Table2[[#This Row],[L3_3PA]],Table2[[#This Row],[SEA_3PA]])</f>
        <v>0.87450000000000006</v>
      </c>
      <c r="AF191" s="76">
        <f>Table2[[#This Row],[L1_3PM]]</f>
        <v>1</v>
      </c>
      <c r="AG191" s="135">
        <f>IFERROR(Table2[[#This Row],[PROJ 3PM]]-Table2[[#This Row],[LG 3PM]],"-")</f>
        <v>-0.12549999999999994</v>
      </c>
      <c r="AH19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2" spans="1:34" x14ac:dyDescent="0.3">
      <c r="A192" s="2" t="s">
        <v>316</v>
      </c>
      <c r="B192" s="130" t="str">
        <f>IFERROR(VLOOKUP(Table2[[#This Row],[Player]],Season!$B:$AD,2,0),"-")</f>
        <v>GSW</v>
      </c>
      <c r="C192" s="75">
        <f>IFERROR(VLOOKUP(Table2[[#This Row],[Player]],Season!$B:$AD,3,0),"-")</f>
        <v>27</v>
      </c>
      <c r="D192" s="75">
        <f>IFERROR(VLOOKUP(Table2[[#This Row],[Player]],Season!$B:$AD,4,0),"-")</f>
        <v>15</v>
      </c>
      <c r="E192" s="75">
        <f>IFERROR(VLOOKUP(Table2[[#This Row],[Player]],Season!$B:$AD,7,0),"-")</f>
        <v>25.1</v>
      </c>
      <c r="F192" s="19">
        <f>IFERROR(VLOOKUP(Table2[[#This Row],[Player]],Season!$B:$AD,8,0),"-")</f>
        <v>7.9</v>
      </c>
      <c r="G192" s="19">
        <f>IFERROR(VLOOKUP(Table2[[#This Row],[Player]],Season!$B:$AD,20,0),"-")</f>
        <v>9.3000000000000007</v>
      </c>
      <c r="H192" s="19">
        <f>IFERROR(VLOOKUP(Table2[[#This Row],[Player]],Season!$B:$AD,21,0),"-")</f>
        <v>2.2999999999999998</v>
      </c>
      <c r="I192" s="19">
        <f>IFERROR(VLOOKUP(Table2[[#This Row],[Player]],Season!$B:$AD,9,0),"-")</f>
        <v>3.2</v>
      </c>
      <c r="J192" s="19">
        <f>IFERROR(VLOOKUP(Table2[[#This Row],[Player]],Season!$B:$AD,10,0),"-")</f>
        <v>5.9</v>
      </c>
      <c r="K192" s="19">
        <f>IFERROR(VLOOKUP(Table2[[#This Row],[Player]],Season!$B:$AD,12,0),"-")</f>
        <v>0</v>
      </c>
      <c r="L192" s="19">
        <f>IFERROR(VLOOKUP(Table2[[#This Row],[Player]],Season!$B:$AD,13,0),"-")</f>
        <v>0.1</v>
      </c>
      <c r="M192" s="19">
        <f>IFERROR(VLOOKUP(Table2[[#This Row],[Player]],Season!$B:$AD,15,0),"-")</f>
        <v>1.5</v>
      </c>
      <c r="N192" s="19">
        <f>IFERROR(VLOOKUP(Table2[[#This Row],[Player]],Season!$B:$AD,16,0),"-")</f>
        <v>2.5</v>
      </c>
      <c r="O192" s="19">
        <f>IFERROR(VLOOKUP(Table2[[#This Row],[Player]],Last3!$B:$AD,7,0),"-")</f>
        <v>27.5</v>
      </c>
      <c r="P192" s="19">
        <f>IFERROR(VLOOKUP(Table2[[#This Row],[Player]],Last3!$B:$AD,8,0),"-")</f>
        <v>6</v>
      </c>
      <c r="Q192" s="19">
        <f>IFERROR(VLOOKUP(Table2[[#This Row],[Player]],Last3!$B:$AD,20,0),"-")</f>
        <v>9.3000000000000007</v>
      </c>
      <c r="R192" s="19">
        <f>IFERROR(VLOOKUP(Table2[[#This Row],[Player]],Last3!$B:$AD,21,0),"-")</f>
        <v>3.3</v>
      </c>
      <c r="S192" s="19">
        <f>IFERROR(VLOOKUP(Table2[[#This Row],[Player]],Last1!$B:$AD,7,0),"-")</f>
        <v>22.1</v>
      </c>
      <c r="T192" s="19">
        <f>IFERROR(VLOOKUP(Table2[[#This Row],[Player]],Last1!$B:$AD,8,0),"-")</f>
        <v>3</v>
      </c>
      <c r="U192" s="19">
        <f>IFERROR(VLOOKUP(Table2[[#This Row],[Player]],Last1!$B:$AD,20,0),"-")</f>
        <v>8</v>
      </c>
      <c r="V192" s="19">
        <f>IFERROR(VLOOKUP(Table2[[#This Row],[Player]],Last1!$B:$AD,21,0),"-")</f>
        <v>2</v>
      </c>
      <c r="W192" s="75"/>
      <c r="X192" s="75"/>
      <c r="Y192" s="128">
        <f>Table2[[#This Row],[3PM]]</f>
        <v>0</v>
      </c>
      <c r="Z192" s="128">
        <f>Table2[[#This Row],[3PA]]</f>
        <v>0.1</v>
      </c>
      <c r="AA192" s="128">
        <f>IFERROR(VLOOKUP(Table2[[#This Row],[Player]],Last1!$B:$AD,12,0),"-")</f>
        <v>0</v>
      </c>
      <c r="AB192" s="128">
        <f>IFERROR(VLOOKUP(Table2[[#This Row],[Player]],Last1!$B:$AD,13,0),"-")</f>
        <v>0</v>
      </c>
      <c r="AC192" s="128">
        <f>IFERROR(VLOOKUP(Table2[[#This Row],[Player]],Last3!$B:$AD,12,0),"-")</f>
        <v>0</v>
      </c>
      <c r="AD192" s="128">
        <f>IFERROR(VLOOKUP(Table2[[#This Row],[Player]],Last3!$B:$AD,13,0),"-")</f>
        <v>0</v>
      </c>
      <c r="AE192" s="135">
        <f>0.33*AVERAGE(Table2[[#This Row],[L3_3PA]],Table2[[#This Row],[SEA_3PA]])</f>
        <v>1.6500000000000001E-2</v>
      </c>
      <c r="AF192" s="76">
        <f>Table2[[#This Row],[L1_3PM]]</f>
        <v>0</v>
      </c>
      <c r="AG192" s="135">
        <f>IFERROR(Table2[[#This Row],[PROJ 3PM]]-Table2[[#This Row],[LG 3PM]],"-")</f>
        <v>1.6500000000000001E-2</v>
      </c>
      <c r="AH19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3" spans="1:34" x14ac:dyDescent="0.3">
      <c r="A193" s="2" t="s">
        <v>261</v>
      </c>
      <c r="B193" s="129" t="str">
        <f>IFERROR(VLOOKUP(Table2[[#This Row],[Player]],Season!$B:$AD,2,0),"-")</f>
        <v>DEN</v>
      </c>
      <c r="C193" s="19">
        <f>IFERROR(VLOOKUP(Table2[[#This Row],[Player]],Season!$B:$AD,3,0),"-")</f>
        <v>32</v>
      </c>
      <c r="D193" s="19">
        <f>IFERROR(VLOOKUP(Table2[[#This Row],[Player]],Season!$B:$AD,4,0),"-")</f>
        <v>9</v>
      </c>
      <c r="E193" s="19">
        <f>IFERROR(VLOOKUP(Table2[[#This Row],[Player]],Season!$B:$AD,7,0),"-")</f>
        <v>18.7</v>
      </c>
      <c r="F193" s="19">
        <f>IFERROR(VLOOKUP(Table2[[#This Row],[Player]],Season!$B:$AD,8,0),"-")</f>
        <v>6</v>
      </c>
      <c r="G193" s="19">
        <f>IFERROR(VLOOKUP(Table2[[#This Row],[Player]],Season!$B:$AD,20,0),"-")</f>
        <v>1.1000000000000001</v>
      </c>
      <c r="H193" s="19">
        <f>IFERROR(VLOOKUP(Table2[[#This Row],[Player]],Season!$B:$AD,21,0),"-")</f>
        <v>3.1</v>
      </c>
      <c r="I193" s="19">
        <f>IFERROR(VLOOKUP(Table2[[#This Row],[Player]],Season!$B:$AD,9,0),"-")</f>
        <v>2.2000000000000002</v>
      </c>
      <c r="J193" s="19">
        <f>IFERROR(VLOOKUP(Table2[[#This Row],[Player]],Season!$B:$AD,10,0),"-")</f>
        <v>6.9</v>
      </c>
      <c r="K193" s="19">
        <f>IFERROR(VLOOKUP(Table2[[#This Row],[Player]],Season!$B:$AD,12,0),"-")</f>
        <v>1.1000000000000001</v>
      </c>
      <c r="L193" s="19">
        <f>IFERROR(VLOOKUP(Table2[[#This Row],[Player]],Season!$B:$AD,13,0),"-")</f>
        <v>3.7</v>
      </c>
      <c r="M193" s="19">
        <f>IFERROR(VLOOKUP(Table2[[#This Row],[Player]],Season!$B:$AD,15,0),"-")</f>
        <v>0.4</v>
      </c>
      <c r="N193" s="19">
        <f>IFERROR(VLOOKUP(Table2[[#This Row],[Player]],Season!$B:$AD,16,0),"-")</f>
        <v>0.7</v>
      </c>
      <c r="O193" s="19">
        <f>IFERROR(VLOOKUP(Table2[[#This Row],[Player]],Last3!$B:$AD,7,0),"-")</f>
        <v>5.0999999999999996</v>
      </c>
      <c r="P193" s="19">
        <f>IFERROR(VLOOKUP(Table2[[#This Row],[Player]],Last3!$B:$AD,8,0),"-")</f>
        <v>4</v>
      </c>
      <c r="Q193" s="19">
        <f>IFERROR(VLOOKUP(Table2[[#This Row],[Player]],Last3!$B:$AD,20,0),"-")</f>
        <v>1</v>
      </c>
      <c r="R193" s="19">
        <f>IFERROR(VLOOKUP(Table2[[#This Row],[Player]],Last3!$B:$AD,21,0),"-")</f>
        <v>1</v>
      </c>
      <c r="S193" s="19" t="str">
        <f>IFERROR(VLOOKUP(Table2[[#This Row],[Player]],Last1!$B:$AD,7,0),"-")</f>
        <v>-</v>
      </c>
      <c r="T193" s="19" t="str">
        <f>IFERROR(VLOOKUP(Table2[[#This Row],[Player]],Last1!$B:$AD,8,0),"-")</f>
        <v>-</v>
      </c>
      <c r="U193" s="19" t="str">
        <f>IFERROR(VLOOKUP(Table2[[#This Row],[Player]],Last1!$B:$AD,20,0),"-")</f>
        <v>-</v>
      </c>
      <c r="V193" s="19" t="str">
        <f>IFERROR(VLOOKUP(Table2[[#This Row],[Player]],Last1!$B:$AD,21,0),"-")</f>
        <v>-</v>
      </c>
      <c r="Y193" s="128">
        <f>Table2[[#This Row],[3PM]]</f>
        <v>1.1000000000000001</v>
      </c>
      <c r="Z193" s="128">
        <f>Table2[[#This Row],[3PA]]</f>
        <v>3.7</v>
      </c>
      <c r="AA193" s="128" t="str">
        <f>IFERROR(VLOOKUP(Table2[[#This Row],[Player]],Last1!$B:$AD,12,0),"-")</f>
        <v>-</v>
      </c>
      <c r="AB193" s="128" t="str">
        <f>IFERROR(VLOOKUP(Table2[[#This Row],[Player]],Last1!$B:$AD,13,0),"-")</f>
        <v>-</v>
      </c>
      <c r="AC193" s="128">
        <f>IFERROR(VLOOKUP(Table2[[#This Row],[Player]],Last3!$B:$AD,12,0),"-")</f>
        <v>0</v>
      </c>
      <c r="AD193" s="128">
        <f>IFERROR(VLOOKUP(Table2[[#This Row],[Player]],Last3!$B:$AD,13,0),"-")</f>
        <v>0</v>
      </c>
      <c r="AE193" s="135">
        <f>0.33*AVERAGE(Table2[[#This Row],[L3_3PA]],Table2[[#This Row],[SEA_3PA]])</f>
        <v>0.61050000000000004</v>
      </c>
      <c r="AF193" s="76" t="str">
        <f>Table2[[#This Row],[L1_3PM]]</f>
        <v>-</v>
      </c>
      <c r="AG193" s="135" t="str">
        <f>IFERROR(Table2[[#This Row],[PROJ 3PM]]-Table2[[#This Row],[LG 3PM]],"-")</f>
        <v>-</v>
      </c>
      <c r="AH19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4" spans="1:34" x14ac:dyDescent="0.3">
      <c r="A194" s="2" t="s">
        <v>357</v>
      </c>
      <c r="B194" s="129" t="str">
        <f>IFERROR(VLOOKUP(Table2[[#This Row],[Player]],Season!$B:$AD,2,0),"-")</f>
        <v>GSW</v>
      </c>
      <c r="C194" s="134">
        <f>IFERROR(VLOOKUP(Table2[[#This Row],[Player]],Season!$B:$AD,3,0),"-")</f>
        <v>25</v>
      </c>
      <c r="D194" s="134">
        <f>IFERROR(VLOOKUP(Table2[[#This Row],[Player]],Season!$B:$AD,4,0),"-")</f>
        <v>4</v>
      </c>
      <c r="E194" s="134">
        <f>IFERROR(VLOOKUP(Table2[[#This Row],[Player]],Season!$B:$AD,7,0),"-")</f>
        <v>19.899999999999999</v>
      </c>
      <c r="F194" s="19">
        <f>IFERROR(VLOOKUP(Table2[[#This Row],[Player]],Season!$B:$AD,8,0),"-")</f>
        <v>4.3</v>
      </c>
      <c r="G194" s="19">
        <f>IFERROR(VLOOKUP(Table2[[#This Row],[Player]],Season!$B:$AD,20,0),"-")</f>
        <v>2.5</v>
      </c>
      <c r="H194" s="19">
        <f>IFERROR(VLOOKUP(Table2[[#This Row],[Player]],Season!$B:$AD,21,0),"-")</f>
        <v>3.5</v>
      </c>
      <c r="I194" s="19">
        <f>IFERROR(VLOOKUP(Table2[[#This Row],[Player]],Season!$B:$AD,9,0),"-")</f>
        <v>1.3</v>
      </c>
      <c r="J194" s="19">
        <f>IFERROR(VLOOKUP(Table2[[#This Row],[Player]],Season!$B:$AD,10,0),"-")</f>
        <v>5</v>
      </c>
      <c r="K194" s="19">
        <f>IFERROR(VLOOKUP(Table2[[#This Row],[Player]],Season!$B:$AD,12,0),"-")</f>
        <v>0.8</v>
      </c>
      <c r="L194" s="19">
        <f>IFERROR(VLOOKUP(Table2[[#This Row],[Player]],Season!$B:$AD,13,0),"-")</f>
        <v>2.8</v>
      </c>
      <c r="M194" s="19">
        <f>IFERROR(VLOOKUP(Table2[[#This Row],[Player]],Season!$B:$AD,15,0),"-")</f>
        <v>1</v>
      </c>
      <c r="N194" s="19">
        <f>IFERROR(VLOOKUP(Table2[[#This Row],[Player]],Season!$B:$AD,16,0),"-")</f>
        <v>1</v>
      </c>
      <c r="O194" s="19" t="str">
        <f>IFERROR(VLOOKUP(Table2[[#This Row],[Player]],Last3!$B:$AD,7,0),"-")</f>
        <v>-</v>
      </c>
      <c r="P194" s="19" t="str">
        <f>IFERROR(VLOOKUP(Table2[[#This Row],[Player]],Last3!$B:$AD,8,0),"-")</f>
        <v>-</v>
      </c>
      <c r="Q194" s="19" t="str">
        <f>IFERROR(VLOOKUP(Table2[[#This Row],[Player]],Last3!$B:$AD,20,0),"-")</f>
        <v>-</v>
      </c>
      <c r="R194" s="19" t="str">
        <f>IFERROR(VLOOKUP(Table2[[#This Row],[Player]],Last3!$B:$AD,21,0),"-")</f>
        <v>-</v>
      </c>
      <c r="S194" s="19" t="str">
        <f>IFERROR(VLOOKUP(Table2[[#This Row],[Player]],Last1!$B:$AD,7,0),"-")</f>
        <v>-</v>
      </c>
      <c r="T194" s="19" t="str">
        <f>IFERROR(VLOOKUP(Table2[[#This Row],[Player]],Last1!$B:$AD,8,0),"-")</f>
        <v>-</v>
      </c>
      <c r="U194" s="19" t="str">
        <f>IFERROR(VLOOKUP(Table2[[#This Row],[Player]],Last1!$B:$AD,20,0),"-")</f>
        <v>-</v>
      </c>
      <c r="V194" s="19" t="str">
        <f>IFERROR(VLOOKUP(Table2[[#This Row],[Player]],Last1!$B:$AD,21,0),"-")</f>
        <v>-</v>
      </c>
      <c r="W194" s="75"/>
      <c r="X194" s="75"/>
      <c r="Y194" s="128">
        <f>Table2[[#This Row],[3PM]]</f>
        <v>0.8</v>
      </c>
      <c r="Z194" s="128">
        <f>Table2[[#This Row],[3PA]]</f>
        <v>2.8</v>
      </c>
      <c r="AA194" s="128" t="str">
        <f>IFERROR(VLOOKUP(Table2[[#This Row],[Player]],Last1!$B:$AD,12,0),"-")</f>
        <v>-</v>
      </c>
      <c r="AB194" s="128" t="str">
        <f>IFERROR(VLOOKUP(Table2[[#This Row],[Player]],Last1!$B:$AD,13,0),"-")</f>
        <v>-</v>
      </c>
      <c r="AC194" s="128" t="str">
        <f>IFERROR(VLOOKUP(Table2[[#This Row],[Player]],Last3!$B:$AD,12,0),"-")</f>
        <v>-</v>
      </c>
      <c r="AD194" s="128" t="str">
        <f>IFERROR(VLOOKUP(Table2[[#This Row],[Player]],Last3!$B:$AD,13,0),"-")</f>
        <v>-</v>
      </c>
      <c r="AE194" s="135">
        <f>0.33*AVERAGE(Table2[[#This Row],[L3_3PA]],Table2[[#This Row],[SEA_3PA]])</f>
        <v>0.92399999999999993</v>
      </c>
      <c r="AF194" s="76" t="str">
        <f>Table2[[#This Row],[L1_3PM]]</f>
        <v>-</v>
      </c>
      <c r="AG194" s="135" t="str">
        <f>IFERROR(Table2[[#This Row],[PROJ 3PM]]-Table2[[#This Row],[LG 3PM]],"-")</f>
        <v>-</v>
      </c>
      <c r="AH19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5" spans="1:34" x14ac:dyDescent="0.3">
      <c r="A195" s="2" t="s">
        <v>421</v>
      </c>
      <c r="B195" s="129" t="str">
        <f>IFERROR(VLOOKUP(Table2[[#This Row],[Player]],Season!$B:$AD,2,0),"-")</f>
        <v>GSW</v>
      </c>
      <c r="C195" s="134">
        <f>IFERROR(VLOOKUP(Table2[[#This Row],[Player]],Season!$B:$AD,3,0),"-")</f>
        <v>25</v>
      </c>
      <c r="D195" s="134">
        <f>IFERROR(VLOOKUP(Table2[[#This Row],[Player]],Season!$B:$AD,4,0),"-")</f>
        <v>10</v>
      </c>
      <c r="E195" s="134">
        <f>IFERROR(VLOOKUP(Table2[[#This Row],[Player]],Season!$B:$AD,7,0),"-")</f>
        <v>19.600000000000001</v>
      </c>
      <c r="F195" s="19">
        <f>IFERROR(VLOOKUP(Table2[[#This Row],[Player]],Season!$B:$AD,8,0),"-")</f>
        <v>6.6</v>
      </c>
      <c r="G195" s="19">
        <f>IFERROR(VLOOKUP(Table2[[#This Row],[Player]],Season!$B:$AD,20,0),"-")</f>
        <v>3.2</v>
      </c>
      <c r="H195" s="19">
        <f>IFERROR(VLOOKUP(Table2[[#This Row],[Player]],Season!$B:$AD,21,0),"-")</f>
        <v>0.9</v>
      </c>
      <c r="I195" s="19">
        <f>IFERROR(VLOOKUP(Table2[[#This Row],[Player]],Season!$B:$AD,9,0),"-")</f>
        <v>2.1</v>
      </c>
      <c r="J195" s="19">
        <f>IFERROR(VLOOKUP(Table2[[#This Row],[Player]],Season!$B:$AD,10,0),"-")</f>
        <v>5.4</v>
      </c>
      <c r="K195" s="19">
        <f>IFERROR(VLOOKUP(Table2[[#This Row],[Player]],Season!$B:$AD,12,0),"-")</f>
        <v>1.3</v>
      </c>
      <c r="L195" s="19">
        <f>IFERROR(VLOOKUP(Table2[[#This Row],[Player]],Season!$B:$AD,13,0),"-")</f>
        <v>3.8</v>
      </c>
      <c r="M195" s="19">
        <f>IFERROR(VLOOKUP(Table2[[#This Row],[Player]],Season!$B:$AD,15,0),"-")</f>
        <v>1.1000000000000001</v>
      </c>
      <c r="N195" s="19">
        <f>IFERROR(VLOOKUP(Table2[[#This Row],[Player]],Season!$B:$AD,16,0),"-")</f>
        <v>1.3</v>
      </c>
      <c r="O195" s="19">
        <f>IFERROR(VLOOKUP(Table2[[#This Row],[Player]],Last3!$B:$AD,7,0),"-")</f>
        <v>17.100000000000001</v>
      </c>
      <c r="P195" s="19">
        <f>IFERROR(VLOOKUP(Table2[[#This Row],[Player]],Last3!$B:$AD,8,0),"-")</f>
        <v>4.5</v>
      </c>
      <c r="Q195" s="19">
        <f>IFERROR(VLOOKUP(Table2[[#This Row],[Player]],Last3!$B:$AD,20,0),"-")</f>
        <v>3</v>
      </c>
      <c r="R195" s="19">
        <f>IFERROR(VLOOKUP(Table2[[#This Row],[Player]],Last3!$B:$AD,21,0),"-")</f>
        <v>1</v>
      </c>
      <c r="S195" s="19">
        <f>IFERROR(VLOOKUP(Table2[[#This Row],[Player]],Last1!$B:$AD,7,0),"-")</f>
        <v>17.5</v>
      </c>
      <c r="T195" s="19">
        <f>IFERROR(VLOOKUP(Table2[[#This Row],[Player]],Last1!$B:$AD,8,0),"-")</f>
        <v>4</v>
      </c>
      <c r="U195" s="19">
        <f>IFERROR(VLOOKUP(Table2[[#This Row],[Player]],Last1!$B:$AD,20,0),"-")</f>
        <v>0</v>
      </c>
      <c r="V195" s="19">
        <f>IFERROR(VLOOKUP(Table2[[#This Row],[Player]],Last1!$B:$AD,21,0),"-")</f>
        <v>2</v>
      </c>
      <c r="W195" s="75"/>
      <c r="X195" s="75"/>
      <c r="Y195" s="128">
        <f>Table2[[#This Row],[3PM]]</f>
        <v>1.3</v>
      </c>
      <c r="Z195" s="128">
        <f>Table2[[#This Row],[3PA]]</f>
        <v>3.8</v>
      </c>
      <c r="AA195" s="128">
        <f>IFERROR(VLOOKUP(Table2[[#This Row],[Player]],Last1!$B:$AD,12,0),"-")</f>
        <v>1</v>
      </c>
      <c r="AB195" s="128">
        <f>IFERROR(VLOOKUP(Table2[[#This Row],[Player]],Last1!$B:$AD,13,0),"-")</f>
        <v>2</v>
      </c>
      <c r="AC195" s="128">
        <f>IFERROR(VLOOKUP(Table2[[#This Row],[Player]],Last3!$B:$AD,12,0),"-")</f>
        <v>1</v>
      </c>
      <c r="AD195" s="128">
        <f>IFERROR(VLOOKUP(Table2[[#This Row],[Player]],Last3!$B:$AD,13,0),"-")</f>
        <v>2.8</v>
      </c>
      <c r="AE195" s="135">
        <f>0.33*AVERAGE(Table2[[#This Row],[L3_3PA]],Table2[[#This Row],[SEA_3PA]])</f>
        <v>1.089</v>
      </c>
      <c r="AF195" s="76">
        <f>Table2[[#This Row],[L1_3PM]]</f>
        <v>1</v>
      </c>
      <c r="AG195" s="135">
        <f>IFERROR(Table2[[#This Row],[PROJ 3PM]]-Table2[[#This Row],[LG 3PM]],"-")</f>
        <v>8.8999999999999968E-2</v>
      </c>
      <c r="AH19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6" spans="1:34" x14ac:dyDescent="0.3">
      <c r="A196" s="2" t="s">
        <v>482</v>
      </c>
      <c r="B196" s="129" t="str">
        <f>IFERROR(VLOOKUP(Table2[[#This Row],[Player]],Season!$B:$AD,2,0),"-")</f>
        <v>CLE</v>
      </c>
      <c r="C196" s="19">
        <f>IFERROR(VLOOKUP(Table2[[#This Row],[Player]],Season!$B:$AD,3,0),"-")</f>
        <v>25</v>
      </c>
      <c r="D196" s="19">
        <f>IFERROR(VLOOKUP(Table2[[#This Row],[Player]],Season!$B:$AD,4,0),"-")</f>
        <v>14</v>
      </c>
      <c r="E196" s="19">
        <f>IFERROR(VLOOKUP(Table2[[#This Row],[Player]],Season!$B:$AD,7,0),"-")</f>
        <v>19.3</v>
      </c>
      <c r="F196" s="19">
        <f>IFERROR(VLOOKUP(Table2[[#This Row],[Player]],Season!$B:$AD,8,0),"-")</f>
        <v>5.8</v>
      </c>
      <c r="G196" s="19">
        <f>IFERROR(VLOOKUP(Table2[[#This Row],[Player]],Season!$B:$AD,20,0),"-")</f>
        <v>4.2</v>
      </c>
      <c r="H196" s="19">
        <f>IFERROR(VLOOKUP(Table2[[#This Row],[Player]],Season!$B:$AD,21,0),"-")</f>
        <v>0.6</v>
      </c>
      <c r="I196" s="19">
        <f>IFERROR(VLOOKUP(Table2[[#This Row],[Player]],Season!$B:$AD,9,0),"-")</f>
        <v>2.2000000000000002</v>
      </c>
      <c r="J196" s="19">
        <f>IFERROR(VLOOKUP(Table2[[#This Row],[Player]],Season!$B:$AD,10,0),"-")</f>
        <v>4.8</v>
      </c>
      <c r="K196" s="19">
        <f>IFERROR(VLOOKUP(Table2[[#This Row],[Player]],Season!$B:$AD,12,0),"-")</f>
        <v>0.6</v>
      </c>
      <c r="L196" s="19">
        <f>IFERROR(VLOOKUP(Table2[[#This Row],[Player]],Season!$B:$AD,13,0),"-")</f>
        <v>1.4</v>
      </c>
      <c r="M196" s="19">
        <f>IFERROR(VLOOKUP(Table2[[#This Row],[Player]],Season!$B:$AD,15,0),"-")</f>
        <v>0.8</v>
      </c>
      <c r="N196" s="19">
        <f>IFERROR(VLOOKUP(Table2[[#This Row],[Player]],Season!$B:$AD,16,0),"-")</f>
        <v>1.1000000000000001</v>
      </c>
      <c r="O196" s="19">
        <f>IFERROR(VLOOKUP(Table2[[#This Row],[Player]],Last3!$B:$AD,7,0),"-")</f>
        <v>15</v>
      </c>
      <c r="P196" s="19">
        <f>IFERROR(VLOOKUP(Table2[[#This Row],[Player]],Last3!$B:$AD,8,0),"-")</f>
        <v>2.2999999999999998</v>
      </c>
      <c r="Q196" s="19">
        <f>IFERROR(VLOOKUP(Table2[[#This Row],[Player]],Last3!$B:$AD,20,0),"-")</f>
        <v>3.8</v>
      </c>
      <c r="R196" s="19">
        <f>IFERROR(VLOOKUP(Table2[[#This Row],[Player]],Last3!$B:$AD,21,0),"-")</f>
        <v>0</v>
      </c>
      <c r="S196" s="19">
        <f>IFERROR(VLOOKUP(Table2[[#This Row],[Player]],Last1!$B:$AD,7,0),"-")</f>
        <v>40.700000000000003</v>
      </c>
      <c r="T196" s="19">
        <f>IFERROR(VLOOKUP(Table2[[#This Row],[Player]],Last1!$B:$AD,8,0),"-")</f>
        <v>4</v>
      </c>
      <c r="U196" s="19">
        <f>IFERROR(VLOOKUP(Table2[[#This Row],[Player]],Last1!$B:$AD,20,0),"-")</f>
        <v>9</v>
      </c>
      <c r="V196" s="19">
        <f>IFERROR(VLOOKUP(Table2[[#This Row],[Player]],Last1!$B:$AD,21,0),"-")</f>
        <v>0</v>
      </c>
      <c r="Y196" s="128">
        <f>Table2[[#This Row],[3PM]]</f>
        <v>0.6</v>
      </c>
      <c r="Z196" s="128">
        <f>Table2[[#This Row],[3PA]]</f>
        <v>1.4</v>
      </c>
      <c r="AA196" s="128">
        <f>IFERROR(VLOOKUP(Table2[[#This Row],[Player]],Last1!$B:$AD,12,0),"-")</f>
        <v>0</v>
      </c>
      <c r="AB196" s="128">
        <f>IFERROR(VLOOKUP(Table2[[#This Row],[Player]],Last1!$B:$AD,13,0),"-")</f>
        <v>0</v>
      </c>
      <c r="AC196" s="128">
        <f>IFERROR(VLOOKUP(Table2[[#This Row],[Player]],Last3!$B:$AD,12,0),"-")</f>
        <v>0.3</v>
      </c>
      <c r="AD196" s="128">
        <f>IFERROR(VLOOKUP(Table2[[#This Row],[Player]],Last3!$B:$AD,13,0),"-")</f>
        <v>0.8</v>
      </c>
      <c r="AE196" s="135">
        <f>0.33*AVERAGE(Table2[[#This Row],[L3_3PA]],Table2[[#This Row],[SEA_3PA]])</f>
        <v>0.36300000000000004</v>
      </c>
      <c r="AF196" s="76">
        <f>Table2[[#This Row],[L1_3PM]]</f>
        <v>0</v>
      </c>
      <c r="AG196" s="135">
        <f>IFERROR(Table2[[#This Row],[PROJ 3PM]]-Table2[[#This Row],[LG 3PM]],"-")</f>
        <v>0.36300000000000004</v>
      </c>
      <c r="AH19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7" spans="1:34" x14ac:dyDescent="0.3">
      <c r="A197" s="2" t="s">
        <v>2202</v>
      </c>
      <c r="B197" s="129" t="str">
        <f>IFERROR(VLOOKUP(Table2[[#This Row],[Player]],Season!$B:$AD,2,0),"-")</f>
        <v>MIL</v>
      </c>
      <c r="C197" s="134">
        <f>IFERROR(VLOOKUP(Table2[[#This Row],[Player]],Season!$B:$AD,3,0),"-")</f>
        <v>35</v>
      </c>
      <c r="D197" s="134">
        <f>IFERROR(VLOOKUP(Table2[[#This Row],[Player]],Season!$B:$AD,4,0),"-")</f>
        <v>14</v>
      </c>
      <c r="E197" s="134">
        <f>IFERROR(VLOOKUP(Table2[[#This Row],[Player]],Season!$B:$AD,7,0),"-")</f>
        <v>23.5</v>
      </c>
      <c r="F197" s="19">
        <f>IFERROR(VLOOKUP(Table2[[#This Row],[Player]],Season!$B:$AD,8,0),"-")</f>
        <v>8.9</v>
      </c>
      <c r="G197" s="19">
        <f>IFERROR(VLOOKUP(Table2[[#This Row],[Player]],Season!$B:$AD,20,0),"-")</f>
        <v>3.1</v>
      </c>
      <c r="H197" s="19">
        <f>IFERROR(VLOOKUP(Table2[[#This Row],[Player]],Season!$B:$AD,21,0),"-")</f>
        <v>3.6</v>
      </c>
      <c r="I197" s="19">
        <f>IFERROR(VLOOKUP(Table2[[#This Row],[Player]],Season!$B:$AD,9,0),"-")</f>
        <v>3</v>
      </c>
      <c r="J197" s="19">
        <f>IFERROR(VLOOKUP(Table2[[#This Row],[Player]],Season!$B:$AD,10,0),"-")</f>
        <v>5.7</v>
      </c>
      <c r="K197" s="19">
        <f>IFERROR(VLOOKUP(Table2[[#This Row],[Player]],Season!$B:$AD,12,0),"-")</f>
        <v>2.5</v>
      </c>
      <c r="L197" s="19">
        <f>IFERROR(VLOOKUP(Table2[[#This Row],[Player]],Season!$B:$AD,13,0),"-")</f>
        <v>4.8</v>
      </c>
      <c r="M197" s="19">
        <f>IFERROR(VLOOKUP(Table2[[#This Row],[Player]],Season!$B:$AD,15,0),"-")</f>
        <v>0.4</v>
      </c>
      <c r="N197" s="19">
        <f>IFERROR(VLOOKUP(Table2[[#This Row],[Player]],Season!$B:$AD,16,0),"-")</f>
        <v>0.4</v>
      </c>
      <c r="O197" s="19">
        <f>IFERROR(VLOOKUP(Table2[[#This Row],[Player]],Last3!$B:$AD,7,0),"-")</f>
        <v>20.7</v>
      </c>
      <c r="P197" s="19">
        <f>IFERROR(VLOOKUP(Table2[[#This Row],[Player]],Last3!$B:$AD,8,0),"-")</f>
        <v>6.3</v>
      </c>
      <c r="Q197" s="19">
        <f>IFERROR(VLOOKUP(Table2[[#This Row],[Player]],Last3!$B:$AD,20,0),"-")</f>
        <v>1</v>
      </c>
      <c r="R197" s="19">
        <f>IFERROR(VLOOKUP(Table2[[#This Row],[Player]],Last3!$B:$AD,21,0),"-")</f>
        <v>3.3</v>
      </c>
      <c r="S197" s="19">
        <f>IFERROR(VLOOKUP(Table2[[#This Row],[Player]],Last1!$B:$AD,7,0),"-")</f>
        <v>20.399999999999999</v>
      </c>
      <c r="T197" s="19">
        <f>IFERROR(VLOOKUP(Table2[[#This Row],[Player]],Last1!$B:$AD,8,0),"-")</f>
        <v>3</v>
      </c>
      <c r="U197" s="19">
        <f>IFERROR(VLOOKUP(Table2[[#This Row],[Player]],Last1!$B:$AD,20,0),"-")</f>
        <v>1</v>
      </c>
      <c r="V197" s="19">
        <f>IFERROR(VLOOKUP(Table2[[#This Row],[Player]],Last1!$B:$AD,21,0),"-")</f>
        <v>4</v>
      </c>
      <c r="W197" s="75"/>
      <c r="X197" s="75"/>
      <c r="Y197" s="128">
        <f>Table2[[#This Row],[3PM]]</f>
        <v>2.5</v>
      </c>
      <c r="Z197" s="128">
        <f>Table2[[#This Row],[3PA]]</f>
        <v>4.8</v>
      </c>
      <c r="AA197" s="128">
        <f>IFERROR(VLOOKUP(Table2[[#This Row],[Player]],Last1!$B:$AD,12,0),"-")</f>
        <v>1</v>
      </c>
      <c r="AB197" s="128">
        <f>IFERROR(VLOOKUP(Table2[[#This Row],[Player]],Last1!$B:$AD,13,0),"-")</f>
        <v>5</v>
      </c>
      <c r="AC197" s="128">
        <f>IFERROR(VLOOKUP(Table2[[#This Row],[Player]],Last3!$B:$AD,12,0),"-")</f>
        <v>1.8</v>
      </c>
      <c r="AD197" s="128">
        <f>IFERROR(VLOOKUP(Table2[[#This Row],[Player]],Last3!$B:$AD,13,0),"-")</f>
        <v>4.3</v>
      </c>
      <c r="AE197" s="135">
        <f>0.33*AVERAGE(Table2[[#This Row],[L3_3PA]],Table2[[#This Row],[SEA_3PA]])</f>
        <v>1.5015000000000001</v>
      </c>
      <c r="AF197" s="76">
        <f>Table2[[#This Row],[L1_3PM]]</f>
        <v>1</v>
      </c>
      <c r="AG197" s="135">
        <f>IFERROR(Table2[[#This Row],[PROJ 3PM]]-Table2[[#This Row],[LG 3PM]],"-")</f>
        <v>0.50150000000000006</v>
      </c>
      <c r="AH19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8" spans="1:34" x14ac:dyDescent="0.3">
      <c r="A198" s="2" t="s">
        <v>309</v>
      </c>
      <c r="B198" s="129" t="str">
        <f>IFERROR(VLOOKUP(Table2[[#This Row],[Player]],Season!$B:$AD,2,0),"-")</f>
        <v>PHI</v>
      </c>
      <c r="C198" s="134">
        <f>IFERROR(VLOOKUP(Table2[[#This Row],[Player]],Season!$B:$AD,3,0),"-")</f>
        <v>37</v>
      </c>
      <c r="D198" s="134">
        <f>IFERROR(VLOOKUP(Table2[[#This Row],[Player]],Season!$B:$AD,4,0),"-")</f>
        <v>12</v>
      </c>
      <c r="E198" s="134">
        <f>IFERROR(VLOOKUP(Table2[[#This Row],[Player]],Season!$B:$AD,7,0),"-")</f>
        <v>23.6</v>
      </c>
      <c r="F198" s="19">
        <f>IFERROR(VLOOKUP(Table2[[#This Row],[Player]],Season!$B:$AD,8,0),"-")</f>
        <v>2.2999999999999998</v>
      </c>
      <c r="G198" s="19">
        <f>IFERROR(VLOOKUP(Table2[[#This Row],[Player]],Season!$B:$AD,20,0),"-")</f>
        <v>3.1</v>
      </c>
      <c r="H198" s="19">
        <f>IFERROR(VLOOKUP(Table2[[#This Row],[Player]],Season!$B:$AD,21,0),"-")</f>
        <v>0.8</v>
      </c>
      <c r="I198" s="19">
        <f>IFERROR(VLOOKUP(Table2[[#This Row],[Player]],Season!$B:$AD,9,0),"-")</f>
        <v>0.9</v>
      </c>
      <c r="J198" s="19">
        <f>IFERROR(VLOOKUP(Table2[[#This Row],[Player]],Season!$B:$AD,10,0),"-")</f>
        <v>2.8</v>
      </c>
      <c r="K198" s="19">
        <f>IFERROR(VLOOKUP(Table2[[#This Row],[Player]],Season!$B:$AD,12,0),"-")</f>
        <v>0.4</v>
      </c>
      <c r="L198" s="19">
        <f>IFERROR(VLOOKUP(Table2[[#This Row],[Player]],Season!$B:$AD,13,0),"-")</f>
        <v>2.1</v>
      </c>
      <c r="M198" s="19">
        <f>IFERROR(VLOOKUP(Table2[[#This Row],[Player]],Season!$B:$AD,15,0),"-")</f>
        <v>0</v>
      </c>
      <c r="N198" s="19">
        <f>IFERROR(VLOOKUP(Table2[[#This Row],[Player]],Season!$B:$AD,16,0),"-")</f>
        <v>0.1</v>
      </c>
      <c r="O198" s="19">
        <f>IFERROR(VLOOKUP(Table2[[#This Row],[Player]],Last3!$B:$AD,7,0),"-")</f>
        <v>25</v>
      </c>
      <c r="P198" s="19">
        <f>IFERROR(VLOOKUP(Table2[[#This Row],[Player]],Last3!$B:$AD,8,0),"-")</f>
        <v>2.5</v>
      </c>
      <c r="Q198" s="19">
        <f>IFERROR(VLOOKUP(Table2[[#This Row],[Player]],Last3!$B:$AD,20,0),"-")</f>
        <v>2.2999999999999998</v>
      </c>
      <c r="R198" s="19">
        <f>IFERROR(VLOOKUP(Table2[[#This Row],[Player]],Last3!$B:$AD,21,0),"-")</f>
        <v>0.5</v>
      </c>
      <c r="S198" s="19">
        <f>IFERROR(VLOOKUP(Table2[[#This Row],[Player]],Last1!$B:$AD,7,0),"-")</f>
        <v>22.6</v>
      </c>
      <c r="T198" s="19">
        <f>IFERROR(VLOOKUP(Table2[[#This Row],[Player]],Last1!$B:$AD,8,0),"-")</f>
        <v>0</v>
      </c>
      <c r="U198" s="19">
        <f>IFERROR(VLOOKUP(Table2[[#This Row],[Player]],Last1!$B:$AD,20,0),"-")</f>
        <v>0</v>
      </c>
      <c r="V198" s="19">
        <f>IFERROR(VLOOKUP(Table2[[#This Row],[Player]],Last1!$B:$AD,21,0),"-")</f>
        <v>0</v>
      </c>
      <c r="W198" s="75"/>
      <c r="X198" s="75"/>
      <c r="Y198" s="128">
        <f>Table2[[#This Row],[3PM]]</f>
        <v>0.4</v>
      </c>
      <c r="Z198" s="128">
        <f>Table2[[#This Row],[3PA]]</f>
        <v>2.1</v>
      </c>
      <c r="AA198" s="128">
        <f>IFERROR(VLOOKUP(Table2[[#This Row],[Player]],Last1!$B:$AD,12,0),"-")</f>
        <v>0</v>
      </c>
      <c r="AB198" s="128">
        <f>IFERROR(VLOOKUP(Table2[[#This Row],[Player]],Last1!$B:$AD,13,0),"-")</f>
        <v>2</v>
      </c>
      <c r="AC198" s="128">
        <f>IFERROR(VLOOKUP(Table2[[#This Row],[Player]],Last3!$B:$AD,12,0),"-")</f>
        <v>0.5</v>
      </c>
      <c r="AD198" s="128">
        <f>IFERROR(VLOOKUP(Table2[[#This Row],[Player]],Last3!$B:$AD,13,0),"-")</f>
        <v>2.5</v>
      </c>
      <c r="AE198" s="135">
        <f>0.33*AVERAGE(Table2[[#This Row],[L3_3PA]],Table2[[#This Row],[SEA_3PA]])</f>
        <v>0.75900000000000001</v>
      </c>
      <c r="AF198" s="76">
        <f>Table2[[#This Row],[L1_3PM]]</f>
        <v>0</v>
      </c>
      <c r="AG198" s="135">
        <f>IFERROR(Table2[[#This Row],[PROJ 3PM]]-Table2[[#This Row],[LG 3PM]],"-")</f>
        <v>0.75900000000000001</v>
      </c>
      <c r="AH19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199" spans="1:34" x14ac:dyDescent="0.3">
      <c r="A199" s="2" t="s">
        <v>371</v>
      </c>
      <c r="B199" s="129" t="str">
        <f>IFERROR(VLOOKUP(Table2[[#This Row],[Player]],Season!$B:$AD,2,0),"-")</f>
        <v>MIN</v>
      </c>
      <c r="C199" s="19">
        <f>IFERROR(VLOOKUP(Table2[[#This Row],[Player]],Season!$B:$AD,3,0),"-")</f>
        <v>24</v>
      </c>
      <c r="D199" s="19">
        <f>IFERROR(VLOOKUP(Table2[[#This Row],[Player]],Season!$B:$AD,4,0),"-")</f>
        <v>15</v>
      </c>
      <c r="E199" s="19">
        <f>IFERROR(VLOOKUP(Table2[[#This Row],[Player]],Season!$B:$AD,7,0),"-")</f>
        <v>19.2</v>
      </c>
      <c r="F199" s="19">
        <f>IFERROR(VLOOKUP(Table2[[#This Row],[Player]],Season!$B:$AD,8,0),"-")</f>
        <v>7</v>
      </c>
      <c r="G199" s="19">
        <f>IFERROR(VLOOKUP(Table2[[#This Row],[Player]],Season!$B:$AD,20,0),"-")</f>
        <v>2.4</v>
      </c>
      <c r="H199" s="19">
        <f>IFERROR(VLOOKUP(Table2[[#This Row],[Player]],Season!$B:$AD,21,0),"-")</f>
        <v>1.7</v>
      </c>
      <c r="I199" s="19">
        <f>IFERROR(VLOOKUP(Table2[[#This Row],[Player]],Season!$B:$AD,9,0),"-")</f>
        <v>2.5</v>
      </c>
      <c r="J199" s="19">
        <f>IFERROR(VLOOKUP(Table2[[#This Row],[Player]],Season!$B:$AD,10,0),"-")</f>
        <v>6.8</v>
      </c>
      <c r="K199" s="19">
        <f>IFERROR(VLOOKUP(Table2[[#This Row],[Player]],Season!$B:$AD,12,0),"-")</f>
        <v>1.3</v>
      </c>
      <c r="L199" s="19">
        <f>IFERROR(VLOOKUP(Table2[[#This Row],[Player]],Season!$B:$AD,13,0),"-")</f>
        <v>3.9</v>
      </c>
      <c r="M199" s="19">
        <f>IFERROR(VLOOKUP(Table2[[#This Row],[Player]],Season!$B:$AD,15,0),"-")</f>
        <v>0.7</v>
      </c>
      <c r="N199" s="19">
        <f>IFERROR(VLOOKUP(Table2[[#This Row],[Player]],Season!$B:$AD,16,0),"-")</f>
        <v>1.2</v>
      </c>
      <c r="O199" s="19">
        <f>IFERROR(VLOOKUP(Table2[[#This Row],[Player]],Last3!$B:$AD,7,0),"-")</f>
        <v>15.6</v>
      </c>
      <c r="P199" s="19">
        <f>IFERROR(VLOOKUP(Table2[[#This Row],[Player]],Last3!$B:$AD,8,0),"-")</f>
        <v>4.3</v>
      </c>
      <c r="Q199" s="19">
        <f>IFERROR(VLOOKUP(Table2[[#This Row],[Player]],Last3!$B:$AD,20,0),"-")</f>
        <v>1.5</v>
      </c>
      <c r="R199" s="19">
        <f>IFERROR(VLOOKUP(Table2[[#This Row],[Player]],Last3!$B:$AD,21,0),"-")</f>
        <v>1</v>
      </c>
      <c r="S199" s="19">
        <f>IFERROR(VLOOKUP(Table2[[#This Row],[Player]],Last1!$B:$AD,7,0),"-")</f>
        <v>9.6</v>
      </c>
      <c r="T199" s="19">
        <f>IFERROR(VLOOKUP(Table2[[#This Row],[Player]],Last1!$B:$AD,8,0),"-")</f>
        <v>0</v>
      </c>
      <c r="U199" s="19">
        <f>IFERROR(VLOOKUP(Table2[[#This Row],[Player]],Last1!$B:$AD,20,0),"-")</f>
        <v>1</v>
      </c>
      <c r="V199" s="19">
        <f>IFERROR(VLOOKUP(Table2[[#This Row],[Player]],Last1!$B:$AD,21,0),"-")</f>
        <v>0</v>
      </c>
      <c r="Y199" s="128">
        <f>Table2[[#This Row],[3PM]]</f>
        <v>1.3</v>
      </c>
      <c r="Z199" s="128">
        <f>Table2[[#This Row],[3PA]]</f>
        <v>3.9</v>
      </c>
      <c r="AA199" s="128">
        <f>IFERROR(VLOOKUP(Table2[[#This Row],[Player]],Last1!$B:$AD,12,0),"-")</f>
        <v>0</v>
      </c>
      <c r="AB199" s="128">
        <f>IFERROR(VLOOKUP(Table2[[#This Row],[Player]],Last1!$B:$AD,13,0),"-")</f>
        <v>3</v>
      </c>
      <c r="AC199" s="128">
        <f>IFERROR(VLOOKUP(Table2[[#This Row],[Player]],Last3!$B:$AD,12,0),"-")</f>
        <v>0.8</v>
      </c>
      <c r="AD199" s="128">
        <f>IFERROR(VLOOKUP(Table2[[#This Row],[Player]],Last3!$B:$AD,13,0),"-")</f>
        <v>2</v>
      </c>
      <c r="AE199" s="135">
        <f>0.33*AVERAGE(Table2[[#This Row],[L3_3PA]],Table2[[#This Row],[SEA_3PA]])</f>
        <v>0.97350000000000014</v>
      </c>
      <c r="AF199" s="76">
        <f>Table2[[#This Row],[L1_3PM]]</f>
        <v>0</v>
      </c>
      <c r="AG199" s="135">
        <f>IFERROR(Table2[[#This Row],[PROJ 3PM]]-Table2[[#This Row],[LG 3PM]],"-")</f>
        <v>0.97350000000000014</v>
      </c>
      <c r="AH19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0" spans="1:34" x14ac:dyDescent="0.3">
      <c r="A200" s="2" t="s">
        <v>273</v>
      </c>
      <c r="B200" s="129" t="str">
        <f>IFERROR(VLOOKUP(Table2[[#This Row],[Player]],Season!$B:$AD,2,0),"-")</f>
        <v>SAC</v>
      </c>
      <c r="C200" s="134">
        <f>IFERROR(VLOOKUP(Table2[[#This Row],[Player]],Season!$B:$AD,3,0),"-")</f>
        <v>25</v>
      </c>
      <c r="D200" s="134">
        <f>IFERROR(VLOOKUP(Table2[[#This Row],[Player]],Season!$B:$AD,4,0),"-")</f>
        <v>15</v>
      </c>
      <c r="E200" s="134">
        <f>IFERROR(VLOOKUP(Table2[[#This Row],[Player]],Season!$B:$AD,7,0),"-")</f>
        <v>20.5</v>
      </c>
      <c r="F200" s="19">
        <f>IFERROR(VLOOKUP(Table2[[#This Row],[Player]],Season!$B:$AD,8,0),"-")</f>
        <v>11.3</v>
      </c>
      <c r="G200" s="19">
        <f>IFERROR(VLOOKUP(Table2[[#This Row],[Player]],Season!$B:$AD,20,0),"-")</f>
        <v>2.7</v>
      </c>
      <c r="H200" s="19">
        <f>IFERROR(VLOOKUP(Table2[[#This Row],[Player]],Season!$B:$AD,21,0),"-")</f>
        <v>3.9</v>
      </c>
      <c r="I200" s="19">
        <f>IFERROR(VLOOKUP(Table2[[#This Row],[Player]],Season!$B:$AD,9,0),"-")</f>
        <v>3.3</v>
      </c>
      <c r="J200" s="19">
        <f>IFERROR(VLOOKUP(Table2[[#This Row],[Player]],Season!$B:$AD,10,0),"-")</f>
        <v>8.5</v>
      </c>
      <c r="K200" s="19">
        <f>IFERROR(VLOOKUP(Table2[[#This Row],[Player]],Season!$B:$AD,12,0),"-")</f>
        <v>1.9</v>
      </c>
      <c r="L200" s="19">
        <f>IFERROR(VLOOKUP(Table2[[#This Row],[Player]],Season!$B:$AD,13,0),"-")</f>
        <v>5</v>
      </c>
      <c r="M200" s="19">
        <f>IFERROR(VLOOKUP(Table2[[#This Row],[Player]],Season!$B:$AD,15,0),"-")</f>
        <v>2.7</v>
      </c>
      <c r="N200" s="19">
        <f>IFERROR(VLOOKUP(Table2[[#This Row],[Player]],Season!$B:$AD,16,0),"-")</f>
        <v>3.2</v>
      </c>
      <c r="O200" s="19">
        <f>IFERROR(VLOOKUP(Table2[[#This Row],[Player]],Last3!$B:$AD,7,0),"-")</f>
        <v>18.100000000000001</v>
      </c>
      <c r="P200" s="19">
        <f>IFERROR(VLOOKUP(Table2[[#This Row],[Player]],Last3!$B:$AD,8,0),"-")</f>
        <v>8.5</v>
      </c>
      <c r="Q200" s="19">
        <f>IFERROR(VLOOKUP(Table2[[#This Row],[Player]],Last3!$B:$AD,20,0),"-")</f>
        <v>1.5</v>
      </c>
      <c r="R200" s="19">
        <f>IFERROR(VLOOKUP(Table2[[#This Row],[Player]],Last3!$B:$AD,21,0),"-")</f>
        <v>2.2999999999999998</v>
      </c>
      <c r="S200" s="19">
        <f>IFERROR(VLOOKUP(Table2[[#This Row],[Player]],Last1!$B:$AD,7,0),"-")</f>
        <v>26.6</v>
      </c>
      <c r="T200" s="19">
        <f>IFERROR(VLOOKUP(Table2[[#This Row],[Player]],Last1!$B:$AD,8,0),"-")</f>
        <v>12</v>
      </c>
      <c r="U200" s="19">
        <f>IFERROR(VLOOKUP(Table2[[#This Row],[Player]],Last1!$B:$AD,20,0),"-")</f>
        <v>1</v>
      </c>
      <c r="V200" s="19">
        <f>IFERROR(VLOOKUP(Table2[[#This Row],[Player]],Last1!$B:$AD,21,0),"-")</f>
        <v>3</v>
      </c>
      <c r="W200" s="75"/>
      <c r="X200" s="75"/>
      <c r="Y200" s="128">
        <f>Table2[[#This Row],[3PM]]</f>
        <v>1.9</v>
      </c>
      <c r="Z200" s="128">
        <f>Table2[[#This Row],[3PA]]</f>
        <v>5</v>
      </c>
      <c r="AA200" s="128">
        <f>IFERROR(VLOOKUP(Table2[[#This Row],[Player]],Last1!$B:$AD,12,0),"-")</f>
        <v>0</v>
      </c>
      <c r="AB200" s="128">
        <f>IFERROR(VLOOKUP(Table2[[#This Row],[Player]],Last1!$B:$AD,13,0),"-")</f>
        <v>4</v>
      </c>
      <c r="AC200" s="128">
        <f>IFERROR(VLOOKUP(Table2[[#This Row],[Player]],Last3!$B:$AD,12,0),"-")</f>
        <v>0.8</v>
      </c>
      <c r="AD200" s="128">
        <f>IFERROR(VLOOKUP(Table2[[#This Row],[Player]],Last3!$B:$AD,13,0),"-")</f>
        <v>3.8</v>
      </c>
      <c r="AE200" s="135">
        <f>0.33*AVERAGE(Table2[[#This Row],[L3_3PA]],Table2[[#This Row],[SEA_3PA]])</f>
        <v>1.4520000000000002</v>
      </c>
      <c r="AF200" s="76">
        <f>Table2[[#This Row],[L1_3PM]]</f>
        <v>0</v>
      </c>
      <c r="AG200" s="135">
        <f>IFERROR(Table2[[#This Row],[PROJ 3PM]]-Table2[[#This Row],[LG 3PM]],"-")</f>
        <v>1.4520000000000002</v>
      </c>
      <c r="AH20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1" spans="1:34" x14ac:dyDescent="0.3">
      <c r="A201" s="2" t="s">
        <v>537</v>
      </c>
      <c r="B201" s="130" t="str">
        <f>IFERROR(VLOOKUP(Table2[[#This Row],[Player]],Season!$B:$AD,2,0),"-")</f>
        <v>SAS</v>
      </c>
      <c r="C201" s="75">
        <f>IFERROR(VLOOKUP(Table2[[#This Row],[Player]],Season!$B:$AD,3,0),"-")</f>
        <v>22</v>
      </c>
      <c r="D201" s="75">
        <f>IFERROR(VLOOKUP(Table2[[#This Row],[Player]],Season!$B:$AD,4,0),"-")</f>
        <v>8</v>
      </c>
      <c r="E201" s="75">
        <f>IFERROR(VLOOKUP(Table2[[#This Row],[Player]],Season!$B:$AD,7,0),"-")</f>
        <v>16.899999999999999</v>
      </c>
      <c r="F201" s="19">
        <f>IFERROR(VLOOKUP(Table2[[#This Row],[Player]],Season!$B:$AD,8,0),"-")</f>
        <v>7.6</v>
      </c>
      <c r="G201" s="19">
        <f>IFERROR(VLOOKUP(Table2[[#This Row],[Player]],Season!$B:$AD,20,0),"-")</f>
        <v>5.3</v>
      </c>
      <c r="H201" s="19">
        <f>IFERROR(VLOOKUP(Table2[[#This Row],[Player]],Season!$B:$AD,21,0),"-")</f>
        <v>1.6</v>
      </c>
      <c r="I201" s="19">
        <f>IFERROR(VLOOKUP(Table2[[#This Row],[Player]],Season!$B:$AD,9,0),"-")</f>
        <v>3.6</v>
      </c>
      <c r="J201" s="19">
        <f>IFERROR(VLOOKUP(Table2[[#This Row],[Player]],Season!$B:$AD,10,0),"-")</f>
        <v>5.5</v>
      </c>
      <c r="K201" s="19">
        <f>IFERROR(VLOOKUP(Table2[[#This Row],[Player]],Season!$B:$AD,12,0),"-")</f>
        <v>0</v>
      </c>
      <c r="L201" s="19">
        <f>IFERROR(VLOOKUP(Table2[[#This Row],[Player]],Season!$B:$AD,13,0),"-")</f>
        <v>0.1</v>
      </c>
      <c r="M201" s="19">
        <f>IFERROR(VLOOKUP(Table2[[#This Row],[Player]],Season!$B:$AD,15,0),"-")</f>
        <v>0.4</v>
      </c>
      <c r="N201" s="19">
        <f>IFERROR(VLOOKUP(Table2[[#This Row],[Player]],Season!$B:$AD,16,0),"-")</f>
        <v>1</v>
      </c>
      <c r="O201" s="19" t="str">
        <f>IFERROR(VLOOKUP(Table2[[#This Row],[Player]],Last3!$B:$AD,7,0),"-")</f>
        <v>-</v>
      </c>
      <c r="P201" s="19" t="str">
        <f>IFERROR(VLOOKUP(Table2[[#This Row],[Player]],Last3!$B:$AD,8,0),"-")</f>
        <v>-</v>
      </c>
      <c r="Q201" s="19" t="str">
        <f>IFERROR(VLOOKUP(Table2[[#This Row],[Player]],Last3!$B:$AD,20,0),"-")</f>
        <v>-</v>
      </c>
      <c r="R201" s="19" t="str">
        <f>IFERROR(VLOOKUP(Table2[[#This Row],[Player]],Last3!$B:$AD,21,0),"-")</f>
        <v>-</v>
      </c>
      <c r="S201" s="19" t="str">
        <f>IFERROR(VLOOKUP(Table2[[#This Row],[Player]],Last1!$B:$AD,7,0),"-")</f>
        <v>-</v>
      </c>
      <c r="T201" s="19" t="str">
        <f>IFERROR(VLOOKUP(Table2[[#This Row],[Player]],Last1!$B:$AD,8,0),"-")</f>
        <v>-</v>
      </c>
      <c r="U201" s="19" t="str">
        <f>IFERROR(VLOOKUP(Table2[[#This Row],[Player]],Last1!$B:$AD,20,0),"-")</f>
        <v>-</v>
      </c>
      <c r="V201" s="19" t="str">
        <f>IFERROR(VLOOKUP(Table2[[#This Row],[Player]],Last1!$B:$AD,21,0),"-")</f>
        <v>-</v>
      </c>
      <c r="W201" s="75"/>
      <c r="X201" s="75"/>
      <c r="Y201" s="128">
        <f>Table2[[#This Row],[3PM]]</f>
        <v>0</v>
      </c>
      <c r="Z201" s="128">
        <f>Table2[[#This Row],[3PA]]</f>
        <v>0.1</v>
      </c>
      <c r="AA201" s="128" t="str">
        <f>IFERROR(VLOOKUP(Table2[[#This Row],[Player]],Last1!$B:$AD,12,0),"-")</f>
        <v>-</v>
      </c>
      <c r="AB201" s="128" t="str">
        <f>IFERROR(VLOOKUP(Table2[[#This Row],[Player]],Last1!$B:$AD,13,0),"-")</f>
        <v>-</v>
      </c>
      <c r="AC201" s="128" t="str">
        <f>IFERROR(VLOOKUP(Table2[[#This Row],[Player]],Last3!$B:$AD,12,0),"-")</f>
        <v>-</v>
      </c>
      <c r="AD201" s="128" t="str">
        <f>IFERROR(VLOOKUP(Table2[[#This Row],[Player]],Last3!$B:$AD,13,0),"-")</f>
        <v>-</v>
      </c>
      <c r="AE201" s="135">
        <f>0.33*AVERAGE(Table2[[#This Row],[L3_3PA]],Table2[[#This Row],[SEA_3PA]])</f>
        <v>3.3000000000000002E-2</v>
      </c>
      <c r="AF201" s="76" t="str">
        <f>Table2[[#This Row],[L1_3PM]]</f>
        <v>-</v>
      </c>
      <c r="AG201" s="135" t="str">
        <f>IFERROR(Table2[[#This Row],[PROJ 3PM]]-Table2[[#This Row],[LG 3PM]],"-")</f>
        <v>-</v>
      </c>
      <c r="AH20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2" spans="1:34" x14ac:dyDescent="0.3">
      <c r="A202" s="2" t="s">
        <v>246</v>
      </c>
      <c r="B202" s="130" t="str">
        <f>IFERROR(VLOOKUP(Table2[[#This Row],[Player]],Season!$B:$AD,2,0),"-")</f>
        <v>MEM</v>
      </c>
      <c r="C202" s="75">
        <f>IFERROR(VLOOKUP(Table2[[#This Row],[Player]],Season!$B:$AD,3,0),"-")</f>
        <v>22</v>
      </c>
      <c r="D202" s="75">
        <f>IFERROR(VLOOKUP(Table2[[#This Row],[Player]],Season!$B:$AD,4,0),"-")</f>
        <v>15</v>
      </c>
      <c r="E202" s="75">
        <f>IFERROR(VLOOKUP(Table2[[#This Row],[Player]],Season!$B:$AD,7,0),"-")</f>
        <v>22.5</v>
      </c>
      <c r="F202" s="19">
        <f>IFERROR(VLOOKUP(Table2[[#This Row],[Player]],Season!$B:$AD,8,0),"-")</f>
        <v>8.1</v>
      </c>
      <c r="G202" s="19">
        <f>IFERROR(VLOOKUP(Table2[[#This Row],[Player]],Season!$B:$AD,20,0),"-")</f>
        <v>5.0999999999999996</v>
      </c>
      <c r="H202" s="19">
        <f>IFERROR(VLOOKUP(Table2[[#This Row],[Player]],Season!$B:$AD,21,0),"-")</f>
        <v>1.4</v>
      </c>
      <c r="I202" s="19">
        <f>IFERROR(VLOOKUP(Table2[[#This Row],[Player]],Season!$B:$AD,9,0),"-")</f>
        <v>2.9</v>
      </c>
      <c r="J202" s="19">
        <f>IFERROR(VLOOKUP(Table2[[#This Row],[Player]],Season!$B:$AD,10,0),"-")</f>
        <v>6.4</v>
      </c>
      <c r="K202" s="19">
        <f>IFERROR(VLOOKUP(Table2[[#This Row],[Player]],Season!$B:$AD,12,0),"-")</f>
        <v>0.9</v>
      </c>
      <c r="L202" s="19">
        <f>IFERROR(VLOOKUP(Table2[[#This Row],[Player]],Season!$B:$AD,13,0),"-")</f>
        <v>3</v>
      </c>
      <c r="M202" s="19">
        <f>IFERROR(VLOOKUP(Table2[[#This Row],[Player]],Season!$B:$AD,15,0),"-")</f>
        <v>1.4</v>
      </c>
      <c r="N202" s="19">
        <f>IFERROR(VLOOKUP(Table2[[#This Row],[Player]],Season!$B:$AD,16,0),"-")</f>
        <v>1.7</v>
      </c>
      <c r="O202" s="19">
        <f>IFERROR(VLOOKUP(Table2[[#This Row],[Player]],Last3!$B:$AD,7,0),"-")</f>
        <v>22.5</v>
      </c>
      <c r="P202" s="19">
        <f>IFERROR(VLOOKUP(Table2[[#This Row],[Player]],Last3!$B:$AD,8,0),"-")</f>
        <v>5.5</v>
      </c>
      <c r="Q202" s="19">
        <f>IFERROR(VLOOKUP(Table2[[#This Row],[Player]],Last3!$B:$AD,20,0),"-")</f>
        <v>4</v>
      </c>
      <c r="R202" s="19">
        <f>IFERROR(VLOOKUP(Table2[[#This Row],[Player]],Last3!$B:$AD,21,0),"-")</f>
        <v>1.3</v>
      </c>
      <c r="S202" s="19">
        <f>IFERROR(VLOOKUP(Table2[[#This Row],[Player]],Last1!$B:$AD,7,0),"-")</f>
        <v>23.9</v>
      </c>
      <c r="T202" s="19">
        <f>IFERROR(VLOOKUP(Table2[[#This Row],[Player]],Last1!$B:$AD,8,0),"-")</f>
        <v>9</v>
      </c>
      <c r="U202" s="19">
        <f>IFERROR(VLOOKUP(Table2[[#This Row],[Player]],Last1!$B:$AD,20,0),"-")</f>
        <v>5</v>
      </c>
      <c r="V202" s="19">
        <f>IFERROR(VLOOKUP(Table2[[#This Row],[Player]],Last1!$B:$AD,21,0),"-")</f>
        <v>1</v>
      </c>
      <c r="W202" s="75"/>
      <c r="X202" s="75"/>
      <c r="Y202" s="128">
        <f>Table2[[#This Row],[3PM]]</f>
        <v>0.9</v>
      </c>
      <c r="Z202" s="128">
        <f>Table2[[#This Row],[3PA]]</f>
        <v>3</v>
      </c>
      <c r="AA202" s="128">
        <f>IFERROR(VLOOKUP(Table2[[#This Row],[Player]],Last1!$B:$AD,12,0),"-")</f>
        <v>1</v>
      </c>
      <c r="AB202" s="128">
        <f>IFERROR(VLOOKUP(Table2[[#This Row],[Player]],Last1!$B:$AD,13,0),"-")</f>
        <v>1</v>
      </c>
      <c r="AC202" s="128">
        <f>IFERROR(VLOOKUP(Table2[[#This Row],[Player]],Last3!$B:$AD,12,0),"-")</f>
        <v>1</v>
      </c>
      <c r="AD202" s="128">
        <f>IFERROR(VLOOKUP(Table2[[#This Row],[Player]],Last3!$B:$AD,13,0),"-")</f>
        <v>2.2999999999999998</v>
      </c>
      <c r="AE202" s="135">
        <f>0.33*AVERAGE(Table2[[#This Row],[L3_3PA]],Table2[[#This Row],[SEA_3PA]])</f>
        <v>0.87450000000000006</v>
      </c>
      <c r="AF202" s="76">
        <f>Table2[[#This Row],[L1_3PM]]</f>
        <v>1</v>
      </c>
      <c r="AG202" s="135">
        <f>IFERROR(Table2[[#This Row],[PROJ 3PM]]-Table2[[#This Row],[LG 3PM]],"-")</f>
        <v>-0.12549999999999994</v>
      </c>
      <c r="AH20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3" spans="1:34" x14ac:dyDescent="0.3">
      <c r="A203" s="2" t="s">
        <v>386</v>
      </c>
      <c r="B203" s="129" t="str">
        <f>IFERROR(VLOOKUP(Table2[[#This Row],[Player]],Season!$B:$AD,2,0),"-")</f>
        <v>UTA</v>
      </c>
      <c r="C203" s="19">
        <f>IFERROR(VLOOKUP(Table2[[#This Row],[Player]],Season!$B:$AD,3,0),"-")</f>
        <v>27</v>
      </c>
      <c r="D203" s="19">
        <f>IFERROR(VLOOKUP(Table2[[#This Row],[Player]],Season!$B:$AD,4,0),"-")</f>
        <v>14</v>
      </c>
      <c r="E203" s="19">
        <f>IFERROR(VLOOKUP(Table2[[#This Row],[Player]],Season!$B:$AD,7,0),"-")</f>
        <v>21.8</v>
      </c>
      <c r="F203" s="19">
        <f>IFERROR(VLOOKUP(Table2[[#This Row],[Player]],Season!$B:$AD,8,0),"-")</f>
        <v>10.4</v>
      </c>
      <c r="G203" s="19">
        <f>IFERROR(VLOOKUP(Table2[[#This Row],[Player]],Season!$B:$AD,20,0),"-")</f>
        <v>2</v>
      </c>
      <c r="H203" s="19">
        <f>IFERROR(VLOOKUP(Table2[[#This Row],[Player]],Season!$B:$AD,21,0),"-")</f>
        <v>1.3</v>
      </c>
      <c r="I203" s="19">
        <f>IFERROR(VLOOKUP(Table2[[#This Row],[Player]],Season!$B:$AD,9,0),"-")</f>
        <v>3.4</v>
      </c>
      <c r="J203" s="19">
        <f>IFERROR(VLOOKUP(Table2[[#This Row],[Player]],Season!$B:$AD,10,0),"-")</f>
        <v>9.4</v>
      </c>
      <c r="K203" s="19">
        <f>IFERROR(VLOOKUP(Table2[[#This Row],[Player]],Season!$B:$AD,12,0),"-")</f>
        <v>1.9</v>
      </c>
      <c r="L203" s="19">
        <f>IFERROR(VLOOKUP(Table2[[#This Row],[Player]],Season!$B:$AD,13,0),"-")</f>
        <v>5.3</v>
      </c>
      <c r="M203" s="19">
        <f>IFERROR(VLOOKUP(Table2[[#This Row],[Player]],Season!$B:$AD,15,0),"-")</f>
        <v>1.6</v>
      </c>
      <c r="N203" s="19">
        <f>IFERROR(VLOOKUP(Table2[[#This Row],[Player]],Season!$B:$AD,16,0),"-")</f>
        <v>1.7</v>
      </c>
      <c r="O203" s="19">
        <f>IFERROR(VLOOKUP(Table2[[#This Row],[Player]],Last3!$B:$AD,7,0),"-")</f>
        <v>24.6</v>
      </c>
      <c r="P203" s="19">
        <f>IFERROR(VLOOKUP(Table2[[#This Row],[Player]],Last3!$B:$AD,8,0),"-")</f>
        <v>12</v>
      </c>
      <c r="Q203" s="19">
        <f>IFERROR(VLOOKUP(Table2[[#This Row],[Player]],Last3!$B:$AD,20,0),"-")</f>
        <v>2</v>
      </c>
      <c r="R203" s="19">
        <f>IFERROR(VLOOKUP(Table2[[#This Row],[Player]],Last3!$B:$AD,21,0),"-")</f>
        <v>1</v>
      </c>
      <c r="S203" s="19" t="str">
        <f>IFERROR(VLOOKUP(Table2[[#This Row],[Player]],Last1!$B:$AD,7,0),"-")</f>
        <v>-</v>
      </c>
      <c r="T203" s="19" t="str">
        <f>IFERROR(VLOOKUP(Table2[[#This Row],[Player]],Last1!$B:$AD,8,0),"-")</f>
        <v>-</v>
      </c>
      <c r="U203" s="19" t="str">
        <f>IFERROR(VLOOKUP(Table2[[#This Row],[Player]],Last1!$B:$AD,20,0),"-")</f>
        <v>-</v>
      </c>
      <c r="V203" s="19" t="str">
        <f>IFERROR(VLOOKUP(Table2[[#This Row],[Player]],Last1!$B:$AD,21,0),"-")</f>
        <v>-</v>
      </c>
      <c r="Y203" s="128">
        <f>Table2[[#This Row],[3PM]]</f>
        <v>1.9</v>
      </c>
      <c r="Z203" s="128">
        <f>Table2[[#This Row],[3PA]]</f>
        <v>5.3</v>
      </c>
      <c r="AA203" s="128" t="str">
        <f>IFERROR(VLOOKUP(Table2[[#This Row],[Player]],Last1!$B:$AD,12,0),"-")</f>
        <v>-</v>
      </c>
      <c r="AB203" s="128" t="str">
        <f>IFERROR(VLOOKUP(Table2[[#This Row],[Player]],Last1!$B:$AD,13,0),"-")</f>
        <v>-</v>
      </c>
      <c r="AC203" s="128">
        <f>IFERROR(VLOOKUP(Table2[[#This Row],[Player]],Last3!$B:$AD,12,0),"-")</f>
        <v>2</v>
      </c>
      <c r="AD203" s="128">
        <f>IFERROR(VLOOKUP(Table2[[#This Row],[Player]],Last3!$B:$AD,13,0),"-")</f>
        <v>5</v>
      </c>
      <c r="AE203" s="135">
        <f>0.33*AVERAGE(Table2[[#This Row],[L3_3PA]],Table2[[#This Row],[SEA_3PA]])</f>
        <v>1.6995000000000002</v>
      </c>
      <c r="AF203" s="76" t="str">
        <f>Table2[[#This Row],[L1_3PM]]</f>
        <v>-</v>
      </c>
      <c r="AG203" s="135" t="str">
        <f>IFERROR(Table2[[#This Row],[PROJ 3PM]]-Table2[[#This Row],[LG 3PM]],"-")</f>
        <v>-</v>
      </c>
      <c r="AH20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4" spans="1:34" x14ac:dyDescent="0.3">
      <c r="A204" s="2" t="s">
        <v>35</v>
      </c>
      <c r="B204" s="129" t="str">
        <f>IFERROR(VLOOKUP(Table2[[#This Row],[Player]],Season!$B:$AD,2,0),"-")</f>
        <v>CHI</v>
      </c>
      <c r="C204" s="19">
        <f>IFERROR(VLOOKUP(Table2[[#This Row],[Player]],Season!$B:$AD,3,0),"-")</f>
        <v>23</v>
      </c>
      <c r="D204" s="19">
        <f>IFERROR(VLOOKUP(Table2[[#This Row],[Player]],Season!$B:$AD,4,0),"-")</f>
        <v>15</v>
      </c>
      <c r="E204" s="19">
        <f>IFERROR(VLOOKUP(Table2[[#This Row],[Player]],Season!$B:$AD,7,0),"-")</f>
        <v>25.6</v>
      </c>
      <c r="F204" s="19">
        <f>IFERROR(VLOOKUP(Table2[[#This Row],[Player]],Season!$B:$AD,8,0),"-")</f>
        <v>10.9</v>
      </c>
      <c r="G204" s="19">
        <f>IFERROR(VLOOKUP(Table2[[#This Row],[Player]],Season!$B:$AD,20,0),"-")</f>
        <v>2.7</v>
      </c>
      <c r="H204" s="19">
        <f>IFERROR(VLOOKUP(Table2[[#This Row],[Player]],Season!$B:$AD,21,0),"-")</f>
        <v>4.2</v>
      </c>
      <c r="I204" s="19">
        <f>IFERROR(VLOOKUP(Table2[[#This Row],[Player]],Season!$B:$AD,9,0),"-")</f>
        <v>4.0999999999999996</v>
      </c>
      <c r="J204" s="19">
        <f>IFERROR(VLOOKUP(Table2[[#This Row],[Player]],Season!$B:$AD,10,0),"-")</f>
        <v>8.6999999999999993</v>
      </c>
      <c r="K204" s="19">
        <f>IFERROR(VLOOKUP(Table2[[#This Row],[Player]],Season!$B:$AD,12,0),"-")</f>
        <v>2.1</v>
      </c>
      <c r="L204" s="19">
        <f>IFERROR(VLOOKUP(Table2[[#This Row],[Player]],Season!$B:$AD,13,0),"-")</f>
        <v>4.7</v>
      </c>
      <c r="M204" s="19">
        <f>IFERROR(VLOOKUP(Table2[[#This Row],[Player]],Season!$B:$AD,15,0),"-")</f>
        <v>0.7</v>
      </c>
      <c r="N204" s="19">
        <f>IFERROR(VLOOKUP(Table2[[#This Row],[Player]],Season!$B:$AD,16,0),"-")</f>
        <v>0.7</v>
      </c>
      <c r="O204" s="19">
        <f>IFERROR(VLOOKUP(Table2[[#This Row],[Player]],Last3!$B:$AD,7,0),"-")</f>
        <v>29.7</v>
      </c>
      <c r="P204" s="19">
        <f>IFERROR(VLOOKUP(Table2[[#This Row],[Player]],Last3!$B:$AD,8,0),"-")</f>
        <v>14.5</v>
      </c>
      <c r="Q204" s="19">
        <f>IFERROR(VLOOKUP(Table2[[#This Row],[Player]],Last3!$B:$AD,20,0),"-")</f>
        <v>3.8</v>
      </c>
      <c r="R204" s="19">
        <f>IFERROR(VLOOKUP(Table2[[#This Row],[Player]],Last3!$B:$AD,21,0),"-")</f>
        <v>5.8</v>
      </c>
      <c r="S204" s="19">
        <f>IFERROR(VLOOKUP(Table2[[#This Row],[Player]],Last1!$B:$AD,7,0),"-")</f>
        <v>28.3</v>
      </c>
      <c r="T204" s="19">
        <f>IFERROR(VLOOKUP(Table2[[#This Row],[Player]],Last1!$B:$AD,8,0),"-")</f>
        <v>7</v>
      </c>
      <c r="U204" s="19">
        <f>IFERROR(VLOOKUP(Table2[[#This Row],[Player]],Last1!$B:$AD,20,0),"-")</f>
        <v>1</v>
      </c>
      <c r="V204" s="19">
        <f>IFERROR(VLOOKUP(Table2[[#This Row],[Player]],Last1!$B:$AD,21,0),"-")</f>
        <v>5</v>
      </c>
      <c r="Y204" s="128">
        <f>Table2[[#This Row],[3PM]]</f>
        <v>2.1</v>
      </c>
      <c r="Z204" s="128">
        <f>Table2[[#This Row],[3PA]]</f>
        <v>4.7</v>
      </c>
      <c r="AA204" s="128">
        <f>IFERROR(VLOOKUP(Table2[[#This Row],[Player]],Last1!$B:$AD,12,0),"-")</f>
        <v>0</v>
      </c>
      <c r="AB204" s="128">
        <f>IFERROR(VLOOKUP(Table2[[#This Row],[Player]],Last1!$B:$AD,13,0),"-")</f>
        <v>3</v>
      </c>
      <c r="AC204" s="128">
        <f>IFERROR(VLOOKUP(Table2[[#This Row],[Player]],Last3!$B:$AD,12,0),"-")</f>
        <v>2.5</v>
      </c>
      <c r="AD204" s="128">
        <f>IFERROR(VLOOKUP(Table2[[#This Row],[Player]],Last3!$B:$AD,13,0),"-")</f>
        <v>5.5</v>
      </c>
      <c r="AE204" s="83">
        <f>0.33*AVERAGE(Table2[[#This Row],[L3_3PA]],Table2[[#This Row],[SEA_3PA]])</f>
        <v>1.6830000000000001</v>
      </c>
      <c r="AF204" s="21">
        <f>Table2[[#This Row],[L1_3PM]]</f>
        <v>0</v>
      </c>
      <c r="AG204" s="83">
        <f>IFERROR(Table2[[#This Row],[PROJ 3PM]]-Table2[[#This Row],[LG 3PM]],"-")</f>
        <v>1.6830000000000001</v>
      </c>
      <c r="AH20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5" spans="1:34" x14ac:dyDescent="0.3">
      <c r="A205" s="2" t="s">
        <v>279</v>
      </c>
      <c r="B205" s="129" t="str">
        <f>IFERROR(VLOOKUP(Table2[[#This Row],[Player]],Season!$B:$AD,2,0),"-")</f>
        <v>SAS</v>
      </c>
      <c r="C205" s="19">
        <f>IFERROR(VLOOKUP(Table2[[#This Row],[Player]],Season!$B:$AD,3,0),"-")</f>
        <v>20</v>
      </c>
      <c r="D205" s="19">
        <f>IFERROR(VLOOKUP(Table2[[#This Row],[Player]],Season!$B:$AD,4,0),"-")</f>
        <v>14</v>
      </c>
      <c r="E205" s="19">
        <f>IFERROR(VLOOKUP(Table2[[#This Row],[Player]],Season!$B:$AD,7,0),"-")</f>
        <v>20.5</v>
      </c>
      <c r="F205" s="19">
        <f>IFERROR(VLOOKUP(Table2[[#This Row],[Player]],Season!$B:$AD,8,0),"-")</f>
        <v>5.0999999999999996</v>
      </c>
      <c r="G205" s="19">
        <f>IFERROR(VLOOKUP(Table2[[#This Row],[Player]],Season!$B:$AD,20,0),"-")</f>
        <v>2.6</v>
      </c>
      <c r="H205" s="19">
        <f>IFERROR(VLOOKUP(Table2[[#This Row],[Player]],Season!$B:$AD,21,0),"-")</f>
        <v>3.7</v>
      </c>
      <c r="I205" s="19">
        <f>IFERROR(VLOOKUP(Table2[[#This Row],[Player]],Season!$B:$AD,9,0),"-")</f>
        <v>1.8</v>
      </c>
      <c r="J205" s="19">
        <f>IFERROR(VLOOKUP(Table2[[#This Row],[Player]],Season!$B:$AD,10,0),"-")</f>
        <v>6.6</v>
      </c>
      <c r="K205" s="19">
        <f>IFERROR(VLOOKUP(Table2[[#This Row],[Player]],Season!$B:$AD,12,0),"-")</f>
        <v>0.5</v>
      </c>
      <c r="L205" s="19">
        <f>IFERROR(VLOOKUP(Table2[[#This Row],[Player]],Season!$B:$AD,13,0),"-")</f>
        <v>1.5</v>
      </c>
      <c r="M205" s="19">
        <f>IFERROR(VLOOKUP(Table2[[#This Row],[Player]],Season!$B:$AD,15,0),"-")</f>
        <v>1.1000000000000001</v>
      </c>
      <c r="N205" s="19">
        <f>IFERROR(VLOOKUP(Table2[[#This Row],[Player]],Season!$B:$AD,16,0),"-")</f>
        <v>1.6</v>
      </c>
      <c r="O205" s="19">
        <f>IFERROR(VLOOKUP(Table2[[#This Row],[Player]],Last3!$B:$AD,7,0),"-")</f>
        <v>17.8</v>
      </c>
      <c r="P205" s="19">
        <f>IFERROR(VLOOKUP(Table2[[#This Row],[Player]],Last3!$B:$AD,8,0),"-")</f>
        <v>2.8</v>
      </c>
      <c r="Q205" s="19">
        <f>IFERROR(VLOOKUP(Table2[[#This Row],[Player]],Last3!$B:$AD,20,0),"-")</f>
        <v>2</v>
      </c>
      <c r="R205" s="19">
        <f>IFERROR(VLOOKUP(Table2[[#This Row],[Player]],Last3!$B:$AD,21,0),"-")</f>
        <v>4.5</v>
      </c>
      <c r="S205" s="19">
        <f>IFERROR(VLOOKUP(Table2[[#This Row],[Player]],Last1!$B:$AD,7,0),"-")</f>
        <v>6.3</v>
      </c>
      <c r="T205" s="19">
        <f>IFERROR(VLOOKUP(Table2[[#This Row],[Player]],Last1!$B:$AD,8,0),"-")</f>
        <v>3</v>
      </c>
      <c r="U205" s="19">
        <f>IFERROR(VLOOKUP(Table2[[#This Row],[Player]],Last1!$B:$AD,20,0),"-")</f>
        <v>0</v>
      </c>
      <c r="V205" s="19">
        <f>IFERROR(VLOOKUP(Table2[[#This Row],[Player]],Last1!$B:$AD,21,0),"-")</f>
        <v>0</v>
      </c>
      <c r="Y205" s="128">
        <f>Table2[[#This Row],[3PM]]</f>
        <v>0.5</v>
      </c>
      <c r="Z205" s="128">
        <f>Table2[[#This Row],[3PA]]</f>
        <v>1.5</v>
      </c>
      <c r="AA205" s="128">
        <f>IFERROR(VLOOKUP(Table2[[#This Row],[Player]],Last1!$B:$AD,12,0),"-")</f>
        <v>0</v>
      </c>
      <c r="AB205" s="128">
        <f>IFERROR(VLOOKUP(Table2[[#This Row],[Player]],Last1!$B:$AD,13,0),"-")</f>
        <v>0</v>
      </c>
      <c r="AC205" s="128">
        <f>IFERROR(VLOOKUP(Table2[[#This Row],[Player]],Last3!$B:$AD,12,0),"-")</f>
        <v>0</v>
      </c>
      <c r="AD205" s="128">
        <f>IFERROR(VLOOKUP(Table2[[#This Row],[Player]],Last3!$B:$AD,13,0),"-")</f>
        <v>1</v>
      </c>
      <c r="AE205" s="135">
        <f>0.33*AVERAGE(Table2[[#This Row],[L3_3PA]],Table2[[#This Row],[SEA_3PA]])</f>
        <v>0.41250000000000003</v>
      </c>
      <c r="AF205" s="76">
        <f>Table2[[#This Row],[L1_3PM]]</f>
        <v>0</v>
      </c>
      <c r="AG205" s="135">
        <f>IFERROR(Table2[[#This Row],[PROJ 3PM]]-Table2[[#This Row],[LG 3PM]],"-")</f>
        <v>0.41250000000000003</v>
      </c>
      <c r="AH20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6" spans="1:34" x14ac:dyDescent="0.3">
      <c r="A206" s="2" t="s">
        <v>413</v>
      </c>
      <c r="B206" s="129" t="str">
        <f>IFERROR(VLOOKUP(Table2[[#This Row],[Player]],Season!$B:$AD,2,0),"-")</f>
        <v>DET</v>
      </c>
      <c r="C206" s="19">
        <f>IFERROR(VLOOKUP(Table2[[#This Row],[Player]],Season!$B:$AD,3,0),"-")</f>
        <v>21</v>
      </c>
      <c r="D206" s="19">
        <f>IFERROR(VLOOKUP(Table2[[#This Row],[Player]],Season!$B:$AD,4,0),"-")</f>
        <v>13</v>
      </c>
      <c r="E206" s="19">
        <f>IFERROR(VLOOKUP(Table2[[#This Row],[Player]],Season!$B:$AD,7,0),"-")</f>
        <v>30.8</v>
      </c>
      <c r="F206" s="19">
        <f>IFERROR(VLOOKUP(Table2[[#This Row],[Player]],Season!$B:$AD,8,0),"-")</f>
        <v>11</v>
      </c>
      <c r="G206" s="19">
        <f>IFERROR(VLOOKUP(Table2[[#This Row],[Player]],Season!$B:$AD,20,0),"-")</f>
        <v>2.9</v>
      </c>
      <c r="H206" s="19">
        <f>IFERROR(VLOOKUP(Table2[[#This Row],[Player]],Season!$B:$AD,21,0),"-")</f>
        <v>7.7</v>
      </c>
      <c r="I206" s="19">
        <f>IFERROR(VLOOKUP(Table2[[#This Row],[Player]],Season!$B:$AD,9,0),"-")</f>
        <v>4.5</v>
      </c>
      <c r="J206" s="19">
        <f>IFERROR(VLOOKUP(Table2[[#This Row],[Player]],Season!$B:$AD,10,0),"-")</f>
        <v>12</v>
      </c>
      <c r="K206" s="19">
        <f>IFERROR(VLOOKUP(Table2[[#This Row],[Player]],Season!$B:$AD,12,0),"-")</f>
        <v>0.5</v>
      </c>
      <c r="L206" s="19">
        <f>IFERROR(VLOOKUP(Table2[[#This Row],[Player]],Season!$B:$AD,13,0),"-")</f>
        <v>3</v>
      </c>
      <c r="M206" s="19">
        <f>IFERROR(VLOOKUP(Table2[[#This Row],[Player]],Season!$B:$AD,15,0),"-")</f>
        <v>1.6</v>
      </c>
      <c r="N206" s="19">
        <f>IFERROR(VLOOKUP(Table2[[#This Row],[Player]],Season!$B:$AD,16,0),"-")</f>
        <v>2.2000000000000002</v>
      </c>
      <c r="O206" s="19">
        <f>IFERROR(VLOOKUP(Table2[[#This Row],[Player]],Last3!$B:$AD,7,0),"-")</f>
        <v>34.200000000000003</v>
      </c>
      <c r="P206" s="19">
        <f>IFERROR(VLOOKUP(Table2[[#This Row],[Player]],Last3!$B:$AD,8,0),"-")</f>
        <v>13.5</v>
      </c>
      <c r="Q206" s="19">
        <f>IFERROR(VLOOKUP(Table2[[#This Row],[Player]],Last3!$B:$AD,20,0),"-")</f>
        <v>3.5</v>
      </c>
      <c r="R206" s="19">
        <f>IFERROR(VLOOKUP(Table2[[#This Row],[Player]],Last3!$B:$AD,21,0),"-")</f>
        <v>7.3</v>
      </c>
      <c r="S206" s="19">
        <f>IFERROR(VLOOKUP(Table2[[#This Row],[Player]],Last1!$B:$AD,7,0),"-")</f>
        <v>37.299999999999997</v>
      </c>
      <c r="T206" s="19">
        <f>IFERROR(VLOOKUP(Table2[[#This Row],[Player]],Last1!$B:$AD,8,0),"-")</f>
        <v>14</v>
      </c>
      <c r="U206" s="19">
        <f>IFERROR(VLOOKUP(Table2[[#This Row],[Player]],Last1!$B:$AD,20,0),"-")</f>
        <v>3</v>
      </c>
      <c r="V206" s="19">
        <f>IFERROR(VLOOKUP(Table2[[#This Row],[Player]],Last1!$B:$AD,21,0),"-")</f>
        <v>5</v>
      </c>
      <c r="Y206" s="128">
        <f>Table2[[#This Row],[3PM]]</f>
        <v>0.5</v>
      </c>
      <c r="Z206" s="128">
        <f>Table2[[#This Row],[3PA]]</f>
        <v>3</v>
      </c>
      <c r="AA206" s="128">
        <f>IFERROR(VLOOKUP(Table2[[#This Row],[Player]],Last1!$B:$AD,12,0),"-")</f>
        <v>0</v>
      </c>
      <c r="AB206" s="128">
        <f>IFERROR(VLOOKUP(Table2[[#This Row],[Player]],Last1!$B:$AD,13,0),"-")</f>
        <v>3</v>
      </c>
      <c r="AC206" s="128">
        <f>IFERROR(VLOOKUP(Table2[[#This Row],[Player]],Last3!$B:$AD,12,0),"-")</f>
        <v>1</v>
      </c>
      <c r="AD206" s="128">
        <f>IFERROR(VLOOKUP(Table2[[#This Row],[Player]],Last3!$B:$AD,13,0),"-")</f>
        <v>3.8</v>
      </c>
      <c r="AE206" s="83">
        <f>0.33*AVERAGE(Table2[[#This Row],[L3_3PA]],Table2[[#This Row],[SEA_3PA]])</f>
        <v>1.1220000000000001</v>
      </c>
      <c r="AF206" s="21">
        <f>Table2[[#This Row],[L1_3PM]]</f>
        <v>0</v>
      </c>
      <c r="AG206" s="83">
        <f>IFERROR(Table2[[#This Row],[PROJ 3PM]]-Table2[[#This Row],[LG 3PM]],"-")</f>
        <v>1.1220000000000001</v>
      </c>
      <c r="AH20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7" spans="1:34" x14ac:dyDescent="0.3">
      <c r="A207" s="2" t="s">
        <v>2156</v>
      </c>
      <c r="B207" s="129" t="str">
        <f>IFERROR(VLOOKUP(Table2[[#This Row],[Player]],Season!$B:$AD,2,0),"-")</f>
        <v>MIL</v>
      </c>
      <c r="C207" s="19">
        <f>IFERROR(VLOOKUP(Table2[[#This Row],[Player]],Season!$B:$AD,3,0),"-")</f>
        <v>30</v>
      </c>
      <c r="D207" s="19">
        <f>IFERROR(VLOOKUP(Table2[[#This Row],[Player]],Season!$B:$AD,4,0),"-")</f>
        <v>15</v>
      </c>
      <c r="E207" s="19">
        <f>IFERROR(VLOOKUP(Table2[[#This Row],[Player]],Season!$B:$AD,7,0),"-")</f>
        <v>22.9</v>
      </c>
      <c r="F207" s="19">
        <f>IFERROR(VLOOKUP(Table2[[#This Row],[Player]],Season!$B:$AD,8,0),"-")</f>
        <v>7.2</v>
      </c>
      <c r="G207" s="19">
        <f>IFERROR(VLOOKUP(Table2[[#This Row],[Player]],Season!$B:$AD,20,0),"-")</f>
        <v>4.4000000000000004</v>
      </c>
      <c r="H207" s="19">
        <f>IFERROR(VLOOKUP(Table2[[#This Row],[Player]],Season!$B:$AD,21,0),"-")</f>
        <v>1.4</v>
      </c>
      <c r="I207" s="19">
        <f>IFERROR(VLOOKUP(Table2[[#This Row],[Player]],Season!$B:$AD,9,0),"-")</f>
        <v>2.5</v>
      </c>
      <c r="J207" s="19">
        <f>IFERROR(VLOOKUP(Table2[[#This Row],[Player]],Season!$B:$AD,10,0),"-")</f>
        <v>6.3</v>
      </c>
      <c r="K207" s="19">
        <f>IFERROR(VLOOKUP(Table2[[#This Row],[Player]],Season!$B:$AD,12,0),"-")</f>
        <v>1.5</v>
      </c>
      <c r="L207" s="19">
        <f>IFERROR(VLOOKUP(Table2[[#This Row],[Player]],Season!$B:$AD,13,0),"-")</f>
        <v>4.9000000000000004</v>
      </c>
      <c r="M207" s="19">
        <f>IFERROR(VLOOKUP(Table2[[#This Row],[Player]],Season!$B:$AD,15,0),"-")</f>
        <v>0.7</v>
      </c>
      <c r="N207" s="19">
        <f>IFERROR(VLOOKUP(Table2[[#This Row],[Player]],Season!$B:$AD,16,0),"-")</f>
        <v>0.9</v>
      </c>
      <c r="O207" s="19">
        <f>IFERROR(VLOOKUP(Table2[[#This Row],[Player]],Last3!$B:$AD,7,0),"-")</f>
        <v>24.6</v>
      </c>
      <c r="P207" s="19">
        <f>IFERROR(VLOOKUP(Table2[[#This Row],[Player]],Last3!$B:$AD,8,0),"-")</f>
        <v>9.8000000000000007</v>
      </c>
      <c r="Q207" s="19">
        <f>IFERROR(VLOOKUP(Table2[[#This Row],[Player]],Last3!$B:$AD,20,0),"-")</f>
        <v>6</v>
      </c>
      <c r="R207" s="19">
        <f>IFERROR(VLOOKUP(Table2[[#This Row],[Player]],Last3!$B:$AD,21,0),"-")</f>
        <v>1.3</v>
      </c>
      <c r="S207" s="19">
        <f>IFERROR(VLOOKUP(Table2[[#This Row],[Player]],Last1!$B:$AD,7,0),"-")</f>
        <v>18.100000000000001</v>
      </c>
      <c r="T207" s="19">
        <f>IFERROR(VLOOKUP(Table2[[#This Row],[Player]],Last1!$B:$AD,8,0),"-")</f>
        <v>7</v>
      </c>
      <c r="U207" s="19">
        <f>IFERROR(VLOOKUP(Table2[[#This Row],[Player]],Last1!$B:$AD,20,0),"-")</f>
        <v>5</v>
      </c>
      <c r="V207" s="19">
        <f>IFERROR(VLOOKUP(Table2[[#This Row],[Player]],Last1!$B:$AD,21,0),"-")</f>
        <v>0</v>
      </c>
      <c r="Y207" s="128">
        <f>Table2[[#This Row],[3PM]]</f>
        <v>1.5</v>
      </c>
      <c r="Z207" s="128">
        <f>Table2[[#This Row],[3PA]]</f>
        <v>4.9000000000000004</v>
      </c>
      <c r="AA207" s="128">
        <f>IFERROR(VLOOKUP(Table2[[#This Row],[Player]],Last1!$B:$AD,12,0),"-")</f>
        <v>1</v>
      </c>
      <c r="AB207" s="128">
        <f>IFERROR(VLOOKUP(Table2[[#This Row],[Player]],Last1!$B:$AD,13,0),"-")</f>
        <v>6</v>
      </c>
      <c r="AC207" s="128">
        <f>IFERROR(VLOOKUP(Table2[[#This Row],[Player]],Last3!$B:$AD,12,0),"-")</f>
        <v>2.2999999999999998</v>
      </c>
      <c r="AD207" s="128">
        <f>IFERROR(VLOOKUP(Table2[[#This Row],[Player]],Last3!$B:$AD,13,0),"-")</f>
        <v>6.3</v>
      </c>
      <c r="AE207" s="135">
        <f>0.33*AVERAGE(Table2[[#This Row],[L3_3PA]],Table2[[#This Row],[SEA_3PA]])</f>
        <v>1.8479999999999999</v>
      </c>
      <c r="AF207" s="76">
        <f>Table2[[#This Row],[L1_3PM]]</f>
        <v>1</v>
      </c>
      <c r="AG207" s="135">
        <f>IFERROR(Table2[[#This Row],[PROJ 3PM]]-Table2[[#This Row],[LG 3PM]],"-")</f>
        <v>0.84799999999999986</v>
      </c>
      <c r="AH20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8" spans="1:34" x14ac:dyDescent="0.3">
      <c r="A208" s="2" t="s">
        <v>234</v>
      </c>
      <c r="B208" s="129" t="str">
        <f>IFERROR(VLOOKUP(Table2[[#This Row],[Player]],Season!$B:$AD,2,0),"-")</f>
        <v>LAL</v>
      </c>
      <c r="C208" s="134">
        <f>IFERROR(VLOOKUP(Table2[[#This Row],[Player]],Season!$B:$AD,3,0),"-")</f>
        <v>25</v>
      </c>
      <c r="D208" s="134">
        <f>IFERROR(VLOOKUP(Table2[[#This Row],[Player]],Season!$B:$AD,4,0),"-")</f>
        <v>14</v>
      </c>
      <c r="E208" s="134">
        <f>IFERROR(VLOOKUP(Table2[[#This Row],[Player]],Season!$B:$AD,7,0),"-")</f>
        <v>19.600000000000001</v>
      </c>
      <c r="F208" s="19">
        <f>IFERROR(VLOOKUP(Table2[[#This Row],[Player]],Season!$B:$AD,8,0),"-")</f>
        <v>7.9</v>
      </c>
      <c r="G208" s="19">
        <f>IFERROR(VLOOKUP(Table2[[#This Row],[Player]],Season!$B:$AD,20,0),"-")</f>
        <v>3.3</v>
      </c>
      <c r="H208" s="19">
        <f>IFERROR(VLOOKUP(Table2[[#This Row],[Player]],Season!$B:$AD,21,0),"-")</f>
        <v>0.5</v>
      </c>
      <c r="I208" s="19">
        <f>IFERROR(VLOOKUP(Table2[[#This Row],[Player]],Season!$B:$AD,9,0),"-")</f>
        <v>3.1</v>
      </c>
      <c r="J208" s="19">
        <f>IFERROR(VLOOKUP(Table2[[#This Row],[Player]],Season!$B:$AD,10,0),"-")</f>
        <v>6.6</v>
      </c>
      <c r="K208" s="19">
        <f>IFERROR(VLOOKUP(Table2[[#This Row],[Player]],Season!$B:$AD,12,0),"-")</f>
        <v>0.8</v>
      </c>
      <c r="L208" s="19">
        <f>IFERROR(VLOOKUP(Table2[[#This Row],[Player]],Season!$B:$AD,13,0),"-")</f>
        <v>1.9</v>
      </c>
      <c r="M208" s="19">
        <f>IFERROR(VLOOKUP(Table2[[#This Row],[Player]],Season!$B:$AD,15,0),"-")</f>
        <v>0.9</v>
      </c>
      <c r="N208" s="19">
        <f>IFERROR(VLOOKUP(Table2[[#This Row],[Player]],Season!$B:$AD,16,0),"-")</f>
        <v>0.9</v>
      </c>
      <c r="O208" s="19">
        <f>IFERROR(VLOOKUP(Table2[[#This Row],[Player]],Last3!$B:$AD,7,0),"-")</f>
        <v>15.2</v>
      </c>
      <c r="P208" s="19">
        <f>IFERROR(VLOOKUP(Table2[[#This Row],[Player]],Last3!$B:$AD,8,0),"-")</f>
        <v>3.7</v>
      </c>
      <c r="Q208" s="19">
        <f>IFERROR(VLOOKUP(Table2[[#This Row],[Player]],Last3!$B:$AD,20,0),"-")</f>
        <v>3.3</v>
      </c>
      <c r="R208" s="19">
        <f>IFERROR(VLOOKUP(Table2[[#This Row],[Player]],Last3!$B:$AD,21,0),"-")</f>
        <v>0.7</v>
      </c>
      <c r="S208" s="19" t="str">
        <f>IFERROR(VLOOKUP(Table2[[#This Row],[Player]],Last1!$B:$AD,7,0),"-")</f>
        <v>-</v>
      </c>
      <c r="T208" s="19" t="str">
        <f>IFERROR(VLOOKUP(Table2[[#This Row],[Player]],Last1!$B:$AD,8,0),"-")</f>
        <v>-</v>
      </c>
      <c r="U208" s="19" t="str">
        <f>IFERROR(VLOOKUP(Table2[[#This Row],[Player]],Last1!$B:$AD,20,0),"-")</f>
        <v>-</v>
      </c>
      <c r="V208" s="19" t="str">
        <f>IFERROR(VLOOKUP(Table2[[#This Row],[Player]],Last1!$B:$AD,21,0),"-")</f>
        <v>-</v>
      </c>
      <c r="W208" s="75"/>
      <c r="X208" s="75"/>
      <c r="Y208" s="128">
        <f>Table2[[#This Row],[3PM]]</f>
        <v>0.8</v>
      </c>
      <c r="Z208" s="128">
        <f>Table2[[#This Row],[3PA]]</f>
        <v>1.9</v>
      </c>
      <c r="AA208" s="128" t="str">
        <f>IFERROR(VLOOKUP(Table2[[#This Row],[Player]],Last1!$B:$AD,12,0),"-")</f>
        <v>-</v>
      </c>
      <c r="AB208" s="128" t="str">
        <f>IFERROR(VLOOKUP(Table2[[#This Row],[Player]],Last1!$B:$AD,13,0),"-")</f>
        <v>-</v>
      </c>
      <c r="AC208" s="128">
        <f>IFERROR(VLOOKUP(Table2[[#This Row],[Player]],Last3!$B:$AD,12,0),"-")</f>
        <v>0</v>
      </c>
      <c r="AD208" s="128">
        <f>IFERROR(VLOOKUP(Table2[[#This Row],[Player]],Last3!$B:$AD,13,0),"-")</f>
        <v>0.7</v>
      </c>
      <c r="AE208" s="135">
        <f>0.33*AVERAGE(Table2[[#This Row],[L3_3PA]],Table2[[#This Row],[SEA_3PA]])</f>
        <v>0.42899999999999994</v>
      </c>
      <c r="AF208" s="76" t="str">
        <f>Table2[[#This Row],[L1_3PM]]</f>
        <v>-</v>
      </c>
      <c r="AG208" s="135" t="str">
        <f>IFERROR(Table2[[#This Row],[PROJ 3PM]]-Table2[[#This Row],[LG 3PM]],"-")</f>
        <v>-</v>
      </c>
      <c r="AH20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09" spans="1:34" x14ac:dyDescent="0.3">
      <c r="A209" s="2" t="s">
        <v>333</v>
      </c>
      <c r="B209" s="129" t="str">
        <f>IFERROR(VLOOKUP(Table2[[#This Row],[Player]],Season!$B:$AD,2,0),"-")</f>
        <v>POR</v>
      </c>
      <c r="C209" s="19">
        <f>IFERROR(VLOOKUP(Table2[[#This Row],[Player]],Season!$B:$AD,3,0),"-")</f>
        <v>23</v>
      </c>
      <c r="D209" s="19">
        <f>IFERROR(VLOOKUP(Table2[[#This Row],[Player]],Season!$B:$AD,4,0),"-")</f>
        <v>13</v>
      </c>
      <c r="E209" s="19">
        <f>IFERROR(VLOOKUP(Table2[[#This Row],[Player]],Season!$B:$AD,7,0),"-")</f>
        <v>19.3</v>
      </c>
      <c r="F209" s="19">
        <f>IFERROR(VLOOKUP(Table2[[#This Row],[Player]],Season!$B:$AD,8,0),"-")</f>
        <v>6.5</v>
      </c>
      <c r="G209" s="19">
        <f>IFERROR(VLOOKUP(Table2[[#This Row],[Player]],Season!$B:$AD,20,0),"-")</f>
        <v>2.8</v>
      </c>
      <c r="H209" s="19">
        <f>IFERROR(VLOOKUP(Table2[[#This Row],[Player]],Season!$B:$AD,21,0),"-")</f>
        <v>0.9</v>
      </c>
      <c r="I209" s="19">
        <f>IFERROR(VLOOKUP(Table2[[#This Row],[Player]],Season!$B:$AD,9,0),"-")</f>
        <v>2.6</v>
      </c>
      <c r="J209" s="19">
        <f>IFERROR(VLOOKUP(Table2[[#This Row],[Player]],Season!$B:$AD,10,0),"-")</f>
        <v>6.6</v>
      </c>
      <c r="K209" s="19">
        <f>IFERROR(VLOOKUP(Table2[[#This Row],[Player]],Season!$B:$AD,12,0),"-")</f>
        <v>0.8</v>
      </c>
      <c r="L209" s="19">
        <f>IFERROR(VLOOKUP(Table2[[#This Row],[Player]],Season!$B:$AD,13,0),"-")</f>
        <v>3.1</v>
      </c>
      <c r="M209" s="19">
        <f>IFERROR(VLOOKUP(Table2[[#This Row],[Player]],Season!$B:$AD,15,0),"-")</f>
        <v>0.5</v>
      </c>
      <c r="N209" s="19">
        <f>IFERROR(VLOOKUP(Table2[[#This Row],[Player]],Season!$B:$AD,16,0),"-")</f>
        <v>0.5</v>
      </c>
      <c r="O209" s="19">
        <f>IFERROR(VLOOKUP(Table2[[#This Row],[Player]],Last3!$B:$AD,7,0),"-")</f>
        <v>22.7</v>
      </c>
      <c r="P209" s="19">
        <f>IFERROR(VLOOKUP(Table2[[#This Row],[Player]],Last3!$B:$AD,8,0),"-")</f>
        <v>13</v>
      </c>
      <c r="Q209" s="19">
        <f>IFERROR(VLOOKUP(Table2[[#This Row],[Player]],Last3!$B:$AD,20,0),"-")</f>
        <v>3.3</v>
      </c>
      <c r="R209" s="19">
        <f>IFERROR(VLOOKUP(Table2[[#This Row],[Player]],Last3!$B:$AD,21,0),"-")</f>
        <v>1</v>
      </c>
      <c r="S209" s="19">
        <f>IFERROR(VLOOKUP(Table2[[#This Row],[Player]],Last1!$B:$AD,7,0),"-")</f>
        <v>20.100000000000001</v>
      </c>
      <c r="T209" s="19">
        <f>IFERROR(VLOOKUP(Table2[[#This Row],[Player]],Last1!$B:$AD,8,0),"-")</f>
        <v>7</v>
      </c>
      <c r="U209" s="19">
        <f>IFERROR(VLOOKUP(Table2[[#This Row],[Player]],Last1!$B:$AD,20,0),"-")</f>
        <v>2</v>
      </c>
      <c r="V209" s="19">
        <f>IFERROR(VLOOKUP(Table2[[#This Row],[Player]],Last1!$B:$AD,21,0),"-")</f>
        <v>3</v>
      </c>
      <c r="Y209" s="128">
        <f>Table2[[#This Row],[3PM]]</f>
        <v>0.8</v>
      </c>
      <c r="Z209" s="128">
        <f>Table2[[#This Row],[3PA]]</f>
        <v>3.1</v>
      </c>
      <c r="AA209" s="128">
        <f>IFERROR(VLOOKUP(Table2[[#This Row],[Player]],Last1!$B:$AD,12,0),"-")</f>
        <v>1</v>
      </c>
      <c r="AB209" s="128">
        <f>IFERROR(VLOOKUP(Table2[[#This Row],[Player]],Last1!$B:$AD,13,0),"-")</f>
        <v>5</v>
      </c>
      <c r="AC209" s="128">
        <f>IFERROR(VLOOKUP(Table2[[#This Row],[Player]],Last3!$B:$AD,12,0),"-")</f>
        <v>1.3</v>
      </c>
      <c r="AD209" s="128">
        <f>IFERROR(VLOOKUP(Table2[[#This Row],[Player]],Last3!$B:$AD,13,0),"-")</f>
        <v>4.7</v>
      </c>
      <c r="AE209" s="135">
        <f>0.33*AVERAGE(Table2[[#This Row],[L3_3PA]],Table2[[#This Row],[SEA_3PA]])</f>
        <v>1.2870000000000001</v>
      </c>
      <c r="AF209" s="76">
        <f>Table2[[#This Row],[L1_3PM]]</f>
        <v>1</v>
      </c>
      <c r="AG209" s="135">
        <f>IFERROR(Table2[[#This Row],[PROJ 3PM]]-Table2[[#This Row],[LG 3PM]],"-")</f>
        <v>0.28700000000000014</v>
      </c>
      <c r="AH20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0" spans="1:34" x14ac:dyDescent="0.3">
      <c r="A210" s="2" t="s">
        <v>292</v>
      </c>
      <c r="B210" s="129" t="str">
        <f>IFERROR(VLOOKUP(Table2[[#This Row],[Player]],Season!$B:$AD,2,0),"-")</f>
        <v>OKC</v>
      </c>
      <c r="C210" s="19">
        <f>IFERROR(VLOOKUP(Table2[[#This Row],[Player]],Season!$B:$AD,3,0),"-")</f>
        <v>24</v>
      </c>
      <c r="D210" s="19">
        <f>IFERROR(VLOOKUP(Table2[[#This Row],[Player]],Season!$B:$AD,4,0),"-")</f>
        <v>15</v>
      </c>
      <c r="E210" s="19">
        <f>IFERROR(VLOOKUP(Table2[[#This Row],[Player]],Season!$B:$AD,7,0),"-")</f>
        <v>15.6</v>
      </c>
      <c r="F210" s="19">
        <f>IFERROR(VLOOKUP(Table2[[#This Row],[Player]],Season!$B:$AD,8,0),"-")</f>
        <v>5.7</v>
      </c>
      <c r="G210" s="19">
        <f>IFERROR(VLOOKUP(Table2[[#This Row],[Player]],Season!$B:$AD,20,0),"-")</f>
        <v>2.5</v>
      </c>
      <c r="H210" s="19">
        <f>IFERROR(VLOOKUP(Table2[[#This Row],[Player]],Season!$B:$AD,21,0),"-")</f>
        <v>0.3</v>
      </c>
      <c r="I210" s="19">
        <f>IFERROR(VLOOKUP(Table2[[#This Row],[Player]],Season!$B:$AD,9,0),"-")</f>
        <v>2.2999999999999998</v>
      </c>
      <c r="J210" s="19">
        <f>IFERROR(VLOOKUP(Table2[[#This Row],[Player]],Season!$B:$AD,10,0),"-")</f>
        <v>5</v>
      </c>
      <c r="K210" s="19">
        <f>IFERROR(VLOOKUP(Table2[[#This Row],[Player]],Season!$B:$AD,12,0),"-")</f>
        <v>0.3</v>
      </c>
      <c r="L210" s="19">
        <f>IFERROR(VLOOKUP(Table2[[#This Row],[Player]],Season!$B:$AD,13,0),"-")</f>
        <v>1.3</v>
      </c>
      <c r="M210" s="19">
        <f>IFERROR(VLOOKUP(Table2[[#This Row],[Player]],Season!$B:$AD,15,0),"-")</f>
        <v>0.7</v>
      </c>
      <c r="N210" s="19">
        <f>IFERROR(VLOOKUP(Table2[[#This Row],[Player]],Season!$B:$AD,16,0),"-")</f>
        <v>1</v>
      </c>
      <c r="O210" s="19">
        <f>IFERROR(VLOOKUP(Table2[[#This Row],[Player]],Last3!$B:$AD,7,0),"-")</f>
        <v>11.2</v>
      </c>
      <c r="P210" s="19">
        <f>IFERROR(VLOOKUP(Table2[[#This Row],[Player]],Last3!$B:$AD,8,0),"-")</f>
        <v>2.8</v>
      </c>
      <c r="Q210" s="19">
        <f>IFERROR(VLOOKUP(Table2[[#This Row],[Player]],Last3!$B:$AD,20,0),"-")</f>
        <v>2</v>
      </c>
      <c r="R210" s="19">
        <f>IFERROR(VLOOKUP(Table2[[#This Row],[Player]],Last3!$B:$AD,21,0),"-")</f>
        <v>0</v>
      </c>
      <c r="S210" s="19">
        <f>IFERROR(VLOOKUP(Table2[[#This Row],[Player]],Last1!$B:$AD,7,0),"-")</f>
        <v>12.2</v>
      </c>
      <c r="T210" s="19">
        <f>IFERROR(VLOOKUP(Table2[[#This Row],[Player]],Last1!$B:$AD,8,0),"-")</f>
        <v>2</v>
      </c>
      <c r="U210" s="19">
        <f>IFERROR(VLOOKUP(Table2[[#This Row],[Player]],Last1!$B:$AD,20,0),"-")</f>
        <v>2</v>
      </c>
      <c r="V210" s="19">
        <f>IFERROR(VLOOKUP(Table2[[#This Row],[Player]],Last1!$B:$AD,21,0),"-")</f>
        <v>0</v>
      </c>
      <c r="Y210" s="128">
        <f>Table2[[#This Row],[3PM]]</f>
        <v>0.3</v>
      </c>
      <c r="Z210" s="128">
        <f>Table2[[#This Row],[3PA]]</f>
        <v>1.3</v>
      </c>
      <c r="AA210" s="128">
        <f>IFERROR(VLOOKUP(Table2[[#This Row],[Player]],Last1!$B:$AD,12,0),"-")</f>
        <v>0</v>
      </c>
      <c r="AB210" s="128">
        <f>IFERROR(VLOOKUP(Table2[[#This Row],[Player]],Last1!$B:$AD,13,0),"-")</f>
        <v>1</v>
      </c>
      <c r="AC210" s="128">
        <f>IFERROR(VLOOKUP(Table2[[#This Row],[Player]],Last3!$B:$AD,12,0),"-")</f>
        <v>0.5</v>
      </c>
      <c r="AD210" s="128">
        <f>IFERROR(VLOOKUP(Table2[[#This Row],[Player]],Last3!$B:$AD,13,0),"-")</f>
        <v>1.5</v>
      </c>
      <c r="AE210" s="83">
        <f>0.33*AVERAGE(Table2[[#This Row],[L3_3PA]],Table2[[#This Row],[SEA_3PA]])</f>
        <v>0.46199999999999997</v>
      </c>
      <c r="AF210" s="21">
        <f>Table2[[#This Row],[L1_3PM]]</f>
        <v>0</v>
      </c>
      <c r="AG210" s="83">
        <f>IFERROR(Table2[[#This Row],[PROJ 3PM]]-Table2[[#This Row],[LG 3PM]],"-")</f>
        <v>0.46199999999999997</v>
      </c>
      <c r="AH21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1" spans="1:34" x14ac:dyDescent="0.3">
      <c r="A211" s="2" t="s">
        <v>188</v>
      </c>
      <c r="B211" s="129" t="str">
        <f>IFERROR(VLOOKUP(Table2[[#This Row],[Player]],Season!$B:$AD,2,0),"-")</f>
        <v>LAL</v>
      </c>
      <c r="C211" s="134">
        <f>IFERROR(VLOOKUP(Table2[[#This Row],[Player]],Season!$B:$AD,3,0),"-")</f>
        <v>24</v>
      </c>
      <c r="D211" s="134">
        <f>IFERROR(VLOOKUP(Table2[[#This Row],[Player]],Season!$B:$AD,4,0),"-")</f>
        <v>10</v>
      </c>
      <c r="E211" s="134">
        <f>IFERROR(VLOOKUP(Table2[[#This Row],[Player]],Season!$B:$AD,7,0),"-")</f>
        <v>15.4</v>
      </c>
      <c r="F211" s="19">
        <f>IFERROR(VLOOKUP(Table2[[#This Row],[Player]],Season!$B:$AD,8,0),"-")</f>
        <v>8.3000000000000007</v>
      </c>
      <c r="G211" s="19">
        <f>IFERROR(VLOOKUP(Table2[[#This Row],[Player]],Season!$B:$AD,20,0),"-")</f>
        <v>1.8</v>
      </c>
      <c r="H211" s="19">
        <f>IFERROR(VLOOKUP(Table2[[#This Row],[Player]],Season!$B:$AD,21,0),"-")</f>
        <v>0.6</v>
      </c>
      <c r="I211" s="19">
        <f>IFERROR(VLOOKUP(Table2[[#This Row],[Player]],Season!$B:$AD,9,0),"-")</f>
        <v>2.8</v>
      </c>
      <c r="J211" s="19">
        <f>IFERROR(VLOOKUP(Table2[[#This Row],[Player]],Season!$B:$AD,10,0),"-")</f>
        <v>7.1</v>
      </c>
      <c r="K211" s="19">
        <f>IFERROR(VLOOKUP(Table2[[#This Row],[Player]],Season!$B:$AD,12,0),"-")</f>
        <v>1.3</v>
      </c>
      <c r="L211" s="19">
        <f>IFERROR(VLOOKUP(Table2[[#This Row],[Player]],Season!$B:$AD,13,0),"-")</f>
        <v>4.2</v>
      </c>
      <c r="M211" s="19">
        <f>IFERROR(VLOOKUP(Table2[[#This Row],[Player]],Season!$B:$AD,15,0),"-")</f>
        <v>1.4</v>
      </c>
      <c r="N211" s="19">
        <f>IFERROR(VLOOKUP(Table2[[#This Row],[Player]],Season!$B:$AD,16,0),"-")</f>
        <v>1.9</v>
      </c>
      <c r="O211" s="19">
        <f>IFERROR(VLOOKUP(Table2[[#This Row],[Player]],Last3!$B:$AD,7,0),"-")</f>
        <v>18.5</v>
      </c>
      <c r="P211" s="19">
        <f>IFERROR(VLOOKUP(Table2[[#This Row],[Player]],Last3!$B:$AD,8,0),"-")</f>
        <v>11</v>
      </c>
      <c r="Q211" s="19">
        <f>IFERROR(VLOOKUP(Table2[[#This Row],[Player]],Last3!$B:$AD,20,0),"-")</f>
        <v>2</v>
      </c>
      <c r="R211" s="19">
        <f>IFERROR(VLOOKUP(Table2[[#This Row],[Player]],Last3!$B:$AD,21,0),"-")</f>
        <v>0</v>
      </c>
      <c r="S211" s="19">
        <f>IFERROR(VLOOKUP(Table2[[#This Row],[Player]],Last1!$B:$AD,7,0),"-")</f>
        <v>13.4</v>
      </c>
      <c r="T211" s="19">
        <f>IFERROR(VLOOKUP(Table2[[#This Row],[Player]],Last1!$B:$AD,8,0),"-")</f>
        <v>2</v>
      </c>
      <c r="U211" s="19">
        <f>IFERROR(VLOOKUP(Table2[[#This Row],[Player]],Last1!$B:$AD,20,0),"-")</f>
        <v>0</v>
      </c>
      <c r="V211" s="19">
        <f>IFERROR(VLOOKUP(Table2[[#This Row],[Player]],Last1!$B:$AD,21,0),"-")</f>
        <v>0</v>
      </c>
      <c r="W211" s="75"/>
      <c r="X211" s="75"/>
      <c r="Y211" s="128">
        <f>Table2[[#This Row],[3PM]]</f>
        <v>1.3</v>
      </c>
      <c r="Z211" s="128">
        <f>Table2[[#This Row],[3PA]]</f>
        <v>4.2</v>
      </c>
      <c r="AA211" s="128">
        <f>IFERROR(VLOOKUP(Table2[[#This Row],[Player]],Last1!$B:$AD,12,0),"-")</f>
        <v>0</v>
      </c>
      <c r="AB211" s="128">
        <f>IFERROR(VLOOKUP(Table2[[#This Row],[Player]],Last1!$B:$AD,13,0),"-")</f>
        <v>1</v>
      </c>
      <c r="AC211" s="128">
        <f>IFERROR(VLOOKUP(Table2[[#This Row],[Player]],Last3!$B:$AD,12,0),"-")</f>
        <v>2</v>
      </c>
      <c r="AD211" s="128">
        <f>IFERROR(VLOOKUP(Table2[[#This Row],[Player]],Last3!$B:$AD,13,0),"-")</f>
        <v>4.5</v>
      </c>
      <c r="AE211" s="135">
        <f>0.33*AVERAGE(Table2[[#This Row],[L3_3PA]],Table2[[#This Row],[SEA_3PA]])</f>
        <v>1.4355</v>
      </c>
      <c r="AF211" s="76">
        <f>Table2[[#This Row],[L1_3PM]]</f>
        <v>0</v>
      </c>
      <c r="AG211" s="135">
        <f>IFERROR(Table2[[#This Row],[PROJ 3PM]]-Table2[[#This Row],[LG 3PM]],"-")</f>
        <v>1.4355</v>
      </c>
      <c r="AH21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2" spans="1:34" x14ac:dyDescent="0.3">
      <c r="A212" s="2" t="s">
        <v>227</v>
      </c>
      <c r="B212" s="129" t="str">
        <f>IFERROR(VLOOKUP(Table2[[#This Row],[Player]],Season!$B:$AD,2,0),"-")</f>
        <v>MIA</v>
      </c>
      <c r="C212" s="19">
        <f>IFERROR(VLOOKUP(Table2[[#This Row],[Player]],Season!$B:$AD,3,0),"-")</f>
        <v>34</v>
      </c>
      <c r="D212" s="19">
        <f>IFERROR(VLOOKUP(Table2[[#This Row],[Player]],Season!$B:$AD,4,0),"-")</f>
        <v>14</v>
      </c>
      <c r="E212" s="19">
        <f>IFERROR(VLOOKUP(Table2[[#This Row],[Player]],Season!$B:$AD,7,0),"-")</f>
        <v>20.7</v>
      </c>
      <c r="F212" s="19">
        <f>IFERROR(VLOOKUP(Table2[[#This Row],[Player]],Season!$B:$AD,8,0),"-")</f>
        <v>7.4</v>
      </c>
      <c r="G212" s="19">
        <f>IFERROR(VLOOKUP(Table2[[#This Row],[Player]],Season!$B:$AD,20,0),"-")</f>
        <v>5.3</v>
      </c>
      <c r="H212" s="19">
        <f>IFERROR(VLOOKUP(Table2[[#This Row],[Player]],Season!$B:$AD,21,0),"-")</f>
        <v>1.8</v>
      </c>
      <c r="I212" s="19">
        <f>IFERROR(VLOOKUP(Table2[[#This Row],[Player]],Season!$B:$AD,9,0),"-")</f>
        <v>2.5</v>
      </c>
      <c r="J212" s="19">
        <f>IFERROR(VLOOKUP(Table2[[#This Row],[Player]],Season!$B:$AD,10,0),"-")</f>
        <v>6.3</v>
      </c>
      <c r="K212" s="19">
        <f>IFERROR(VLOOKUP(Table2[[#This Row],[Player]],Season!$B:$AD,12,0),"-")</f>
        <v>1.4</v>
      </c>
      <c r="L212" s="19">
        <f>IFERROR(VLOOKUP(Table2[[#This Row],[Player]],Season!$B:$AD,13,0),"-")</f>
        <v>4.4000000000000004</v>
      </c>
      <c r="M212" s="19">
        <f>IFERROR(VLOOKUP(Table2[[#This Row],[Player]],Season!$B:$AD,15,0),"-")</f>
        <v>1.1000000000000001</v>
      </c>
      <c r="N212" s="19">
        <f>IFERROR(VLOOKUP(Table2[[#This Row],[Player]],Season!$B:$AD,16,0),"-")</f>
        <v>1.3</v>
      </c>
      <c r="O212" s="19">
        <f>IFERROR(VLOOKUP(Table2[[#This Row],[Player]],Last3!$B:$AD,7,0),"-")</f>
        <v>21.3</v>
      </c>
      <c r="P212" s="19">
        <f>IFERROR(VLOOKUP(Table2[[#This Row],[Player]],Last3!$B:$AD,8,0),"-")</f>
        <v>6.5</v>
      </c>
      <c r="Q212" s="19">
        <f>IFERROR(VLOOKUP(Table2[[#This Row],[Player]],Last3!$B:$AD,20,0),"-")</f>
        <v>5</v>
      </c>
      <c r="R212" s="19">
        <f>IFERROR(VLOOKUP(Table2[[#This Row],[Player]],Last3!$B:$AD,21,0),"-")</f>
        <v>2.2999999999999998</v>
      </c>
      <c r="S212" s="19">
        <f>IFERROR(VLOOKUP(Table2[[#This Row],[Player]],Last1!$B:$AD,7,0),"-")</f>
        <v>19.5</v>
      </c>
      <c r="T212" s="19">
        <f>IFERROR(VLOOKUP(Table2[[#This Row],[Player]],Last1!$B:$AD,8,0),"-")</f>
        <v>3</v>
      </c>
      <c r="U212" s="19">
        <f>IFERROR(VLOOKUP(Table2[[#This Row],[Player]],Last1!$B:$AD,20,0),"-")</f>
        <v>5</v>
      </c>
      <c r="V212" s="19">
        <f>IFERROR(VLOOKUP(Table2[[#This Row],[Player]],Last1!$B:$AD,21,0),"-")</f>
        <v>1</v>
      </c>
      <c r="Y212" s="128">
        <f>Table2[[#This Row],[3PM]]</f>
        <v>1.4</v>
      </c>
      <c r="Z212" s="128">
        <f>Table2[[#This Row],[3PA]]</f>
        <v>4.4000000000000004</v>
      </c>
      <c r="AA212" s="128">
        <f>IFERROR(VLOOKUP(Table2[[#This Row],[Player]],Last1!$B:$AD,12,0),"-")</f>
        <v>1</v>
      </c>
      <c r="AB212" s="128">
        <f>IFERROR(VLOOKUP(Table2[[#This Row],[Player]],Last1!$B:$AD,13,0),"-")</f>
        <v>4</v>
      </c>
      <c r="AC212" s="128">
        <f>IFERROR(VLOOKUP(Table2[[#This Row],[Player]],Last3!$B:$AD,12,0),"-")</f>
        <v>1.5</v>
      </c>
      <c r="AD212" s="128">
        <f>IFERROR(VLOOKUP(Table2[[#This Row],[Player]],Last3!$B:$AD,13,0),"-")</f>
        <v>4.3</v>
      </c>
      <c r="AE212" s="135">
        <f>0.33*AVERAGE(Table2[[#This Row],[L3_3PA]],Table2[[#This Row],[SEA_3PA]])</f>
        <v>1.4355</v>
      </c>
      <c r="AF212" s="76">
        <f>Table2[[#This Row],[L1_3PM]]</f>
        <v>1</v>
      </c>
      <c r="AG212" s="135">
        <f>IFERROR(Table2[[#This Row],[PROJ 3PM]]-Table2[[#This Row],[LG 3PM]],"-")</f>
        <v>0.4355</v>
      </c>
      <c r="AH21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3" spans="1:34" x14ac:dyDescent="0.3">
      <c r="A213" s="2" t="s">
        <v>318</v>
      </c>
      <c r="B213" s="129" t="str">
        <f>IFERROR(VLOOKUP(Table2[[#This Row],[Player]],Season!$B:$AD,2,0),"-")</f>
        <v>SAC</v>
      </c>
      <c r="C213" s="19">
        <f>IFERROR(VLOOKUP(Table2[[#This Row],[Player]],Season!$B:$AD,3,0),"-")</f>
        <v>27</v>
      </c>
      <c r="D213" s="19">
        <f>IFERROR(VLOOKUP(Table2[[#This Row],[Player]],Season!$B:$AD,4,0),"-")</f>
        <v>13</v>
      </c>
      <c r="E213" s="19">
        <f>IFERROR(VLOOKUP(Table2[[#This Row],[Player]],Season!$B:$AD,7,0),"-")</f>
        <v>19.2</v>
      </c>
      <c r="F213" s="19">
        <f>IFERROR(VLOOKUP(Table2[[#This Row],[Player]],Season!$B:$AD,8,0),"-")</f>
        <v>9.1</v>
      </c>
      <c r="G213" s="19">
        <f>IFERROR(VLOOKUP(Table2[[#This Row],[Player]],Season!$B:$AD,20,0),"-")</f>
        <v>5.4</v>
      </c>
      <c r="H213" s="19">
        <f>IFERROR(VLOOKUP(Table2[[#This Row],[Player]],Season!$B:$AD,21,0),"-")</f>
        <v>1.2</v>
      </c>
      <c r="I213" s="19">
        <f>IFERROR(VLOOKUP(Table2[[#This Row],[Player]],Season!$B:$AD,9,0),"-")</f>
        <v>2.7</v>
      </c>
      <c r="J213" s="19">
        <f>IFERROR(VLOOKUP(Table2[[#This Row],[Player]],Season!$B:$AD,10,0),"-")</f>
        <v>6</v>
      </c>
      <c r="K213" s="19">
        <f>IFERROR(VLOOKUP(Table2[[#This Row],[Player]],Season!$B:$AD,12,0),"-")</f>
        <v>1.4</v>
      </c>
      <c r="L213" s="19">
        <f>IFERROR(VLOOKUP(Table2[[#This Row],[Player]],Season!$B:$AD,13,0),"-")</f>
        <v>3.7</v>
      </c>
      <c r="M213" s="19">
        <f>IFERROR(VLOOKUP(Table2[[#This Row],[Player]],Season!$B:$AD,15,0),"-")</f>
        <v>2.2999999999999998</v>
      </c>
      <c r="N213" s="19">
        <f>IFERROR(VLOOKUP(Table2[[#This Row],[Player]],Season!$B:$AD,16,0),"-")</f>
        <v>2.8</v>
      </c>
      <c r="O213" s="19">
        <f>IFERROR(VLOOKUP(Table2[[#This Row],[Player]],Last3!$B:$AD,7,0),"-")</f>
        <v>15.7</v>
      </c>
      <c r="P213" s="19">
        <f>IFERROR(VLOOKUP(Table2[[#This Row],[Player]],Last3!$B:$AD,8,0),"-")</f>
        <v>5.3</v>
      </c>
      <c r="Q213" s="19">
        <f>IFERROR(VLOOKUP(Table2[[#This Row],[Player]],Last3!$B:$AD,20,0),"-")</f>
        <v>4.5</v>
      </c>
      <c r="R213" s="19">
        <f>IFERROR(VLOOKUP(Table2[[#This Row],[Player]],Last3!$B:$AD,21,0),"-")</f>
        <v>0.3</v>
      </c>
      <c r="S213" s="19">
        <f>IFERROR(VLOOKUP(Table2[[#This Row],[Player]],Last1!$B:$AD,7,0),"-")</f>
        <v>22.4</v>
      </c>
      <c r="T213" s="19">
        <f>IFERROR(VLOOKUP(Table2[[#This Row],[Player]],Last1!$B:$AD,8,0),"-")</f>
        <v>5</v>
      </c>
      <c r="U213" s="19">
        <f>IFERROR(VLOOKUP(Table2[[#This Row],[Player]],Last1!$B:$AD,20,0),"-")</f>
        <v>11</v>
      </c>
      <c r="V213" s="19">
        <f>IFERROR(VLOOKUP(Table2[[#This Row],[Player]],Last1!$B:$AD,21,0),"-")</f>
        <v>0</v>
      </c>
      <c r="Y213" s="128">
        <f>Table2[[#This Row],[3PM]]</f>
        <v>1.4</v>
      </c>
      <c r="Z213" s="128">
        <f>Table2[[#This Row],[3PA]]</f>
        <v>3.7</v>
      </c>
      <c r="AA213" s="128">
        <f>IFERROR(VLOOKUP(Table2[[#This Row],[Player]],Last1!$B:$AD,12,0),"-")</f>
        <v>0</v>
      </c>
      <c r="AB213" s="128">
        <f>IFERROR(VLOOKUP(Table2[[#This Row],[Player]],Last1!$B:$AD,13,0),"-")</f>
        <v>2</v>
      </c>
      <c r="AC213" s="128">
        <f>IFERROR(VLOOKUP(Table2[[#This Row],[Player]],Last3!$B:$AD,12,0),"-")</f>
        <v>0.5</v>
      </c>
      <c r="AD213" s="128">
        <f>IFERROR(VLOOKUP(Table2[[#This Row],[Player]],Last3!$B:$AD,13,0),"-")</f>
        <v>2.5</v>
      </c>
      <c r="AE213" s="135">
        <f>0.33*AVERAGE(Table2[[#This Row],[L3_3PA]],Table2[[#This Row],[SEA_3PA]])</f>
        <v>1.0230000000000001</v>
      </c>
      <c r="AF213" s="76">
        <f>Table2[[#This Row],[L1_3PM]]</f>
        <v>0</v>
      </c>
      <c r="AG213" s="135">
        <f>IFERROR(Table2[[#This Row],[PROJ 3PM]]-Table2[[#This Row],[LG 3PM]],"-")</f>
        <v>1.0230000000000001</v>
      </c>
      <c r="AH21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4" spans="1:34" x14ac:dyDescent="0.3">
      <c r="A214" s="2" t="s">
        <v>325</v>
      </c>
      <c r="B214" s="129" t="str">
        <f>IFERROR(VLOOKUP(Table2[[#This Row],[Player]],Season!$B:$AD,2,0),"-")</f>
        <v>LAC</v>
      </c>
      <c r="C214" s="19">
        <f>IFERROR(VLOOKUP(Table2[[#This Row],[Player]],Season!$B:$AD,3,0),"-")</f>
        <v>26</v>
      </c>
      <c r="D214" s="19">
        <f>IFERROR(VLOOKUP(Table2[[#This Row],[Player]],Season!$B:$AD,4,0),"-")</f>
        <v>15</v>
      </c>
      <c r="E214" s="19">
        <f>IFERROR(VLOOKUP(Table2[[#This Row],[Player]],Season!$B:$AD,7,0),"-")</f>
        <v>21.3</v>
      </c>
      <c r="F214" s="19">
        <f>IFERROR(VLOOKUP(Table2[[#This Row],[Player]],Season!$B:$AD,8,0),"-")</f>
        <v>7.9</v>
      </c>
      <c r="G214" s="19">
        <f>IFERROR(VLOOKUP(Table2[[#This Row],[Player]],Season!$B:$AD,20,0),"-")</f>
        <v>2.5</v>
      </c>
      <c r="H214" s="19">
        <f>IFERROR(VLOOKUP(Table2[[#This Row],[Player]],Season!$B:$AD,21,0),"-")</f>
        <v>2.8</v>
      </c>
      <c r="I214" s="19">
        <f>IFERROR(VLOOKUP(Table2[[#This Row],[Player]],Season!$B:$AD,9,0),"-")</f>
        <v>2.9</v>
      </c>
      <c r="J214" s="19">
        <f>IFERROR(VLOOKUP(Table2[[#This Row],[Player]],Season!$B:$AD,10,0),"-")</f>
        <v>5.5</v>
      </c>
      <c r="K214" s="19">
        <f>IFERROR(VLOOKUP(Table2[[#This Row],[Player]],Season!$B:$AD,12,0),"-")</f>
        <v>0.9</v>
      </c>
      <c r="L214" s="19">
        <f>IFERROR(VLOOKUP(Table2[[#This Row],[Player]],Season!$B:$AD,13,0),"-")</f>
        <v>2.2999999999999998</v>
      </c>
      <c r="M214" s="19">
        <f>IFERROR(VLOOKUP(Table2[[#This Row],[Player]],Season!$B:$AD,15,0),"-")</f>
        <v>1.2</v>
      </c>
      <c r="N214" s="19">
        <f>IFERROR(VLOOKUP(Table2[[#This Row],[Player]],Season!$B:$AD,16,0),"-")</f>
        <v>1.5</v>
      </c>
      <c r="O214" s="19">
        <f>IFERROR(VLOOKUP(Table2[[#This Row],[Player]],Last3!$B:$AD,7,0),"-")</f>
        <v>20.9</v>
      </c>
      <c r="P214" s="19">
        <f>IFERROR(VLOOKUP(Table2[[#This Row],[Player]],Last3!$B:$AD,8,0),"-")</f>
        <v>8.8000000000000007</v>
      </c>
      <c r="Q214" s="19">
        <f>IFERROR(VLOOKUP(Table2[[#This Row],[Player]],Last3!$B:$AD,20,0),"-")</f>
        <v>3.3</v>
      </c>
      <c r="R214" s="19">
        <f>IFERROR(VLOOKUP(Table2[[#This Row],[Player]],Last3!$B:$AD,21,0),"-")</f>
        <v>2.5</v>
      </c>
      <c r="S214" s="19">
        <f>IFERROR(VLOOKUP(Table2[[#This Row],[Player]],Last1!$B:$AD,7,0),"-")</f>
        <v>25.6</v>
      </c>
      <c r="T214" s="19">
        <f>IFERROR(VLOOKUP(Table2[[#This Row],[Player]],Last1!$B:$AD,8,0),"-")</f>
        <v>8</v>
      </c>
      <c r="U214" s="19">
        <f>IFERROR(VLOOKUP(Table2[[#This Row],[Player]],Last1!$B:$AD,20,0),"-")</f>
        <v>5</v>
      </c>
      <c r="V214" s="19">
        <f>IFERROR(VLOOKUP(Table2[[#This Row],[Player]],Last1!$B:$AD,21,0),"-")</f>
        <v>4</v>
      </c>
      <c r="Y214" s="128">
        <f>Table2[[#This Row],[3PM]]</f>
        <v>0.9</v>
      </c>
      <c r="Z214" s="128">
        <f>Table2[[#This Row],[3PA]]</f>
        <v>2.2999999999999998</v>
      </c>
      <c r="AA214" s="128">
        <f>IFERROR(VLOOKUP(Table2[[#This Row],[Player]],Last1!$B:$AD,12,0),"-")</f>
        <v>2</v>
      </c>
      <c r="AB214" s="128">
        <f>IFERROR(VLOOKUP(Table2[[#This Row],[Player]],Last1!$B:$AD,13,0),"-")</f>
        <v>5</v>
      </c>
      <c r="AC214" s="128">
        <f>IFERROR(VLOOKUP(Table2[[#This Row],[Player]],Last3!$B:$AD,12,0),"-")</f>
        <v>1.5</v>
      </c>
      <c r="AD214" s="128">
        <f>IFERROR(VLOOKUP(Table2[[#This Row],[Player]],Last3!$B:$AD,13,0),"-")</f>
        <v>3.5</v>
      </c>
      <c r="AE214" s="135">
        <f>0.33*AVERAGE(Table2[[#This Row],[L3_3PA]],Table2[[#This Row],[SEA_3PA]])</f>
        <v>0.95699999999999996</v>
      </c>
      <c r="AF214" s="76">
        <f>Table2[[#This Row],[L1_3PM]]</f>
        <v>2</v>
      </c>
      <c r="AG214" s="135">
        <f>IFERROR(Table2[[#This Row],[PROJ 3PM]]-Table2[[#This Row],[LG 3PM]],"-")</f>
        <v>-1.0430000000000001</v>
      </c>
      <c r="AH21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5" spans="1:34" x14ac:dyDescent="0.3">
      <c r="A215" s="2" t="s">
        <v>434</v>
      </c>
      <c r="B215" s="129" t="str">
        <f>IFERROR(VLOOKUP(Table2[[#This Row],[Player]],Season!$B:$AD,2,0),"-")</f>
        <v>OKC</v>
      </c>
      <c r="C215" s="19">
        <f>IFERROR(VLOOKUP(Table2[[#This Row],[Player]],Season!$B:$AD,3,0),"-")</f>
        <v>19</v>
      </c>
      <c r="D215" s="19">
        <f>IFERROR(VLOOKUP(Table2[[#This Row],[Player]],Season!$B:$AD,4,0),"-")</f>
        <v>14</v>
      </c>
      <c r="E215" s="19">
        <f>IFERROR(VLOOKUP(Table2[[#This Row],[Player]],Season!$B:$AD,7,0),"-")</f>
        <v>15</v>
      </c>
      <c r="F215" s="19">
        <f>IFERROR(VLOOKUP(Table2[[#This Row],[Player]],Season!$B:$AD,8,0),"-")</f>
        <v>6.2</v>
      </c>
      <c r="G215" s="19">
        <f>IFERROR(VLOOKUP(Table2[[#This Row],[Player]],Season!$B:$AD,20,0),"-")</f>
        <v>3</v>
      </c>
      <c r="H215" s="19">
        <f>IFERROR(VLOOKUP(Table2[[#This Row],[Player]],Season!$B:$AD,21,0),"-")</f>
        <v>0.5</v>
      </c>
      <c r="I215" s="19">
        <f>IFERROR(VLOOKUP(Table2[[#This Row],[Player]],Season!$B:$AD,9,0),"-")</f>
        <v>2.4</v>
      </c>
      <c r="J215" s="19">
        <f>IFERROR(VLOOKUP(Table2[[#This Row],[Player]],Season!$B:$AD,10,0),"-")</f>
        <v>5.7</v>
      </c>
      <c r="K215" s="19">
        <f>IFERROR(VLOOKUP(Table2[[#This Row],[Player]],Season!$B:$AD,12,0),"-")</f>
        <v>0.8</v>
      </c>
      <c r="L215" s="19">
        <f>IFERROR(VLOOKUP(Table2[[#This Row],[Player]],Season!$B:$AD,13,0),"-")</f>
        <v>2.8</v>
      </c>
      <c r="M215" s="19">
        <f>IFERROR(VLOOKUP(Table2[[#This Row],[Player]],Season!$B:$AD,15,0),"-")</f>
        <v>0.6</v>
      </c>
      <c r="N215" s="19">
        <f>IFERROR(VLOOKUP(Table2[[#This Row],[Player]],Season!$B:$AD,16,0),"-")</f>
        <v>0.9</v>
      </c>
      <c r="O215" s="19">
        <f>IFERROR(VLOOKUP(Table2[[#This Row],[Player]],Last3!$B:$AD,7,0),"-")</f>
        <v>10.8</v>
      </c>
      <c r="P215" s="19">
        <f>IFERROR(VLOOKUP(Table2[[#This Row],[Player]],Last3!$B:$AD,8,0),"-")</f>
        <v>3.3</v>
      </c>
      <c r="Q215" s="19">
        <f>IFERROR(VLOOKUP(Table2[[#This Row],[Player]],Last3!$B:$AD,20,0),"-")</f>
        <v>2</v>
      </c>
      <c r="R215" s="19">
        <f>IFERROR(VLOOKUP(Table2[[#This Row],[Player]],Last3!$B:$AD,21,0),"-")</f>
        <v>0.3</v>
      </c>
      <c r="S215" s="19">
        <f>IFERROR(VLOOKUP(Table2[[#This Row],[Player]],Last1!$B:$AD,7,0),"-")</f>
        <v>12.9</v>
      </c>
      <c r="T215" s="19">
        <f>IFERROR(VLOOKUP(Table2[[#This Row],[Player]],Last1!$B:$AD,8,0),"-")</f>
        <v>0</v>
      </c>
      <c r="U215" s="19">
        <f>IFERROR(VLOOKUP(Table2[[#This Row],[Player]],Last1!$B:$AD,20,0),"-")</f>
        <v>2</v>
      </c>
      <c r="V215" s="19">
        <f>IFERROR(VLOOKUP(Table2[[#This Row],[Player]],Last1!$B:$AD,21,0),"-")</f>
        <v>0</v>
      </c>
      <c r="Y215" s="128">
        <f>Table2[[#This Row],[3PM]]</f>
        <v>0.8</v>
      </c>
      <c r="Z215" s="128">
        <f>Table2[[#This Row],[3PA]]</f>
        <v>2.8</v>
      </c>
      <c r="AA215" s="128">
        <f>IFERROR(VLOOKUP(Table2[[#This Row],[Player]],Last1!$B:$AD,12,0),"-")</f>
        <v>0</v>
      </c>
      <c r="AB215" s="128">
        <f>IFERROR(VLOOKUP(Table2[[#This Row],[Player]],Last1!$B:$AD,13,0),"-")</f>
        <v>1</v>
      </c>
      <c r="AC215" s="128">
        <f>IFERROR(VLOOKUP(Table2[[#This Row],[Player]],Last3!$B:$AD,12,0),"-")</f>
        <v>0.3</v>
      </c>
      <c r="AD215" s="128">
        <f>IFERROR(VLOOKUP(Table2[[#This Row],[Player]],Last3!$B:$AD,13,0),"-")</f>
        <v>1.3</v>
      </c>
      <c r="AE215" s="83">
        <f>0.33*AVERAGE(Table2[[#This Row],[L3_3PA]],Table2[[#This Row],[SEA_3PA]])</f>
        <v>0.67649999999999999</v>
      </c>
      <c r="AF215" s="21">
        <f>Table2[[#This Row],[L1_3PM]]</f>
        <v>0</v>
      </c>
      <c r="AG215" s="83">
        <f>IFERROR(Table2[[#This Row],[PROJ 3PM]]-Table2[[#This Row],[LG 3PM]],"-")</f>
        <v>0.67649999999999999</v>
      </c>
      <c r="AH21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6" spans="1:34" x14ac:dyDescent="0.3">
      <c r="A216" s="2" t="s">
        <v>330</v>
      </c>
      <c r="B216" s="129" t="str">
        <f>IFERROR(VLOOKUP(Table2[[#This Row],[Player]],Season!$B:$AD,2,0),"-")</f>
        <v>IND</v>
      </c>
      <c r="C216" s="19">
        <f>IFERROR(VLOOKUP(Table2[[#This Row],[Player]],Season!$B:$AD,3,0),"-")</f>
        <v>23</v>
      </c>
      <c r="D216" s="19">
        <f>IFERROR(VLOOKUP(Table2[[#This Row],[Player]],Season!$B:$AD,4,0),"-")</f>
        <v>15</v>
      </c>
      <c r="E216" s="19">
        <f>IFERROR(VLOOKUP(Table2[[#This Row],[Player]],Season!$B:$AD,7,0),"-")</f>
        <v>28.4</v>
      </c>
      <c r="F216" s="19">
        <f>IFERROR(VLOOKUP(Table2[[#This Row],[Player]],Season!$B:$AD,8,0),"-")</f>
        <v>12.5</v>
      </c>
      <c r="G216" s="19">
        <f>IFERROR(VLOOKUP(Table2[[#This Row],[Player]],Season!$B:$AD,20,0),"-")</f>
        <v>2.2999999999999998</v>
      </c>
      <c r="H216" s="19">
        <f>IFERROR(VLOOKUP(Table2[[#This Row],[Player]],Season!$B:$AD,21,0),"-")</f>
        <v>4.2</v>
      </c>
      <c r="I216" s="19">
        <f>IFERROR(VLOOKUP(Table2[[#This Row],[Player]],Season!$B:$AD,9,0),"-")</f>
        <v>5.0999999999999996</v>
      </c>
      <c r="J216" s="19">
        <f>IFERROR(VLOOKUP(Table2[[#This Row],[Player]],Season!$B:$AD,10,0),"-")</f>
        <v>10.5</v>
      </c>
      <c r="K216" s="19">
        <f>IFERROR(VLOOKUP(Table2[[#This Row],[Player]],Season!$B:$AD,12,0),"-")</f>
        <v>1.5</v>
      </c>
      <c r="L216" s="19">
        <f>IFERROR(VLOOKUP(Table2[[#This Row],[Player]],Season!$B:$AD,13,0),"-")</f>
        <v>3.8</v>
      </c>
      <c r="M216" s="19">
        <f>IFERROR(VLOOKUP(Table2[[#This Row],[Player]],Season!$B:$AD,15,0),"-")</f>
        <v>0.9</v>
      </c>
      <c r="N216" s="19">
        <f>IFERROR(VLOOKUP(Table2[[#This Row],[Player]],Season!$B:$AD,16,0),"-")</f>
        <v>1.3</v>
      </c>
      <c r="O216" s="19">
        <f>IFERROR(VLOOKUP(Table2[[#This Row],[Player]],Last3!$B:$AD,7,0),"-")</f>
        <v>30.6</v>
      </c>
      <c r="P216" s="19">
        <f>IFERROR(VLOOKUP(Table2[[#This Row],[Player]],Last3!$B:$AD,8,0),"-")</f>
        <v>15</v>
      </c>
      <c r="Q216" s="19">
        <f>IFERROR(VLOOKUP(Table2[[#This Row],[Player]],Last3!$B:$AD,20,0),"-")</f>
        <v>2.8</v>
      </c>
      <c r="R216" s="19">
        <f>IFERROR(VLOOKUP(Table2[[#This Row],[Player]],Last3!$B:$AD,21,0),"-")</f>
        <v>5.5</v>
      </c>
      <c r="S216" s="19">
        <f>IFERROR(VLOOKUP(Table2[[#This Row],[Player]],Last1!$B:$AD,7,0),"-")</f>
        <v>36.299999999999997</v>
      </c>
      <c r="T216" s="19">
        <f>IFERROR(VLOOKUP(Table2[[#This Row],[Player]],Last1!$B:$AD,8,0),"-")</f>
        <v>17</v>
      </c>
      <c r="U216" s="19">
        <f>IFERROR(VLOOKUP(Table2[[#This Row],[Player]],Last1!$B:$AD,20,0),"-")</f>
        <v>5</v>
      </c>
      <c r="V216" s="19">
        <f>IFERROR(VLOOKUP(Table2[[#This Row],[Player]],Last1!$B:$AD,21,0),"-")</f>
        <v>5</v>
      </c>
      <c r="Y216" s="128">
        <f>Table2[[#This Row],[3PM]]</f>
        <v>1.5</v>
      </c>
      <c r="Z216" s="128">
        <f>Table2[[#This Row],[3PA]]</f>
        <v>3.8</v>
      </c>
      <c r="AA216" s="128">
        <f>IFERROR(VLOOKUP(Table2[[#This Row],[Player]],Last1!$B:$AD,12,0),"-")</f>
        <v>1</v>
      </c>
      <c r="AB216" s="128">
        <f>IFERROR(VLOOKUP(Table2[[#This Row],[Player]],Last1!$B:$AD,13,0),"-")</f>
        <v>4</v>
      </c>
      <c r="AC216" s="128">
        <f>IFERROR(VLOOKUP(Table2[[#This Row],[Player]],Last3!$B:$AD,12,0),"-")</f>
        <v>1.5</v>
      </c>
      <c r="AD216" s="128">
        <f>IFERROR(VLOOKUP(Table2[[#This Row],[Player]],Last3!$B:$AD,13,0),"-")</f>
        <v>3.5</v>
      </c>
      <c r="AE216" s="83">
        <f>0.33*AVERAGE(Table2[[#This Row],[L3_3PA]],Table2[[#This Row],[SEA_3PA]])</f>
        <v>1.2045000000000001</v>
      </c>
      <c r="AF216" s="21">
        <f>Table2[[#This Row],[L1_3PM]]</f>
        <v>1</v>
      </c>
      <c r="AG216" s="83">
        <f>IFERROR(Table2[[#This Row],[PROJ 3PM]]-Table2[[#This Row],[LG 3PM]],"-")</f>
        <v>0.20450000000000013</v>
      </c>
      <c r="AH21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7" spans="1:34" x14ac:dyDescent="0.3">
      <c r="A217" s="2" t="s">
        <v>370</v>
      </c>
      <c r="B217" s="130" t="str">
        <f>IFERROR(VLOOKUP(Table2[[#This Row],[Player]],Season!$B:$AD,2,0),"-")</f>
        <v>WAS</v>
      </c>
      <c r="C217" s="75">
        <f>IFERROR(VLOOKUP(Table2[[#This Row],[Player]],Season!$B:$AD,3,0),"-")</f>
        <v>24</v>
      </c>
      <c r="D217" s="75">
        <f>IFERROR(VLOOKUP(Table2[[#This Row],[Player]],Season!$B:$AD,4,0),"-")</f>
        <v>14</v>
      </c>
      <c r="E217" s="75">
        <f>IFERROR(VLOOKUP(Table2[[#This Row],[Player]],Season!$B:$AD,7,0),"-")</f>
        <v>14.1</v>
      </c>
      <c r="F217" s="19">
        <f>IFERROR(VLOOKUP(Table2[[#This Row],[Player]],Season!$B:$AD,8,0),"-")</f>
        <v>5.6</v>
      </c>
      <c r="G217" s="19">
        <f>IFERROR(VLOOKUP(Table2[[#This Row],[Player]],Season!$B:$AD,20,0),"-")</f>
        <v>2.7</v>
      </c>
      <c r="H217" s="19">
        <f>IFERROR(VLOOKUP(Table2[[#This Row],[Player]],Season!$B:$AD,21,0),"-")</f>
        <v>2</v>
      </c>
      <c r="I217" s="19">
        <f>IFERROR(VLOOKUP(Table2[[#This Row],[Player]],Season!$B:$AD,9,0),"-")</f>
        <v>2.2000000000000002</v>
      </c>
      <c r="J217" s="19">
        <f>IFERROR(VLOOKUP(Table2[[#This Row],[Player]],Season!$B:$AD,10,0),"-")</f>
        <v>4.5999999999999996</v>
      </c>
      <c r="K217" s="19">
        <f>IFERROR(VLOOKUP(Table2[[#This Row],[Player]],Season!$B:$AD,12,0),"-")</f>
        <v>0.4</v>
      </c>
      <c r="L217" s="19">
        <f>IFERROR(VLOOKUP(Table2[[#This Row],[Player]],Season!$B:$AD,13,0),"-")</f>
        <v>1.7</v>
      </c>
      <c r="M217" s="19">
        <f>IFERROR(VLOOKUP(Table2[[#This Row],[Player]],Season!$B:$AD,15,0),"-")</f>
        <v>0.8</v>
      </c>
      <c r="N217" s="19">
        <f>IFERROR(VLOOKUP(Table2[[#This Row],[Player]],Season!$B:$AD,16,0),"-")</f>
        <v>1.1000000000000001</v>
      </c>
      <c r="O217" s="19">
        <f>IFERROR(VLOOKUP(Table2[[#This Row],[Player]],Last3!$B:$AD,7,0),"-")</f>
        <v>20.100000000000001</v>
      </c>
      <c r="P217" s="19">
        <f>IFERROR(VLOOKUP(Table2[[#This Row],[Player]],Last3!$B:$AD,8,0),"-")</f>
        <v>10</v>
      </c>
      <c r="Q217" s="19">
        <f>IFERROR(VLOOKUP(Table2[[#This Row],[Player]],Last3!$B:$AD,20,0),"-")</f>
        <v>3.3</v>
      </c>
      <c r="R217" s="19">
        <f>IFERROR(VLOOKUP(Table2[[#This Row],[Player]],Last3!$B:$AD,21,0),"-")</f>
        <v>2.8</v>
      </c>
      <c r="S217" s="19">
        <f>IFERROR(VLOOKUP(Table2[[#This Row],[Player]],Last1!$B:$AD,7,0),"-")</f>
        <v>11.3</v>
      </c>
      <c r="T217" s="19">
        <f>IFERROR(VLOOKUP(Table2[[#This Row],[Player]],Last1!$B:$AD,8,0),"-")</f>
        <v>2</v>
      </c>
      <c r="U217" s="19">
        <f>IFERROR(VLOOKUP(Table2[[#This Row],[Player]],Last1!$B:$AD,20,0),"-")</f>
        <v>0</v>
      </c>
      <c r="V217" s="19">
        <f>IFERROR(VLOOKUP(Table2[[#This Row],[Player]],Last1!$B:$AD,21,0),"-")</f>
        <v>3</v>
      </c>
      <c r="W217" s="75"/>
      <c r="X217" s="75"/>
      <c r="Y217" s="128">
        <f>Table2[[#This Row],[3PM]]</f>
        <v>0.4</v>
      </c>
      <c r="Z217" s="128">
        <f>Table2[[#This Row],[3PA]]</f>
        <v>1.7</v>
      </c>
      <c r="AA217" s="128">
        <f>IFERROR(VLOOKUP(Table2[[#This Row],[Player]],Last1!$B:$AD,12,0),"-")</f>
        <v>0</v>
      </c>
      <c r="AB217" s="128">
        <f>IFERROR(VLOOKUP(Table2[[#This Row],[Player]],Last1!$B:$AD,13,0),"-")</f>
        <v>1</v>
      </c>
      <c r="AC217" s="128">
        <f>IFERROR(VLOOKUP(Table2[[#This Row],[Player]],Last3!$B:$AD,12,0),"-")</f>
        <v>0.5</v>
      </c>
      <c r="AD217" s="128">
        <f>IFERROR(VLOOKUP(Table2[[#This Row],[Player]],Last3!$B:$AD,13,0),"-")</f>
        <v>2.8</v>
      </c>
      <c r="AE217" s="135">
        <f>0.33*AVERAGE(Table2[[#This Row],[L3_3PA]],Table2[[#This Row],[SEA_3PA]])</f>
        <v>0.74250000000000005</v>
      </c>
      <c r="AF217" s="76">
        <f>Table2[[#This Row],[L1_3PM]]</f>
        <v>0</v>
      </c>
      <c r="AG217" s="135">
        <f>IFERROR(Table2[[#This Row],[PROJ 3PM]]-Table2[[#This Row],[LG 3PM]],"-")</f>
        <v>0.74250000000000005</v>
      </c>
      <c r="AH21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8" spans="1:34" x14ac:dyDescent="0.3">
      <c r="A218" s="2" t="s">
        <v>226</v>
      </c>
      <c r="B218" s="129" t="str">
        <f>IFERROR(VLOOKUP(Table2[[#This Row],[Player]],Season!$B:$AD,2,0),"-")</f>
        <v>NOP</v>
      </c>
      <c r="C218" s="134">
        <f>IFERROR(VLOOKUP(Table2[[#This Row],[Player]],Season!$B:$AD,3,0),"-")</f>
        <v>29</v>
      </c>
      <c r="D218" s="134">
        <f>IFERROR(VLOOKUP(Table2[[#This Row],[Player]],Season!$B:$AD,4,0),"-")</f>
        <v>13</v>
      </c>
      <c r="E218" s="134">
        <f>IFERROR(VLOOKUP(Table2[[#This Row],[Player]],Season!$B:$AD,7,0),"-")</f>
        <v>22.9</v>
      </c>
      <c r="F218" s="19">
        <f>IFERROR(VLOOKUP(Table2[[#This Row],[Player]],Season!$B:$AD,8,0),"-")</f>
        <v>8.1999999999999993</v>
      </c>
      <c r="G218" s="19">
        <f>IFERROR(VLOOKUP(Table2[[#This Row],[Player]],Season!$B:$AD,20,0),"-")</f>
        <v>2.5</v>
      </c>
      <c r="H218" s="19">
        <f>IFERROR(VLOOKUP(Table2[[#This Row],[Player]],Season!$B:$AD,21,0),"-")</f>
        <v>1.6</v>
      </c>
      <c r="I218" s="19">
        <f>IFERROR(VLOOKUP(Table2[[#This Row],[Player]],Season!$B:$AD,9,0),"-")</f>
        <v>2.9</v>
      </c>
      <c r="J218" s="19">
        <f>IFERROR(VLOOKUP(Table2[[#This Row],[Player]],Season!$B:$AD,10,0),"-")</f>
        <v>6.7</v>
      </c>
      <c r="K218" s="19">
        <f>IFERROR(VLOOKUP(Table2[[#This Row],[Player]],Season!$B:$AD,12,0),"-")</f>
        <v>1.6</v>
      </c>
      <c r="L218" s="19">
        <f>IFERROR(VLOOKUP(Table2[[#This Row],[Player]],Season!$B:$AD,13,0),"-")</f>
        <v>3.7</v>
      </c>
      <c r="M218" s="19">
        <f>IFERROR(VLOOKUP(Table2[[#This Row],[Player]],Season!$B:$AD,15,0),"-")</f>
        <v>0.7</v>
      </c>
      <c r="N218" s="19">
        <f>IFERROR(VLOOKUP(Table2[[#This Row],[Player]],Season!$B:$AD,16,0),"-")</f>
        <v>0.8</v>
      </c>
      <c r="O218" s="19">
        <f>IFERROR(VLOOKUP(Table2[[#This Row],[Player]],Last3!$B:$AD,7,0),"-")</f>
        <v>22.1</v>
      </c>
      <c r="P218" s="19">
        <f>IFERROR(VLOOKUP(Table2[[#This Row],[Player]],Last3!$B:$AD,8,0),"-")</f>
        <v>8.3000000000000007</v>
      </c>
      <c r="Q218" s="19">
        <f>IFERROR(VLOOKUP(Table2[[#This Row],[Player]],Last3!$B:$AD,20,0),"-")</f>
        <v>2.8</v>
      </c>
      <c r="R218" s="19">
        <f>IFERROR(VLOOKUP(Table2[[#This Row],[Player]],Last3!$B:$AD,21,0),"-")</f>
        <v>1.8</v>
      </c>
      <c r="S218" s="19">
        <f>IFERROR(VLOOKUP(Table2[[#This Row],[Player]],Last1!$B:$AD,7,0),"-")</f>
        <v>20.6</v>
      </c>
      <c r="T218" s="19">
        <f>IFERROR(VLOOKUP(Table2[[#This Row],[Player]],Last1!$B:$AD,8,0),"-")</f>
        <v>7</v>
      </c>
      <c r="U218" s="19">
        <f>IFERROR(VLOOKUP(Table2[[#This Row],[Player]],Last1!$B:$AD,20,0),"-")</f>
        <v>2</v>
      </c>
      <c r="V218" s="19">
        <f>IFERROR(VLOOKUP(Table2[[#This Row],[Player]],Last1!$B:$AD,21,0),"-")</f>
        <v>2</v>
      </c>
      <c r="W218" s="75"/>
      <c r="X218" s="75"/>
      <c r="Y218" s="128">
        <f>Table2[[#This Row],[3PM]]</f>
        <v>1.6</v>
      </c>
      <c r="Z218" s="128">
        <f>Table2[[#This Row],[3PA]]</f>
        <v>3.7</v>
      </c>
      <c r="AA218" s="128">
        <f>IFERROR(VLOOKUP(Table2[[#This Row],[Player]],Last1!$B:$AD,12,0),"-")</f>
        <v>1</v>
      </c>
      <c r="AB218" s="128">
        <f>IFERROR(VLOOKUP(Table2[[#This Row],[Player]],Last1!$B:$AD,13,0),"-")</f>
        <v>3</v>
      </c>
      <c r="AC218" s="128">
        <f>IFERROR(VLOOKUP(Table2[[#This Row],[Player]],Last3!$B:$AD,12,0),"-")</f>
        <v>1.8</v>
      </c>
      <c r="AD218" s="128">
        <f>IFERROR(VLOOKUP(Table2[[#This Row],[Player]],Last3!$B:$AD,13,0),"-")</f>
        <v>3.5</v>
      </c>
      <c r="AE218" s="135">
        <f>0.33*AVERAGE(Table2[[#This Row],[L3_3PA]],Table2[[#This Row],[SEA_3PA]])</f>
        <v>1.1880000000000002</v>
      </c>
      <c r="AF218" s="76">
        <f>Table2[[#This Row],[L1_3PM]]</f>
        <v>1</v>
      </c>
      <c r="AG218" s="135">
        <f>IFERROR(Table2[[#This Row],[PROJ 3PM]]-Table2[[#This Row],[LG 3PM]],"-")</f>
        <v>0.18800000000000017</v>
      </c>
      <c r="AH21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19" spans="1:34" x14ac:dyDescent="0.3">
      <c r="A219" s="2" t="s">
        <v>293</v>
      </c>
      <c r="B219" s="129" t="str">
        <f>IFERROR(VLOOKUP(Table2[[#This Row],[Player]],Season!$B:$AD,2,0),"-")</f>
        <v>PHI</v>
      </c>
      <c r="C219" s="19">
        <f>IFERROR(VLOOKUP(Table2[[#This Row],[Player]],Season!$B:$AD,3,0),"-")</f>
        <v>29</v>
      </c>
      <c r="D219" s="19">
        <f>IFERROR(VLOOKUP(Table2[[#This Row],[Player]],Season!$B:$AD,4,0),"-")</f>
        <v>14</v>
      </c>
      <c r="E219" s="19">
        <f>IFERROR(VLOOKUP(Table2[[#This Row],[Player]],Season!$B:$AD,7,0),"-")</f>
        <v>19.7</v>
      </c>
      <c r="F219" s="19">
        <f>IFERROR(VLOOKUP(Table2[[#This Row],[Player]],Season!$B:$AD,8,0),"-")</f>
        <v>6.8</v>
      </c>
      <c r="G219" s="19">
        <f>IFERROR(VLOOKUP(Table2[[#This Row],[Player]],Season!$B:$AD,20,0),"-")</f>
        <v>2.4</v>
      </c>
      <c r="H219" s="19">
        <f>IFERROR(VLOOKUP(Table2[[#This Row],[Player]],Season!$B:$AD,21,0),"-")</f>
        <v>0.6</v>
      </c>
      <c r="I219" s="19">
        <f>IFERROR(VLOOKUP(Table2[[#This Row],[Player]],Season!$B:$AD,9,0),"-")</f>
        <v>2.2000000000000002</v>
      </c>
      <c r="J219" s="19">
        <f>IFERROR(VLOOKUP(Table2[[#This Row],[Player]],Season!$B:$AD,10,0),"-")</f>
        <v>5.2</v>
      </c>
      <c r="K219" s="19">
        <f>IFERROR(VLOOKUP(Table2[[#This Row],[Player]],Season!$B:$AD,12,0),"-")</f>
        <v>1.6</v>
      </c>
      <c r="L219" s="19">
        <f>IFERROR(VLOOKUP(Table2[[#This Row],[Player]],Season!$B:$AD,13,0),"-")</f>
        <v>4.0999999999999996</v>
      </c>
      <c r="M219" s="19">
        <f>IFERROR(VLOOKUP(Table2[[#This Row],[Player]],Season!$B:$AD,15,0),"-")</f>
        <v>0.7</v>
      </c>
      <c r="N219" s="19">
        <f>IFERROR(VLOOKUP(Table2[[#This Row],[Player]],Season!$B:$AD,16,0),"-")</f>
        <v>0.9</v>
      </c>
      <c r="O219" s="19">
        <f>IFERROR(VLOOKUP(Table2[[#This Row],[Player]],Last3!$B:$AD,7,0),"-")</f>
        <v>23.8</v>
      </c>
      <c r="P219" s="19">
        <f>IFERROR(VLOOKUP(Table2[[#This Row],[Player]],Last3!$B:$AD,8,0),"-")</f>
        <v>7</v>
      </c>
      <c r="Q219" s="19">
        <f>IFERROR(VLOOKUP(Table2[[#This Row],[Player]],Last3!$B:$AD,20,0),"-")</f>
        <v>3.3</v>
      </c>
      <c r="R219" s="19">
        <f>IFERROR(VLOOKUP(Table2[[#This Row],[Player]],Last3!$B:$AD,21,0),"-")</f>
        <v>0.8</v>
      </c>
      <c r="S219" s="19">
        <f>IFERROR(VLOOKUP(Table2[[#This Row],[Player]],Last1!$B:$AD,7,0),"-")</f>
        <v>23.3</v>
      </c>
      <c r="T219" s="19">
        <f>IFERROR(VLOOKUP(Table2[[#This Row],[Player]],Last1!$B:$AD,8,0),"-")</f>
        <v>8</v>
      </c>
      <c r="U219" s="19">
        <f>IFERROR(VLOOKUP(Table2[[#This Row],[Player]],Last1!$B:$AD,20,0),"-")</f>
        <v>4</v>
      </c>
      <c r="V219" s="19">
        <f>IFERROR(VLOOKUP(Table2[[#This Row],[Player]],Last1!$B:$AD,21,0),"-")</f>
        <v>0</v>
      </c>
      <c r="Y219" s="128">
        <f>Table2[[#This Row],[3PM]]</f>
        <v>1.6</v>
      </c>
      <c r="Z219" s="128">
        <f>Table2[[#This Row],[3PA]]</f>
        <v>4.0999999999999996</v>
      </c>
      <c r="AA219" s="128">
        <f>IFERROR(VLOOKUP(Table2[[#This Row],[Player]],Last1!$B:$AD,12,0),"-")</f>
        <v>2</v>
      </c>
      <c r="AB219" s="128">
        <f>IFERROR(VLOOKUP(Table2[[#This Row],[Player]],Last1!$B:$AD,13,0),"-")</f>
        <v>4</v>
      </c>
      <c r="AC219" s="128">
        <f>IFERROR(VLOOKUP(Table2[[#This Row],[Player]],Last3!$B:$AD,12,0),"-")</f>
        <v>1.5</v>
      </c>
      <c r="AD219" s="128">
        <f>IFERROR(VLOOKUP(Table2[[#This Row],[Player]],Last3!$B:$AD,13,0),"-")</f>
        <v>4.3</v>
      </c>
      <c r="AE219" s="135">
        <f>0.33*AVERAGE(Table2[[#This Row],[L3_3PA]],Table2[[#This Row],[SEA_3PA]])</f>
        <v>1.3859999999999999</v>
      </c>
      <c r="AF219" s="76">
        <f>Table2[[#This Row],[L1_3PM]]</f>
        <v>2</v>
      </c>
      <c r="AG219" s="135">
        <f>IFERROR(Table2[[#This Row],[PROJ 3PM]]-Table2[[#This Row],[LG 3PM]],"-")</f>
        <v>-0.6140000000000001</v>
      </c>
      <c r="AH21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0" spans="1:34" x14ac:dyDescent="0.3">
      <c r="A220" s="2" t="s">
        <v>313</v>
      </c>
      <c r="B220" s="129" t="str">
        <f>IFERROR(VLOOKUP(Table2[[#This Row],[Player]],Season!$B:$AD,2,0),"-")</f>
        <v>DAL</v>
      </c>
      <c r="C220" s="19">
        <f>IFERROR(VLOOKUP(Table2[[#This Row],[Player]],Season!$B:$AD,3,0),"-")</f>
        <v>31</v>
      </c>
      <c r="D220" s="19">
        <f>IFERROR(VLOOKUP(Table2[[#This Row],[Player]],Season!$B:$AD,4,0),"-")</f>
        <v>11</v>
      </c>
      <c r="E220" s="19">
        <f>IFERROR(VLOOKUP(Table2[[#This Row],[Player]],Season!$B:$AD,7,0),"-")</f>
        <v>26.4</v>
      </c>
      <c r="F220" s="19">
        <f>IFERROR(VLOOKUP(Table2[[#This Row],[Player]],Season!$B:$AD,8,0),"-")</f>
        <v>5.9</v>
      </c>
      <c r="G220" s="19">
        <f>IFERROR(VLOOKUP(Table2[[#This Row],[Player]],Season!$B:$AD,20,0),"-")</f>
        <v>4.3</v>
      </c>
      <c r="H220" s="19">
        <f>IFERROR(VLOOKUP(Table2[[#This Row],[Player]],Season!$B:$AD,21,0),"-")</f>
        <v>2</v>
      </c>
      <c r="I220" s="19">
        <f>IFERROR(VLOOKUP(Table2[[#This Row],[Player]],Season!$B:$AD,9,0),"-")</f>
        <v>1.8</v>
      </c>
      <c r="J220" s="19">
        <f>IFERROR(VLOOKUP(Table2[[#This Row],[Player]],Season!$B:$AD,10,0),"-")</f>
        <v>4.5</v>
      </c>
      <c r="K220" s="19">
        <f>IFERROR(VLOOKUP(Table2[[#This Row],[Player]],Season!$B:$AD,12,0),"-")</f>
        <v>1.1000000000000001</v>
      </c>
      <c r="L220" s="19">
        <f>IFERROR(VLOOKUP(Table2[[#This Row],[Player]],Season!$B:$AD,13,0),"-")</f>
        <v>3.3</v>
      </c>
      <c r="M220" s="19">
        <f>IFERROR(VLOOKUP(Table2[[#This Row],[Player]],Season!$B:$AD,15,0),"-")</f>
        <v>1.2</v>
      </c>
      <c r="N220" s="19">
        <f>IFERROR(VLOOKUP(Table2[[#This Row],[Player]],Season!$B:$AD,16,0),"-")</f>
        <v>1.9</v>
      </c>
      <c r="O220" s="19">
        <f>IFERROR(VLOOKUP(Table2[[#This Row],[Player]],Last3!$B:$AD,7,0),"-")</f>
        <v>26.8</v>
      </c>
      <c r="P220" s="19">
        <f>IFERROR(VLOOKUP(Table2[[#This Row],[Player]],Last3!$B:$AD,8,0),"-")</f>
        <v>7.3</v>
      </c>
      <c r="Q220" s="19">
        <f>IFERROR(VLOOKUP(Table2[[#This Row],[Player]],Last3!$B:$AD,20,0),"-")</f>
        <v>3</v>
      </c>
      <c r="R220" s="19">
        <f>IFERROR(VLOOKUP(Table2[[#This Row],[Player]],Last3!$B:$AD,21,0),"-")</f>
        <v>1</v>
      </c>
      <c r="S220" s="19" t="str">
        <f>IFERROR(VLOOKUP(Table2[[#This Row],[Player]],Last1!$B:$AD,7,0),"-")</f>
        <v>-</v>
      </c>
      <c r="T220" s="19" t="str">
        <f>IFERROR(VLOOKUP(Table2[[#This Row],[Player]],Last1!$B:$AD,8,0),"-")</f>
        <v>-</v>
      </c>
      <c r="U220" s="19" t="str">
        <f>IFERROR(VLOOKUP(Table2[[#This Row],[Player]],Last1!$B:$AD,20,0),"-")</f>
        <v>-</v>
      </c>
      <c r="V220" s="19" t="str">
        <f>IFERROR(VLOOKUP(Table2[[#This Row],[Player]],Last1!$B:$AD,21,0),"-")</f>
        <v>-</v>
      </c>
      <c r="Y220" s="128">
        <f>Table2[[#This Row],[3PM]]</f>
        <v>1.1000000000000001</v>
      </c>
      <c r="Z220" s="128">
        <f>Table2[[#This Row],[3PA]]</f>
        <v>3.3</v>
      </c>
      <c r="AA220" s="128" t="str">
        <f>IFERROR(VLOOKUP(Table2[[#This Row],[Player]],Last1!$B:$AD,12,0),"-")</f>
        <v>-</v>
      </c>
      <c r="AB220" s="128" t="str">
        <f>IFERROR(VLOOKUP(Table2[[#This Row],[Player]],Last1!$B:$AD,13,0),"-")</f>
        <v>-</v>
      </c>
      <c r="AC220" s="128">
        <f>IFERROR(VLOOKUP(Table2[[#This Row],[Player]],Last3!$B:$AD,12,0),"-")</f>
        <v>1.7</v>
      </c>
      <c r="AD220" s="128">
        <f>IFERROR(VLOOKUP(Table2[[#This Row],[Player]],Last3!$B:$AD,13,0),"-")</f>
        <v>4.3</v>
      </c>
      <c r="AE220" s="135">
        <f>0.33*AVERAGE(Table2[[#This Row],[L3_3PA]],Table2[[#This Row],[SEA_3PA]])</f>
        <v>1.254</v>
      </c>
      <c r="AF220" s="76" t="str">
        <f>Table2[[#This Row],[L1_3PM]]</f>
        <v>-</v>
      </c>
      <c r="AG220" s="135" t="str">
        <f>IFERROR(Table2[[#This Row],[PROJ 3PM]]-Table2[[#This Row],[LG 3PM]],"-")</f>
        <v>-</v>
      </c>
      <c r="AH22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1" spans="1:34" x14ac:dyDescent="0.3">
      <c r="A221" s="2" t="s">
        <v>196</v>
      </c>
      <c r="B221" s="129" t="str">
        <f>IFERROR(VLOOKUP(Table2[[#This Row],[Player]],Season!$B:$AD,2,0),"-")</f>
        <v>ATL</v>
      </c>
      <c r="C221" s="19">
        <f>IFERROR(VLOOKUP(Table2[[#This Row],[Player]],Season!$B:$AD,3,0),"-")</f>
        <v>25</v>
      </c>
      <c r="D221" s="19">
        <f>IFERROR(VLOOKUP(Table2[[#This Row],[Player]],Season!$B:$AD,4,0),"-")</f>
        <v>15</v>
      </c>
      <c r="E221" s="19">
        <f>IFERROR(VLOOKUP(Table2[[#This Row],[Player]],Season!$B:$AD,7,0),"-")</f>
        <v>27.1</v>
      </c>
      <c r="F221" s="19">
        <f>IFERROR(VLOOKUP(Table2[[#This Row],[Player]],Season!$B:$AD,8,0),"-")</f>
        <v>12.2</v>
      </c>
      <c r="G221" s="19">
        <f>IFERROR(VLOOKUP(Table2[[#This Row],[Player]],Season!$B:$AD,20,0),"-")</f>
        <v>5</v>
      </c>
      <c r="H221" s="19">
        <f>IFERROR(VLOOKUP(Table2[[#This Row],[Player]],Season!$B:$AD,21,0),"-")</f>
        <v>1.3</v>
      </c>
      <c r="I221" s="19">
        <f>IFERROR(VLOOKUP(Table2[[#This Row],[Player]],Season!$B:$AD,9,0),"-")</f>
        <v>4.8</v>
      </c>
      <c r="J221" s="19">
        <f>IFERROR(VLOOKUP(Table2[[#This Row],[Player]],Season!$B:$AD,10,0),"-")</f>
        <v>9.1999999999999993</v>
      </c>
      <c r="K221" s="19">
        <f>IFERROR(VLOOKUP(Table2[[#This Row],[Player]],Season!$B:$AD,12,0),"-")</f>
        <v>1.2</v>
      </c>
      <c r="L221" s="19">
        <f>IFERROR(VLOOKUP(Table2[[#This Row],[Player]],Season!$B:$AD,13,0),"-")</f>
        <v>3.4</v>
      </c>
      <c r="M221" s="19">
        <f>IFERROR(VLOOKUP(Table2[[#This Row],[Player]],Season!$B:$AD,15,0),"-")</f>
        <v>1.4</v>
      </c>
      <c r="N221" s="19">
        <f>IFERROR(VLOOKUP(Table2[[#This Row],[Player]],Season!$B:$AD,16,0),"-")</f>
        <v>1.7</v>
      </c>
      <c r="O221" s="19">
        <f>IFERROR(VLOOKUP(Table2[[#This Row],[Player]],Last3!$B:$AD,7,0),"-")</f>
        <v>30.8</v>
      </c>
      <c r="P221" s="19">
        <f>IFERROR(VLOOKUP(Table2[[#This Row],[Player]],Last3!$B:$AD,8,0),"-")</f>
        <v>14.5</v>
      </c>
      <c r="Q221" s="19">
        <f>IFERROR(VLOOKUP(Table2[[#This Row],[Player]],Last3!$B:$AD,20,0),"-")</f>
        <v>6</v>
      </c>
      <c r="R221" s="19">
        <f>IFERROR(VLOOKUP(Table2[[#This Row],[Player]],Last3!$B:$AD,21,0),"-")</f>
        <v>2</v>
      </c>
      <c r="S221" s="19">
        <f>IFERROR(VLOOKUP(Table2[[#This Row],[Player]],Last1!$B:$AD,7,0),"-")</f>
        <v>29.3</v>
      </c>
      <c r="T221" s="19">
        <f>IFERROR(VLOOKUP(Table2[[#This Row],[Player]],Last1!$B:$AD,8,0),"-")</f>
        <v>12</v>
      </c>
      <c r="U221" s="19">
        <f>IFERROR(VLOOKUP(Table2[[#This Row],[Player]],Last1!$B:$AD,20,0),"-")</f>
        <v>7</v>
      </c>
      <c r="V221" s="19">
        <f>IFERROR(VLOOKUP(Table2[[#This Row],[Player]],Last1!$B:$AD,21,0),"-")</f>
        <v>2</v>
      </c>
      <c r="Y221" s="128">
        <f>Table2[[#This Row],[3PM]]</f>
        <v>1.2</v>
      </c>
      <c r="Z221" s="128">
        <f>Table2[[#This Row],[3PA]]</f>
        <v>3.4</v>
      </c>
      <c r="AA221" s="128">
        <f>IFERROR(VLOOKUP(Table2[[#This Row],[Player]],Last1!$B:$AD,12,0),"-")</f>
        <v>3</v>
      </c>
      <c r="AB221" s="128">
        <f>IFERROR(VLOOKUP(Table2[[#This Row],[Player]],Last1!$B:$AD,13,0),"-")</f>
        <v>4</v>
      </c>
      <c r="AC221" s="128">
        <f>IFERROR(VLOOKUP(Table2[[#This Row],[Player]],Last3!$B:$AD,12,0),"-")</f>
        <v>1.5</v>
      </c>
      <c r="AD221" s="128">
        <f>IFERROR(VLOOKUP(Table2[[#This Row],[Player]],Last3!$B:$AD,13,0),"-")</f>
        <v>2.8</v>
      </c>
      <c r="AE221" s="135">
        <f>0.33*AVERAGE(Table2[[#This Row],[L3_3PA]],Table2[[#This Row],[SEA_3PA]])</f>
        <v>1.0229999999999999</v>
      </c>
      <c r="AF221" s="76">
        <f>Table2[[#This Row],[L1_3PM]]</f>
        <v>3</v>
      </c>
      <c r="AG221" s="135">
        <f>IFERROR(Table2[[#This Row],[PROJ 3PM]]-Table2[[#This Row],[LG 3PM]],"-")</f>
        <v>-1.9770000000000001</v>
      </c>
      <c r="AH22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2" spans="1:34" x14ac:dyDescent="0.3">
      <c r="A222" s="2" t="s">
        <v>402</v>
      </c>
      <c r="B222" s="129" t="str">
        <f>IFERROR(VLOOKUP(Table2[[#This Row],[Player]],Season!$B:$AD,2,0),"-")</f>
        <v>HOU</v>
      </c>
      <c r="C222" s="134">
        <f>IFERROR(VLOOKUP(Table2[[#This Row],[Player]],Season!$B:$AD,3,0),"-")</f>
        <v>21</v>
      </c>
      <c r="D222" s="134">
        <f>IFERROR(VLOOKUP(Table2[[#This Row],[Player]],Season!$B:$AD,4,0),"-")</f>
        <v>15</v>
      </c>
      <c r="E222" s="134">
        <f>IFERROR(VLOOKUP(Table2[[#This Row],[Player]],Season!$B:$AD,7,0),"-")</f>
        <v>13.9</v>
      </c>
      <c r="F222" s="19">
        <f>IFERROR(VLOOKUP(Table2[[#This Row],[Player]],Season!$B:$AD,8,0),"-")</f>
        <v>6.9</v>
      </c>
      <c r="G222" s="19">
        <f>IFERROR(VLOOKUP(Table2[[#This Row],[Player]],Season!$B:$AD,20,0),"-")</f>
        <v>0.8</v>
      </c>
      <c r="H222" s="19">
        <f>IFERROR(VLOOKUP(Table2[[#This Row],[Player]],Season!$B:$AD,21,0),"-")</f>
        <v>1.3</v>
      </c>
      <c r="I222" s="19">
        <f>IFERROR(VLOOKUP(Table2[[#This Row],[Player]],Season!$B:$AD,9,0),"-")</f>
        <v>2.8</v>
      </c>
      <c r="J222" s="19">
        <f>IFERROR(VLOOKUP(Table2[[#This Row],[Player]],Season!$B:$AD,10,0),"-")</f>
        <v>6.1</v>
      </c>
      <c r="K222" s="19">
        <f>IFERROR(VLOOKUP(Table2[[#This Row],[Player]],Season!$B:$AD,12,0),"-")</f>
        <v>0.5</v>
      </c>
      <c r="L222" s="19">
        <f>IFERROR(VLOOKUP(Table2[[#This Row],[Player]],Season!$B:$AD,13,0),"-")</f>
        <v>1.7</v>
      </c>
      <c r="M222" s="19">
        <f>IFERROR(VLOOKUP(Table2[[#This Row],[Player]],Season!$B:$AD,15,0),"-")</f>
        <v>0.9</v>
      </c>
      <c r="N222" s="19">
        <f>IFERROR(VLOOKUP(Table2[[#This Row],[Player]],Season!$B:$AD,16,0),"-")</f>
        <v>1</v>
      </c>
      <c r="O222" s="19">
        <f>IFERROR(VLOOKUP(Table2[[#This Row],[Player]],Last3!$B:$AD,7,0),"-")</f>
        <v>11.6</v>
      </c>
      <c r="P222" s="19">
        <f>IFERROR(VLOOKUP(Table2[[#This Row],[Player]],Last3!$B:$AD,8,0),"-")</f>
        <v>6</v>
      </c>
      <c r="Q222" s="19">
        <f>IFERROR(VLOOKUP(Table2[[#This Row],[Player]],Last3!$B:$AD,20,0),"-")</f>
        <v>0.3</v>
      </c>
      <c r="R222" s="19">
        <f>IFERROR(VLOOKUP(Table2[[#This Row],[Player]],Last3!$B:$AD,21,0),"-")</f>
        <v>1.8</v>
      </c>
      <c r="S222" s="19">
        <f>IFERROR(VLOOKUP(Table2[[#This Row],[Player]],Last1!$B:$AD,7,0),"-")</f>
        <v>13.3</v>
      </c>
      <c r="T222" s="19">
        <f>IFERROR(VLOOKUP(Table2[[#This Row],[Player]],Last1!$B:$AD,8,0),"-")</f>
        <v>12</v>
      </c>
      <c r="U222" s="19">
        <f>IFERROR(VLOOKUP(Table2[[#This Row],[Player]],Last1!$B:$AD,20,0),"-")</f>
        <v>1</v>
      </c>
      <c r="V222" s="19">
        <f>IFERROR(VLOOKUP(Table2[[#This Row],[Player]],Last1!$B:$AD,21,0),"-")</f>
        <v>0</v>
      </c>
      <c r="W222" s="75"/>
      <c r="X222" s="75"/>
      <c r="Y222" s="128">
        <f>Table2[[#This Row],[3PM]]</f>
        <v>0.5</v>
      </c>
      <c r="Z222" s="128">
        <f>Table2[[#This Row],[3PA]]</f>
        <v>1.7</v>
      </c>
      <c r="AA222" s="128">
        <f>IFERROR(VLOOKUP(Table2[[#This Row],[Player]],Last1!$B:$AD,12,0),"-")</f>
        <v>0</v>
      </c>
      <c r="AB222" s="128">
        <f>IFERROR(VLOOKUP(Table2[[#This Row],[Player]],Last1!$B:$AD,13,0),"-")</f>
        <v>1</v>
      </c>
      <c r="AC222" s="128">
        <f>IFERROR(VLOOKUP(Table2[[#This Row],[Player]],Last3!$B:$AD,12,0),"-")</f>
        <v>0.3</v>
      </c>
      <c r="AD222" s="128">
        <f>IFERROR(VLOOKUP(Table2[[#This Row],[Player]],Last3!$B:$AD,13,0),"-")</f>
        <v>1.3</v>
      </c>
      <c r="AE222" s="135">
        <f>0.33*AVERAGE(Table2[[#This Row],[L3_3PA]],Table2[[#This Row],[SEA_3PA]])</f>
        <v>0.495</v>
      </c>
      <c r="AF222" s="76">
        <f>Table2[[#This Row],[L1_3PM]]</f>
        <v>0</v>
      </c>
      <c r="AG222" s="135">
        <f>IFERROR(Table2[[#This Row],[PROJ 3PM]]-Table2[[#This Row],[LG 3PM]],"-")</f>
        <v>0.495</v>
      </c>
      <c r="AH22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3" spans="1:34" x14ac:dyDescent="0.3">
      <c r="A223" s="2" t="s">
        <v>64</v>
      </c>
      <c r="B223" s="129" t="str">
        <f>IFERROR(VLOOKUP(Table2[[#This Row],[Player]],Season!$B:$AD,2,0),"-")</f>
        <v>MIN</v>
      </c>
      <c r="C223" s="134">
        <f>IFERROR(VLOOKUP(Table2[[#This Row],[Player]],Season!$B:$AD,3,0),"-")</f>
        <v>29</v>
      </c>
      <c r="D223" s="134">
        <f>IFERROR(VLOOKUP(Table2[[#This Row],[Player]],Season!$B:$AD,4,0),"-")</f>
        <v>12</v>
      </c>
      <c r="E223" s="134">
        <f>IFERROR(VLOOKUP(Table2[[#This Row],[Player]],Season!$B:$AD,7,0),"-")</f>
        <v>23.5</v>
      </c>
      <c r="F223" s="19">
        <f>IFERROR(VLOOKUP(Table2[[#This Row],[Player]],Season!$B:$AD,8,0),"-")</f>
        <v>10.6</v>
      </c>
      <c r="G223" s="19">
        <f>IFERROR(VLOOKUP(Table2[[#This Row],[Player]],Season!$B:$AD,20,0),"-")</f>
        <v>2.2999999999999998</v>
      </c>
      <c r="H223" s="19">
        <f>IFERROR(VLOOKUP(Table2[[#This Row],[Player]],Season!$B:$AD,21,0),"-")</f>
        <v>1.8</v>
      </c>
      <c r="I223" s="19">
        <f>IFERROR(VLOOKUP(Table2[[#This Row],[Player]],Season!$B:$AD,9,0),"-")</f>
        <v>3.5</v>
      </c>
      <c r="J223" s="19">
        <f>IFERROR(VLOOKUP(Table2[[#This Row],[Player]],Season!$B:$AD,10,0),"-")</f>
        <v>7.8</v>
      </c>
      <c r="K223" s="19">
        <f>IFERROR(VLOOKUP(Table2[[#This Row],[Player]],Season!$B:$AD,12,0),"-")</f>
        <v>1.4</v>
      </c>
      <c r="L223" s="19">
        <f>IFERROR(VLOOKUP(Table2[[#This Row],[Player]],Season!$B:$AD,13,0),"-")</f>
        <v>3.6</v>
      </c>
      <c r="M223" s="19">
        <f>IFERROR(VLOOKUP(Table2[[#This Row],[Player]],Season!$B:$AD,15,0),"-")</f>
        <v>2.2000000000000002</v>
      </c>
      <c r="N223" s="19">
        <f>IFERROR(VLOOKUP(Table2[[#This Row],[Player]],Season!$B:$AD,16,0),"-")</f>
        <v>2.4</v>
      </c>
      <c r="O223" s="19">
        <f>IFERROR(VLOOKUP(Table2[[#This Row],[Player]],Last3!$B:$AD,7,0),"-")</f>
        <v>24.8</v>
      </c>
      <c r="P223" s="19">
        <f>IFERROR(VLOOKUP(Table2[[#This Row],[Player]],Last3!$B:$AD,8,0),"-")</f>
        <v>18.3</v>
      </c>
      <c r="Q223" s="19">
        <f>IFERROR(VLOOKUP(Table2[[#This Row],[Player]],Last3!$B:$AD,20,0),"-")</f>
        <v>2.7</v>
      </c>
      <c r="R223" s="19">
        <f>IFERROR(VLOOKUP(Table2[[#This Row],[Player]],Last3!$B:$AD,21,0),"-")</f>
        <v>2.2999999999999998</v>
      </c>
      <c r="S223" s="19" t="str">
        <f>IFERROR(VLOOKUP(Table2[[#This Row],[Player]],Last1!$B:$AD,7,0),"-")</f>
        <v>-</v>
      </c>
      <c r="T223" s="19" t="str">
        <f>IFERROR(VLOOKUP(Table2[[#This Row],[Player]],Last1!$B:$AD,8,0),"-")</f>
        <v>-</v>
      </c>
      <c r="U223" s="19" t="str">
        <f>IFERROR(VLOOKUP(Table2[[#This Row],[Player]],Last1!$B:$AD,20,0),"-")</f>
        <v>-</v>
      </c>
      <c r="V223" s="19" t="str">
        <f>IFERROR(VLOOKUP(Table2[[#This Row],[Player]],Last1!$B:$AD,21,0),"-")</f>
        <v>-</v>
      </c>
      <c r="W223" s="75"/>
      <c r="X223" s="75"/>
      <c r="Y223" s="128">
        <f>Table2[[#This Row],[3PM]]</f>
        <v>1.4</v>
      </c>
      <c r="Z223" s="128">
        <f>Table2[[#This Row],[3PA]]</f>
        <v>3.6</v>
      </c>
      <c r="AA223" s="128" t="str">
        <f>IFERROR(VLOOKUP(Table2[[#This Row],[Player]],Last1!$B:$AD,12,0),"-")</f>
        <v>-</v>
      </c>
      <c r="AB223" s="128" t="str">
        <f>IFERROR(VLOOKUP(Table2[[#This Row],[Player]],Last1!$B:$AD,13,0),"-")</f>
        <v>-</v>
      </c>
      <c r="AC223" s="128">
        <f>IFERROR(VLOOKUP(Table2[[#This Row],[Player]],Last3!$B:$AD,12,0),"-")</f>
        <v>3.3</v>
      </c>
      <c r="AD223" s="128">
        <f>IFERROR(VLOOKUP(Table2[[#This Row],[Player]],Last3!$B:$AD,13,0),"-")</f>
        <v>4.3</v>
      </c>
      <c r="AE223" s="135">
        <f>0.33*AVERAGE(Table2[[#This Row],[L3_3PA]],Table2[[#This Row],[SEA_3PA]])</f>
        <v>1.3035000000000001</v>
      </c>
      <c r="AF223" s="76" t="str">
        <f>Table2[[#This Row],[L1_3PM]]</f>
        <v>-</v>
      </c>
      <c r="AG223" s="135" t="str">
        <f>IFERROR(Table2[[#This Row],[PROJ 3PM]]-Table2[[#This Row],[LG 3PM]],"-")</f>
        <v>-</v>
      </c>
      <c r="AH22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4" spans="1:34" x14ac:dyDescent="0.3">
      <c r="A224" s="2" t="s">
        <v>353</v>
      </c>
      <c r="B224" s="129" t="str">
        <f>IFERROR(VLOOKUP(Table2[[#This Row],[Player]],Season!$B:$AD,2,0),"-")</f>
        <v>ATL</v>
      </c>
      <c r="C224" s="19">
        <f>IFERROR(VLOOKUP(Table2[[#This Row],[Player]],Season!$B:$AD,3,0),"-")</f>
        <v>21</v>
      </c>
      <c r="D224" s="19">
        <f>IFERROR(VLOOKUP(Table2[[#This Row],[Player]],Season!$B:$AD,4,0),"-")</f>
        <v>7</v>
      </c>
      <c r="E224" s="19">
        <f>IFERROR(VLOOKUP(Table2[[#This Row],[Player]],Season!$B:$AD,7,0),"-")</f>
        <v>15.4</v>
      </c>
      <c r="F224" s="19">
        <f>IFERROR(VLOOKUP(Table2[[#This Row],[Player]],Season!$B:$AD,8,0),"-")</f>
        <v>5.3</v>
      </c>
      <c r="G224" s="19">
        <f>IFERROR(VLOOKUP(Table2[[#This Row],[Player]],Season!$B:$AD,20,0),"-")</f>
        <v>4.4000000000000004</v>
      </c>
      <c r="H224" s="19">
        <f>IFERROR(VLOOKUP(Table2[[#This Row],[Player]],Season!$B:$AD,21,0),"-")</f>
        <v>1.9</v>
      </c>
      <c r="I224" s="19">
        <f>IFERROR(VLOOKUP(Table2[[#This Row],[Player]],Season!$B:$AD,9,0),"-")</f>
        <v>2.2999999999999998</v>
      </c>
      <c r="J224" s="19">
        <f>IFERROR(VLOOKUP(Table2[[#This Row],[Player]],Season!$B:$AD,10,0),"-")</f>
        <v>4.7</v>
      </c>
      <c r="K224" s="19">
        <f>IFERROR(VLOOKUP(Table2[[#This Row],[Player]],Season!$B:$AD,12,0),"-")</f>
        <v>0.4</v>
      </c>
      <c r="L224" s="19">
        <f>IFERROR(VLOOKUP(Table2[[#This Row],[Player]],Season!$B:$AD,13,0),"-")</f>
        <v>1.1000000000000001</v>
      </c>
      <c r="M224" s="19">
        <f>IFERROR(VLOOKUP(Table2[[#This Row],[Player]],Season!$B:$AD,15,0),"-")</f>
        <v>0.3</v>
      </c>
      <c r="N224" s="19">
        <f>IFERROR(VLOOKUP(Table2[[#This Row],[Player]],Season!$B:$AD,16,0),"-")</f>
        <v>0.6</v>
      </c>
      <c r="O224" s="19" t="str">
        <f>IFERROR(VLOOKUP(Table2[[#This Row],[Player]],Last3!$B:$AD,7,0),"-")</f>
        <v>-</v>
      </c>
      <c r="P224" s="19" t="str">
        <f>IFERROR(VLOOKUP(Table2[[#This Row],[Player]],Last3!$B:$AD,8,0),"-")</f>
        <v>-</v>
      </c>
      <c r="Q224" s="19" t="str">
        <f>IFERROR(VLOOKUP(Table2[[#This Row],[Player]],Last3!$B:$AD,20,0),"-")</f>
        <v>-</v>
      </c>
      <c r="R224" s="19" t="str">
        <f>IFERROR(VLOOKUP(Table2[[#This Row],[Player]],Last3!$B:$AD,21,0),"-")</f>
        <v>-</v>
      </c>
      <c r="S224" s="19" t="str">
        <f>IFERROR(VLOOKUP(Table2[[#This Row],[Player]],Last1!$B:$AD,7,0),"-")</f>
        <v>-</v>
      </c>
      <c r="T224" s="19" t="str">
        <f>IFERROR(VLOOKUP(Table2[[#This Row],[Player]],Last1!$B:$AD,8,0),"-")</f>
        <v>-</v>
      </c>
      <c r="U224" s="19" t="str">
        <f>IFERROR(VLOOKUP(Table2[[#This Row],[Player]],Last1!$B:$AD,20,0),"-")</f>
        <v>-</v>
      </c>
      <c r="V224" s="19" t="str">
        <f>IFERROR(VLOOKUP(Table2[[#This Row],[Player]],Last1!$B:$AD,21,0),"-")</f>
        <v>-</v>
      </c>
      <c r="Y224" s="128">
        <f>Table2[[#This Row],[3PM]]</f>
        <v>0.4</v>
      </c>
      <c r="Z224" s="128">
        <f>Table2[[#This Row],[3PA]]</f>
        <v>1.1000000000000001</v>
      </c>
      <c r="AA224" s="128" t="str">
        <f>IFERROR(VLOOKUP(Table2[[#This Row],[Player]],Last1!$B:$AD,12,0),"-")</f>
        <v>-</v>
      </c>
      <c r="AB224" s="128" t="str">
        <f>IFERROR(VLOOKUP(Table2[[#This Row],[Player]],Last1!$B:$AD,13,0),"-")</f>
        <v>-</v>
      </c>
      <c r="AC224" s="128" t="str">
        <f>IFERROR(VLOOKUP(Table2[[#This Row],[Player]],Last3!$B:$AD,12,0),"-")</f>
        <v>-</v>
      </c>
      <c r="AD224" s="128" t="str">
        <f>IFERROR(VLOOKUP(Table2[[#This Row],[Player]],Last3!$B:$AD,13,0),"-")</f>
        <v>-</v>
      </c>
      <c r="AE224" s="135">
        <f>0.33*AVERAGE(Table2[[#This Row],[L3_3PA]],Table2[[#This Row],[SEA_3PA]])</f>
        <v>0.36300000000000004</v>
      </c>
      <c r="AF224" s="76" t="str">
        <f>Table2[[#This Row],[L1_3PM]]</f>
        <v>-</v>
      </c>
      <c r="AG224" s="135" t="str">
        <f>IFERROR(Table2[[#This Row],[PROJ 3PM]]-Table2[[#This Row],[LG 3PM]],"-")</f>
        <v>-</v>
      </c>
      <c r="AH22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5" spans="1:34" x14ac:dyDescent="0.3">
      <c r="A225" s="2" t="s">
        <v>350</v>
      </c>
      <c r="B225" s="129" t="str">
        <f>IFERROR(VLOOKUP(Table2[[#This Row],[Player]],Season!$B:$AD,2,0),"-")</f>
        <v>WAS</v>
      </c>
      <c r="C225" s="134">
        <f>IFERROR(VLOOKUP(Table2[[#This Row],[Player]],Season!$B:$AD,3,0),"-")</f>
        <v>22</v>
      </c>
      <c r="D225" s="134">
        <f>IFERROR(VLOOKUP(Table2[[#This Row],[Player]],Season!$B:$AD,4,0),"-")</f>
        <v>15</v>
      </c>
      <c r="E225" s="134">
        <f>IFERROR(VLOOKUP(Table2[[#This Row],[Player]],Season!$B:$AD,7,0),"-")</f>
        <v>26.5</v>
      </c>
      <c r="F225" s="19">
        <f>IFERROR(VLOOKUP(Table2[[#This Row],[Player]],Season!$B:$AD,8,0),"-")</f>
        <v>10.1</v>
      </c>
      <c r="G225" s="19">
        <f>IFERROR(VLOOKUP(Table2[[#This Row],[Player]],Season!$B:$AD,20,0),"-")</f>
        <v>6.9</v>
      </c>
      <c r="H225" s="19">
        <f>IFERROR(VLOOKUP(Table2[[#This Row],[Player]],Season!$B:$AD,21,0),"-")</f>
        <v>3.6</v>
      </c>
      <c r="I225" s="19">
        <f>IFERROR(VLOOKUP(Table2[[#This Row],[Player]],Season!$B:$AD,9,0),"-")</f>
        <v>3.8</v>
      </c>
      <c r="J225" s="19">
        <f>IFERROR(VLOOKUP(Table2[[#This Row],[Player]],Season!$B:$AD,10,0),"-")</f>
        <v>7.8</v>
      </c>
      <c r="K225" s="19">
        <f>IFERROR(VLOOKUP(Table2[[#This Row],[Player]],Season!$B:$AD,12,0),"-")</f>
        <v>1.1000000000000001</v>
      </c>
      <c r="L225" s="19">
        <f>IFERROR(VLOOKUP(Table2[[#This Row],[Player]],Season!$B:$AD,13,0),"-")</f>
        <v>3</v>
      </c>
      <c r="M225" s="19">
        <f>IFERROR(VLOOKUP(Table2[[#This Row],[Player]],Season!$B:$AD,15,0),"-")</f>
        <v>1.4</v>
      </c>
      <c r="N225" s="19">
        <f>IFERROR(VLOOKUP(Table2[[#This Row],[Player]],Season!$B:$AD,16,0),"-")</f>
        <v>2.1</v>
      </c>
      <c r="O225" s="19">
        <f>IFERROR(VLOOKUP(Table2[[#This Row],[Player]],Last3!$B:$AD,7,0),"-")</f>
        <v>34</v>
      </c>
      <c r="P225" s="19">
        <f>IFERROR(VLOOKUP(Table2[[#This Row],[Player]],Last3!$B:$AD,8,0),"-")</f>
        <v>19.3</v>
      </c>
      <c r="Q225" s="19">
        <f>IFERROR(VLOOKUP(Table2[[#This Row],[Player]],Last3!$B:$AD,20,0),"-")</f>
        <v>9.5</v>
      </c>
      <c r="R225" s="19">
        <f>IFERROR(VLOOKUP(Table2[[#This Row],[Player]],Last3!$B:$AD,21,0),"-")</f>
        <v>6</v>
      </c>
      <c r="S225" s="19">
        <f>IFERROR(VLOOKUP(Table2[[#This Row],[Player]],Last1!$B:$AD,7,0),"-")</f>
        <v>36.5</v>
      </c>
      <c r="T225" s="19">
        <f>IFERROR(VLOOKUP(Table2[[#This Row],[Player]],Last1!$B:$AD,8,0),"-")</f>
        <v>25</v>
      </c>
      <c r="U225" s="19">
        <f>IFERROR(VLOOKUP(Table2[[#This Row],[Player]],Last1!$B:$AD,20,0),"-")</f>
        <v>10</v>
      </c>
      <c r="V225" s="19">
        <f>IFERROR(VLOOKUP(Table2[[#This Row],[Player]],Last1!$B:$AD,21,0),"-")</f>
        <v>5</v>
      </c>
      <c r="W225" s="75"/>
      <c r="X225" s="75"/>
      <c r="Y225" s="128">
        <f>Table2[[#This Row],[3PM]]</f>
        <v>1.1000000000000001</v>
      </c>
      <c r="Z225" s="128">
        <f>Table2[[#This Row],[3PA]]</f>
        <v>3</v>
      </c>
      <c r="AA225" s="128">
        <f>IFERROR(VLOOKUP(Table2[[#This Row],[Player]],Last1!$B:$AD,12,0),"-")</f>
        <v>2</v>
      </c>
      <c r="AB225" s="128">
        <f>IFERROR(VLOOKUP(Table2[[#This Row],[Player]],Last1!$B:$AD,13,0),"-")</f>
        <v>5</v>
      </c>
      <c r="AC225" s="128">
        <f>IFERROR(VLOOKUP(Table2[[#This Row],[Player]],Last3!$B:$AD,12,0),"-")</f>
        <v>1.8</v>
      </c>
      <c r="AD225" s="128">
        <f>IFERROR(VLOOKUP(Table2[[#This Row],[Player]],Last3!$B:$AD,13,0),"-")</f>
        <v>4.3</v>
      </c>
      <c r="AE225" s="135">
        <f>0.33*AVERAGE(Table2[[#This Row],[L3_3PA]],Table2[[#This Row],[SEA_3PA]])</f>
        <v>1.2045000000000001</v>
      </c>
      <c r="AF225" s="76">
        <f>Table2[[#This Row],[L1_3PM]]</f>
        <v>2</v>
      </c>
      <c r="AG225" s="135">
        <f>IFERROR(Table2[[#This Row],[PROJ 3PM]]-Table2[[#This Row],[LG 3PM]],"-")</f>
        <v>-0.79549999999999987</v>
      </c>
      <c r="AH22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6" spans="1:34" x14ac:dyDescent="0.3">
      <c r="A226" s="2" t="s">
        <v>2201</v>
      </c>
      <c r="B226" s="129" t="str">
        <f>IFERROR(VLOOKUP(Table2[[#This Row],[Player]],Season!$B:$AD,2,0),"-")</f>
        <v>BOS</v>
      </c>
      <c r="C226" s="19">
        <f>IFERROR(VLOOKUP(Table2[[#This Row],[Player]],Season!$B:$AD,3,0),"-")</f>
        <v>25</v>
      </c>
      <c r="D226" s="19">
        <f>IFERROR(VLOOKUP(Table2[[#This Row],[Player]],Season!$B:$AD,4,0),"-")</f>
        <v>7</v>
      </c>
      <c r="E226" s="19">
        <f>IFERROR(VLOOKUP(Table2[[#This Row],[Player]],Season!$B:$AD,7,0),"-")</f>
        <v>21.3</v>
      </c>
      <c r="F226" s="19">
        <f>IFERROR(VLOOKUP(Table2[[#This Row],[Player]],Season!$B:$AD,8,0),"-")</f>
        <v>6.3</v>
      </c>
      <c r="G226" s="19">
        <f>IFERROR(VLOOKUP(Table2[[#This Row],[Player]],Season!$B:$AD,20,0),"-")</f>
        <v>7.3</v>
      </c>
      <c r="H226" s="19">
        <f>IFERROR(VLOOKUP(Table2[[#This Row],[Player]],Season!$B:$AD,21,0),"-")</f>
        <v>0.7</v>
      </c>
      <c r="I226" s="19">
        <f>IFERROR(VLOOKUP(Table2[[#This Row],[Player]],Season!$B:$AD,9,0),"-")</f>
        <v>2.6</v>
      </c>
      <c r="J226" s="19">
        <f>IFERROR(VLOOKUP(Table2[[#This Row],[Player]],Season!$B:$AD,10,0),"-")</f>
        <v>3.7</v>
      </c>
      <c r="K226" s="19">
        <f>IFERROR(VLOOKUP(Table2[[#This Row],[Player]],Season!$B:$AD,12,0),"-")</f>
        <v>0</v>
      </c>
      <c r="L226" s="19">
        <f>IFERROR(VLOOKUP(Table2[[#This Row],[Player]],Season!$B:$AD,13,0),"-")</f>
        <v>0</v>
      </c>
      <c r="M226" s="19">
        <f>IFERROR(VLOOKUP(Table2[[#This Row],[Player]],Season!$B:$AD,15,0),"-")</f>
        <v>1.1000000000000001</v>
      </c>
      <c r="N226" s="19">
        <f>IFERROR(VLOOKUP(Table2[[#This Row],[Player]],Season!$B:$AD,16,0),"-")</f>
        <v>1.9</v>
      </c>
      <c r="O226" s="19">
        <f>IFERROR(VLOOKUP(Table2[[#This Row],[Player]],Last3!$B:$AD,7,0),"-")</f>
        <v>17.600000000000001</v>
      </c>
      <c r="P226" s="19">
        <f>IFERROR(VLOOKUP(Table2[[#This Row],[Player]],Last3!$B:$AD,8,0),"-")</f>
        <v>5.3</v>
      </c>
      <c r="Q226" s="19">
        <f>IFERROR(VLOOKUP(Table2[[#This Row],[Player]],Last3!$B:$AD,20,0),"-")</f>
        <v>6.8</v>
      </c>
      <c r="R226" s="19">
        <f>IFERROR(VLOOKUP(Table2[[#This Row],[Player]],Last3!$B:$AD,21,0),"-")</f>
        <v>0.5</v>
      </c>
      <c r="S226" s="19">
        <f>IFERROR(VLOOKUP(Table2[[#This Row],[Player]],Last1!$B:$AD,7,0),"-")</f>
        <v>15.2</v>
      </c>
      <c r="T226" s="19">
        <f>IFERROR(VLOOKUP(Table2[[#This Row],[Player]],Last1!$B:$AD,8,0),"-")</f>
        <v>0</v>
      </c>
      <c r="U226" s="19">
        <f>IFERROR(VLOOKUP(Table2[[#This Row],[Player]],Last1!$B:$AD,20,0),"-")</f>
        <v>4</v>
      </c>
      <c r="V226" s="19">
        <f>IFERROR(VLOOKUP(Table2[[#This Row],[Player]],Last1!$B:$AD,21,0),"-")</f>
        <v>1</v>
      </c>
      <c r="Y226" s="128">
        <f>Table2[[#This Row],[3PM]]</f>
        <v>0</v>
      </c>
      <c r="Z226" s="128">
        <f>Table2[[#This Row],[3PA]]</f>
        <v>0</v>
      </c>
      <c r="AA226" s="128">
        <f>IFERROR(VLOOKUP(Table2[[#This Row],[Player]],Last1!$B:$AD,12,0),"-")</f>
        <v>0</v>
      </c>
      <c r="AB226" s="128">
        <f>IFERROR(VLOOKUP(Table2[[#This Row],[Player]],Last1!$B:$AD,13,0),"-")</f>
        <v>0</v>
      </c>
      <c r="AC226" s="128">
        <f>IFERROR(VLOOKUP(Table2[[#This Row],[Player]],Last3!$B:$AD,12,0),"-")</f>
        <v>0</v>
      </c>
      <c r="AD226" s="128">
        <f>IFERROR(VLOOKUP(Table2[[#This Row],[Player]],Last3!$B:$AD,13,0),"-")</f>
        <v>0</v>
      </c>
      <c r="AE226" s="83">
        <f>0.33*AVERAGE(Table2[[#This Row],[L3_3PA]],Table2[[#This Row],[SEA_3PA]])</f>
        <v>0</v>
      </c>
      <c r="AF226" s="21">
        <f>Table2[[#This Row],[L1_3PM]]</f>
        <v>0</v>
      </c>
      <c r="AG226" s="83">
        <f>IFERROR(Table2[[#This Row],[PROJ 3PM]]-Table2[[#This Row],[LG 3PM]],"-")</f>
        <v>0</v>
      </c>
      <c r="AH22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7" spans="1:34" x14ac:dyDescent="0.3">
      <c r="A227" s="2" t="s">
        <v>540</v>
      </c>
      <c r="B227" s="129" t="str">
        <f>IFERROR(VLOOKUP(Table2[[#This Row],[Player]],Season!$B:$AD,2,0),"-")</f>
        <v>SAS</v>
      </c>
      <c r="C227" s="19">
        <f>IFERROR(VLOOKUP(Table2[[#This Row],[Player]],Season!$B:$AD,3,0),"-")</f>
        <v>19</v>
      </c>
      <c r="D227" s="19">
        <f>IFERROR(VLOOKUP(Table2[[#This Row],[Player]],Season!$B:$AD,4,0),"-")</f>
        <v>10</v>
      </c>
      <c r="E227" s="19">
        <f>IFERROR(VLOOKUP(Table2[[#This Row],[Player]],Season!$B:$AD,7,0),"-")</f>
        <v>14.5</v>
      </c>
      <c r="F227" s="19">
        <f>IFERROR(VLOOKUP(Table2[[#This Row],[Player]],Season!$B:$AD,8,0),"-")</f>
        <v>2.2999999999999998</v>
      </c>
      <c r="G227" s="19">
        <f>IFERROR(VLOOKUP(Table2[[#This Row],[Player]],Season!$B:$AD,20,0),"-")</f>
        <v>2.7</v>
      </c>
      <c r="H227" s="19">
        <f>IFERROR(VLOOKUP(Table2[[#This Row],[Player]],Season!$B:$AD,21,0),"-")</f>
        <v>0.5</v>
      </c>
      <c r="I227" s="19">
        <f>IFERROR(VLOOKUP(Table2[[#This Row],[Player]],Season!$B:$AD,9,0),"-")</f>
        <v>1.1000000000000001</v>
      </c>
      <c r="J227" s="19">
        <f>IFERROR(VLOOKUP(Table2[[#This Row],[Player]],Season!$B:$AD,10,0),"-")</f>
        <v>2.5</v>
      </c>
      <c r="K227" s="19">
        <f>IFERROR(VLOOKUP(Table2[[#This Row],[Player]],Season!$B:$AD,12,0),"-")</f>
        <v>0</v>
      </c>
      <c r="L227" s="19">
        <f>IFERROR(VLOOKUP(Table2[[#This Row],[Player]],Season!$B:$AD,13,0),"-")</f>
        <v>0</v>
      </c>
      <c r="M227" s="19">
        <f>IFERROR(VLOOKUP(Table2[[#This Row],[Player]],Season!$B:$AD,15,0),"-")</f>
        <v>0.1</v>
      </c>
      <c r="N227" s="19">
        <f>IFERROR(VLOOKUP(Table2[[#This Row],[Player]],Season!$B:$AD,16,0),"-")</f>
        <v>0.5</v>
      </c>
      <c r="O227" s="19">
        <f>IFERROR(VLOOKUP(Table2[[#This Row],[Player]],Last3!$B:$AD,7,0),"-")</f>
        <v>14.4</v>
      </c>
      <c r="P227" s="19">
        <f>IFERROR(VLOOKUP(Table2[[#This Row],[Player]],Last3!$B:$AD,8,0),"-")</f>
        <v>1.5</v>
      </c>
      <c r="Q227" s="19">
        <f>IFERROR(VLOOKUP(Table2[[#This Row],[Player]],Last3!$B:$AD,20,0),"-")</f>
        <v>2.2999999999999998</v>
      </c>
      <c r="R227" s="19">
        <f>IFERROR(VLOOKUP(Table2[[#This Row],[Player]],Last3!$B:$AD,21,0),"-")</f>
        <v>0.5</v>
      </c>
      <c r="S227" s="19">
        <f>IFERROR(VLOOKUP(Table2[[#This Row],[Player]],Last1!$B:$AD,7,0),"-")</f>
        <v>6.8</v>
      </c>
      <c r="T227" s="19">
        <f>IFERROR(VLOOKUP(Table2[[#This Row],[Player]],Last1!$B:$AD,8,0),"-")</f>
        <v>0</v>
      </c>
      <c r="U227" s="19">
        <f>IFERROR(VLOOKUP(Table2[[#This Row],[Player]],Last1!$B:$AD,20,0),"-")</f>
        <v>0</v>
      </c>
      <c r="V227" s="19">
        <f>IFERROR(VLOOKUP(Table2[[#This Row],[Player]],Last1!$B:$AD,21,0),"-")</f>
        <v>0</v>
      </c>
      <c r="Y227" s="128">
        <f>Table2[[#This Row],[3PM]]</f>
        <v>0</v>
      </c>
      <c r="Z227" s="128">
        <f>Table2[[#This Row],[3PA]]</f>
        <v>0</v>
      </c>
      <c r="AA227" s="128">
        <f>IFERROR(VLOOKUP(Table2[[#This Row],[Player]],Last1!$B:$AD,12,0),"-")</f>
        <v>0</v>
      </c>
      <c r="AB227" s="128">
        <f>IFERROR(VLOOKUP(Table2[[#This Row],[Player]],Last1!$B:$AD,13,0),"-")</f>
        <v>0</v>
      </c>
      <c r="AC227" s="128">
        <f>IFERROR(VLOOKUP(Table2[[#This Row],[Player]],Last3!$B:$AD,12,0),"-")</f>
        <v>0</v>
      </c>
      <c r="AD227" s="128">
        <f>IFERROR(VLOOKUP(Table2[[#This Row],[Player]],Last3!$B:$AD,13,0),"-")</f>
        <v>0</v>
      </c>
      <c r="AE227" s="135">
        <f>0.33*AVERAGE(Table2[[#This Row],[L3_3PA]],Table2[[#This Row],[SEA_3PA]])</f>
        <v>0</v>
      </c>
      <c r="AF227" s="76">
        <f>Table2[[#This Row],[L1_3PM]]</f>
        <v>0</v>
      </c>
      <c r="AG227" s="135">
        <f>IFERROR(Table2[[#This Row],[PROJ 3PM]]-Table2[[#This Row],[LG 3PM]],"-")</f>
        <v>0</v>
      </c>
      <c r="AH22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8" spans="1:34" x14ac:dyDescent="0.3">
      <c r="A228" s="2" t="s">
        <v>65</v>
      </c>
      <c r="B228" s="129" t="str">
        <f>IFERROR(VLOOKUP(Table2[[#This Row],[Player]],Season!$B:$AD,2,0),"-")</f>
        <v>MIN</v>
      </c>
      <c r="C228" s="19">
        <f>IFERROR(VLOOKUP(Table2[[#This Row],[Player]],Season!$B:$AD,3,0),"-")</f>
        <v>23</v>
      </c>
      <c r="D228" s="19">
        <f>IFERROR(VLOOKUP(Table2[[#This Row],[Player]],Season!$B:$AD,4,0),"-")</f>
        <v>14</v>
      </c>
      <c r="E228" s="19">
        <f>IFERROR(VLOOKUP(Table2[[#This Row],[Player]],Season!$B:$AD,7,0),"-")</f>
        <v>20.7</v>
      </c>
      <c r="F228" s="19">
        <f>IFERROR(VLOOKUP(Table2[[#This Row],[Player]],Season!$B:$AD,8,0),"-")</f>
        <v>16.2</v>
      </c>
      <c r="G228" s="19">
        <f>IFERROR(VLOOKUP(Table2[[#This Row],[Player]],Season!$B:$AD,20,0),"-")</f>
        <v>5.5</v>
      </c>
      <c r="H228" s="19">
        <f>IFERROR(VLOOKUP(Table2[[#This Row],[Player]],Season!$B:$AD,21,0),"-")</f>
        <v>1.5</v>
      </c>
      <c r="I228" s="19">
        <f>IFERROR(VLOOKUP(Table2[[#This Row],[Player]],Season!$B:$AD,9,0),"-")</f>
        <v>6.4</v>
      </c>
      <c r="J228" s="19">
        <f>IFERROR(VLOOKUP(Table2[[#This Row],[Player]],Season!$B:$AD,10,0),"-")</f>
        <v>11.1</v>
      </c>
      <c r="K228" s="19">
        <f>IFERROR(VLOOKUP(Table2[[#This Row],[Player]],Season!$B:$AD,12,0),"-")</f>
        <v>1.6</v>
      </c>
      <c r="L228" s="19">
        <f>IFERROR(VLOOKUP(Table2[[#This Row],[Player]],Season!$B:$AD,13,0),"-")</f>
        <v>4.0999999999999996</v>
      </c>
      <c r="M228" s="19">
        <f>IFERROR(VLOOKUP(Table2[[#This Row],[Player]],Season!$B:$AD,15,0),"-")</f>
        <v>1.9</v>
      </c>
      <c r="N228" s="19">
        <f>IFERROR(VLOOKUP(Table2[[#This Row],[Player]],Season!$B:$AD,16,0),"-")</f>
        <v>2.8</v>
      </c>
      <c r="O228" s="19">
        <f>IFERROR(VLOOKUP(Table2[[#This Row],[Player]],Last3!$B:$AD,7,0),"-")</f>
        <v>21.7</v>
      </c>
      <c r="P228" s="19">
        <f>IFERROR(VLOOKUP(Table2[[#This Row],[Player]],Last3!$B:$AD,8,0),"-")</f>
        <v>19.8</v>
      </c>
      <c r="Q228" s="19">
        <f>IFERROR(VLOOKUP(Table2[[#This Row],[Player]],Last3!$B:$AD,20,0),"-")</f>
        <v>5</v>
      </c>
      <c r="R228" s="19">
        <f>IFERROR(VLOOKUP(Table2[[#This Row],[Player]],Last3!$B:$AD,21,0),"-")</f>
        <v>1.3</v>
      </c>
      <c r="S228" s="19">
        <f>IFERROR(VLOOKUP(Table2[[#This Row],[Player]],Last1!$B:$AD,7,0),"-")</f>
        <v>20.8</v>
      </c>
      <c r="T228" s="19">
        <f>IFERROR(VLOOKUP(Table2[[#This Row],[Player]],Last1!$B:$AD,8,0),"-")</f>
        <v>18</v>
      </c>
      <c r="U228" s="19">
        <f>IFERROR(VLOOKUP(Table2[[#This Row],[Player]],Last1!$B:$AD,20,0),"-")</f>
        <v>4</v>
      </c>
      <c r="V228" s="19">
        <f>IFERROR(VLOOKUP(Table2[[#This Row],[Player]],Last1!$B:$AD,21,0),"-")</f>
        <v>1</v>
      </c>
      <c r="Y228" s="128">
        <f>Table2[[#This Row],[3PM]]</f>
        <v>1.6</v>
      </c>
      <c r="Z228" s="128">
        <f>Table2[[#This Row],[3PA]]</f>
        <v>4.0999999999999996</v>
      </c>
      <c r="AA228" s="128">
        <f>IFERROR(VLOOKUP(Table2[[#This Row],[Player]],Last1!$B:$AD,12,0),"-")</f>
        <v>2</v>
      </c>
      <c r="AB228" s="128">
        <f>IFERROR(VLOOKUP(Table2[[#This Row],[Player]],Last1!$B:$AD,13,0),"-")</f>
        <v>5</v>
      </c>
      <c r="AC228" s="128">
        <f>IFERROR(VLOOKUP(Table2[[#This Row],[Player]],Last3!$B:$AD,12,0),"-")</f>
        <v>1.8</v>
      </c>
      <c r="AD228" s="128">
        <f>IFERROR(VLOOKUP(Table2[[#This Row],[Player]],Last3!$B:$AD,13,0),"-")</f>
        <v>4</v>
      </c>
      <c r="AE228" s="135">
        <f>0.33*AVERAGE(Table2[[#This Row],[L3_3PA]],Table2[[#This Row],[SEA_3PA]])</f>
        <v>1.3365</v>
      </c>
      <c r="AF228" s="76">
        <f>Table2[[#This Row],[L1_3PM]]</f>
        <v>2</v>
      </c>
      <c r="AG228" s="135">
        <f>IFERROR(Table2[[#This Row],[PROJ 3PM]]-Table2[[#This Row],[LG 3PM]],"-")</f>
        <v>-0.66349999999999998</v>
      </c>
      <c r="AH22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29" spans="1:34" x14ac:dyDescent="0.3">
      <c r="A229" s="2" t="s">
        <v>328</v>
      </c>
      <c r="B229" s="129" t="str">
        <f>IFERROR(VLOOKUP(Table2[[#This Row],[Player]],Season!$B:$AD,2,0),"-")</f>
        <v>BOS</v>
      </c>
      <c r="C229" s="19">
        <f>IFERROR(VLOOKUP(Table2[[#This Row],[Player]],Season!$B:$AD,3,0),"-")</f>
        <v>25</v>
      </c>
      <c r="D229" s="19">
        <f>IFERROR(VLOOKUP(Table2[[#This Row],[Player]],Season!$B:$AD,4,0),"-")</f>
        <v>15</v>
      </c>
      <c r="E229" s="19">
        <f>IFERROR(VLOOKUP(Table2[[#This Row],[Player]],Season!$B:$AD,7,0),"-")</f>
        <v>16.100000000000001</v>
      </c>
      <c r="F229" s="19">
        <f>IFERROR(VLOOKUP(Table2[[#This Row],[Player]],Season!$B:$AD,8,0),"-")</f>
        <v>5.5</v>
      </c>
      <c r="G229" s="19">
        <f>IFERROR(VLOOKUP(Table2[[#This Row],[Player]],Season!$B:$AD,20,0),"-")</f>
        <v>2.2999999999999998</v>
      </c>
      <c r="H229" s="19">
        <f>IFERROR(VLOOKUP(Table2[[#This Row],[Player]],Season!$B:$AD,21,0),"-")</f>
        <v>0.9</v>
      </c>
      <c r="I229" s="19">
        <f>IFERROR(VLOOKUP(Table2[[#This Row],[Player]],Season!$B:$AD,9,0),"-")</f>
        <v>1.9</v>
      </c>
      <c r="J229" s="19">
        <f>IFERROR(VLOOKUP(Table2[[#This Row],[Player]],Season!$B:$AD,10,0),"-")</f>
        <v>4.5</v>
      </c>
      <c r="K229" s="19">
        <f>IFERROR(VLOOKUP(Table2[[#This Row],[Player]],Season!$B:$AD,12,0),"-")</f>
        <v>1.7</v>
      </c>
      <c r="L229" s="19">
        <f>IFERROR(VLOOKUP(Table2[[#This Row],[Player]],Season!$B:$AD,13,0),"-")</f>
        <v>4.0999999999999996</v>
      </c>
      <c r="M229" s="19">
        <f>IFERROR(VLOOKUP(Table2[[#This Row],[Player]],Season!$B:$AD,15,0),"-")</f>
        <v>0.1</v>
      </c>
      <c r="N229" s="19">
        <f>IFERROR(VLOOKUP(Table2[[#This Row],[Player]],Season!$B:$AD,16,0),"-")</f>
        <v>0.1</v>
      </c>
      <c r="O229" s="19">
        <f>IFERROR(VLOOKUP(Table2[[#This Row],[Player]],Last3!$B:$AD,7,0),"-")</f>
        <v>16</v>
      </c>
      <c r="P229" s="19">
        <f>IFERROR(VLOOKUP(Table2[[#This Row],[Player]],Last3!$B:$AD,8,0),"-")</f>
        <v>5.8</v>
      </c>
      <c r="Q229" s="19">
        <f>IFERROR(VLOOKUP(Table2[[#This Row],[Player]],Last3!$B:$AD,20,0),"-")</f>
        <v>2.5</v>
      </c>
      <c r="R229" s="19">
        <f>IFERROR(VLOOKUP(Table2[[#This Row],[Player]],Last3!$B:$AD,21,0),"-")</f>
        <v>1.3</v>
      </c>
      <c r="S229" s="19">
        <f>IFERROR(VLOOKUP(Table2[[#This Row],[Player]],Last1!$B:$AD,7,0),"-")</f>
        <v>9.4</v>
      </c>
      <c r="T229" s="19">
        <f>IFERROR(VLOOKUP(Table2[[#This Row],[Player]],Last1!$B:$AD,8,0),"-")</f>
        <v>5</v>
      </c>
      <c r="U229" s="19">
        <f>IFERROR(VLOOKUP(Table2[[#This Row],[Player]],Last1!$B:$AD,20,0),"-")</f>
        <v>1</v>
      </c>
      <c r="V229" s="19">
        <f>IFERROR(VLOOKUP(Table2[[#This Row],[Player]],Last1!$B:$AD,21,0),"-")</f>
        <v>2</v>
      </c>
      <c r="Y229" s="128">
        <f>Table2[[#This Row],[3PM]]</f>
        <v>1.7</v>
      </c>
      <c r="Z229" s="128">
        <f>Table2[[#This Row],[3PA]]</f>
        <v>4.0999999999999996</v>
      </c>
      <c r="AA229" s="128">
        <f>IFERROR(VLOOKUP(Table2[[#This Row],[Player]],Last1!$B:$AD,12,0),"-")</f>
        <v>1</v>
      </c>
      <c r="AB229" s="128">
        <f>IFERROR(VLOOKUP(Table2[[#This Row],[Player]],Last1!$B:$AD,13,0),"-")</f>
        <v>3</v>
      </c>
      <c r="AC229" s="128">
        <f>IFERROR(VLOOKUP(Table2[[#This Row],[Player]],Last3!$B:$AD,12,0),"-")</f>
        <v>1.8</v>
      </c>
      <c r="AD229" s="128">
        <f>IFERROR(VLOOKUP(Table2[[#This Row],[Player]],Last3!$B:$AD,13,0),"-")</f>
        <v>3.8</v>
      </c>
      <c r="AE229" s="135">
        <f>0.33*AVERAGE(Table2[[#This Row],[L3_3PA]],Table2[[#This Row],[SEA_3PA]])</f>
        <v>1.3034999999999999</v>
      </c>
      <c r="AF229" s="76">
        <f>Table2[[#This Row],[L1_3PM]]</f>
        <v>1</v>
      </c>
      <c r="AG229" s="135">
        <f>IFERROR(Table2[[#This Row],[PROJ 3PM]]-Table2[[#This Row],[LG 3PM]],"-")</f>
        <v>0.30349999999999988</v>
      </c>
      <c r="AH22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0" spans="1:34" x14ac:dyDescent="0.3">
      <c r="A230" s="2" t="s">
        <v>275</v>
      </c>
      <c r="B230" s="129" t="str">
        <f>IFERROR(VLOOKUP(Table2[[#This Row],[Player]],Season!$B:$AD,2,0),"-")</f>
        <v>IND</v>
      </c>
      <c r="C230" s="134">
        <f>IFERROR(VLOOKUP(Table2[[#This Row],[Player]],Season!$B:$AD,3,0),"-")</f>
        <v>21</v>
      </c>
      <c r="D230" s="134">
        <f>IFERROR(VLOOKUP(Table2[[#This Row],[Player]],Season!$B:$AD,4,0),"-")</f>
        <v>12</v>
      </c>
      <c r="E230" s="134">
        <f>IFERROR(VLOOKUP(Table2[[#This Row],[Player]],Season!$B:$AD,7,0),"-")</f>
        <v>17.899999999999999</v>
      </c>
      <c r="F230" s="19">
        <f>IFERROR(VLOOKUP(Table2[[#This Row],[Player]],Season!$B:$AD,8,0),"-")</f>
        <v>7.8</v>
      </c>
      <c r="G230" s="19">
        <f>IFERROR(VLOOKUP(Table2[[#This Row],[Player]],Season!$B:$AD,20,0),"-")</f>
        <v>6.2</v>
      </c>
      <c r="H230" s="19">
        <f>IFERROR(VLOOKUP(Table2[[#This Row],[Player]],Season!$B:$AD,21,0),"-")</f>
        <v>0.5</v>
      </c>
      <c r="I230" s="19">
        <f>IFERROR(VLOOKUP(Table2[[#This Row],[Player]],Season!$B:$AD,9,0),"-")</f>
        <v>3.4</v>
      </c>
      <c r="J230" s="19">
        <f>IFERROR(VLOOKUP(Table2[[#This Row],[Player]],Season!$B:$AD,10,0),"-")</f>
        <v>6.2</v>
      </c>
      <c r="K230" s="19">
        <f>IFERROR(VLOOKUP(Table2[[#This Row],[Player]],Season!$B:$AD,12,0),"-")</f>
        <v>0</v>
      </c>
      <c r="L230" s="19">
        <f>IFERROR(VLOOKUP(Table2[[#This Row],[Player]],Season!$B:$AD,13,0),"-")</f>
        <v>0.2</v>
      </c>
      <c r="M230" s="19">
        <f>IFERROR(VLOOKUP(Table2[[#This Row],[Player]],Season!$B:$AD,15,0),"-")</f>
        <v>0.9</v>
      </c>
      <c r="N230" s="19">
        <f>IFERROR(VLOOKUP(Table2[[#This Row],[Player]],Season!$B:$AD,16,0),"-")</f>
        <v>1.4</v>
      </c>
      <c r="O230" s="19">
        <f>IFERROR(VLOOKUP(Table2[[#This Row],[Player]],Last3!$B:$AD,7,0),"-")</f>
        <v>21.5</v>
      </c>
      <c r="P230" s="19">
        <f>IFERROR(VLOOKUP(Table2[[#This Row],[Player]],Last3!$B:$AD,8,0),"-")</f>
        <v>9.8000000000000007</v>
      </c>
      <c r="Q230" s="19">
        <f>IFERROR(VLOOKUP(Table2[[#This Row],[Player]],Last3!$B:$AD,20,0),"-")</f>
        <v>7.3</v>
      </c>
      <c r="R230" s="19">
        <f>IFERROR(VLOOKUP(Table2[[#This Row],[Player]],Last3!$B:$AD,21,0),"-")</f>
        <v>0.5</v>
      </c>
      <c r="S230" s="19">
        <f>IFERROR(VLOOKUP(Table2[[#This Row],[Player]],Last1!$B:$AD,7,0),"-")</f>
        <v>24.2</v>
      </c>
      <c r="T230" s="19">
        <f>IFERROR(VLOOKUP(Table2[[#This Row],[Player]],Last1!$B:$AD,8,0),"-")</f>
        <v>8</v>
      </c>
      <c r="U230" s="19">
        <f>IFERROR(VLOOKUP(Table2[[#This Row],[Player]],Last1!$B:$AD,20,0),"-")</f>
        <v>12</v>
      </c>
      <c r="V230" s="19">
        <f>IFERROR(VLOOKUP(Table2[[#This Row],[Player]],Last1!$B:$AD,21,0),"-")</f>
        <v>1</v>
      </c>
      <c r="W230" s="75"/>
      <c r="X230" s="75"/>
      <c r="Y230" s="128">
        <f>Table2[[#This Row],[3PM]]</f>
        <v>0</v>
      </c>
      <c r="Z230" s="128">
        <f>Table2[[#This Row],[3PA]]</f>
        <v>0.2</v>
      </c>
      <c r="AA230" s="128">
        <f>IFERROR(VLOOKUP(Table2[[#This Row],[Player]],Last1!$B:$AD,12,0),"-")</f>
        <v>0</v>
      </c>
      <c r="AB230" s="128">
        <f>IFERROR(VLOOKUP(Table2[[#This Row],[Player]],Last1!$B:$AD,13,0),"-")</f>
        <v>0</v>
      </c>
      <c r="AC230" s="128">
        <f>IFERROR(VLOOKUP(Table2[[#This Row],[Player]],Last3!$B:$AD,12,0),"-")</f>
        <v>0</v>
      </c>
      <c r="AD230" s="128">
        <f>IFERROR(VLOOKUP(Table2[[#This Row],[Player]],Last3!$B:$AD,13,0),"-")</f>
        <v>0.5</v>
      </c>
      <c r="AE230" s="135">
        <f>0.33*AVERAGE(Table2[[#This Row],[L3_3PA]],Table2[[#This Row],[SEA_3PA]])</f>
        <v>0.11549999999999999</v>
      </c>
      <c r="AF230" s="76">
        <f>Table2[[#This Row],[L1_3PM]]</f>
        <v>0</v>
      </c>
      <c r="AG230" s="135">
        <f>IFERROR(Table2[[#This Row],[PROJ 3PM]]-Table2[[#This Row],[LG 3PM]],"-")</f>
        <v>0.11549999999999999</v>
      </c>
      <c r="AH23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1" spans="1:34" x14ac:dyDescent="0.3">
      <c r="A231" s="2" t="s">
        <v>208</v>
      </c>
      <c r="B231" s="129" t="str">
        <f>IFERROR(VLOOKUP(Table2[[#This Row],[Player]],Season!$B:$AD,2,0),"-")</f>
        <v>MIA</v>
      </c>
      <c r="C231" s="19">
        <f>IFERROR(VLOOKUP(Table2[[#This Row],[Player]],Season!$B:$AD,3,0),"-")</f>
        <v>27</v>
      </c>
      <c r="D231" s="19">
        <f>IFERROR(VLOOKUP(Table2[[#This Row],[Player]],Season!$B:$AD,4,0),"-")</f>
        <v>15</v>
      </c>
      <c r="E231" s="19">
        <f>IFERROR(VLOOKUP(Table2[[#This Row],[Player]],Season!$B:$AD,7,0),"-")</f>
        <v>25.4</v>
      </c>
      <c r="F231" s="19">
        <f>IFERROR(VLOOKUP(Table2[[#This Row],[Player]],Season!$B:$AD,8,0),"-")</f>
        <v>9.9</v>
      </c>
      <c r="G231" s="19">
        <f>IFERROR(VLOOKUP(Table2[[#This Row],[Player]],Season!$B:$AD,20,0),"-")</f>
        <v>2.2000000000000002</v>
      </c>
      <c r="H231" s="19">
        <f>IFERROR(VLOOKUP(Table2[[#This Row],[Player]],Season!$B:$AD,21,0),"-")</f>
        <v>1.9</v>
      </c>
      <c r="I231" s="19">
        <f>IFERROR(VLOOKUP(Table2[[#This Row],[Player]],Season!$B:$AD,9,0),"-")</f>
        <v>3.5</v>
      </c>
      <c r="J231" s="19">
        <f>IFERROR(VLOOKUP(Table2[[#This Row],[Player]],Season!$B:$AD,10,0),"-")</f>
        <v>7.5</v>
      </c>
      <c r="K231" s="19">
        <f>IFERROR(VLOOKUP(Table2[[#This Row],[Player]],Season!$B:$AD,12,0),"-")</f>
        <v>2.2000000000000002</v>
      </c>
      <c r="L231" s="19">
        <f>IFERROR(VLOOKUP(Table2[[#This Row],[Player]],Season!$B:$AD,13,0),"-")</f>
        <v>5.7</v>
      </c>
      <c r="M231" s="19">
        <f>IFERROR(VLOOKUP(Table2[[#This Row],[Player]],Season!$B:$AD,15,0),"-")</f>
        <v>0.6</v>
      </c>
      <c r="N231" s="19">
        <f>IFERROR(VLOOKUP(Table2[[#This Row],[Player]],Season!$B:$AD,16,0),"-")</f>
        <v>0.6</v>
      </c>
      <c r="O231" s="19">
        <f>IFERROR(VLOOKUP(Table2[[#This Row],[Player]],Last3!$B:$AD,7,0),"-")</f>
        <v>29.5</v>
      </c>
      <c r="P231" s="19">
        <f>IFERROR(VLOOKUP(Table2[[#This Row],[Player]],Last3!$B:$AD,8,0),"-")</f>
        <v>10.5</v>
      </c>
      <c r="Q231" s="19">
        <f>IFERROR(VLOOKUP(Table2[[#This Row],[Player]],Last3!$B:$AD,20,0),"-")</f>
        <v>2.5</v>
      </c>
      <c r="R231" s="19">
        <f>IFERROR(VLOOKUP(Table2[[#This Row],[Player]],Last3!$B:$AD,21,0),"-")</f>
        <v>1.3</v>
      </c>
      <c r="S231" s="19">
        <f>IFERROR(VLOOKUP(Table2[[#This Row],[Player]],Last1!$B:$AD,7,0),"-")</f>
        <v>26.7</v>
      </c>
      <c r="T231" s="19">
        <f>IFERROR(VLOOKUP(Table2[[#This Row],[Player]],Last1!$B:$AD,8,0),"-")</f>
        <v>3</v>
      </c>
      <c r="U231" s="19">
        <f>IFERROR(VLOOKUP(Table2[[#This Row],[Player]],Last1!$B:$AD,20,0),"-")</f>
        <v>2</v>
      </c>
      <c r="V231" s="19">
        <f>IFERROR(VLOOKUP(Table2[[#This Row],[Player]],Last1!$B:$AD,21,0),"-")</f>
        <v>1</v>
      </c>
      <c r="Y231" s="128">
        <f>Table2[[#This Row],[3PM]]</f>
        <v>2.2000000000000002</v>
      </c>
      <c r="Z231" s="128">
        <f>Table2[[#This Row],[3PA]]</f>
        <v>5.7</v>
      </c>
      <c r="AA231" s="128">
        <f>IFERROR(VLOOKUP(Table2[[#This Row],[Player]],Last1!$B:$AD,12,0),"-")</f>
        <v>1</v>
      </c>
      <c r="AB231" s="128">
        <f>IFERROR(VLOOKUP(Table2[[#This Row],[Player]],Last1!$B:$AD,13,0),"-")</f>
        <v>3</v>
      </c>
      <c r="AC231" s="128">
        <f>IFERROR(VLOOKUP(Table2[[#This Row],[Player]],Last3!$B:$AD,12,0),"-")</f>
        <v>2.5</v>
      </c>
      <c r="AD231" s="128">
        <f>IFERROR(VLOOKUP(Table2[[#This Row],[Player]],Last3!$B:$AD,13,0),"-")</f>
        <v>5.8</v>
      </c>
      <c r="AE231" s="135">
        <f>0.33*AVERAGE(Table2[[#This Row],[L3_3PA]],Table2[[#This Row],[SEA_3PA]])</f>
        <v>1.8975000000000002</v>
      </c>
      <c r="AF231" s="76">
        <f>Table2[[#This Row],[L1_3PM]]</f>
        <v>1</v>
      </c>
      <c r="AG231" s="135">
        <f>IFERROR(Table2[[#This Row],[PROJ 3PM]]-Table2[[#This Row],[LG 3PM]],"-")</f>
        <v>0.89750000000000019</v>
      </c>
      <c r="AH23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2" spans="1:34" x14ac:dyDescent="0.3">
      <c r="A232" s="2" t="s">
        <v>464</v>
      </c>
      <c r="B232" s="129" t="str">
        <f>IFERROR(VLOOKUP(Table2[[#This Row],[Player]],Season!$B:$AD,2,0),"-")</f>
        <v>IND</v>
      </c>
      <c r="C232" s="19">
        <f>IFERROR(VLOOKUP(Table2[[#This Row],[Player]],Season!$B:$AD,3,0),"-")</f>
        <v>24</v>
      </c>
      <c r="D232" s="19">
        <f>IFERROR(VLOOKUP(Table2[[#This Row],[Player]],Season!$B:$AD,4,0),"-")</f>
        <v>10</v>
      </c>
      <c r="E232" s="19">
        <f>IFERROR(VLOOKUP(Table2[[#This Row],[Player]],Season!$B:$AD,7,0),"-")</f>
        <v>18</v>
      </c>
      <c r="F232" s="19">
        <f>IFERROR(VLOOKUP(Table2[[#This Row],[Player]],Season!$B:$AD,8,0),"-")</f>
        <v>8.1999999999999993</v>
      </c>
      <c r="G232" s="19">
        <f>IFERROR(VLOOKUP(Table2[[#This Row],[Player]],Season!$B:$AD,20,0),"-")</f>
        <v>3.1</v>
      </c>
      <c r="H232" s="19">
        <f>IFERROR(VLOOKUP(Table2[[#This Row],[Player]],Season!$B:$AD,21,0),"-")</f>
        <v>0.9</v>
      </c>
      <c r="I232" s="19">
        <f>IFERROR(VLOOKUP(Table2[[#This Row],[Player]],Season!$B:$AD,9,0),"-")</f>
        <v>2.6</v>
      </c>
      <c r="J232" s="19">
        <f>IFERROR(VLOOKUP(Table2[[#This Row],[Player]],Season!$B:$AD,10,0),"-")</f>
        <v>5.9</v>
      </c>
      <c r="K232" s="19">
        <f>IFERROR(VLOOKUP(Table2[[#This Row],[Player]],Season!$B:$AD,12,0),"-")</f>
        <v>0.6</v>
      </c>
      <c r="L232" s="19">
        <f>IFERROR(VLOOKUP(Table2[[#This Row],[Player]],Season!$B:$AD,13,0),"-")</f>
        <v>2.2999999999999998</v>
      </c>
      <c r="M232" s="19">
        <f>IFERROR(VLOOKUP(Table2[[#This Row],[Player]],Season!$B:$AD,15,0),"-")</f>
        <v>2.4</v>
      </c>
      <c r="N232" s="19">
        <f>IFERROR(VLOOKUP(Table2[[#This Row],[Player]],Season!$B:$AD,16,0),"-")</f>
        <v>3.1</v>
      </c>
      <c r="O232" s="19">
        <f>IFERROR(VLOOKUP(Table2[[#This Row],[Player]],Last3!$B:$AD,7,0),"-")</f>
        <v>16.600000000000001</v>
      </c>
      <c r="P232" s="19">
        <f>IFERROR(VLOOKUP(Table2[[#This Row],[Player]],Last3!$B:$AD,8,0),"-")</f>
        <v>8.3000000000000007</v>
      </c>
      <c r="Q232" s="19">
        <f>IFERROR(VLOOKUP(Table2[[#This Row],[Player]],Last3!$B:$AD,20,0),"-")</f>
        <v>2.2999999999999998</v>
      </c>
      <c r="R232" s="19">
        <f>IFERROR(VLOOKUP(Table2[[#This Row],[Player]],Last3!$B:$AD,21,0),"-")</f>
        <v>0.7</v>
      </c>
      <c r="S232" s="19">
        <f>IFERROR(VLOOKUP(Table2[[#This Row],[Player]],Last1!$B:$AD,7,0),"-")</f>
        <v>18.899999999999999</v>
      </c>
      <c r="T232" s="19">
        <f>IFERROR(VLOOKUP(Table2[[#This Row],[Player]],Last1!$B:$AD,8,0),"-")</f>
        <v>10</v>
      </c>
      <c r="U232" s="19">
        <f>IFERROR(VLOOKUP(Table2[[#This Row],[Player]],Last1!$B:$AD,20,0),"-")</f>
        <v>0</v>
      </c>
      <c r="V232" s="19">
        <f>IFERROR(VLOOKUP(Table2[[#This Row],[Player]],Last1!$B:$AD,21,0),"-")</f>
        <v>1</v>
      </c>
      <c r="Y232" s="128">
        <f>Table2[[#This Row],[3PM]]</f>
        <v>0.6</v>
      </c>
      <c r="Z232" s="128">
        <f>Table2[[#This Row],[3PA]]</f>
        <v>2.2999999999999998</v>
      </c>
      <c r="AA232" s="128">
        <f>IFERROR(VLOOKUP(Table2[[#This Row],[Player]],Last1!$B:$AD,12,0),"-")</f>
        <v>0</v>
      </c>
      <c r="AB232" s="128">
        <f>IFERROR(VLOOKUP(Table2[[#This Row],[Player]],Last1!$B:$AD,13,0),"-")</f>
        <v>3</v>
      </c>
      <c r="AC232" s="128">
        <f>IFERROR(VLOOKUP(Table2[[#This Row],[Player]],Last3!$B:$AD,12,0),"-")</f>
        <v>0.7</v>
      </c>
      <c r="AD232" s="128">
        <f>IFERROR(VLOOKUP(Table2[[#This Row],[Player]],Last3!$B:$AD,13,0),"-")</f>
        <v>1.7</v>
      </c>
      <c r="AE232" s="83">
        <f>0.33*AVERAGE(Table2[[#This Row],[L3_3PA]],Table2[[#This Row],[SEA_3PA]])</f>
        <v>0.66</v>
      </c>
      <c r="AF232" s="21">
        <f>Table2[[#This Row],[L1_3PM]]</f>
        <v>0</v>
      </c>
      <c r="AG232" s="83">
        <f>IFERROR(Table2[[#This Row],[PROJ 3PM]]-Table2[[#This Row],[LG 3PM]],"-")</f>
        <v>0.66</v>
      </c>
      <c r="AH23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3" spans="1:34" x14ac:dyDescent="0.3">
      <c r="A233" s="2" t="s">
        <v>377</v>
      </c>
      <c r="B233" s="129" t="str">
        <f>IFERROR(VLOOKUP(Table2[[#This Row],[Player]],Season!$B:$AD,2,0),"-")</f>
        <v>HOU</v>
      </c>
      <c r="C233" s="134">
        <f>IFERROR(VLOOKUP(Table2[[#This Row],[Player]],Season!$B:$AD,3,0),"-")</f>
        <v>21</v>
      </c>
      <c r="D233" s="134">
        <f>IFERROR(VLOOKUP(Table2[[#This Row],[Player]],Season!$B:$AD,4,0),"-")</f>
        <v>8</v>
      </c>
      <c r="E233" s="134">
        <f>IFERROR(VLOOKUP(Table2[[#This Row],[Player]],Season!$B:$AD,7,0),"-")</f>
        <v>18.899999999999999</v>
      </c>
      <c r="F233" s="19">
        <f>IFERROR(VLOOKUP(Table2[[#This Row],[Player]],Season!$B:$AD,8,0),"-")</f>
        <v>3.6</v>
      </c>
      <c r="G233" s="19">
        <f>IFERROR(VLOOKUP(Table2[[#This Row],[Player]],Season!$B:$AD,20,0),"-")</f>
        <v>2.6</v>
      </c>
      <c r="H233" s="19">
        <f>IFERROR(VLOOKUP(Table2[[#This Row],[Player]],Season!$B:$AD,21,0),"-")</f>
        <v>1.9</v>
      </c>
      <c r="I233" s="19">
        <f>IFERROR(VLOOKUP(Table2[[#This Row],[Player]],Season!$B:$AD,9,0),"-")</f>
        <v>1.5</v>
      </c>
      <c r="J233" s="19">
        <f>IFERROR(VLOOKUP(Table2[[#This Row],[Player]],Season!$B:$AD,10,0),"-")</f>
        <v>5.4</v>
      </c>
      <c r="K233" s="19">
        <f>IFERROR(VLOOKUP(Table2[[#This Row],[Player]],Season!$B:$AD,12,0),"-")</f>
        <v>0.4</v>
      </c>
      <c r="L233" s="19">
        <f>IFERROR(VLOOKUP(Table2[[#This Row],[Player]],Season!$B:$AD,13,0),"-")</f>
        <v>2.5</v>
      </c>
      <c r="M233" s="19">
        <f>IFERROR(VLOOKUP(Table2[[#This Row],[Player]],Season!$B:$AD,15,0),"-")</f>
        <v>0.3</v>
      </c>
      <c r="N233" s="19">
        <f>IFERROR(VLOOKUP(Table2[[#This Row],[Player]],Season!$B:$AD,16,0),"-")</f>
        <v>0.5</v>
      </c>
      <c r="O233" s="19">
        <f>IFERROR(VLOOKUP(Table2[[#This Row],[Player]],Last3!$B:$AD,7,0),"-")</f>
        <v>16.5</v>
      </c>
      <c r="P233" s="19">
        <f>IFERROR(VLOOKUP(Table2[[#This Row],[Player]],Last3!$B:$AD,8,0),"-")</f>
        <v>2.8</v>
      </c>
      <c r="Q233" s="19">
        <f>IFERROR(VLOOKUP(Table2[[#This Row],[Player]],Last3!$B:$AD,20,0),"-")</f>
        <v>2.2999999999999998</v>
      </c>
      <c r="R233" s="19">
        <f>IFERROR(VLOOKUP(Table2[[#This Row],[Player]],Last3!$B:$AD,21,0),"-")</f>
        <v>1.5</v>
      </c>
      <c r="S233" s="19">
        <f>IFERROR(VLOOKUP(Table2[[#This Row],[Player]],Last1!$B:$AD,7,0),"-")</f>
        <v>13.3</v>
      </c>
      <c r="T233" s="19">
        <f>IFERROR(VLOOKUP(Table2[[#This Row],[Player]],Last1!$B:$AD,8,0),"-")</f>
        <v>0</v>
      </c>
      <c r="U233" s="19">
        <f>IFERROR(VLOOKUP(Table2[[#This Row],[Player]],Last1!$B:$AD,20,0),"-")</f>
        <v>2</v>
      </c>
      <c r="V233" s="19">
        <f>IFERROR(VLOOKUP(Table2[[#This Row],[Player]],Last1!$B:$AD,21,0),"-")</f>
        <v>2</v>
      </c>
      <c r="W233" s="75"/>
      <c r="X233" s="75"/>
      <c r="Y233" s="128">
        <f>Table2[[#This Row],[3PM]]</f>
        <v>0.4</v>
      </c>
      <c r="Z233" s="128">
        <f>Table2[[#This Row],[3PA]]</f>
        <v>2.5</v>
      </c>
      <c r="AA233" s="128">
        <f>IFERROR(VLOOKUP(Table2[[#This Row],[Player]],Last1!$B:$AD,12,0),"-")</f>
        <v>0</v>
      </c>
      <c r="AB233" s="128">
        <f>IFERROR(VLOOKUP(Table2[[#This Row],[Player]],Last1!$B:$AD,13,0),"-")</f>
        <v>2</v>
      </c>
      <c r="AC233" s="128">
        <f>IFERROR(VLOOKUP(Table2[[#This Row],[Player]],Last3!$B:$AD,12,0),"-")</f>
        <v>0.5</v>
      </c>
      <c r="AD233" s="128">
        <f>IFERROR(VLOOKUP(Table2[[#This Row],[Player]],Last3!$B:$AD,13,0),"-")</f>
        <v>3.3</v>
      </c>
      <c r="AE233" s="135">
        <f>0.33*AVERAGE(Table2[[#This Row],[L3_3PA]],Table2[[#This Row],[SEA_3PA]])</f>
        <v>0.95699999999999996</v>
      </c>
      <c r="AF233" s="76">
        <f>Table2[[#This Row],[L1_3PM]]</f>
        <v>0</v>
      </c>
      <c r="AG233" s="135">
        <f>IFERROR(Table2[[#This Row],[PROJ 3PM]]-Table2[[#This Row],[LG 3PM]],"-")</f>
        <v>0.95699999999999996</v>
      </c>
      <c r="AH23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4" spans="1:34" x14ac:dyDescent="0.3">
      <c r="A234" s="2" t="s">
        <v>575</v>
      </c>
      <c r="B234" s="129" t="str">
        <f>IFERROR(VLOOKUP(Table2[[#This Row],[Player]],Season!$B:$AD,2,0),"-")</f>
        <v>DET</v>
      </c>
      <c r="C234" s="19">
        <f>IFERROR(VLOOKUP(Table2[[#This Row],[Player]],Season!$B:$AD,3,0),"-")</f>
        <v>31</v>
      </c>
      <c r="D234" s="19">
        <f>IFERROR(VLOOKUP(Table2[[#This Row],[Player]],Season!$B:$AD,4,0),"-")</f>
        <v>4</v>
      </c>
      <c r="E234" s="19">
        <f>IFERROR(VLOOKUP(Table2[[#This Row],[Player]],Season!$B:$AD,7,0),"-")</f>
        <v>22.2</v>
      </c>
      <c r="F234" s="19">
        <f>IFERROR(VLOOKUP(Table2[[#This Row],[Player]],Season!$B:$AD,8,0),"-")</f>
        <v>10.8</v>
      </c>
      <c r="G234" s="19">
        <f>IFERROR(VLOOKUP(Table2[[#This Row],[Player]],Season!$B:$AD,20,0),"-")</f>
        <v>4.5</v>
      </c>
      <c r="H234" s="19">
        <f>IFERROR(VLOOKUP(Table2[[#This Row],[Player]],Season!$B:$AD,21,0),"-")</f>
        <v>2.8</v>
      </c>
      <c r="I234" s="19">
        <f>IFERROR(VLOOKUP(Table2[[#This Row],[Player]],Season!$B:$AD,9,0),"-")</f>
        <v>3.3</v>
      </c>
      <c r="J234" s="19">
        <f>IFERROR(VLOOKUP(Table2[[#This Row],[Player]],Season!$B:$AD,10,0),"-")</f>
        <v>9.8000000000000007</v>
      </c>
      <c r="K234" s="19">
        <f>IFERROR(VLOOKUP(Table2[[#This Row],[Player]],Season!$B:$AD,12,0),"-")</f>
        <v>1.5</v>
      </c>
      <c r="L234" s="19">
        <f>IFERROR(VLOOKUP(Table2[[#This Row],[Player]],Season!$B:$AD,13,0),"-")</f>
        <v>6.3</v>
      </c>
      <c r="M234" s="19">
        <f>IFERROR(VLOOKUP(Table2[[#This Row],[Player]],Season!$B:$AD,15,0),"-")</f>
        <v>2.8</v>
      </c>
      <c r="N234" s="19">
        <f>IFERROR(VLOOKUP(Table2[[#This Row],[Player]],Season!$B:$AD,16,0),"-")</f>
        <v>3.3</v>
      </c>
      <c r="O234" s="19" t="str">
        <f>IFERROR(VLOOKUP(Table2[[#This Row],[Player]],Last3!$B:$AD,7,0),"-")</f>
        <v>-</v>
      </c>
      <c r="P234" s="19" t="str">
        <f>IFERROR(VLOOKUP(Table2[[#This Row],[Player]],Last3!$B:$AD,8,0),"-")</f>
        <v>-</v>
      </c>
      <c r="Q234" s="19" t="str">
        <f>IFERROR(VLOOKUP(Table2[[#This Row],[Player]],Last3!$B:$AD,20,0),"-")</f>
        <v>-</v>
      </c>
      <c r="R234" s="19" t="str">
        <f>IFERROR(VLOOKUP(Table2[[#This Row],[Player]],Last3!$B:$AD,21,0),"-")</f>
        <v>-</v>
      </c>
      <c r="S234" s="19" t="str">
        <f>IFERROR(VLOOKUP(Table2[[#This Row],[Player]],Last1!$B:$AD,7,0),"-")</f>
        <v>-</v>
      </c>
      <c r="T234" s="19" t="str">
        <f>IFERROR(VLOOKUP(Table2[[#This Row],[Player]],Last1!$B:$AD,8,0),"-")</f>
        <v>-</v>
      </c>
      <c r="U234" s="19" t="str">
        <f>IFERROR(VLOOKUP(Table2[[#This Row],[Player]],Last1!$B:$AD,20,0),"-")</f>
        <v>-</v>
      </c>
      <c r="V234" s="19" t="str">
        <f>IFERROR(VLOOKUP(Table2[[#This Row],[Player]],Last1!$B:$AD,21,0),"-")</f>
        <v>-</v>
      </c>
      <c r="Y234" s="128">
        <f>Table2[[#This Row],[3PM]]</f>
        <v>1.5</v>
      </c>
      <c r="Z234" s="128">
        <f>Table2[[#This Row],[3PA]]</f>
        <v>6.3</v>
      </c>
      <c r="AA234" s="128" t="str">
        <f>IFERROR(VLOOKUP(Table2[[#This Row],[Player]],Last1!$B:$AD,12,0),"-")</f>
        <v>-</v>
      </c>
      <c r="AB234" s="128" t="str">
        <f>IFERROR(VLOOKUP(Table2[[#This Row],[Player]],Last1!$B:$AD,13,0),"-")</f>
        <v>-</v>
      </c>
      <c r="AC234" s="128" t="str">
        <f>IFERROR(VLOOKUP(Table2[[#This Row],[Player]],Last3!$B:$AD,12,0),"-")</f>
        <v>-</v>
      </c>
      <c r="AD234" s="128" t="str">
        <f>IFERROR(VLOOKUP(Table2[[#This Row],[Player]],Last3!$B:$AD,13,0),"-")</f>
        <v>-</v>
      </c>
      <c r="AE234" s="83">
        <f>0.33*AVERAGE(Table2[[#This Row],[L3_3PA]],Table2[[#This Row],[SEA_3PA]])</f>
        <v>2.0790000000000002</v>
      </c>
      <c r="AF234" s="21" t="str">
        <f>Table2[[#This Row],[L1_3PM]]</f>
        <v>-</v>
      </c>
      <c r="AG234" s="83" t="str">
        <f>IFERROR(Table2[[#This Row],[PROJ 3PM]]-Table2[[#This Row],[LG 3PM]],"-")</f>
        <v>-</v>
      </c>
      <c r="AH23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235" spans="1:34" x14ac:dyDescent="0.3">
      <c r="A235" s="2" t="s">
        <v>467</v>
      </c>
      <c r="B235" s="129" t="str">
        <f>IFERROR(VLOOKUP(Table2[[#This Row],[Player]],Season!$B:$AD,2,0),"-")</f>
        <v>NOP</v>
      </c>
      <c r="C235" s="19">
        <f>IFERROR(VLOOKUP(Table2[[#This Row],[Player]],Season!$B:$AD,3,0),"-")</f>
        <v>22</v>
      </c>
      <c r="D235" s="19">
        <f>IFERROR(VLOOKUP(Table2[[#This Row],[Player]],Season!$B:$AD,4,0),"-")</f>
        <v>12</v>
      </c>
      <c r="E235" s="19">
        <f>IFERROR(VLOOKUP(Table2[[#This Row],[Player]],Season!$B:$AD,7,0),"-")</f>
        <v>13.7</v>
      </c>
      <c r="F235" s="19">
        <f>IFERROR(VLOOKUP(Table2[[#This Row],[Player]],Season!$B:$AD,8,0),"-")</f>
        <v>5.8</v>
      </c>
      <c r="G235" s="19">
        <f>IFERROR(VLOOKUP(Table2[[#This Row],[Player]],Season!$B:$AD,20,0),"-")</f>
        <v>2.8</v>
      </c>
      <c r="H235" s="19">
        <f>IFERROR(VLOOKUP(Table2[[#This Row],[Player]],Season!$B:$AD,21,0),"-")</f>
        <v>0.8</v>
      </c>
      <c r="I235" s="19">
        <f>IFERROR(VLOOKUP(Table2[[#This Row],[Player]],Season!$B:$AD,9,0),"-")</f>
        <v>2.2000000000000002</v>
      </c>
      <c r="J235" s="19">
        <f>IFERROR(VLOOKUP(Table2[[#This Row],[Player]],Season!$B:$AD,10,0),"-")</f>
        <v>3.4</v>
      </c>
      <c r="K235" s="19">
        <f>IFERROR(VLOOKUP(Table2[[#This Row],[Player]],Season!$B:$AD,12,0),"-")</f>
        <v>0</v>
      </c>
      <c r="L235" s="19">
        <f>IFERROR(VLOOKUP(Table2[[#This Row],[Player]],Season!$B:$AD,13,0),"-")</f>
        <v>0.3</v>
      </c>
      <c r="M235" s="19">
        <f>IFERROR(VLOOKUP(Table2[[#This Row],[Player]],Season!$B:$AD,15,0),"-")</f>
        <v>1.4</v>
      </c>
      <c r="N235" s="19">
        <f>IFERROR(VLOOKUP(Table2[[#This Row],[Player]],Season!$B:$AD,16,0),"-")</f>
        <v>1.8</v>
      </c>
      <c r="O235" s="19">
        <f>IFERROR(VLOOKUP(Table2[[#This Row],[Player]],Last3!$B:$AD,7,0),"-")</f>
        <v>3.2</v>
      </c>
      <c r="P235" s="19">
        <f>IFERROR(VLOOKUP(Table2[[#This Row],[Player]],Last3!$B:$AD,8,0),"-")</f>
        <v>1</v>
      </c>
      <c r="Q235" s="19">
        <f>IFERROR(VLOOKUP(Table2[[#This Row],[Player]],Last3!$B:$AD,20,0),"-")</f>
        <v>1</v>
      </c>
      <c r="R235" s="19">
        <f>IFERROR(VLOOKUP(Table2[[#This Row],[Player]],Last3!$B:$AD,21,0),"-")</f>
        <v>0</v>
      </c>
      <c r="S235" s="19" t="str">
        <f>IFERROR(VLOOKUP(Table2[[#This Row],[Player]],Last1!$B:$AD,7,0),"-")</f>
        <v>-</v>
      </c>
      <c r="T235" s="19" t="str">
        <f>IFERROR(VLOOKUP(Table2[[#This Row],[Player]],Last1!$B:$AD,8,0),"-")</f>
        <v>-</v>
      </c>
      <c r="U235" s="19" t="str">
        <f>IFERROR(VLOOKUP(Table2[[#This Row],[Player]],Last1!$B:$AD,20,0),"-")</f>
        <v>-</v>
      </c>
      <c r="V235" s="19" t="str">
        <f>IFERROR(VLOOKUP(Table2[[#This Row],[Player]],Last1!$B:$AD,21,0),"-")</f>
        <v>-</v>
      </c>
      <c r="Y235" s="128">
        <f>Table2[[#This Row],[3PM]]</f>
        <v>0</v>
      </c>
      <c r="Z235" s="128">
        <f>Table2[[#This Row],[3PA]]</f>
        <v>0.3</v>
      </c>
      <c r="AA235" s="128" t="str">
        <f>IFERROR(VLOOKUP(Table2[[#This Row],[Player]],Last1!$B:$AD,12,0),"-")</f>
        <v>-</v>
      </c>
      <c r="AB235" s="128" t="str">
        <f>IFERROR(VLOOKUP(Table2[[#This Row],[Player]],Last1!$B:$AD,13,0),"-")</f>
        <v>-</v>
      </c>
      <c r="AC235" s="128">
        <f>IFERROR(VLOOKUP(Table2[[#This Row],[Player]],Last3!$B:$AD,12,0),"-")</f>
        <v>0</v>
      </c>
      <c r="AD235" s="128">
        <f>IFERROR(VLOOKUP(Table2[[#This Row],[Player]],Last3!$B:$AD,13,0),"-")</f>
        <v>1</v>
      </c>
      <c r="AE235" s="83">
        <f>0.33*AVERAGE(Table2[[#This Row],[L3_3PA]],Table2[[#This Row],[SEA_3PA]])</f>
        <v>0.21450000000000002</v>
      </c>
      <c r="AF235" s="21" t="str">
        <f>Table2[[#This Row],[L1_3PM]]</f>
        <v>-</v>
      </c>
      <c r="AG235" s="83" t="str">
        <f>IFERROR(Table2[[#This Row],[PROJ 3PM]]-Table2[[#This Row],[LG 3PM]],"-")</f>
        <v>-</v>
      </c>
      <c r="AH23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6" spans="1:34" x14ac:dyDescent="0.3">
      <c r="A236" s="2" t="s">
        <v>433</v>
      </c>
      <c r="B236" s="129" t="str">
        <f>IFERROR(VLOOKUP(Table2[[#This Row],[Player]],Season!$B:$AD,2,0),"-")</f>
        <v>NOP</v>
      </c>
      <c r="C236" s="19">
        <f>IFERROR(VLOOKUP(Table2[[#This Row],[Player]],Season!$B:$AD,3,0),"-")</f>
        <v>28</v>
      </c>
      <c r="D236" s="19">
        <f>IFERROR(VLOOKUP(Table2[[#This Row],[Player]],Season!$B:$AD,4,0),"-")</f>
        <v>8</v>
      </c>
      <c r="E236" s="19">
        <f>IFERROR(VLOOKUP(Table2[[#This Row],[Player]],Season!$B:$AD,7,0),"-")</f>
        <v>9.3000000000000007</v>
      </c>
      <c r="F236" s="19">
        <f>IFERROR(VLOOKUP(Table2[[#This Row],[Player]],Season!$B:$AD,8,0),"-")</f>
        <v>4.4000000000000004</v>
      </c>
      <c r="G236" s="19">
        <f>IFERROR(VLOOKUP(Table2[[#This Row],[Player]],Season!$B:$AD,20,0),"-")</f>
        <v>3.3</v>
      </c>
      <c r="H236" s="19">
        <f>IFERROR(VLOOKUP(Table2[[#This Row],[Player]],Season!$B:$AD,21,0),"-")</f>
        <v>0.8</v>
      </c>
      <c r="I236" s="19">
        <f>IFERROR(VLOOKUP(Table2[[#This Row],[Player]],Season!$B:$AD,9,0),"-")</f>
        <v>1.5</v>
      </c>
      <c r="J236" s="19">
        <f>IFERROR(VLOOKUP(Table2[[#This Row],[Player]],Season!$B:$AD,10,0),"-")</f>
        <v>3.1</v>
      </c>
      <c r="K236" s="19">
        <f>IFERROR(VLOOKUP(Table2[[#This Row],[Player]],Season!$B:$AD,12,0),"-")</f>
        <v>0.1</v>
      </c>
      <c r="L236" s="19">
        <f>IFERROR(VLOOKUP(Table2[[#This Row],[Player]],Season!$B:$AD,13,0),"-")</f>
        <v>0.1</v>
      </c>
      <c r="M236" s="19">
        <f>IFERROR(VLOOKUP(Table2[[#This Row],[Player]],Season!$B:$AD,15,0),"-")</f>
        <v>1.3</v>
      </c>
      <c r="N236" s="19">
        <f>IFERROR(VLOOKUP(Table2[[#This Row],[Player]],Season!$B:$AD,16,0),"-")</f>
        <v>1.6</v>
      </c>
      <c r="O236" s="19">
        <f>IFERROR(VLOOKUP(Table2[[#This Row],[Player]],Last3!$B:$AD,7,0),"-")</f>
        <v>4</v>
      </c>
      <c r="P236" s="19">
        <f>IFERROR(VLOOKUP(Table2[[#This Row],[Player]],Last3!$B:$AD,8,0),"-")</f>
        <v>2</v>
      </c>
      <c r="Q236" s="19">
        <f>IFERROR(VLOOKUP(Table2[[#This Row],[Player]],Last3!$B:$AD,20,0),"-")</f>
        <v>2</v>
      </c>
      <c r="R236" s="19">
        <f>IFERROR(VLOOKUP(Table2[[#This Row],[Player]],Last3!$B:$AD,21,0),"-")</f>
        <v>0.3</v>
      </c>
      <c r="S236" s="19" t="str">
        <f>IFERROR(VLOOKUP(Table2[[#This Row],[Player]],Last1!$B:$AD,7,0),"-")</f>
        <v>-</v>
      </c>
      <c r="T236" s="19" t="str">
        <f>IFERROR(VLOOKUP(Table2[[#This Row],[Player]],Last1!$B:$AD,8,0),"-")</f>
        <v>-</v>
      </c>
      <c r="U236" s="19" t="str">
        <f>IFERROR(VLOOKUP(Table2[[#This Row],[Player]],Last1!$B:$AD,20,0),"-")</f>
        <v>-</v>
      </c>
      <c r="V236" s="19" t="str">
        <f>IFERROR(VLOOKUP(Table2[[#This Row],[Player]],Last1!$B:$AD,21,0),"-")</f>
        <v>-</v>
      </c>
      <c r="Y236" s="128">
        <f>Table2[[#This Row],[3PM]]</f>
        <v>0.1</v>
      </c>
      <c r="Z236" s="128">
        <f>Table2[[#This Row],[3PA]]</f>
        <v>0.1</v>
      </c>
      <c r="AA236" s="128" t="str">
        <f>IFERROR(VLOOKUP(Table2[[#This Row],[Player]],Last1!$B:$AD,12,0),"-")</f>
        <v>-</v>
      </c>
      <c r="AB236" s="128" t="str">
        <f>IFERROR(VLOOKUP(Table2[[#This Row],[Player]],Last1!$B:$AD,13,0),"-")</f>
        <v>-</v>
      </c>
      <c r="AC236" s="128">
        <f>IFERROR(VLOOKUP(Table2[[#This Row],[Player]],Last3!$B:$AD,12,0),"-")</f>
        <v>0</v>
      </c>
      <c r="AD236" s="128">
        <f>IFERROR(VLOOKUP(Table2[[#This Row],[Player]],Last3!$B:$AD,13,0),"-")</f>
        <v>0</v>
      </c>
      <c r="AE236" s="135">
        <f>0.33*AVERAGE(Table2[[#This Row],[L3_3PA]],Table2[[#This Row],[SEA_3PA]])</f>
        <v>1.6500000000000001E-2</v>
      </c>
      <c r="AF236" s="76" t="str">
        <f>Table2[[#This Row],[L1_3PM]]</f>
        <v>-</v>
      </c>
      <c r="AG236" s="135" t="str">
        <f>IFERROR(Table2[[#This Row],[PROJ 3PM]]-Table2[[#This Row],[LG 3PM]],"-")</f>
        <v>-</v>
      </c>
      <c r="AH23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7" spans="1:34" x14ac:dyDescent="0.3">
      <c r="A237" s="2" t="s">
        <v>372</v>
      </c>
      <c r="B237" s="129" t="str">
        <f>IFERROR(VLOOKUP(Table2[[#This Row],[Player]],Season!$B:$AD,2,0),"-")</f>
        <v>MIL</v>
      </c>
      <c r="C237" s="134">
        <f>IFERROR(VLOOKUP(Table2[[#This Row],[Player]],Season!$B:$AD,3,0),"-")</f>
        <v>27</v>
      </c>
      <c r="D237" s="134">
        <f>IFERROR(VLOOKUP(Table2[[#This Row],[Player]],Season!$B:$AD,4,0),"-")</f>
        <v>15</v>
      </c>
      <c r="E237" s="134">
        <f>IFERROR(VLOOKUP(Table2[[#This Row],[Player]],Season!$B:$AD,7,0),"-")</f>
        <v>20.3</v>
      </c>
      <c r="F237" s="19">
        <f>IFERROR(VLOOKUP(Table2[[#This Row],[Player]],Season!$B:$AD,8,0),"-")</f>
        <v>10</v>
      </c>
      <c r="G237" s="19">
        <f>IFERROR(VLOOKUP(Table2[[#This Row],[Player]],Season!$B:$AD,20,0),"-")</f>
        <v>2.1</v>
      </c>
      <c r="H237" s="19">
        <f>IFERROR(VLOOKUP(Table2[[#This Row],[Player]],Season!$B:$AD,21,0),"-")</f>
        <v>1.8</v>
      </c>
      <c r="I237" s="19">
        <f>IFERROR(VLOOKUP(Table2[[#This Row],[Player]],Season!$B:$AD,9,0),"-")</f>
        <v>3.7</v>
      </c>
      <c r="J237" s="19">
        <f>IFERROR(VLOOKUP(Table2[[#This Row],[Player]],Season!$B:$AD,10,0),"-")</f>
        <v>8.3000000000000007</v>
      </c>
      <c r="K237" s="19">
        <f>IFERROR(VLOOKUP(Table2[[#This Row],[Player]],Season!$B:$AD,12,0),"-")</f>
        <v>2.4</v>
      </c>
      <c r="L237" s="19">
        <f>IFERROR(VLOOKUP(Table2[[#This Row],[Player]],Season!$B:$AD,13,0),"-")</f>
        <v>4.9000000000000004</v>
      </c>
      <c r="M237" s="19">
        <f>IFERROR(VLOOKUP(Table2[[#This Row],[Player]],Season!$B:$AD,15,0),"-")</f>
        <v>0.3</v>
      </c>
      <c r="N237" s="19">
        <f>IFERROR(VLOOKUP(Table2[[#This Row],[Player]],Season!$B:$AD,16,0),"-")</f>
        <v>0.3</v>
      </c>
      <c r="O237" s="19">
        <f>IFERROR(VLOOKUP(Table2[[#This Row],[Player]],Last3!$B:$AD,7,0),"-")</f>
        <v>22.1</v>
      </c>
      <c r="P237" s="19">
        <f>IFERROR(VLOOKUP(Table2[[#This Row],[Player]],Last3!$B:$AD,8,0),"-")</f>
        <v>9.8000000000000007</v>
      </c>
      <c r="Q237" s="19">
        <f>IFERROR(VLOOKUP(Table2[[#This Row],[Player]],Last3!$B:$AD,20,0),"-")</f>
        <v>2</v>
      </c>
      <c r="R237" s="19">
        <f>IFERROR(VLOOKUP(Table2[[#This Row],[Player]],Last3!$B:$AD,21,0),"-")</f>
        <v>2</v>
      </c>
      <c r="S237" s="19">
        <f>IFERROR(VLOOKUP(Table2[[#This Row],[Player]],Last1!$B:$AD,7,0),"-")</f>
        <v>33.700000000000003</v>
      </c>
      <c r="T237" s="19">
        <f>IFERROR(VLOOKUP(Table2[[#This Row],[Player]],Last1!$B:$AD,8,0),"-")</f>
        <v>22</v>
      </c>
      <c r="U237" s="19">
        <f>IFERROR(VLOOKUP(Table2[[#This Row],[Player]],Last1!$B:$AD,20,0),"-")</f>
        <v>1</v>
      </c>
      <c r="V237" s="19">
        <f>IFERROR(VLOOKUP(Table2[[#This Row],[Player]],Last1!$B:$AD,21,0),"-")</f>
        <v>2</v>
      </c>
      <c r="W237" s="75"/>
      <c r="X237" s="75"/>
      <c r="Y237" s="128">
        <f>Table2[[#This Row],[3PM]]</f>
        <v>2.4</v>
      </c>
      <c r="Z237" s="128">
        <f>Table2[[#This Row],[3PA]]</f>
        <v>4.9000000000000004</v>
      </c>
      <c r="AA237" s="128">
        <f>IFERROR(VLOOKUP(Table2[[#This Row],[Player]],Last1!$B:$AD,12,0),"-")</f>
        <v>6</v>
      </c>
      <c r="AB237" s="128">
        <f>IFERROR(VLOOKUP(Table2[[#This Row],[Player]],Last1!$B:$AD,13,0),"-")</f>
        <v>8</v>
      </c>
      <c r="AC237" s="128">
        <f>IFERROR(VLOOKUP(Table2[[#This Row],[Player]],Last3!$B:$AD,12,0),"-")</f>
        <v>2.2999999999999998</v>
      </c>
      <c r="AD237" s="128">
        <f>IFERROR(VLOOKUP(Table2[[#This Row],[Player]],Last3!$B:$AD,13,0),"-")</f>
        <v>4.8</v>
      </c>
      <c r="AE237" s="135">
        <f>0.33*AVERAGE(Table2[[#This Row],[L3_3PA]],Table2[[#This Row],[SEA_3PA]])</f>
        <v>1.6005</v>
      </c>
      <c r="AF237" s="76">
        <f>Table2[[#This Row],[L1_3PM]]</f>
        <v>6</v>
      </c>
      <c r="AG237" s="135">
        <f>IFERROR(Table2[[#This Row],[PROJ 3PM]]-Table2[[#This Row],[LG 3PM]],"-")</f>
        <v>-4.3994999999999997</v>
      </c>
      <c r="AH23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8" spans="1:34" x14ac:dyDescent="0.3">
      <c r="A238" s="2" t="s">
        <v>168</v>
      </c>
      <c r="B238" s="129" t="str">
        <f>IFERROR(VLOOKUP(Table2[[#This Row],[Player]],Season!$B:$AD,2,0),"-")</f>
        <v>DAL</v>
      </c>
      <c r="C238" s="19">
        <f>IFERROR(VLOOKUP(Table2[[#This Row],[Player]],Season!$B:$AD,3,0),"-")</f>
        <v>27</v>
      </c>
      <c r="D238" s="19">
        <f>IFERROR(VLOOKUP(Table2[[#This Row],[Player]],Season!$B:$AD,4,0),"-")</f>
        <v>14</v>
      </c>
      <c r="E238" s="19">
        <f>IFERROR(VLOOKUP(Table2[[#This Row],[Player]],Season!$B:$AD,7,0),"-")</f>
        <v>22</v>
      </c>
      <c r="F238" s="19">
        <f>IFERROR(VLOOKUP(Table2[[#This Row],[Player]],Season!$B:$AD,8,0),"-")</f>
        <v>14.1</v>
      </c>
      <c r="G238" s="19">
        <f>IFERROR(VLOOKUP(Table2[[#This Row],[Player]],Season!$B:$AD,20,0),"-")</f>
        <v>5.8</v>
      </c>
      <c r="H238" s="19">
        <f>IFERROR(VLOOKUP(Table2[[#This Row],[Player]],Season!$B:$AD,21,0),"-")</f>
        <v>2.2000000000000002</v>
      </c>
      <c r="I238" s="19">
        <f>IFERROR(VLOOKUP(Table2[[#This Row],[Player]],Season!$B:$AD,9,0),"-")</f>
        <v>4.8</v>
      </c>
      <c r="J238" s="19">
        <f>IFERROR(VLOOKUP(Table2[[#This Row],[Player]],Season!$B:$AD,10,0),"-")</f>
        <v>10.1</v>
      </c>
      <c r="K238" s="19">
        <f>IFERROR(VLOOKUP(Table2[[#This Row],[Player]],Season!$B:$AD,12,0),"-")</f>
        <v>0.9</v>
      </c>
      <c r="L238" s="19">
        <f>IFERROR(VLOOKUP(Table2[[#This Row],[Player]],Season!$B:$AD,13,0),"-")</f>
        <v>2.9</v>
      </c>
      <c r="M238" s="19">
        <f>IFERROR(VLOOKUP(Table2[[#This Row],[Player]],Season!$B:$AD,15,0),"-")</f>
        <v>3.6</v>
      </c>
      <c r="N238" s="19">
        <f>IFERROR(VLOOKUP(Table2[[#This Row],[Player]],Season!$B:$AD,16,0),"-")</f>
        <v>4.3</v>
      </c>
      <c r="O238" s="19">
        <f>IFERROR(VLOOKUP(Table2[[#This Row],[Player]],Last3!$B:$AD,7,0),"-")</f>
        <v>20.100000000000001</v>
      </c>
      <c r="P238" s="19">
        <f>IFERROR(VLOOKUP(Table2[[#This Row],[Player]],Last3!$B:$AD,8,0),"-")</f>
        <v>12</v>
      </c>
      <c r="Q238" s="19">
        <f>IFERROR(VLOOKUP(Table2[[#This Row],[Player]],Last3!$B:$AD,20,0),"-")</f>
        <v>3.8</v>
      </c>
      <c r="R238" s="19">
        <f>IFERROR(VLOOKUP(Table2[[#This Row],[Player]],Last3!$B:$AD,21,0),"-")</f>
        <v>2.2999999999999998</v>
      </c>
      <c r="S238" s="19">
        <f>IFERROR(VLOOKUP(Table2[[#This Row],[Player]],Last1!$B:$AD,7,0),"-")</f>
        <v>12.3</v>
      </c>
      <c r="T238" s="19">
        <f>IFERROR(VLOOKUP(Table2[[#This Row],[Player]],Last1!$B:$AD,8,0),"-")</f>
        <v>6</v>
      </c>
      <c r="U238" s="19">
        <f>IFERROR(VLOOKUP(Table2[[#This Row],[Player]],Last1!$B:$AD,20,0),"-")</f>
        <v>1</v>
      </c>
      <c r="V238" s="19">
        <f>IFERROR(VLOOKUP(Table2[[#This Row],[Player]],Last1!$B:$AD,21,0),"-")</f>
        <v>2</v>
      </c>
      <c r="Y238" s="128">
        <f>Table2[[#This Row],[3PM]]</f>
        <v>0.9</v>
      </c>
      <c r="Z238" s="128">
        <f>Table2[[#This Row],[3PA]]</f>
        <v>2.9</v>
      </c>
      <c r="AA238" s="128">
        <f>IFERROR(VLOOKUP(Table2[[#This Row],[Player]],Last1!$B:$AD,12,0),"-")</f>
        <v>0</v>
      </c>
      <c r="AB238" s="128">
        <f>IFERROR(VLOOKUP(Table2[[#This Row],[Player]],Last1!$B:$AD,13,0),"-")</f>
        <v>1</v>
      </c>
      <c r="AC238" s="128">
        <f>IFERROR(VLOOKUP(Table2[[#This Row],[Player]],Last3!$B:$AD,12,0),"-")</f>
        <v>0.5</v>
      </c>
      <c r="AD238" s="128">
        <f>IFERROR(VLOOKUP(Table2[[#This Row],[Player]],Last3!$B:$AD,13,0),"-")</f>
        <v>2.2999999999999998</v>
      </c>
      <c r="AE238" s="135">
        <f>0.33*AVERAGE(Table2[[#This Row],[L3_3PA]],Table2[[#This Row],[SEA_3PA]])</f>
        <v>0.85799999999999987</v>
      </c>
      <c r="AF238" s="76">
        <f>Table2[[#This Row],[L1_3PM]]</f>
        <v>0</v>
      </c>
      <c r="AG238" s="135">
        <f>IFERROR(Table2[[#This Row],[PROJ 3PM]]-Table2[[#This Row],[LG 3PM]],"-")</f>
        <v>0.85799999999999987</v>
      </c>
      <c r="AH23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39" spans="1:34" x14ac:dyDescent="0.3">
      <c r="A239" s="2" t="s">
        <v>202</v>
      </c>
      <c r="B239" s="129" t="str">
        <f>IFERROR(VLOOKUP(Table2[[#This Row],[Player]],Season!$B:$AD,2,0),"-")</f>
        <v>MIL</v>
      </c>
      <c r="C239" s="134">
        <f>IFERROR(VLOOKUP(Table2[[#This Row],[Player]],Season!$B:$AD,3,0),"-")</f>
        <v>28</v>
      </c>
      <c r="D239" s="134">
        <f>IFERROR(VLOOKUP(Table2[[#This Row],[Player]],Season!$B:$AD,4,0),"-")</f>
        <v>15</v>
      </c>
      <c r="E239" s="134">
        <f>IFERROR(VLOOKUP(Table2[[#This Row],[Player]],Season!$B:$AD,7,0),"-")</f>
        <v>24</v>
      </c>
      <c r="F239" s="19">
        <f>IFERROR(VLOOKUP(Table2[[#This Row],[Player]],Season!$B:$AD,8,0),"-")</f>
        <v>11.8</v>
      </c>
      <c r="G239" s="19">
        <f>IFERROR(VLOOKUP(Table2[[#This Row],[Player]],Season!$B:$AD,20,0),"-")</f>
        <v>8.1</v>
      </c>
      <c r="H239" s="19">
        <f>IFERROR(VLOOKUP(Table2[[#This Row],[Player]],Season!$B:$AD,21,0),"-")</f>
        <v>0.9</v>
      </c>
      <c r="I239" s="19">
        <f>IFERROR(VLOOKUP(Table2[[#This Row],[Player]],Season!$B:$AD,9,0),"-")</f>
        <v>4.5</v>
      </c>
      <c r="J239" s="19">
        <f>IFERROR(VLOOKUP(Table2[[#This Row],[Player]],Season!$B:$AD,10,0),"-")</f>
        <v>9.5</v>
      </c>
      <c r="K239" s="19">
        <f>IFERROR(VLOOKUP(Table2[[#This Row],[Player]],Season!$B:$AD,12,0),"-")</f>
        <v>1.2</v>
      </c>
      <c r="L239" s="19">
        <f>IFERROR(VLOOKUP(Table2[[#This Row],[Player]],Season!$B:$AD,13,0),"-")</f>
        <v>3.4</v>
      </c>
      <c r="M239" s="19">
        <f>IFERROR(VLOOKUP(Table2[[#This Row],[Player]],Season!$B:$AD,15,0),"-")</f>
        <v>1.5</v>
      </c>
      <c r="N239" s="19">
        <f>IFERROR(VLOOKUP(Table2[[#This Row],[Player]],Season!$B:$AD,16,0),"-")</f>
        <v>2.2999999999999998</v>
      </c>
      <c r="O239" s="19">
        <f>IFERROR(VLOOKUP(Table2[[#This Row],[Player]],Last3!$B:$AD,7,0),"-")</f>
        <v>25.9</v>
      </c>
      <c r="P239" s="19">
        <f>IFERROR(VLOOKUP(Table2[[#This Row],[Player]],Last3!$B:$AD,8,0),"-")</f>
        <v>14</v>
      </c>
      <c r="Q239" s="19">
        <f>IFERROR(VLOOKUP(Table2[[#This Row],[Player]],Last3!$B:$AD,20,0),"-")</f>
        <v>9.5</v>
      </c>
      <c r="R239" s="19">
        <f>IFERROR(VLOOKUP(Table2[[#This Row],[Player]],Last3!$B:$AD,21,0),"-")</f>
        <v>1</v>
      </c>
      <c r="S239" s="19">
        <f>IFERROR(VLOOKUP(Table2[[#This Row],[Player]],Last1!$B:$AD,7,0),"-")</f>
        <v>31.3</v>
      </c>
      <c r="T239" s="19">
        <f>IFERROR(VLOOKUP(Table2[[#This Row],[Player]],Last1!$B:$AD,8,0),"-")</f>
        <v>21</v>
      </c>
      <c r="U239" s="19">
        <f>IFERROR(VLOOKUP(Table2[[#This Row],[Player]],Last1!$B:$AD,20,0),"-")</f>
        <v>14</v>
      </c>
      <c r="V239" s="19">
        <f>IFERROR(VLOOKUP(Table2[[#This Row],[Player]],Last1!$B:$AD,21,0),"-")</f>
        <v>2</v>
      </c>
      <c r="W239" s="75"/>
      <c r="X239" s="75"/>
      <c r="Y239" s="128">
        <f>Table2[[#This Row],[3PM]]</f>
        <v>1.2</v>
      </c>
      <c r="Z239" s="128">
        <f>Table2[[#This Row],[3PA]]</f>
        <v>3.4</v>
      </c>
      <c r="AA239" s="128">
        <f>IFERROR(VLOOKUP(Table2[[#This Row],[Player]],Last1!$B:$AD,12,0),"-")</f>
        <v>3</v>
      </c>
      <c r="AB239" s="128">
        <f>IFERROR(VLOOKUP(Table2[[#This Row],[Player]],Last1!$B:$AD,13,0),"-")</f>
        <v>7</v>
      </c>
      <c r="AC239" s="128">
        <f>IFERROR(VLOOKUP(Table2[[#This Row],[Player]],Last3!$B:$AD,12,0),"-")</f>
        <v>1.8</v>
      </c>
      <c r="AD239" s="128">
        <f>IFERROR(VLOOKUP(Table2[[#This Row],[Player]],Last3!$B:$AD,13,0),"-")</f>
        <v>5.3</v>
      </c>
      <c r="AE239" s="135">
        <f>0.33*AVERAGE(Table2[[#This Row],[L3_3PA]],Table2[[#This Row],[SEA_3PA]])</f>
        <v>1.4355</v>
      </c>
      <c r="AF239" s="76">
        <f>Table2[[#This Row],[L1_3PM]]</f>
        <v>3</v>
      </c>
      <c r="AG239" s="135">
        <f>IFERROR(Table2[[#This Row],[PROJ 3PM]]-Table2[[#This Row],[LG 3PM]],"-")</f>
        <v>-1.5645</v>
      </c>
      <c r="AH23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0" spans="1:34" x14ac:dyDescent="0.3">
      <c r="A240" s="2" t="s">
        <v>438</v>
      </c>
      <c r="B240" s="129" t="str">
        <f>IFERROR(VLOOKUP(Table2[[#This Row],[Player]],Season!$B:$AD,2,0),"-")</f>
        <v>CLE</v>
      </c>
      <c r="C240" s="19">
        <f>IFERROR(VLOOKUP(Table2[[#This Row],[Player]],Season!$B:$AD,3,0),"-")</f>
        <v>22</v>
      </c>
      <c r="D240" s="19">
        <f>IFERROR(VLOOKUP(Table2[[#This Row],[Player]],Season!$B:$AD,4,0),"-")</f>
        <v>14</v>
      </c>
      <c r="E240" s="19">
        <f>IFERROR(VLOOKUP(Table2[[#This Row],[Player]],Season!$B:$AD,7,0),"-")</f>
        <v>24.1</v>
      </c>
      <c r="F240" s="19">
        <f>IFERROR(VLOOKUP(Table2[[#This Row],[Player]],Season!$B:$AD,8,0),"-")</f>
        <v>7.3</v>
      </c>
      <c r="G240" s="19">
        <f>IFERROR(VLOOKUP(Table2[[#This Row],[Player]],Season!$B:$AD,20,0),"-")</f>
        <v>2.1</v>
      </c>
      <c r="H240" s="19">
        <f>IFERROR(VLOOKUP(Table2[[#This Row],[Player]],Season!$B:$AD,21,0),"-")</f>
        <v>1.1000000000000001</v>
      </c>
      <c r="I240" s="19">
        <f>IFERROR(VLOOKUP(Table2[[#This Row],[Player]],Season!$B:$AD,9,0),"-")</f>
        <v>2.5</v>
      </c>
      <c r="J240" s="19">
        <f>IFERROR(VLOOKUP(Table2[[#This Row],[Player]],Season!$B:$AD,10,0),"-")</f>
        <v>4.9000000000000004</v>
      </c>
      <c r="K240" s="19">
        <f>IFERROR(VLOOKUP(Table2[[#This Row],[Player]],Season!$B:$AD,12,0),"-")</f>
        <v>1.1000000000000001</v>
      </c>
      <c r="L240" s="19">
        <f>IFERROR(VLOOKUP(Table2[[#This Row],[Player]],Season!$B:$AD,13,0),"-")</f>
        <v>2.5</v>
      </c>
      <c r="M240" s="19">
        <f>IFERROR(VLOOKUP(Table2[[#This Row],[Player]],Season!$B:$AD,15,0),"-")</f>
        <v>1.2</v>
      </c>
      <c r="N240" s="19">
        <f>IFERROR(VLOOKUP(Table2[[#This Row],[Player]],Season!$B:$AD,16,0),"-")</f>
        <v>1.4</v>
      </c>
      <c r="O240" s="19">
        <f>IFERROR(VLOOKUP(Table2[[#This Row],[Player]],Last3!$B:$AD,7,0),"-")</f>
        <v>19.7</v>
      </c>
      <c r="P240" s="19">
        <f>IFERROR(VLOOKUP(Table2[[#This Row],[Player]],Last3!$B:$AD,8,0),"-")</f>
        <v>5</v>
      </c>
      <c r="Q240" s="19">
        <f>IFERROR(VLOOKUP(Table2[[#This Row],[Player]],Last3!$B:$AD,20,0),"-")</f>
        <v>1.7</v>
      </c>
      <c r="R240" s="19">
        <f>IFERROR(VLOOKUP(Table2[[#This Row],[Player]],Last3!$B:$AD,21,0),"-")</f>
        <v>1</v>
      </c>
      <c r="S240" s="19" t="str">
        <f>IFERROR(VLOOKUP(Table2[[#This Row],[Player]],Last1!$B:$AD,7,0),"-")</f>
        <v>-</v>
      </c>
      <c r="T240" s="19" t="str">
        <f>IFERROR(VLOOKUP(Table2[[#This Row],[Player]],Last1!$B:$AD,8,0),"-")</f>
        <v>-</v>
      </c>
      <c r="U240" s="19" t="str">
        <f>IFERROR(VLOOKUP(Table2[[#This Row],[Player]],Last1!$B:$AD,20,0),"-")</f>
        <v>-</v>
      </c>
      <c r="V240" s="19" t="str">
        <f>IFERROR(VLOOKUP(Table2[[#This Row],[Player]],Last1!$B:$AD,21,0),"-")</f>
        <v>-</v>
      </c>
      <c r="Y240" s="128">
        <f>Table2[[#This Row],[3PM]]</f>
        <v>1.1000000000000001</v>
      </c>
      <c r="Z240" s="128">
        <f>Table2[[#This Row],[3PA]]</f>
        <v>2.5</v>
      </c>
      <c r="AA240" s="128" t="str">
        <f>IFERROR(VLOOKUP(Table2[[#This Row],[Player]],Last1!$B:$AD,12,0),"-")</f>
        <v>-</v>
      </c>
      <c r="AB240" s="128" t="str">
        <f>IFERROR(VLOOKUP(Table2[[#This Row],[Player]],Last1!$B:$AD,13,0),"-")</f>
        <v>-</v>
      </c>
      <c r="AC240" s="128">
        <f>IFERROR(VLOOKUP(Table2[[#This Row],[Player]],Last3!$B:$AD,12,0),"-")</f>
        <v>1</v>
      </c>
      <c r="AD240" s="128">
        <f>IFERROR(VLOOKUP(Table2[[#This Row],[Player]],Last3!$B:$AD,13,0),"-")</f>
        <v>2</v>
      </c>
      <c r="AE240" s="83">
        <f>0.33*AVERAGE(Table2[[#This Row],[L3_3PA]],Table2[[#This Row],[SEA_3PA]])</f>
        <v>0.74250000000000005</v>
      </c>
      <c r="AF240" s="21" t="str">
        <f>Table2[[#This Row],[L1_3PM]]</f>
        <v>-</v>
      </c>
      <c r="AG240" s="83" t="str">
        <f>IFERROR(Table2[[#This Row],[PROJ 3PM]]-Table2[[#This Row],[LG 3PM]],"-")</f>
        <v>-</v>
      </c>
      <c r="AH24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1" spans="1:34" x14ac:dyDescent="0.3">
      <c r="A241" s="2" t="s">
        <v>245</v>
      </c>
      <c r="B241" s="129" t="str">
        <f>IFERROR(VLOOKUP(Table2[[#This Row],[Player]],Season!$B:$AD,2,0),"-")</f>
        <v>LAC</v>
      </c>
      <c r="C241" s="19">
        <f>IFERROR(VLOOKUP(Table2[[#This Row],[Player]],Season!$B:$AD,3,0),"-")</f>
        <v>26</v>
      </c>
      <c r="D241" s="19">
        <f>IFERROR(VLOOKUP(Table2[[#This Row],[Player]],Season!$B:$AD,4,0),"-")</f>
        <v>11</v>
      </c>
      <c r="E241" s="19">
        <f>IFERROR(VLOOKUP(Table2[[#This Row],[Player]],Season!$B:$AD,7,0),"-")</f>
        <v>25.2</v>
      </c>
      <c r="F241" s="19">
        <f>IFERROR(VLOOKUP(Table2[[#This Row],[Player]],Season!$B:$AD,8,0),"-")</f>
        <v>12.3</v>
      </c>
      <c r="G241" s="19">
        <f>IFERROR(VLOOKUP(Table2[[#This Row],[Player]],Season!$B:$AD,20,0),"-")</f>
        <v>9</v>
      </c>
      <c r="H241" s="19">
        <f>IFERROR(VLOOKUP(Table2[[#This Row],[Player]],Season!$B:$AD,21,0),"-")</f>
        <v>1.2</v>
      </c>
      <c r="I241" s="19">
        <f>IFERROR(VLOOKUP(Table2[[#This Row],[Player]],Season!$B:$AD,9,0),"-")</f>
        <v>5.2</v>
      </c>
      <c r="J241" s="19">
        <f>IFERROR(VLOOKUP(Table2[[#This Row],[Player]],Season!$B:$AD,10,0),"-")</f>
        <v>7.5</v>
      </c>
      <c r="K241" s="19">
        <f>IFERROR(VLOOKUP(Table2[[#This Row],[Player]],Season!$B:$AD,12,0),"-")</f>
        <v>0</v>
      </c>
      <c r="L241" s="19">
        <f>IFERROR(VLOOKUP(Table2[[#This Row],[Player]],Season!$B:$AD,13,0),"-")</f>
        <v>0</v>
      </c>
      <c r="M241" s="19">
        <f>IFERROR(VLOOKUP(Table2[[#This Row],[Player]],Season!$B:$AD,15,0),"-")</f>
        <v>1.9</v>
      </c>
      <c r="N241" s="19">
        <f>IFERROR(VLOOKUP(Table2[[#This Row],[Player]],Season!$B:$AD,16,0),"-")</f>
        <v>2.8</v>
      </c>
      <c r="O241" s="19">
        <f>IFERROR(VLOOKUP(Table2[[#This Row],[Player]],Last3!$B:$AD,7,0),"-")</f>
        <v>21.2</v>
      </c>
      <c r="P241" s="19">
        <f>IFERROR(VLOOKUP(Table2[[#This Row],[Player]],Last3!$B:$AD,8,0),"-")</f>
        <v>10.8</v>
      </c>
      <c r="Q241" s="19">
        <f>IFERROR(VLOOKUP(Table2[[#This Row],[Player]],Last3!$B:$AD,20,0),"-")</f>
        <v>6.3</v>
      </c>
      <c r="R241" s="19">
        <f>IFERROR(VLOOKUP(Table2[[#This Row],[Player]],Last3!$B:$AD,21,0),"-")</f>
        <v>1.3</v>
      </c>
      <c r="S241" s="19">
        <f>IFERROR(VLOOKUP(Table2[[#This Row],[Player]],Last1!$B:$AD,7,0),"-")</f>
        <v>24.5</v>
      </c>
      <c r="T241" s="19">
        <f>IFERROR(VLOOKUP(Table2[[#This Row],[Player]],Last1!$B:$AD,8,0),"-")</f>
        <v>11</v>
      </c>
      <c r="U241" s="19">
        <f>IFERROR(VLOOKUP(Table2[[#This Row],[Player]],Last1!$B:$AD,20,0),"-")</f>
        <v>7</v>
      </c>
      <c r="V241" s="19">
        <f>IFERROR(VLOOKUP(Table2[[#This Row],[Player]],Last1!$B:$AD,21,0),"-")</f>
        <v>1</v>
      </c>
      <c r="Y241" s="128">
        <f>Table2[[#This Row],[3PM]]</f>
        <v>0</v>
      </c>
      <c r="Z241" s="128">
        <f>Table2[[#This Row],[3PA]]</f>
        <v>0</v>
      </c>
      <c r="AA241" s="128">
        <f>IFERROR(VLOOKUP(Table2[[#This Row],[Player]],Last1!$B:$AD,12,0),"-")</f>
        <v>0</v>
      </c>
      <c r="AB241" s="128">
        <f>IFERROR(VLOOKUP(Table2[[#This Row],[Player]],Last1!$B:$AD,13,0),"-")</f>
        <v>0</v>
      </c>
      <c r="AC241" s="128">
        <f>IFERROR(VLOOKUP(Table2[[#This Row],[Player]],Last3!$B:$AD,12,0),"-")</f>
        <v>0</v>
      </c>
      <c r="AD241" s="128">
        <f>IFERROR(VLOOKUP(Table2[[#This Row],[Player]],Last3!$B:$AD,13,0),"-")</f>
        <v>0</v>
      </c>
      <c r="AE241" s="83">
        <f>0.33*AVERAGE(Table2[[#This Row],[L3_3PA]],Table2[[#This Row],[SEA_3PA]])</f>
        <v>0</v>
      </c>
      <c r="AF241" s="21">
        <f>Table2[[#This Row],[L1_3PM]]</f>
        <v>0</v>
      </c>
      <c r="AG241" s="83">
        <f>IFERROR(Table2[[#This Row],[PROJ 3PM]]-Table2[[#This Row],[LG 3PM]],"-")</f>
        <v>0</v>
      </c>
      <c r="AH24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2" spans="1:34" x14ac:dyDescent="0.3">
      <c r="A242" s="2" t="s">
        <v>457</v>
      </c>
      <c r="B242" s="129" t="str">
        <f>IFERROR(VLOOKUP(Table2[[#This Row],[Player]],Season!$B:$AD,2,0),"-")</f>
        <v>CHA</v>
      </c>
      <c r="C242" s="134">
        <f>IFERROR(VLOOKUP(Table2[[#This Row],[Player]],Season!$B:$AD,3,0),"-")</f>
        <v>20</v>
      </c>
      <c r="D242" s="134">
        <f>IFERROR(VLOOKUP(Table2[[#This Row],[Player]],Season!$B:$AD,4,0),"-")</f>
        <v>15</v>
      </c>
      <c r="E242" s="134">
        <f>IFERROR(VLOOKUP(Table2[[#This Row],[Player]],Season!$B:$AD,7,0),"-")</f>
        <v>16.5</v>
      </c>
      <c r="F242" s="19">
        <f>IFERROR(VLOOKUP(Table2[[#This Row],[Player]],Season!$B:$AD,8,0),"-")</f>
        <v>4.2</v>
      </c>
      <c r="G242" s="19">
        <f>IFERROR(VLOOKUP(Table2[[#This Row],[Player]],Season!$B:$AD,20,0),"-")</f>
        <v>1.8</v>
      </c>
      <c r="H242" s="19">
        <f>IFERROR(VLOOKUP(Table2[[#This Row],[Player]],Season!$B:$AD,21,0),"-")</f>
        <v>0.9</v>
      </c>
      <c r="I242" s="19">
        <f>IFERROR(VLOOKUP(Table2[[#This Row],[Player]],Season!$B:$AD,9,0),"-")</f>
        <v>1.3</v>
      </c>
      <c r="J242" s="19">
        <f>IFERROR(VLOOKUP(Table2[[#This Row],[Player]],Season!$B:$AD,10,0),"-")</f>
        <v>3.7</v>
      </c>
      <c r="K242" s="19">
        <f>IFERROR(VLOOKUP(Table2[[#This Row],[Player]],Season!$B:$AD,12,0),"-")</f>
        <v>0.5</v>
      </c>
      <c r="L242" s="19">
        <f>IFERROR(VLOOKUP(Table2[[#This Row],[Player]],Season!$B:$AD,13,0),"-")</f>
        <v>1.9</v>
      </c>
      <c r="M242" s="19">
        <f>IFERROR(VLOOKUP(Table2[[#This Row],[Player]],Season!$B:$AD,15,0),"-")</f>
        <v>1.1000000000000001</v>
      </c>
      <c r="N242" s="19">
        <f>IFERROR(VLOOKUP(Table2[[#This Row],[Player]],Season!$B:$AD,16,0),"-")</f>
        <v>1.6</v>
      </c>
      <c r="O242" s="19">
        <f>IFERROR(VLOOKUP(Table2[[#This Row],[Player]],Last3!$B:$AD,7,0),"-")</f>
        <v>23.1</v>
      </c>
      <c r="P242" s="19">
        <f>IFERROR(VLOOKUP(Table2[[#This Row],[Player]],Last3!$B:$AD,8,0),"-")</f>
        <v>7.8</v>
      </c>
      <c r="Q242" s="19">
        <f>IFERROR(VLOOKUP(Table2[[#This Row],[Player]],Last3!$B:$AD,20,0),"-")</f>
        <v>2.5</v>
      </c>
      <c r="R242" s="19">
        <f>IFERROR(VLOOKUP(Table2[[#This Row],[Player]],Last3!$B:$AD,21,0),"-")</f>
        <v>3</v>
      </c>
      <c r="S242" s="19">
        <f>IFERROR(VLOOKUP(Table2[[#This Row],[Player]],Last1!$B:$AD,7,0),"-")</f>
        <v>23.9</v>
      </c>
      <c r="T242" s="19">
        <f>IFERROR(VLOOKUP(Table2[[#This Row],[Player]],Last1!$B:$AD,8,0),"-")</f>
        <v>11</v>
      </c>
      <c r="U242" s="19">
        <f>IFERROR(VLOOKUP(Table2[[#This Row],[Player]],Last1!$B:$AD,20,0),"-")</f>
        <v>2</v>
      </c>
      <c r="V242" s="19">
        <f>IFERROR(VLOOKUP(Table2[[#This Row],[Player]],Last1!$B:$AD,21,0),"-")</f>
        <v>2</v>
      </c>
      <c r="W242" s="75"/>
      <c r="X242" s="75"/>
      <c r="Y242" s="128">
        <f>Table2[[#This Row],[3PM]]</f>
        <v>0.5</v>
      </c>
      <c r="Z242" s="128">
        <f>Table2[[#This Row],[3PA]]</f>
        <v>1.9</v>
      </c>
      <c r="AA242" s="128">
        <f>IFERROR(VLOOKUP(Table2[[#This Row],[Player]],Last1!$B:$AD,12,0),"-")</f>
        <v>3</v>
      </c>
      <c r="AB242" s="128">
        <f>IFERROR(VLOOKUP(Table2[[#This Row],[Player]],Last1!$B:$AD,13,0),"-")</f>
        <v>6</v>
      </c>
      <c r="AC242" s="128">
        <f>IFERROR(VLOOKUP(Table2[[#This Row],[Player]],Last3!$B:$AD,12,0),"-")</f>
        <v>1.5</v>
      </c>
      <c r="AD242" s="128">
        <f>IFERROR(VLOOKUP(Table2[[#This Row],[Player]],Last3!$B:$AD,13,0),"-")</f>
        <v>3.8</v>
      </c>
      <c r="AE242" s="135">
        <f>0.33*AVERAGE(Table2[[#This Row],[L3_3PA]],Table2[[#This Row],[SEA_3PA]])</f>
        <v>0.94049999999999989</v>
      </c>
      <c r="AF242" s="76">
        <f>Table2[[#This Row],[L1_3PM]]</f>
        <v>3</v>
      </c>
      <c r="AG242" s="135">
        <f>IFERROR(Table2[[#This Row],[PROJ 3PM]]-Table2[[#This Row],[LG 3PM]],"-")</f>
        <v>-2.0594999999999999</v>
      </c>
      <c r="AH24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3" spans="1:34" x14ac:dyDescent="0.3">
      <c r="A243" s="2" t="s">
        <v>289</v>
      </c>
      <c r="B243" s="129" t="str">
        <f>IFERROR(VLOOKUP(Table2[[#This Row],[Player]],Season!$B:$AD,2,0),"-")</f>
        <v>MEM</v>
      </c>
      <c r="C243" s="19">
        <f>IFERROR(VLOOKUP(Table2[[#This Row],[Player]],Season!$B:$AD,3,0),"-")</f>
        <v>27</v>
      </c>
      <c r="D243" s="19">
        <f>IFERROR(VLOOKUP(Table2[[#This Row],[Player]],Season!$B:$AD,4,0),"-")</f>
        <v>15</v>
      </c>
      <c r="E243" s="19">
        <f>IFERROR(VLOOKUP(Table2[[#This Row],[Player]],Season!$B:$AD,7,0),"-")</f>
        <v>16.600000000000001</v>
      </c>
      <c r="F243" s="19">
        <f>IFERROR(VLOOKUP(Table2[[#This Row],[Player]],Season!$B:$AD,8,0),"-")</f>
        <v>2.7</v>
      </c>
      <c r="G243" s="19">
        <f>IFERROR(VLOOKUP(Table2[[#This Row],[Player]],Season!$B:$AD,20,0),"-")</f>
        <v>2.7</v>
      </c>
      <c r="H243" s="19">
        <f>IFERROR(VLOOKUP(Table2[[#This Row],[Player]],Season!$B:$AD,21,0),"-")</f>
        <v>1.2</v>
      </c>
      <c r="I243" s="19">
        <f>IFERROR(VLOOKUP(Table2[[#This Row],[Player]],Season!$B:$AD,9,0),"-")</f>
        <v>0.9</v>
      </c>
      <c r="J243" s="19">
        <f>IFERROR(VLOOKUP(Table2[[#This Row],[Player]],Season!$B:$AD,10,0),"-")</f>
        <v>2.6</v>
      </c>
      <c r="K243" s="19">
        <f>IFERROR(VLOOKUP(Table2[[#This Row],[Player]],Season!$B:$AD,12,0),"-")</f>
        <v>0.5</v>
      </c>
      <c r="L243" s="19">
        <f>IFERROR(VLOOKUP(Table2[[#This Row],[Player]],Season!$B:$AD,13,0),"-")</f>
        <v>1.7</v>
      </c>
      <c r="M243" s="19">
        <f>IFERROR(VLOOKUP(Table2[[#This Row],[Player]],Season!$B:$AD,15,0),"-")</f>
        <v>0.3</v>
      </c>
      <c r="N243" s="19">
        <f>IFERROR(VLOOKUP(Table2[[#This Row],[Player]],Season!$B:$AD,16,0),"-")</f>
        <v>0.5</v>
      </c>
      <c r="O243" s="19">
        <f>IFERROR(VLOOKUP(Table2[[#This Row],[Player]],Last3!$B:$AD,7,0),"-")</f>
        <v>15.2</v>
      </c>
      <c r="P243" s="19">
        <f>IFERROR(VLOOKUP(Table2[[#This Row],[Player]],Last3!$B:$AD,8,0),"-")</f>
        <v>2</v>
      </c>
      <c r="Q243" s="19">
        <f>IFERROR(VLOOKUP(Table2[[#This Row],[Player]],Last3!$B:$AD,20,0),"-")</f>
        <v>2.2999999999999998</v>
      </c>
      <c r="R243" s="19">
        <f>IFERROR(VLOOKUP(Table2[[#This Row],[Player]],Last3!$B:$AD,21,0),"-")</f>
        <v>1</v>
      </c>
      <c r="S243" s="19">
        <f>IFERROR(VLOOKUP(Table2[[#This Row],[Player]],Last1!$B:$AD,7,0),"-")</f>
        <v>14.8</v>
      </c>
      <c r="T243" s="19">
        <f>IFERROR(VLOOKUP(Table2[[#This Row],[Player]],Last1!$B:$AD,8,0),"-")</f>
        <v>1</v>
      </c>
      <c r="U243" s="19">
        <f>IFERROR(VLOOKUP(Table2[[#This Row],[Player]],Last1!$B:$AD,20,0),"-")</f>
        <v>3</v>
      </c>
      <c r="V243" s="19">
        <f>IFERROR(VLOOKUP(Table2[[#This Row],[Player]],Last1!$B:$AD,21,0),"-")</f>
        <v>2</v>
      </c>
      <c r="Y243" s="128">
        <f>Table2[[#This Row],[3PM]]</f>
        <v>0.5</v>
      </c>
      <c r="Z243" s="128">
        <f>Table2[[#This Row],[3PA]]</f>
        <v>1.7</v>
      </c>
      <c r="AA243" s="128">
        <f>IFERROR(VLOOKUP(Table2[[#This Row],[Player]],Last1!$B:$AD,12,0),"-")</f>
        <v>0</v>
      </c>
      <c r="AB243" s="128">
        <f>IFERROR(VLOOKUP(Table2[[#This Row],[Player]],Last1!$B:$AD,13,0),"-")</f>
        <v>1</v>
      </c>
      <c r="AC243" s="128">
        <f>IFERROR(VLOOKUP(Table2[[#This Row],[Player]],Last3!$B:$AD,12,0),"-")</f>
        <v>0.3</v>
      </c>
      <c r="AD243" s="128">
        <f>IFERROR(VLOOKUP(Table2[[#This Row],[Player]],Last3!$B:$AD,13,0),"-")</f>
        <v>2</v>
      </c>
      <c r="AE243" s="135">
        <f>0.33*AVERAGE(Table2[[#This Row],[L3_3PA]],Table2[[#This Row],[SEA_3PA]])</f>
        <v>0.61050000000000004</v>
      </c>
      <c r="AF243" s="76">
        <f>Table2[[#This Row],[L1_3PM]]</f>
        <v>0</v>
      </c>
      <c r="AG243" s="135">
        <f>IFERROR(Table2[[#This Row],[PROJ 3PM]]-Table2[[#This Row],[LG 3PM]],"-")</f>
        <v>0.61050000000000004</v>
      </c>
      <c r="AH24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4" spans="1:34" x14ac:dyDescent="0.3">
      <c r="A244" s="2" t="s">
        <v>408</v>
      </c>
      <c r="B244" s="130" t="str">
        <f>IFERROR(VLOOKUP(Table2[[#This Row],[Player]],Season!$B:$AD,2,0),"-")</f>
        <v>UTA</v>
      </c>
      <c r="C244" s="75">
        <f>IFERROR(VLOOKUP(Table2[[#This Row],[Player]],Season!$B:$AD,3,0),"-")</f>
        <v>27</v>
      </c>
      <c r="D244" s="75">
        <f>IFERROR(VLOOKUP(Table2[[#This Row],[Player]],Season!$B:$AD,4,0),"-")</f>
        <v>12</v>
      </c>
      <c r="E244" s="75">
        <f>IFERROR(VLOOKUP(Table2[[#This Row],[Player]],Season!$B:$AD,7,0),"-")</f>
        <v>13.7</v>
      </c>
      <c r="F244" s="19">
        <f>IFERROR(VLOOKUP(Table2[[#This Row],[Player]],Season!$B:$AD,8,0),"-")</f>
        <v>3</v>
      </c>
      <c r="G244" s="19">
        <f>IFERROR(VLOOKUP(Table2[[#This Row],[Player]],Season!$B:$AD,20,0),"-")</f>
        <v>3.2</v>
      </c>
      <c r="H244" s="19">
        <f>IFERROR(VLOOKUP(Table2[[#This Row],[Player]],Season!$B:$AD,21,0),"-")</f>
        <v>0.5</v>
      </c>
      <c r="I244" s="19">
        <f>IFERROR(VLOOKUP(Table2[[#This Row],[Player]],Season!$B:$AD,9,0),"-")</f>
        <v>1.2</v>
      </c>
      <c r="J244" s="19">
        <f>IFERROR(VLOOKUP(Table2[[#This Row],[Player]],Season!$B:$AD,10,0),"-")</f>
        <v>1.9</v>
      </c>
      <c r="K244" s="19">
        <f>IFERROR(VLOOKUP(Table2[[#This Row],[Player]],Season!$B:$AD,12,0),"-")</f>
        <v>0.4</v>
      </c>
      <c r="L244" s="19">
        <f>IFERROR(VLOOKUP(Table2[[#This Row],[Player]],Season!$B:$AD,13,0),"-")</f>
        <v>0.7</v>
      </c>
      <c r="M244" s="19">
        <f>IFERROR(VLOOKUP(Table2[[#This Row],[Player]],Season!$B:$AD,15,0),"-")</f>
        <v>0.3</v>
      </c>
      <c r="N244" s="19">
        <f>IFERROR(VLOOKUP(Table2[[#This Row],[Player]],Season!$B:$AD,16,0),"-")</f>
        <v>0.3</v>
      </c>
      <c r="O244" s="19">
        <f>IFERROR(VLOOKUP(Table2[[#This Row],[Player]],Last3!$B:$AD,7,0),"-")</f>
        <v>11</v>
      </c>
      <c r="P244" s="19">
        <f>IFERROR(VLOOKUP(Table2[[#This Row],[Player]],Last3!$B:$AD,8,0),"-")</f>
        <v>2</v>
      </c>
      <c r="Q244" s="19">
        <f>IFERROR(VLOOKUP(Table2[[#This Row],[Player]],Last3!$B:$AD,20,0),"-")</f>
        <v>3.5</v>
      </c>
      <c r="R244" s="19">
        <f>IFERROR(VLOOKUP(Table2[[#This Row],[Player]],Last3!$B:$AD,21,0),"-")</f>
        <v>0.3</v>
      </c>
      <c r="S244" s="19">
        <f>IFERROR(VLOOKUP(Table2[[#This Row],[Player]],Last1!$B:$AD,7,0),"-")</f>
        <v>18.100000000000001</v>
      </c>
      <c r="T244" s="19">
        <f>IFERROR(VLOOKUP(Table2[[#This Row],[Player]],Last1!$B:$AD,8,0),"-")</f>
        <v>3</v>
      </c>
      <c r="U244" s="19">
        <f>IFERROR(VLOOKUP(Table2[[#This Row],[Player]],Last1!$B:$AD,20,0),"-")</f>
        <v>5</v>
      </c>
      <c r="V244" s="19">
        <f>IFERROR(VLOOKUP(Table2[[#This Row],[Player]],Last1!$B:$AD,21,0),"-")</f>
        <v>0</v>
      </c>
      <c r="W244" s="75"/>
      <c r="X244" s="75"/>
      <c r="Y244" s="128">
        <f>Table2[[#This Row],[3PM]]</f>
        <v>0.4</v>
      </c>
      <c r="Z244" s="128">
        <f>Table2[[#This Row],[3PA]]</f>
        <v>0.7</v>
      </c>
      <c r="AA244" s="128">
        <f>IFERROR(VLOOKUP(Table2[[#This Row],[Player]],Last1!$B:$AD,12,0),"-")</f>
        <v>1</v>
      </c>
      <c r="AB244" s="128">
        <f>IFERROR(VLOOKUP(Table2[[#This Row],[Player]],Last1!$B:$AD,13,0),"-")</f>
        <v>2</v>
      </c>
      <c r="AC244" s="128">
        <f>IFERROR(VLOOKUP(Table2[[#This Row],[Player]],Last3!$B:$AD,12,0),"-")</f>
        <v>0.5</v>
      </c>
      <c r="AD244" s="128">
        <f>IFERROR(VLOOKUP(Table2[[#This Row],[Player]],Last3!$B:$AD,13,0),"-")</f>
        <v>1.3</v>
      </c>
      <c r="AE244" s="135">
        <f>0.33*AVERAGE(Table2[[#This Row],[L3_3PA]],Table2[[#This Row],[SEA_3PA]])</f>
        <v>0.33</v>
      </c>
      <c r="AF244" s="76">
        <f>Table2[[#This Row],[L1_3PM]]</f>
        <v>1</v>
      </c>
      <c r="AG244" s="135">
        <f>IFERROR(Table2[[#This Row],[PROJ 3PM]]-Table2[[#This Row],[LG 3PM]],"-")</f>
        <v>-0.66999999999999993</v>
      </c>
      <c r="AH24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5" spans="1:34" x14ac:dyDescent="0.3">
      <c r="A245" s="2" t="s">
        <v>491</v>
      </c>
      <c r="B245" s="129" t="str">
        <f>IFERROR(VLOOKUP(Table2[[#This Row],[Player]],Season!$B:$AD,2,0),"-")</f>
        <v>SAS</v>
      </c>
      <c r="C245" s="19">
        <f>IFERROR(VLOOKUP(Table2[[#This Row],[Player]],Season!$B:$AD,3,0),"-")</f>
        <v>23</v>
      </c>
      <c r="D245" s="19">
        <f>IFERROR(VLOOKUP(Table2[[#This Row],[Player]],Season!$B:$AD,4,0),"-")</f>
        <v>12</v>
      </c>
      <c r="E245" s="19">
        <f>IFERROR(VLOOKUP(Table2[[#This Row],[Player]],Season!$B:$AD,7,0),"-")</f>
        <v>21.8</v>
      </c>
      <c r="F245" s="19">
        <f>IFERROR(VLOOKUP(Table2[[#This Row],[Player]],Season!$B:$AD,8,0),"-")</f>
        <v>9.5</v>
      </c>
      <c r="G245" s="19">
        <f>IFERROR(VLOOKUP(Table2[[#This Row],[Player]],Season!$B:$AD,20,0),"-")</f>
        <v>6.1</v>
      </c>
      <c r="H245" s="19">
        <f>IFERROR(VLOOKUP(Table2[[#This Row],[Player]],Season!$B:$AD,21,0),"-")</f>
        <v>2.1</v>
      </c>
      <c r="I245" s="19">
        <f>IFERROR(VLOOKUP(Table2[[#This Row],[Player]],Season!$B:$AD,9,0),"-")</f>
        <v>3.5</v>
      </c>
      <c r="J245" s="19">
        <f>IFERROR(VLOOKUP(Table2[[#This Row],[Player]],Season!$B:$AD,10,0),"-")</f>
        <v>8.1</v>
      </c>
      <c r="K245" s="19">
        <f>IFERROR(VLOOKUP(Table2[[#This Row],[Player]],Season!$B:$AD,12,0),"-")</f>
        <v>1.2</v>
      </c>
      <c r="L245" s="19">
        <f>IFERROR(VLOOKUP(Table2[[#This Row],[Player]],Season!$B:$AD,13,0),"-")</f>
        <v>3.5</v>
      </c>
      <c r="M245" s="19">
        <f>IFERROR(VLOOKUP(Table2[[#This Row],[Player]],Season!$B:$AD,15,0),"-")</f>
        <v>1.3</v>
      </c>
      <c r="N245" s="19">
        <f>IFERROR(VLOOKUP(Table2[[#This Row],[Player]],Season!$B:$AD,16,0),"-")</f>
        <v>1.9</v>
      </c>
      <c r="O245" s="19">
        <f>IFERROR(VLOOKUP(Table2[[#This Row],[Player]],Last3!$B:$AD,7,0),"-")</f>
        <v>25.8</v>
      </c>
      <c r="P245" s="19">
        <f>IFERROR(VLOOKUP(Table2[[#This Row],[Player]],Last3!$B:$AD,8,0),"-")</f>
        <v>13.8</v>
      </c>
      <c r="Q245" s="19">
        <f>IFERROR(VLOOKUP(Table2[[#This Row],[Player]],Last3!$B:$AD,20,0),"-")</f>
        <v>5.5</v>
      </c>
      <c r="R245" s="19">
        <f>IFERROR(VLOOKUP(Table2[[#This Row],[Player]],Last3!$B:$AD,21,0),"-")</f>
        <v>2.8</v>
      </c>
      <c r="S245" s="19">
        <f>IFERROR(VLOOKUP(Table2[[#This Row],[Player]],Last1!$B:$AD,7,0),"-")</f>
        <v>22.2</v>
      </c>
      <c r="T245" s="19">
        <f>IFERROR(VLOOKUP(Table2[[#This Row],[Player]],Last1!$B:$AD,8,0),"-")</f>
        <v>13</v>
      </c>
      <c r="U245" s="19">
        <f>IFERROR(VLOOKUP(Table2[[#This Row],[Player]],Last1!$B:$AD,20,0),"-")</f>
        <v>5</v>
      </c>
      <c r="V245" s="19">
        <f>IFERROR(VLOOKUP(Table2[[#This Row],[Player]],Last1!$B:$AD,21,0),"-")</f>
        <v>3</v>
      </c>
      <c r="Y245" s="128">
        <f>Table2[[#This Row],[3PM]]</f>
        <v>1.2</v>
      </c>
      <c r="Z245" s="128">
        <f>Table2[[#This Row],[3PA]]</f>
        <v>3.5</v>
      </c>
      <c r="AA245" s="128">
        <f>IFERROR(VLOOKUP(Table2[[#This Row],[Player]],Last1!$B:$AD,12,0),"-")</f>
        <v>1</v>
      </c>
      <c r="AB245" s="128">
        <f>IFERROR(VLOOKUP(Table2[[#This Row],[Player]],Last1!$B:$AD,13,0),"-")</f>
        <v>4</v>
      </c>
      <c r="AC245" s="128">
        <f>IFERROR(VLOOKUP(Table2[[#This Row],[Player]],Last3!$B:$AD,12,0),"-")</f>
        <v>1</v>
      </c>
      <c r="AD245" s="128">
        <f>IFERROR(VLOOKUP(Table2[[#This Row],[Player]],Last3!$B:$AD,13,0),"-")</f>
        <v>4</v>
      </c>
      <c r="AE245" s="135">
        <f>0.33*AVERAGE(Table2[[#This Row],[L3_3PA]],Table2[[#This Row],[SEA_3PA]])</f>
        <v>1.2375</v>
      </c>
      <c r="AF245" s="76">
        <f>Table2[[#This Row],[L1_3PM]]</f>
        <v>1</v>
      </c>
      <c r="AG245" s="135">
        <f>IFERROR(Table2[[#This Row],[PROJ 3PM]]-Table2[[#This Row],[LG 3PM]],"-")</f>
        <v>0.23750000000000004</v>
      </c>
      <c r="AH24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6" spans="1:34" x14ac:dyDescent="0.3">
      <c r="A246" s="2" t="s">
        <v>79</v>
      </c>
      <c r="B246" s="129" t="str">
        <f>IFERROR(VLOOKUP(Table2[[#This Row],[Player]],Season!$B:$AD,2,0),"-")</f>
        <v>PHX</v>
      </c>
      <c r="C246" s="19">
        <f>IFERROR(VLOOKUP(Table2[[#This Row],[Player]],Season!$B:$AD,3,0),"-")</f>
        <v>32</v>
      </c>
      <c r="D246" s="19">
        <f>IFERROR(VLOOKUP(Table2[[#This Row],[Player]],Season!$B:$AD,4,0),"-")</f>
        <v>15</v>
      </c>
      <c r="E246" s="19">
        <f>IFERROR(VLOOKUP(Table2[[#This Row],[Player]],Season!$B:$AD,7,0),"-")</f>
        <v>22.8</v>
      </c>
      <c r="F246" s="19">
        <f>IFERROR(VLOOKUP(Table2[[#This Row],[Player]],Season!$B:$AD,8,0),"-")</f>
        <v>5.3</v>
      </c>
      <c r="G246" s="19">
        <f>IFERROR(VLOOKUP(Table2[[#This Row],[Player]],Season!$B:$AD,20,0),"-")</f>
        <v>4.5</v>
      </c>
      <c r="H246" s="19">
        <f>IFERROR(VLOOKUP(Table2[[#This Row],[Player]],Season!$B:$AD,21,0),"-")</f>
        <v>1.3</v>
      </c>
      <c r="I246" s="19">
        <f>IFERROR(VLOOKUP(Table2[[#This Row],[Player]],Season!$B:$AD,9,0),"-")</f>
        <v>1.9</v>
      </c>
      <c r="J246" s="19">
        <f>IFERROR(VLOOKUP(Table2[[#This Row],[Player]],Season!$B:$AD,10,0),"-")</f>
        <v>5.5</v>
      </c>
      <c r="K246" s="19">
        <f>IFERROR(VLOOKUP(Table2[[#This Row],[Player]],Season!$B:$AD,12,0),"-")</f>
        <v>1.2</v>
      </c>
      <c r="L246" s="19">
        <f>IFERROR(VLOOKUP(Table2[[#This Row],[Player]],Season!$B:$AD,13,0),"-")</f>
        <v>3.5</v>
      </c>
      <c r="M246" s="19">
        <f>IFERROR(VLOOKUP(Table2[[#This Row],[Player]],Season!$B:$AD,15,0),"-")</f>
        <v>0.3</v>
      </c>
      <c r="N246" s="19">
        <f>IFERROR(VLOOKUP(Table2[[#This Row],[Player]],Season!$B:$AD,16,0),"-")</f>
        <v>0.4</v>
      </c>
      <c r="O246" s="19">
        <f>IFERROR(VLOOKUP(Table2[[#This Row],[Player]],Last3!$B:$AD,7,0),"-")</f>
        <v>22</v>
      </c>
      <c r="P246" s="19">
        <f>IFERROR(VLOOKUP(Table2[[#This Row],[Player]],Last3!$B:$AD,8,0),"-")</f>
        <v>6.5</v>
      </c>
      <c r="Q246" s="19">
        <f>IFERROR(VLOOKUP(Table2[[#This Row],[Player]],Last3!$B:$AD,20,0),"-")</f>
        <v>3</v>
      </c>
      <c r="R246" s="19">
        <f>IFERROR(VLOOKUP(Table2[[#This Row],[Player]],Last3!$B:$AD,21,0),"-")</f>
        <v>0.8</v>
      </c>
      <c r="S246" s="19">
        <f>IFERROR(VLOOKUP(Table2[[#This Row],[Player]],Last1!$B:$AD,7,0),"-")</f>
        <v>17</v>
      </c>
      <c r="T246" s="19">
        <f>IFERROR(VLOOKUP(Table2[[#This Row],[Player]],Last1!$B:$AD,8,0),"-")</f>
        <v>4</v>
      </c>
      <c r="U246" s="19">
        <f>IFERROR(VLOOKUP(Table2[[#This Row],[Player]],Last1!$B:$AD,20,0),"-")</f>
        <v>3</v>
      </c>
      <c r="V246" s="19">
        <f>IFERROR(VLOOKUP(Table2[[#This Row],[Player]],Last1!$B:$AD,21,0),"-")</f>
        <v>0</v>
      </c>
      <c r="Y246" s="128">
        <f>Table2[[#This Row],[3PM]]</f>
        <v>1.2</v>
      </c>
      <c r="Z246" s="128">
        <f>Table2[[#This Row],[3PA]]</f>
        <v>3.5</v>
      </c>
      <c r="AA246" s="128">
        <f>IFERROR(VLOOKUP(Table2[[#This Row],[Player]],Last1!$B:$AD,12,0),"-")</f>
        <v>0</v>
      </c>
      <c r="AB246" s="128">
        <f>IFERROR(VLOOKUP(Table2[[#This Row],[Player]],Last1!$B:$AD,13,0),"-")</f>
        <v>2</v>
      </c>
      <c r="AC246" s="128">
        <f>IFERROR(VLOOKUP(Table2[[#This Row],[Player]],Last3!$B:$AD,12,0),"-")</f>
        <v>1.5</v>
      </c>
      <c r="AD246" s="128">
        <f>IFERROR(VLOOKUP(Table2[[#This Row],[Player]],Last3!$B:$AD,13,0),"-")</f>
        <v>3.8</v>
      </c>
      <c r="AE246" s="135">
        <f>0.33*AVERAGE(Table2[[#This Row],[L3_3PA]],Table2[[#This Row],[SEA_3PA]])</f>
        <v>1.2045000000000001</v>
      </c>
      <c r="AF246" s="76">
        <f>Table2[[#This Row],[L1_3PM]]</f>
        <v>0</v>
      </c>
      <c r="AG246" s="135">
        <f>IFERROR(Table2[[#This Row],[PROJ 3PM]]-Table2[[#This Row],[LG 3PM]],"-")</f>
        <v>1.2045000000000001</v>
      </c>
      <c r="AH24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7" spans="1:34" x14ac:dyDescent="0.3">
      <c r="A247" s="2" t="s">
        <v>236</v>
      </c>
      <c r="B247" s="129" t="str">
        <f>IFERROR(VLOOKUP(Table2[[#This Row],[Player]],Season!$B:$AD,2,0),"-")</f>
        <v>PHI</v>
      </c>
      <c r="C247" s="19">
        <f>IFERROR(VLOOKUP(Table2[[#This Row],[Player]],Season!$B:$AD,3,0),"-")</f>
        <v>25</v>
      </c>
      <c r="D247" s="19">
        <f>IFERROR(VLOOKUP(Table2[[#This Row],[Player]],Season!$B:$AD,4,0),"-")</f>
        <v>11</v>
      </c>
      <c r="E247" s="19">
        <f>IFERROR(VLOOKUP(Table2[[#This Row],[Player]],Season!$B:$AD,7,0),"-")</f>
        <v>15.5</v>
      </c>
      <c r="F247" s="19">
        <f>IFERROR(VLOOKUP(Table2[[#This Row],[Player]],Season!$B:$AD,8,0),"-")</f>
        <v>6.7</v>
      </c>
      <c r="G247" s="19">
        <f>IFERROR(VLOOKUP(Table2[[#This Row],[Player]],Season!$B:$AD,20,0),"-")</f>
        <v>2.7</v>
      </c>
      <c r="H247" s="19">
        <f>IFERROR(VLOOKUP(Table2[[#This Row],[Player]],Season!$B:$AD,21,0),"-")</f>
        <v>0.4</v>
      </c>
      <c r="I247" s="19">
        <f>IFERROR(VLOOKUP(Table2[[#This Row],[Player]],Season!$B:$AD,9,0),"-")</f>
        <v>2.5</v>
      </c>
      <c r="J247" s="19">
        <f>IFERROR(VLOOKUP(Table2[[#This Row],[Player]],Season!$B:$AD,10,0),"-")</f>
        <v>4.7</v>
      </c>
      <c r="K247" s="19">
        <f>IFERROR(VLOOKUP(Table2[[#This Row],[Player]],Season!$B:$AD,12,0),"-")</f>
        <v>0.2</v>
      </c>
      <c r="L247" s="19">
        <f>IFERROR(VLOOKUP(Table2[[#This Row],[Player]],Season!$B:$AD,13,0),"-")</f>
        <v>1</v>
      </c>
      <c r="M247" s="19">
        <f>IFERROR(VLOOKUP(Table2[[#This Row],[Player]],Season!$B:$AD,15,0),"-")</f>
        <v>1.6</v>
      </c>
      <c r="N247" s="19">
        <f>IFERROR(VLOOKUP(Table2[[#This Row],[Player]],Season!$B:$AD,16,0),"-")</f>
        <v>1.9</v>
      </c>
      <c r="O247" s="19">
        <f>IFERROR(VLOOKUP(Table2[[#This Row],[Player]],Last3!$B:$AD,7,0),"-")</f>
        <v>17.7</v>
      </c>
      <c r="P247" s="19">
        <f>IFERROR(VLOOKUP(Table2[[#This Row],[Player]],Last3!$B:$AD,8,0),"-")</f>
        <v>7</v>
      </c>
      <c r="Q247" s="19">
        <f>IFERROR(VLOOKUP(Table2[[#This Row],[Player]],Last3!$B:$AD,20,0),"-")</f>
        <v>1.5</v>
      </c>
      <c r="R247" s="19">
        <f>IFERROR(VLOOKUP(Table2[[#This Row],[Player]],Last3!$B:$AD,21,0),"-")</f>
        <v>0.5</v>
      </c>
      <c r="S247" s="19">
        <f>IFERROR(VLOOKUP(Table2[[#This Row],[Player]],Last1!$B:$AD,7,0),"-")</f>
        <v>21.6</v>
      </c>
      <c r="T247" s="19">
        <f>IFERROR(VLOOKUP(Table2[[#This Row],[Player]],Last1!$B:$AD,8,0),"-")</f>
        <v>14</v>
      </c>
      <c r="U247" s="19">
        <f>IFERROR(VLOOKUP(Table2[[#This Row],[Player]],Last1!$B:$AD,20,0),"-")</f>
        <v>2</v>
      </c>
      <c r="V247" s="19">
        <f>IFERROR(VLOOKUP(Table2[[#This Row],[Player]],Last1!$B:$AD,21,0),"-")</f>
        <v>1</v>
      </c>
      <c r="Y247" s="128">
        <f>Table2[[#This Row],[3PM]]</f>
        <v>0.2</v>
      </c>
      <c r="Z247" s="128">
        <f>Table2[[#This Row],[3PA]]</f>
        <v>1</v>
      </c>
      <c r="AA247" s="128">
        <f>IFERROR(VLOOKUP(Table2[[#This Row],[Player]],Last1!$B:$AD,12,0),"-")</f>
        <v>1</v>
      </c>
      <c r="AB247" s="128">
        <f>IFERROR(VLOOKUP(Table2[[#This Row],[Player]],Last1!$B:$AD,13,0),"-")</f>
        <v>1</v>
      </c>
      <c r="AC247" s="128">
        <f>IFERROR(VLOOKUP(Table2[[#This Row],[Player]],Last3!$B:$AD,12,0),"-")</f>
        <v>0.5</v>
      </c>
      <c r="AD247" s="128">
        <f>IFERROR(VLOOKUP(Table2[[#This Row],[Player]],Last3!$B:$AD,13,0),"-")</f>
        <v>1.5</v>
      </c>
      <c r="AE247" s="135">
        <f>0.33*AVERAGE(Table2[[#This Row],[L3_3PA]],Table2[[#This Row],[SEA_3PA]])</f>
        <v>0.41250000000000003</v>
      </c>
      <c r="AF247" s="76">
        <f>Table2[[#This Row],[L1_3PM]]</f>
        <v>1</v>
      </c>
      <c r="AG247" s="135">
        <f>IFERROR(Table2[[#This Row],[PROJ 3PM]]-Table2[[#This Row],[LG 3PM]],"-")</f>
        <v>-0.58749999999999991</v>
      </c>
      <c r="AH24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8" spans="1:34" x14ac:dyDescent="0.3">
      <c r="A248" s="2" t="s">
        <v>34</v>
      </c>
      <c r="B248" s="130" t="str">
        <f>IFERROR(VLOOKUP(Table2[[#This Row],[Player]],Season!$B:$AD,2,0),"-")</f>
        <v>CHI</v>
      </c>
      <c r="C248" s="75">
        <f>IFERROR(VLOOKUP(Table2[[#This Row],[Player]],Season!$B:$AD,3,0),"-")</f>
        <v>23</v>
      </c>
      <c r="D248" s="75">
        <f>IFERROR(VLOOKUP(Table2[[#This Row],[Player]],Season!$B:$AD,4,0),"-")</f>
        <v>15</v>
      </c>
      <c r="E248" s="75">
        <f>IFERROR(VLOOKUP(Table2[[#This Row],[Player]],Season!$B:$AD,7,0),"-")</f>
        <v>19.7</v>
      </c>
      <c r="F248" s="19">
        <f>IFERROR(VLOOKUP(Table2[[#This Row],[Player]],Season!$B:$AD,8,0),"-")</f>
        <v>6</v>
      </c>
      <c r="G248" s="19">
        <f>IFERROR(VLOOKUP(Table2[[#This Row],[Player]],Season!$B:$AD,20,0),"-")</f>
        <v>1.3</v>
      </c>
      <c r="H248" s="19">
        <f>IFERROR(VLOOKUP(Table2[[#This Row],[Player]],Season!$B:$AD,21,0),"-")</f>
        <v>1.9</v>
      </c>
      <c r="I248" s="19">
        <f>IFERROR(VLOOKUP(Table2[[#This Row],[Player]],Season!$B:$AD,9,0),"-")</f>
        <v>2.4</v>
      </c>
      <c r="J248" s="19">
        <f>IFERROR(VLOOKUP(Table2[[#This Row],[Player]],Season!$B:$AD,10,0),"-")</f>
        <v>5.0999999999999996</v>
      </c>
      <c r="K248" s="19">
        <f>IFERROR(VLOOKUP(Table2[[#This Row],[Player]],Season!$B:$AD,12,0),"-")</f>
        <v>0.6</v>
      </c>
      <c r="L248" s="19">
        <f>IFERROR(VLOOKUP(Table2[[#This Row],[Player]],Season!$B:$AD,13,0),"-")</f>
        <v>1.8</v>
      </c>
      <c r="M248" s="19">
        <f>IFERROR(VLOOKUP(Table2[[#This Row],[Player]],Season!$B:$AD,15,0),"-")</f>
        <v>0.6</v>
      </c>
      <c r="N248" s="19">
        <f>IFERROR(VLOOKUP(Table2[[#This Row],[Player]],Season!$B:$AD,16,0),"-")</f>
        <v>0.7</v>
      </c>
      <c r="O248" s="19">
        <f>IFERROR(VLOOKUP(Table2[[#This Row],[Player]],Last3!$B:$AD,7,0),"-")</f>
        <v>23.4</v>
      </c>
      <c r="P248" s="19">
        <f>IFERROR(VLOOKUP(Table2[[#This Row],[Player]],Last3!$B:$AD,8,0),"-")</f>
        <v>8.8000000000000007</v>
      </c>
      <c r="Q248" s="19">
        <f>IFERROR(VLOOKUP(Table2[[#This Row],[Player]],Last3!$B:$AD,20,0),"-")</f>
        <v>1</v>
      </c>
      <c r="R248" s="19">
        <f>IFERROR(VLOOKUP(Table2[[#This Row],[Player]],Last3!$B:$AD,21,0),"-")</f>
        <v>2.8</v>
      </c>
      <c r="S248" s="19">
        <f>IFERROR(VLOOKUP(Table2[[#This Row],[Player]],Last1!$B:$AD,7,0),"-")</f>
        <v>18.100000000000001</v>
      </c>
      <c r="T248" s="19">
        <f>IFERROR(VLOOKUP(Table2[[#This Row],[Player]],Last1!$B:$AD,8,0),"-")</f>
        <v>0</v>
      </c>
      <c r="U248" s="19">
        <f>IFERROR(VLOOKUP(Table2[[#This Row],[Player]],Last1!$B:$AD,20,0),"-")</f>
        <v>0</v>
      </c>
      <c r="V248" s="19">
        <f>IFERROR(VLOOKUP(Table2[[#This Row],[Player]],Last1!$B:$AD,21,0),"-")</f>
        <v>1</v>
      </c>
      <c r="W248" s="75"/>
      <c r="X248" s="75"/>
      <c r="Y248" s="128">
        <f>Table2[[#This Row],[3PM]]</f>
        <v>0.6</v>
      </c>
      <c r="Z248" s="128">
        <f>Table2[[#This Row],[3PA]]</f>
        <v>1.8</v>
      </c>
      <c r="AA248" s="128">
        <f>IFERROR(VLOOKUP(Table2[[#This Row],[Player]],Last1!$B:$AD,12,0),"-")</f>
        <v>0</v>
      </c>
      <c r="AB248" s="128">
        <f>IFERROR(VLOOKUP(Table2[[#This Row],[Player]],Last1!$B:$AD,13,0),"-")</f>
        <v>1</v>
      </c>
      <c r="AC248" s="128">
        <f>IFERROR(VLOOKUP(Table2[[#This Row],[Player]],Last3!$B:$AD,12,0),"-")</f>
        <v>1.5</v>
      </c>
      <c r="AD248" s="128">
        <f>IFERROR(VLOOKUP(Table2[[#This Row],[Player]],Last3!$B:$AD,13,0),"-")</f>
        <v>2.8</v>
      </c>
      <c r="AE248" s="135">
        <f>0.33*AVERAGE(Table2[[#This Row],[L3_3PA]],Table2[[#This Row],[SEA_3PA]])</f>
        <v>0.75900000000000001</v>
      </c>
      <c r="AF248" s="76">
        <f>Table2[[#This Row],[L1_3PM]]</f>
        <v>0</v>
      </c>
      <c r="AG248" s="135">
        <f>IFERROR(Table2[[#This Row],[PROJ 3PM]]-Table2[[#This Row],[LG 3PM]],"-")</f>
        <v>0.75900000000000001</v>
      </c>
      <c r="AH24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49" spans="1:34" x14ac:dyDescent="0.3">
      <c r="A249" s="2" t="s">
        <v>450</v>
      </c>
      <c r="B249" s="129" t="str">
        <f>IFERROR(VLOOKUP(Table2[[#This Row],[Player]],Season!$B:$AD,2,0),"-")</f>
        <v>DET</v>
      </c>
      <c r="C249" s="19">
        <f>IFERROR(VLOOKUP(Table2[[#This Row],[Player]],Season!$B:$AD,3,0),"-")</f>
        <v>31</v>
      </c>
      <c r="D249" s="19">
        <f>IFERROR(VLOOKUP(Table2[[#This Row],[Player]],Season!$B:$AD,4,0),"-")</f>
        <v>11</v>
      </c>
      <c r="E249" s="19">
        <f>IFERROR(VLOOKUP(Table2[[#This Row],[Player]],Season!$B:$AD,7,0),"-")</f>
        <v>27.9</v>
      </c>
      <c r="F249" s="19">
        <f>IFERROR(VLOOKUP(Table2[[#This Row],[Player]],Season!$B:$AD,8,0),"-")</f>
        <v>10.5</v>
      </c>
      <c r="G249" s="19">
        <f>IFERROR(VLOOKUP(Table2[[#This Row],[Player]],Season!$B:$AD,20,0),"-")</f>
        <v>4.2</v>
      </c>
      <c r="H249" s="19">
        <f>IFERROR(VLOOKUP(Table2[[#This Row],[Player]],Season!$B:$AD,21,0),"-")</f>
        <v>1.3</v>
      </c>
      <c r="I249" s="19">
        <f>IFERROR(VLOOKUP(Table2[[#This Row],[Player]],Season!$B:$AD,9,0),"-")</f>
        <v>3.6</v>
      </c>
      <c r="J249" s="19">
        <f>IFERROR(VLOOKUP(Table2[[#This Row],[Player]],Season!$B:$AD,10,0),"-")</f>
        <v>8.6</v>
      </c>
      <c r="K249" s="19">
        <f>IFERROR(VLOOKUP(Table2[[#This Row],[Player]],Season!$B:$AD,12,0),"-")</f>
        <v>2.2999999999999998</v>
      </c>
      <c r="L249" s="19">
        <f>IFERROR(VLOOKUP(Table2[[#This Row],[Player]],Season!$B:$AD,13,0),"-")</f>
        <v>5.0999999999999996</v>
      </c>
      <c r="M249" s="19">
        <f>IFERROR(VLOOKUP(Table2[[#This Row],[Player]],Season!$B:$AD,15,0),"-")</f>
        <v>0.9</v>
      </c>
      <c r="N249" s="19">
        <f>IFERROR(VLOOKUP(Table2[[#This Row],[Player]],Season!$B:$AD,16,0),"-")</f>
        <v>1</v>
      </c>
      <c r="O249" s="19">
        <f>IFERROR(VLOOKUP(Table2[[#This Row],[Player]],Last3!$B:$AD,7,0),"-")</f>
        <v>32.299999999999997</v>
      </c>
      <c r="P249" s="19">
        <f>IFERROR(VLOOKUP(Table2[[#This Row],[Player]],Last3!$B:$AD,8,0),"-")</f>
        <v>11</v>
      </c>
      <c r="Q249" s="19">
        <f>IFERROR(VLOOKUP(Table2[[#This Row],[Player]],Last3!$B:$AD,20,0),"-")</f>
        <v>6.5</v>
      </c>
      <c r="R249" s="19">
        <f>IFERROR(VLOOKUP(Table2[[#This Row],[Player]],Last3!$B:$AD,21,0),"-")</f>
        <v>1.5</v>
      </c>
      <c r="S249" s="19" t="str">
        <f>IFERROR(VLOOKUP(Table2[[#This Row],[Player]],Last1!$B:$AD,7,0),"-")</f>
        <v>-</v>
      </c>
      <c r="T249" s="19" t="str">
        <f>IFERROR(VLOOKUP(Table2[[#This Row],[Player]],Last1!$B:$AD,8,0),"-")</f>
        <v>-</v>
      </c>
      <c r="U249" s="19" t="str">
        <f>IFERROR(VLOOKUP(Table2[[#This Row],[Player]],Last1!$B:$AD,20,0),"-")</f>
        <v>-</v>
      </c>
      <c r="V249" s="19" t="str">
        <f>IFERROR(VLOOKUP(Table2[[#This Row],[Player]],Last1!$B:$AD,21,0),"-")</f>
        <v>-</v>
      </c>
      <c r="Y249" s="128">
        <f>Table2[[#This Row],[3PM]]</f>
        <v>2.2999999999999998</v>
      </c>
      <c r="Z249" s="128">
        <f>Table2[[#This Row],[3PA]]</f>
        <v>5.0999999999999996</v>
      </c>
      <c r="AA249" s="128" t="str">
        <f>IFERROR(VLOOKUP(Table2[[#This Row],[Player]],Last1!$B:$AD,12,0),"-")</f>
        <v>-</v>
      </c>
      <c r="AB249" s="128" t="str">
        <f>IFERROR(VLOOKUP(Table2[[#This Row],[Player]],Last1!$B:$AD,13,0),"-")</f>
        <v>-</v>
      </c>
      <c r="AC249" s="128">
        <f>IFERROR(VLOOKUP(Table2[[#This Row],[Player]],Last3!$B:$AD,12,0),"-")</f>
        <v>1.5</v>
      </c>
      <c r="AD249" s="128">
        <f>IFERROR(VLOOKUP(Table2[[#This Row],[Player]],Last3!$B:$AD,13,0),"-")</f>
        <v>6</v>
      </c>
      <c r="AE249" s="135">
        <f>0.33*AVERAGE(Table2[[#This Row],[L3_3PA]],Table2[[#This Row],[SEA_3PA]])</f>
        <v>1.8315000000000001</v>
      </c>
      <c r="AF249" s="76" t="str">
        <f>Table2[[#This Row],[L1_3PM]]</f>
        <v>-</v>
      </c>
      <c r="AG249" s="135" t="str">
        <f>IFERROR(Table2[[#This Row],[PROJ 3PM]]-Table2[[#This Row],[LG 3PM]],"-")</f>
        <v>-</v>
      </c>
      <c r="AH24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0" spans="1:34" x14ac:dyDescent="0.3">
      <c r="A250" s="2" t="s">
        <v>266</v>
      </c>
      <c r="B250" s="129" t="str">
        <f>IFERROR(VLOOKUP(Table2[[#This Row],[Player]],Season!$B:$AD,2,0),"-")</f>
        <v>IND</v>
      </c>
      <c r="C250" s="19">
        <f>IFERROR(VLOOKUP(Table2[[#This Row],[Player]],Season!$B:$AD,3,0),"-")</f>
        <v>23</v>
      </c>
      <c r="D250" s="19">
        <f>IFERROR(VLOOKUP(Table2[[#This Row],[Player]],Season!$B:$AD,4,0),"-")</f>
        <v>13</v>
      </c>
      <c r="E250" s="19">
        <f>IFERROR(VLOOKUP(Table2[[#This Row],[Player]],Season!$B:$AD,7,0),"-")</f>
        <v>25</v>
      </c>
      <c r="F250" s="19">
        <f>IFERROR(VLOOKUP(Table2[[#This Row],[Player]],Season!$B:$AD,8,0),"-")</f>
        <v>9.8000000000000007</v>
      </c>
      <c r="G250" s="19">
        <f>IFERROR(VLOOKUP(Table2[[#This Row],[Player]],Season!$B:$AD,20,0),"-")</f>
        <v>3.8</v>
      </c>
      <c r="H250" s="19">
        <f>IFERROR(VLOOKUP(Table2[[#This Row],[Player]],Season!$B:$AD,21,0),"-")</f>
        <v>1.7</v>
      </c>
      <c r="I250" s="19">
        <f>IFERROR(VLOOKUP(Table2[[#This Row],[Player]],Season!$B:$AD,9,0),"-")</f>
        <v>3.5</v>
      </c>
      <c r="J250" s="19">
        <f>IFERROR(VLOOKUP(Table2[[#This Row],[Player]],Season!$B:$AD,10,0),"-")</f>
        <v>8.1999999999999993</v>
      </c>
      <c r="K250" s="19">
        <f>IFERROR(VLOOKUP(Table2[[#This Row],[Player]],Season!$B:$AD,12,0),"-")</f>
        <v>1.5</v>
      </c>
      <c r="L250" s="19">
        <f>IFERROR(VLOOKUP(Table2[[#This Row],[Player]],Season!$B:$AD,13,0),"-")</f>
        <v>4.5</v>
      </c>
      <c r="M250" s="19">
        <f>IFERROR(VLOOKUP(Table2[[#This Row],[Player]],Season!$B:$AD,15,0),"-")</f>
        <v>1.2</v>
      </c>
      <c r="N250" s="19">
        <f>IFERROR(VLOOKUP(Table2[[#This Row],[Player]],Season!$B:$AD,16,0),"-")</f>
        <v>1.6</v>
      </c>
      <c r="O250" s="19">
        <f>IFERROR(VLOOKUP(Table2[[#This Row],[Player]],Last3!$B:$AD,7,0),"-")</f>
        <v>25.4</v>
      </c>
      <c r="P250" s="19">
        <f>IFERROR(VLOOKUP(Table2[[#This Row],[Player]],Last3!$B:$AD,8,0),"-")</f>
        <v>6.8</v>
      </c>
      <c r="Q250" s="19">
        <f>IFERROR(VLOOKUP(Table2[[#This Row],[Player]],Last3!$B:$AD,20,0),"-")</f>
        <v>3</v>
      </c>
      <c r="R250" s="19">
        <f>IFERROR(VLOOKUP(Table2[[#This Row],[Player]],Last3!$B:$AD,21,0),"-")</f>
        <v>2.2999999999999998</v>
      </c>
      <c r="S250" s="19">
        <f>IFERROR(VLOOKUP(Table2[[#This Row],[Player]],Last1!$B:$AD,7,0),"-")</f>
        <v>34</v>
      </c>
      <c r="T250" s="19">
        <f>IFERROR(VLOOKUP(Table2[[#This Row],[Player]],Last1!$B:$AD,8,0),"-")</f>
        <v>4</v>
      </c>
      <c r="U250" s="19">
        <f>IFERROR(VLOOKUP(Table2[[#This Row],[Player]],Last1!$B:$AD,20,0),"-")</f>
        <v>1</v>
      </c>
      <c r="V250" s="19">
        <f>IFERROR(VLOOKUP(Table2[[#This Row],[Player]],Last1!$B:$AD,21,0),"-")</f>
        <v>3</v>
      </c>
      <c r="Y250" s="128">
        <f>Table2[[#This Row],[3PM]]</f>
        <v>1.5</v>
      </c>
      <c r="Z250" s="128">
        <f>Table2[[#This Row],[3PA]]</f>
        <v>4.5</v>
      </c>
      <c r="AA250" s="128">
        <f>IFERROR(VLOOKUP(Table2[[#This Row],[Player]],Last1!$B:$AD,12,0),"-")</f>
        <v>1</v>
      </c>
      <c r="AB250" s="128">
        <f>IFERROR(VLOOKUP(Table2[[#This Row],[Player]],Last1!$B:$AD,13,0),"-")</f>
        <v>5</v>
      </c>
      <c r="AC250" s="128">
        <f>IFERROR(VLOOKUP(Table2[[#This Row],[Player]],Last3!$B:$AD,12,0),"-")</f>
        <v>0.8</v>
      </c>
      <c r="AD250" s="128">
        <f>IFERROR(VLOOKUP(Table2[[#This Row],[Player]],Last3!$B:$AD,13,0),"-")</f>
        <v>3.8</v>
      </c>
      <c r="AE250" s="83">
        <f>0.33*AVERAGE(Table2[[#This Row],[L3_3PA]],Table2[[#This Row],[SEA_3PA]])</f>
        <v>1.3695000000000002</v>
      </c>
      <c r="AF250" s="21">
        <f>Table2[[#This Row],[L1_3PM]]</f>
        <v>1</v>
      </c>
      <c r="AG250" s="83">
        <f>IFERROR(Table2[[#This Row],[PROJ 3PM]]-Table2[[#This Row],[LG 3PM]],"-")</f>
        <v>0.36950000000000016</v>
      </c>
      <c r="AH25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1" spans="1:34" x14ac:dyDescent="0.3">
      <c r="A251" s="2" t="s">
        <v>76</v>
      </c>
      <c r="B251" s="129" t="str">
        <f>IFERROR(VLOOKUP(Table2[[#This Row],[Player]],Season!$B:$AD,2,0),"-")</f>
        <v>PHX</v>
      </c>
      <c r="C251" s="134">
        <f>IFERROR(VLOOKUP(Table2[[#This Row],[Player]],Season!$B:$AD,3,0),"-")</f>
        <v>28</v>
      </c>
      <c r="D251" s="134">
        <f>IFERROR(VLOOKUP(Table2[[#This Row],[Player]],Season!$B:$AD,4,0),"-")</f>
        <v>15</v>
      </c>
      <c r="E251" s="134">
        <f>IFERROR(VLOOKUP(Table2[[#This Row],[Player]],Season!$B:$AD,7,0),"-")</f>
        <v>15.8</v>
      </c>
      <c r="F251" s="19">
        <f>IFERROR(VLOOKUP(Table2[[#This Row],[Player]],Season!$B:$AD,8,0),"-")</f>
        <v>8.1</v>
      </c>
      <c r="G251" s="19">
        <f>IFERROR(VLOOKUP(Table2[[#This Row],[Player]],Season!$B:$AD,20,0),"-")</f>
        <v>2.5</v>
      </c>
      <c r="H251" s="19">
        <f>IFERROR(VLOOKUP(Table2[[#This Row],[Player]],Season!$B:$AD,21,0),"-")</f>
        <v>3.6</v>
      </c>
      <c r="I251" s="19">
        <f>IFERROR(VLOOKUP(Table2[[#This Row],[Player]],Season!$B:$AD,9,0),"-")</f>
        <v>3.2</v>
      </c>
      <c r="J251" s="19">
        <f>IFERROR(VLOOKUP(Table2[[#This Row],[Player]],Season!$B:$AD,10,0),"-")</f>
        <v>7.4</v>
      </c>
      <c r="K251" s="19">
        <f>IFERROR(VLOOKUP(Table2[[#This Row],[Player]],Season!$B:$AD,12,0),"-")</f>
        <v>1.1000000000000001</v>
      </c>
      <c r="L251" s="19">
        <f>IFERROR(VLOOKUP(Table2[[#This Row],[Player]],Season!$B:$AD,13,0),"-")</f>
        <v>3.2</v>
      </c>
      <c r="M251" s="19">
        <f>IFERROR(VLOOKUP(Table2[[#This Row],[Player]],Season!$B:$AD,15,0),"-")</f>
        <v>0.6</v>
      </c>
      <c r="N251" s="19">
        <f>IFERROR(VLOOKUP(Table2[[#This Row],[Player]],Season!$B:$AD,16,0),"-")</f>
        <v>0.9</v>
      </c>
      <c r="O251" s="19">
        <f>IFERROR(VLOOKUP(Table2[[#This Row],[Player]],Last3!$B:$AD,7,0),"-")</f>
        <v>18.100000000000001</v>
      </c>
      <c r="P251" s="19">
        <f>IFERROR(VLOOKUP(Table2[[#This Row],[Player]],Last3!$B:$AD,8,0),"-")</f>
        <v>8.5</v>
      </c>
      <c r="Q251" s="19">
        <f>IFERROR(VLOOKUP(Table2[[#This Row],[Player]],Last3!$B:$AD,20,0),"-")</f>
        <v>2.5</v>
      </c>
      <c r="R251" s="19">
        <f>IFERROR(VLOOKUP(Table2[[#This Row],[Player]],Last3!$B:$AD,21,0),"-")</f>
        <v>4.8</v>
      </c>
      <c r="S251" s="19">
        <f>IFERROR(VLOOKUP(Table2[[#This Row],[Player]],Last1!$B:$AD,7,0),"-")</f>
        <v>21.1</v>
      </c>
      <c r="T251" s="19">
        <f>IFERROR(VLOOKUP(Table2[[#This Row],[Player]],Last1!$B:$AD,8,0),"-")</f>
        <v>12</v>
      </c>
      <c r="U251" s="19">
        <f>IFERROR(VLOOKUP(Table2[[#This Row],[Player]],Last1!$B:$AD,20,0),"-")</f>
        <v>3</v>
      </c>
      <c r="V251" s="19">
        <f>IFERROR(VLOOKUP(Table2[[#This Row],[Player]],Last1!$B:$AD,21,0),"-")</f>
        <v>5</v>
      </c>
      <c r="W251" s="75"/>
      <c r="X251" s="75"/>
      <c r="Y251" s="128">
        <f>Table2[[#This Row],[3PM]]</f>
        <v>1.1000000000000001</v>
      </c>
      <c r="Z251" s="128">
        <f>Table2[[#This Row],[3PA]]</f>
        <v>3.2</v>
      </c>
      <c r="AA251" s="128">
        <f>IFERROR(VLOOKUP(Table2[[#This Row],[Player]],Last1!$B:$AD,12,0),"-")</f>
        <v>1</v>
      </c>
      <c r="AB251" s="128">
        <f>IFERROR(VLOOKUP(Table2[[#This Row],[Player]],Last1!$B:$AD,13,0),"-")</f>
        <v>3</v>
      </c>
      <c r="AC251" s="128">
        <f>IFERROR(VLOOKUP(Table2[[#This Row],[Player]],Last3!$B:$AD,12,0),"-")</f>
        <v>1</v>
      </c>
      <c r="AD251" s="128">
        <f>IFERROR(VLOOKUP(Table2[[#This Row],[Player]],Last3!$B:$AD,13,0),"-")</f>
        <v>2.5</v>
      </c>
      <c r="AE251" s="135">
        <f>0.33*AVERAGE(Table2[[#This Row],[L3_3PA]],Table2[[#This Row],[SEA_3PA]])</f>
        <v>0.94050000000000011</v>
      </c>
      <c r="AF251" s="76">
        <f>Table2[[#This Row],[L1_3PM]]</f>
        <v>1</v>
      </c>
      <c r="AG251" s="135">
        <f>IFERROR(Table2[[#This Row],[PROJ 3PM]]-Table2[[#This Row],[LG 3PM]],"-")</f>
        <v>-5.9499999999999886E-2</v>
      </c>
      <c r="AH25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2" spans="1:34" x14ac:dyDescent="0.3">
      <c r="A252" s="2" t="s">
        <v>66</v>
      </c>
      <c r="B252" s="129" t="str">
        <f>IFERROR(VLOOKUP(Table2[[#This Row],[Player]],Season!$B:$AD,2,0),"-")</f>
        <v>MIN</v>
      </c>
      <c r="C252" s="134">
        <f>IFERROR(VLOOKUP(Table2[[#This Row],[Player]],Season!$B:$AD,3,0),"-")</f>
        <v>26</v>
      </c>
      <c r="D252" s="134">
        <f>IFERROR(VLOOKUP(Table2[[#This Row],[Player]],Season!$B:$AD,4,0),"-")</f>
        <v>14</v>
      </c>
      <c r="E252" s="134">
        <f>IFERROR(VLOOKUP(Table2[[#This Row],[Player]],Season!$B:$AD,7,0),"-")</f>
        <v>16.899999999999999</v>
      </c>
      <c r="F252" s="19">
        <f>IFERROR(VLOOKUP(Table2[[#This Row],[Player]],Season!$B:$AD,8,0),"-")</f>
        <v>4.4000000000000004</v>
      </c>
      <c r="G252" s="19">
        <f>IFERROR(VLOOKUP(Table2[[#This Row],[Player]],Season!$B:$AD,20,0),"-")</f>
        <v>1.2</v>
      </c>
      <c r="H252" s="19">
        <f>IFERROR(VLOOKUP(Table2[[#This Row],[Player]],Season!$B:$AD,21,0),"-")</f>
        <v>3.4</v>
      </c>
      <c r="I252" s="19">
        <f>IFERROR(VLOOKUP(Table2[[#This Row],[Player]],Season!$B:$AD,9,0),"-")</f>
        <v>1.7</v>
      </c>
      <c r="J252" s="19">
        <f>IFERROR(VLOOKUP(Table2[[#This Row],[Player]],Season!$B:$AD,10,0),"-")</f>
        <v>3.7</v>
      </c>
      <c r="K252" s="19">
        <f>IFERROR(VLOOKUP(Table2[[#This Row],[Player]],Season!$B:$AD,12,0),"-")</f>
        <v>0.8</v>
      </c>
      <c r="L252" s="19">
        <f>IFERROR(VLOOKUP(Table2[[#This Row],[Player]],Season!$B:$AD,13,0),"-")</f>
        <v>2.1</v>
      </c>
      <c r="M252" s="19">
        <f>IFERROR(VLOOKUP(Table2[[#This Row],[Player]],Season!$B:$AD,15,0),"-")</f>
        <v>0.1</v>
      </c>
      <c r="N252" s="19">
        <f>IFERROR(VLOOKUP(Table2[[#This Row],[Player]],Season!$B:$AD,16,0),"-")</f>
        <v>0.4</v>
      </c>
      <c r="O252" s="19">
        <f>IFERROR(VLOOKUP(Table2[[#This Row],[Player]],Last3!$B:$AD,7,0),"-")</f>
        <v>15.7</v>
      </c>
      <c r="P252" s="19">
        <f>IFERROR(VLOOKUP(Table2[[#This Row],[Player]],Last3!$B:$AD,8,0),"-")</f>
        <v>3</v>
      </c>
      <c r="Q252" s="19">
        <f>IFERROR(VLOOKUP(Table2[[#This Row],[Player]],Last3!$B:$AD,20,0),"-")</f>
        <v>1</v>
      </c>
      <c r="R252" s="19">
        <f>IFERROR(VLOOKUP(Table2[[#This Row],[Player]],Last3!$B:$AD,21,0),"-")</f>
        <v>4</v>
      </c>
      <c r="S252" s="19">
        <f>IFERROR(VLOOKUP(Table2[[#This Row],[Player]],Last1!$B:$AD,7,0),"-")</f>
        <v>16.3</v>
      </c>
      <c r="T252" s="19">
        <f>IFERROR(VLOOKUP(Table2[[#This Row],[Player]],Last1!$B:$AD,8,0),"-")</f>
        <v>3</v>
      </c>
      <c r="U252" s="19">
        <f>IFERROR(VLOOKUP(Table2[[#This Row],[Player]],Last1!$B:$AD,20,0),"-")</f>
        <v>1</v>
      </c>
      <c r="V252" s="19">
        <f>IFERROR(VLOOKUP(Table2[[#This Row],[Player]],Last1!$B:$AD,21,0),"-")</f>
        <v>4</v>
      </c>
      <c r="W252" s="75"/>
      <c r="X252" s="75"/>
      <c r="Y252" s="128">
        <f>Table2[[#This Row],[3PM]]</f>
        <v>0.8</v>
      </c>
      <c r="Z252" s="128">
        <f>Table2[[#This Row],[3PA]]</f>
        <v>2.1</v>
      </c>
      <c r="AA252" s="128">
        <f>IFERROR(VLOOKUP(Table2[[#This Row],[Player]],Last1!$B:$AD,12,0),"-")</f>
        <v>1</v>
      </c>
      <c r="AB252" s="128">
        <f>IFERROR(VLOOKUP(Table2[[#This Row],[Player]],Last1!$B:$AD,13,0),"-")</f>
        <v>1</v>
      </c>
      <c r="AC252" s="128">
        <f>IFERROR(VLOOKUP(Table2[[#This Row],[Player]],Last3!$B:$AD,12,0),"-")</f>
        <v>0.7</v>
      </c>
      <c r="AD252" s="128">
        <f>IFERROR(VLOOKUP(Table2[[#This Row],[Player]],Last3!$B:$AD,13,0),"-")</f>
        <v>1.3</v>
      </c>
      <c r="AE252" s="135">
        <f>0.33*AVERAGE(Table2[[#This Row],[L3_3PA]],Table2[[#This Row],[SEA_3PA]])</f>
        <v>0.56100000000000005</v>
      </c>
      <c r="AF252" s="76">
        <f>Table2[[#This Row],[L1_3PM]]</f>
        <v>1</v>
      </c>
      <c r="AG252" s="135">
        <f>IFERROR(Table2[[#This Row],[PROJ 3PM]]-Table2[[#This Row],[LG 3PM]],"-")</f>
        <v>-0.43899999999999995</v>
      </c>
      <c r="AH25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3" spans="1:34" x14ac:dyDescent="0.3">
      <c r="A253" s="2" t="s">
        <v>271</v>
      </c>
      <c r="B253" s="129" t="str">
        <f>IFERROR(VLOOKUP(Table2[[#This Row],[Player]],Season!$B:$AD,2,0),"-")</f>
        <v>TOR</v>
      </c>
      <c r="C253" s="134">
        <f>IFERROR(VLOOKUP(Table2[[#This Row],[Player]],Season!$B:$AD,3,0),"-")</f>
        <v>23</v>
      </c>
      <c r="D253" s="134">
        <f>IFERROR(VLOOKUP(Table2[[#This Row],[Player]],Season!$B:$AD,4,0),"-")</f>
        <v>12</v>
      </c>
      <c r="E253" s="134">
        <f>IFERROR(VLOOKUP(Table2[[#This Row],[Player]],Season!$B:$AD,7,0),"-")</f>
        <v>13.8</v>
      </c>
      <c r="F253" s="19">
        <f>IFERROR(VLOOKUP(Table2[[#This Row],[Player]],Season!$B:$AD,8,0),"-")</f>
        <v>4.7</v>
      </c>
      <c r="G253" s="19">
        <f>IFERROR(VLOOKUP(Table2[[#This Row],[Player]],Season!$B:$AD,20,0),"-")</f>
        <v>3.7</v>
      </c>
      <c r="H253" s="19">
        <f>IFERROR(VLOOKUP(Table2[[#This Row],[Player]],Season!$B:$AD,21,0),"-")</f>
        <v>0.8</v>
      </c>
      <c r="I253" s="19">
        <f>IFERROR(VLOOKUP(Table2[[#This Row],[Player]],Season!$B:$AD,9,0),"-")</f>
        <v>1.8</v>
      </c>
      <c r="J253" s="19">
        <f>IFERROR(VLOOKUP(Table2[[#This Row],[Player]],Season!$B:$AD,10,0),"-")</f>
        <v>4.3</v>
      </c>
      <c r="K253" s="19">
        <f>IFERROR(VLOOKUP(Table2[[#This Row],[Player]],Season!$B:$AD,12,0),"-")</f>
        <v>0.3</v>
      </c>
      <c r="L253" s="19">
        <f>IFERROR(VLOOKUP(Table2[[#This Row],[Player]],Season!$B:$AD,13,0),"-")</f>
        <v>1.3</v>
      </c>
      <c r="M253" s="19">
        <f>IFERROR(VLOOKUP(Table2[[#This Row],[Player]],Season!$B:$AD,15,0),"-")</f>
        <v>0.7</v>
      </c>
      <c r="N253" s="19">
        <f>IFERROR(VLOOKUP(Table2[[#This Row],[Player]],Season!$B:$AD,16,0),"-")</f>
        <v>1</v>
      </c>
      <c r="O253" s="19">
        <f>IFERROR(VLOOKUP(Table2[[#This Row],[Player]],Last3!$B:$AD,7,0),"-")</f>
        <v>15.1</v>
      </c>
      <c r="P253" s="19">
        <f>IFERROR(VLOOKUP(Table2[[#This Row],[Player]],Last3!$B:$AD,8,0),"-")</f>
        <v>7</v>
      </c>
      <c r="Q253" s="19">
        <f>IFERROR(VLOOKUP(Table2[[#This Row],[Player]],Last3!$B:$AD,20,0),"-")</f>
        <v>5.5</v>
      </c>
      <c r="R253" s="19">
        <f>IFERROR(VLOOKUP(Table2[[#This Row],[Player]],Last3!$B:$AD,21,0),"-")</f>
        <v>1</v>
      </c>
      <c r="S253" s="19">
        <f>IFERROR(VLOOKUP(Table2[[#This Row],[Player]],Last1!$B:$AD,7,0),"-")</f>
        <v>24.5</v>
      </c>
      <c r="T253" s="19">
        <f>IFERROR(VLOOKUP(Table2[[#This Row],[Player]],Last1!$B:$AD,8,0),"-")</f>
        <v>12</v>
      </c>
      <c r="U253" s="19">
        <f>IFERROR(VLOOKUP(Table2[[#This Row],[Player]],Last1!$B:$AD,20,0),"-")</f>
        <v>9</v>
      </c>
      <c r="V253" s="19">
        <f>IFERROR(VLOOKUP(Table2[[#This Row],[Player]],Last1!$B:$AD,21,0),"-")</f>
        <v>2</v>
      </c>
      <c r="W253" s="75"/>
      <c r="X253" s="75"/>
      <c r="Y253" s="128">
        <f>Table2[[#This Row],[3PM]]</f>
        <v>0.3</v>
      </c>
      <c r="Z253" s="128">
        <f>Table2[[#This Row],[3PA]]</f>
        <v>1.3</v>
      </c>
      <c r="AA253" s="128">
        <f>IFERROR(VLOOKUP(Table2[[#This Row],[Player]],Last1!$B:$AD,12,0),"-")</f>
        <v>2</v>
      </c>
      <c r="AB253" s="128">
        <f>IFERROR(VLOOKUP(Table2[[#This Row],[Player]],Last1!$B:$AD,13,0),"-")</f>
        <v>5</v>
      </c>
      <c r="AC253" s="128">
        <f>IFERROR(VLOOKUP(Table2[[#This Row],[Player]],Last3!$B:$AD,12,0),"-")</f>
        <v>1</v>
      </c>
      <c r="AD253" s="128">
        <f>IFERROR(VLOOKUP(Table2[[#This Row],[Player]],Last3!$B:$AD,13,0),"-")</f>
        <v>3</v>
      </c>
      <c r="AE253" s="135">
        <f>0.33*AVERAGE(Table2[[#This Row],[L3_3PA]],Table2[[#This Row],[SEA_3PA]])</f>
        <v>0.70950000000000002</v>
      </c>
      <c r="AF253" s="76">
        <f>Table2[[#This Row],[L1_3PM]]</f>
        <v>2</v>
      </c>
      <c r="AG253" s="135">
        <f>IFERROR(Table2[[#This Row],[PROJ 3PM]]-Table2[[#This Row],[LG 3PM]],"-")</f>
        <v>-1.2905</v>
      </c>
      <c r="AH25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4" spans="1:34" x14ac:dyDescent="0.3">
      <c r="A254" s="2" t="s">
        <v>474</v>
      </c>
      <c r="B254" s="129" t="str">
        <f>IFERROR(VLOOKUP(Table2[[#This Row],[Player]],Season!$B:$AD,2,0),"-")</f>
        <v>OKC</v>
      </c>
      <c r="C254" s="134">
        <f>IFERROR(VLOOKUP(Table2[[#This Row],[Player]],Season!$B:$AD,3,0),"-")</f>
        <v>28</v>
      </c>
      <c r="D254" s="134">
        <f>IFERROR(VLOOKUP(Table2[[#This Row],[Player]],Season!$B:$AD,4,0),"-")</f>
        <v>12</v>
      </c>
      <c r="E254" s="134">
        <f>IFERROR(VLOOKUP(Table2[[#This Row],[Player]],Season!$B:$AD,7,0),"-")</f>
        <v>11.9</v>
      </c>
      <c r="F254" s="19">
        <f>IFERROR(VLOOKUP(Table2[[#This Row],[Player]],Season!$B:$AD,8,0),"-")</f>
        <v>6.3</v>
      </c>
      <c r="G254" s="19">
        <f>IFERROR(VLOOKUP(Table2[[#This Row],[Player]],Season!$B:$AD,20,0),"-")</f>
        <v>2.5</v>
      </c>
      <c r="H254" s="19">
        <f>IFERROR(VLOOKUP(Table2[[#This Row],[Player]],Season!$B:$AD,21,0),"-")</f>
        <v>0.8</v>
      </c>
      <c r="I254" s="19">
        <f>IFERROR(VLOOKUP(Table2[[#This Row],[Player]],Season!$B:$AD,9,0),"-")</f>
        <v>2.4</v>
      </c>
      <c r="J254" s="19">
        <f>IFERROR(VLOOKUP(Table2[[#This Row],[Player]],Season!$B:$AD,10,0),"-")</f>
        <v>4.8</v>
      </c>
      <c r="K254" s="19">
        <f>IFERROR(VLOOKUP(Table2[[#This Row],[Player]],Season!$B:$AD,12,0),"-")</f>
        <v>0.7</v>
      </c>
      <c r="L254" s="19">
        <f>IFERROR(VLOOKUP(Table2[[#This Row],[Player]],Season!$B:$AD,13,0),"-")</f>
        <v>1.9</v>
      </c>
      <c r="M254" s="19">
        <f>IFERROR(VLOOKUP(Table2[[#This Row],[Player]],Season!$B:$AD,15,0),"-")</f>
        <v>0.8</v>
      </c>
      <c r="N254" s="19">
        <f>IFERROR(VLOOKUP(Table2[[#This Row],[Player]],Season!$B:$AD,16,0),"-")</f>
        <v>1</v>
      </c>
      <c r="O254" s="19">
        <f>IFERROR(VLOOKUP(Table2[[#This Row],[Player]],Last3!$B:$AD,7,0),"-")</f>
        <v>3.2</v>
      </c>
      <c r="P254" s="19">
        <f>IFERROR(VLOOKUP(Table2[[#This Row],[Player]],Last3!$B:$AD,8,0),"-")</f>
        <v>0</v>
      </c>
      <c r="Q254" s="19">
        <f>IFERROR(VLOOKUP(Table2[[#This Row],[Player]],Last3!$B:$AD,20,0),"-")</f>
        <v>0</v>
      </c>
      <c r="R254" s="19">
        <f>IFERROR(VLOOKUP(Table2[[#This Row],[Player]],Last3!$B:$AD,21,0),"-")</f>
        <v>0.5</v>
      </c>
      <c r="S254" s="19">
        <f>IFERROR(VLOOKUP(Table2[[#This Row],[Player]],Last1!$B:$AD,7,0),"-")</f>
        <v>3.1</v>
      </c>
      <c r="T254" s="19">
        <f>IFERROR(VLOOKUP(Table2[[#This Row],[Player]],Last1!$B:$AD,8,0),"-")</f>
        <v>0</v>
      </c>
      <c r="U254" s="19">
        <f>IFERROR(VLOOKUP(Table2[[#This Row],[Player]],Last1!$B:$AD,20,0),"-")</f>
        <v>0</v>
      </c>
      <c r="V254" s="19">
        <f>IFERROR(VLOOKUP(Table2[[#This Row],[Player]],Last1!$B:$AD,21,0),"-")</f>
        <v>0</v>
      </c>
      <c r="W254" s="75"/>
      <c r="X254" s="75"/>
      <c r="Y254" s="128">
        <f>Table2[[#This Row],[3PM]]</f>
        <v>0.7</v>
      </c>
      <c r="Z254" s="128">
        <f>Table2[[#This Row],[3PA]]</f>
        <v>1.9</v>
      </c>
      <c r="AA254" s="128">
        <f>IFERROR(VLOOKUP(Table2[[#This Row],[Player]],Last1!$B:$AD,12,0),"-")</f>
        <v>0</v>
      </c>
      <c r="AB254" s="128">
        <f>IFERROR(VLOOKUP(Table2[[#This Row],[Player]],Last1!$B:$AD,13,0),"-")</f>
        <v>0</v>
      </c>
      <c r="AC254" s="128">
        <f>IFERROR(VLOOKUP(Table2[[#This Row],[Player]],Last3!$B:$AD,12,0),"-")</f>
        <v>0</v>
      </c>
      <c r="AD254" s="128">
        <f>IFERROR(VLOOKUP(Table2[[#This Row],[Player]],Last3!$B:$AD,13,0),"-")</f>
        <v>0</v>
      </c>
      <c r="AE254" s="135">
        <f>0.33*AVERAGE(Table2[[#This Row],[L3_3PA]],Table2[[#This Row],[SEA_3PA]])</f>
        <v>0.3135</v>
      </c>
      <c r="AF254" s="76">
        <f>Table2[[#This Row],[L1_3PM]]</f>
        <v>0</v>
      </c>
      <c r="AG254" s="135">
        <f>IFERROR(Table2[[#This Row],[PROJ 3PM]]-Table2[[#This Row],[LG 3PM]],"-")</f>
        <v>0.3135</v>
      </c>
      <c r="AH25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5" spans="1:34" x14ac:dyDescent="0.3">
      <c r="A255" s="2" t="s">
        <v>235</v>
      </c>
      <c r="B255" s="129" t="str">
        <f>IFERROR(VLOOKUP(Table2[[#This Row],[Player]],Season!$B:$AD,2,0),"-")</f>
        <v>ORL</v>
      </c>
      <c r="C255" s="19">
        <f>IFERROR(VLOOKUP(Table2[[#This Row],[Player]],Season!$B:$AD,3,0),"-")</f>
        <v>23</v>
      </c>
      <c r="D255" s="19">
        <f>IFERROR(VLOOKUP(Table2[[#This Row],[Player]],Season!$B:$AD,4,0),"-")</f>
        <v>11</v>
      </c>
      <c r="E255" s="19">
        <f>IFERROR(VLOOKUP(Table2[[#This Row],[Player]],Season!$B:$AD,7,0),"-")</f>
        <v>12.9</v>
      </c>
      <c r="F255" s="19">
        <f>IFERROR(VLOOKUP(Table2[[#This Row],[Player]],Season!$B:$AD,8,0),"-")</f>
        <v>3.5</v>
      </c>
      <c r="G255" s="19">
        <f>IFERROR(VLOOKUP(Table2[[#This Row],[Player]],Season!$B:$AD,20,0),"-")</f>
        <v>4.0999999999999996</v>
      </c>
      <c r="H255" s="19">
        <f>IFERROR(VLOOKUP(Table2[[#This Row],[Player]],Season!$B:$AD,21,0),"-")</f>
        <v>1.3</v>
      </c>
      <c r="I255" s="19">
        <f>IFERROR(VLOOKUP(Table2[[#This Row],[Player]],Season!$B:$AD,9,0),"-")</f>
        <v>1.4</v>
      </c>
      <c r="J255" s="19">
        <f>IFERROR(VLOOKUP(Table2[[#This Row],[Player]],Season!$B:$AD,10,0),"-")</f>
        <v>3.1</v>
      </c>
      <c r="K255" s="19">
        <f>IFERROR(VLOOKUP(Table2[[#This Row],[Player]],Season!$B:$AD,12,0),"-")</f>
        <v>0.1</v>
      </c>
      <c r="L255" s="19">
        <f>IFERROR(VLOOKUP(Table2[[#This Row],[Player]],Season!$B:$AD,13,0),"-")</f>
        <v>1.2</v>
      </c>
      <c r="M255" s="19">
        <f>IFERROR(VLOOKUP(Table2[[#This Row],[Player]],Season!$B:$AD,15,0),"-")</f>
        <v>0.6</v>
      </c>
      <c r="N255" s="19">
        <f>IFERROR(VLOOKUP(Table2[[#This Row],[Player]],Season!$B:$AD,16,0),"-")</f>
        <v>0.7</v>
      </c>
      <c r="O255" s="19" t="str">
        <f>IFERROR(VLOOKUP(Table2[[#This Row],[Player]],Last3!$B:$AD,7,0),"-")</f>
        <v>-</v>
      </c>
      <c r="P255" s="19" t="str">
        <f>IFERROR(VLOOKUP(Table2[[#This Row],[Player]],Last3!$B:$AD,8,0),"-")</f>
        <v>-</v>
      </c>
      <c r="Q255" s="19" t="str">
        <f>IFERROR(VLOOKUP(Table2[[#This Row],[Player]],Last3!$B:$AD,20,0),"-")</f>
        <v>-</v>
      </c>
      <c r="R255" s="19" t="str">
        <f>IFERROR(VLOOKUP(Table2[[#This Row],[Player]],Last3!$B:$AD,21,0),"-")</f>
        <v>-</v>
      </c>
      <c r="S255" s="19" t="str">
        <f>IFERROR(VLOOKUP(Table2[[#This Row],[Player]],Last1!$B:$AD,7,0),"-")</f>
        <v>-</v>
      </c>
      <c r="T255" s="19" t="str">
        <f>IFERROR(VLOOKUP(Table2[[#This Row],[Player]],Last1!$B:$AD,8,0),"-")</f>
        <v>-</v>
      </c>
      <c r="U255" s="19" t="str">
        <f>IFERROR(VLOOKUP(Table2[[#This Row],[Player]],Last1!$B:$AD,20,0),"-")</f>
        <v>-</v>
      </c>
      <c r="V255" s="19" t="str">
        <f>IFERROR(VLOOKUP(Table2[[#This Row],[Player]],Last1!$B:$AD,21,0),"-")</f>
        <v>-</v>
      </c>
      <c r="Y255" s="128">
        <f>Table2[[#This Row],[3PM]]</f>
        <v>0.1</v>
      </c>
      <c r="Z255" s="128">
        <f>Table2[[#This Row],[3PA]]</f>
        <v>1.2</v>
      </c>
      <c r="AA255" s="128" t="str">
        <f>IFERROR(VLOOKUP(Table2[[#This Row],[Player]],Last1!$B:$AD,12,0),"-")</f>
        <v>-</v>
      </c>
      <c r="AB255" s="128" t="str">
        <f>IFERROR(VLOOKUP(Table2[[#This Row],[Player]],Last1!$B:$AD,13,0),"-")</f>
        <v>-</v>
      </c>
      <c r="AC255" s="128" t="str">
        <f>IFERROR(VLOOKUP(Table2[[#This Row],[Player]],Last3!$B:$AD,12,0),"-")</f>
        <v>-</v>
      </c>
      <c r="AD255" s="128" t="str">
        <f>IFERROR(VLOOKUP(Table2[[#This Row],[Player]],Last3!$B:$AD,13,0),"-")</f>
        <v>-</v>
      </c>
      <c r="AE255" s="135">
        <f>0.33*AVERAGE(Table2[[#This Row],[L3_3PA]],Table2[[#This Row],[SEA_3PA]])</f>
        <v>0.39600000000000002</v>
      </c>
      <c r="AF255" s="76" t="str">
        <f>Table2[[#This Row],[L1_3PM]]</f>
        <v>-</v>
      </c>
      <c r="AG255" s="135" t="str">
        <f>IFERROR(Table2[[#This Row],[PROJ 3PM]]-Table2[[#This Row],[LG 3PM]],"-")</f>
        <v>-</v>
      </c>
      <c r="AH25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6" spans="1:34" x14ac:dyDescent="0.3">
      <c r="A256" s="2" t="s">
        <v>320</v>
      </c>
      <c r="B256" s="129" t="str">
        <f>IFERROR(VLOOKUP(Table2[[#This Row],[Player]],Season!$B:$AD,2,0),"-")</f>
        <v>UTA</v>
      </c>
      <c r="C256" s="19">
        <f>IFERROR(VLOOKUP(Table2[[#This Row],[Player]],Season!$B:$AD,3,0),"-")</f>
        <v>36</v>
      </c>
      <c r="D256" s="19">
        <f>IFERROR(VLOOKUP(Table2[[#This Row],[Player]],Season!$B:$AD,4,0),"-")</f>
        <v>12</v>
      </c>
      <c r="E256" s="19">
        <f>IFERROR(VLOOKUP(Table2[[#This Row],[Player]],Season!$B:$AD,7,0),"-")</f>
        <v>14.2</v>
      </c>
      <c r="F256" s="19">
        <f>IFERROR(VLOOKUP(Table2[[#This Row],[Player]],Season!$B:$AD,8,0),"-")</f>
        <v>6.7</v>
      </c>
      <c r="G256" s="19">
        <f>IFERROR(VLOOKUP(Table2[[#This Row],[Player]],Season!$B:$AD,20,0),"-")</f>
        <v>2.8</v>
      </c>
      <c r="H256" s="19">
        <f>IFERROR(VLOOKUP(Table2[[#This Row],[Player]],Season!$B:$AD,21,0),"-")</f>
        <v>1.3</v>
      </c>
      <c r="I256" s="19">
        <f>IFERROR(VLOOKUP(Table2[[#This Row],[Player]],Season!$B:$AD,9,0),"-")</f>
        <v>2.4</v>
      </c>
      <c r="J256" s="19">
        <f>IFERROR(VLOOKUP(Table2[[#This Row],[Player]],Season!$B:$AD,10,0),"-")</f>
        <v>6.4</v>
      </c>
      <c r="K256" s="19">
        <f>IFERROR(VLOOKUP(Table2[[#This Row],[Player]],Season!$B:$AD,12,0),"-")</f>
        <v>0.8</v>
      </c>
      <c r="L256" s="19">
        <f>IFERROR(VLOOKUP(Table2[[#This Row],[Player]],Season!$B:$AD,13,0),"-")</f>
        <v>2.8</v>
      </c>
      <c r="M256" s="19">
        <f>IFERROR(VLOOKUP(Table2[[#This Row],[Player]],Season!$B:$AD,15,0),"-")</f>
        <v>1</v>
      </c>
      <c r="N256" s="19">
        <f>IFERROR(VLOOKUP(Table2[[#This Row],[Player]],Season!$B:$AD,16,0),"-")</f>
        <v>1.2</v>
      </c>
      <c r="O256" s="19">
        <f>IFERROR(VLOOKUP(Table2[[#This Row],[Player]],Last3!$B:$AD,7,0),"-")</f>
        <v>9.5</v>
      </c>
      <c r="P256" s="19">
        <f>IFERROR(VLOOKUP(Table2[[#This Row],[Player]],Last3!$B:$AD,8,0),"-")</f>
        <v>7</v>
      </c>
      <c r="Q256" s="19">
        <f>IFERROR(VLOOKUP(Table2[[#This Row],[Player]],Last3!$B:$AD,20,0),"-")</f>
        <v>1</v>
      </c>
      <c r="R256" s="19">
        <f>IFERROR(VLOOKUP(Table2[[#This Row],[Player]],Last3!$B:$AD,21,0),"-")</f>
        <v>1</v>
      </c>
      <c r="S256" s="19" t="str">
        <f>IFERROR(VLOOKUP(Table2[[#This Row],[Player]],Last1!$B:$AD,7,0),"-")</f>
        <v>-</v>
      </c>
      <c r="T256" s="19" t="str">
        <f>IFERROR(VLOOKUP(Table2[[#This Row],[Player]],Last1!$B:$AD,8,0),"-")</f>
        <v>-</v>
      </c>
      <c r="U256" s="19" t="str">
        <f>IFERROR(VLOOKUP(Table2[[#This Row],[Player]],Last1!$B:$AD,20,0),"-")</f>
        <v>-</v>
      </c>
      <c r="V256" s="19" t="str">
        <f>IFERROR(VLOOKUP(Table2[[#This Row],[Player]],Last1!$B:$AD,21,0),"-")</f>
        <v>-</v>
      </c>
      <c r="Y256" s="128">
        <f>Table2[[#This Row],[3PM]]</f>
        <v>0.8</v>
      </c>
      <c r="Z256" s="128">
        <f>Table2[[#This Row],[3PA]]</f>
        <v>2.8</v>
      </c>
      <c r="AA256" s="128" t="str">
        <f>IFERROR(VLOOKUP(Table2[[#This Row],[Player]],Last1!$B:$AD,12,0),"-")</f>
        <v>-</v>
      </c>
      <c r="AB256" s="128" t="str">
        <f>IFERROR(VLOOKUP(Table2[[#This Row],[Player]],Last1!$B:$AD,13,0),"-")</f>
        <v>-</v>
      </c>
      <c r="AC256" s="128">
        <f>IFERROR(VLOOKUP(Table2[[#This Row],[Player]],Last3!$B:$AD,12,0),"-")</f>
        <v>2</v>
      </c>
      <c r="AD256" s="128">
        <f>IFERROR(VLOOKUP(Table2[[#This Row],[Player]],Last3!$B:$AD,13,0),"-")</f>
        <v>4</v>
      </c>
      <c r="AE256" s="135">
        <f>0.33*AVERAGE(Table2[[#This Row],[L3_3PA]],Table2[[#This Row],[SEA_3PA]])</f>
        <v>1.1220000000000001</v>
      </c>
      <c r="AF256" s="76" t="str">
        <f>Table2[[#This Row],[L1_3PM]]</f>
        <v>-</v>
      </c>
      <c r="AG256" s="135" t="str">
        <f>IFERROR(Table2[[#This Row],[PROJ 3PM]]-Table2[[#This Row],[LG 3PM]],"-")</f>
        <v>-</v>
      </c>
      <c r="AH25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7" spans="1:34" x14ac:dyDescent="0.3">
      <c r="A257" s="2" t="s">
        <v>56</v>
      </c>
      <c r="B257" s="129" t="str">
        <f>IFERROR(VLOOKUP(Table2[[#This Row],[Player]],Season!$B:$AD,2,0),"-")</f>
        <v>BKN</v>
      </c>
      <c r="C257" s="134">
        <f>IFERROR(VLOOKUP(Table2[[#This Row],[Player]],Season!$B:$AD,3,0),"-")</f>
        <v>32</v>
      </c>
      <c r="D257" s="134">
        <f>IFERROR(VLOOKUP(Table2[[#This Row],[Player]],Season!$B:$AD,4,0),"-")</f>
        <v>13</v>
      </c>
      <c r="E257" s="134">
        <f>IFERROR(VLOOKUP(Table2[[#This Row],[Player]],Season!$B:$AD,7,0),"-")</f>
        <v>15.5</v>
      </c>
      <c r="F257" s="19">
        <f>IFERROR(VLOOKUP(Table2[[#This Row],[Player]],Season!$B:$AD,8,0),"-")</f>
        <v>7.2</v>
      </c>
      <c r="G257" s="19">
        <f>IFERROR(VLOOKUP(Table2[[#This Row],[Player]],Season!$B:$AD,20,0),"-")</f>
        <v>1.3</v>
      </c>
      <c r="H257" s="19">
        <f>IFERROR(VLOOKUP(Table2[[#This Row],[Player]],Season!$B:$AD,21,0),"-")</f>
        <v>0.8</v>
      </c>
      <c r="I257" s="19">
        <f>IFERROR(VLOOKUP(Table2[[#This Row],[Player]],Season!$B:$AD,9,0),"-")</f>
        <v>2.6</v>
      </c>
      <c r="J257" s="19">
        <f>IFERROR(VLOOKUP(Table2[[#This Row],[Player]],Season!$B:$AD,10,0),"-")</f>
        <v>6.1</v>
      </c>
      <c r="K257" s="19">
        <f>IFERROR(VLOOKUP(Table2[[#This Row],[Player]],Season!$B:$AD,12,0),"-")</f>
        <v>1</v>
      </c>
      <c r="L257" s="19">
        <f>IFERROR(VLOOKUP(Table2[[#This Row],[Player]],Season!$B:$AD,13,0),"-")</f>
        <v>3</v>
      </c>
      <c r="M257" s="19">
        <f>IFERROR(VLOOKUP(Table2[[#This Row],[Player]],Season!$B:$AD,15,0),"-")</f>
        <v>1</v>
      </c>
      <c r="N257" s="19">
        <f>IFERROR(VLOOKUP(Table2[[#This Row],[Player]],Season!$B:$AD,16,0),"-")</f>
        <v>1</v>
      </c>
      <c r="O257" s="19">
        <f>IFERROR(VLOOKUP(Table2[[#This Row],[Player]],Last3!$B:$AD,7,0),"-")</f>
        <v>7.8</v>
      </c>
      <c r="P257" s="19">
        <f>IFERROR(VLOOKUP(Table2[[#This Row],[Player]],Last3!$B:$AD,8,0),"-")</f>
        <v>0</v>
      </c>
      <c r="Q257" s="19">
        <f>IFERROR(VLOOKUP(Table2[[#This Row],[Player]],Last3!$B:$AD,20,0),"-")</f>
        <v>0</v>
      </c>
      <c r="R257" s="19">
        <f>IFERROR(VLOOKUP(Table2[[#This Row],[Player]],Last3!$B:$AD,21,0),"-")</f>
        <v>1</v>
      </c>
      <c r="S257" s="19" t="str">
        <f>IFERROR(VLOOKUP(Table2[[#This Row],[Player]],Last1!$B:$AD,7,0),"-")</f>
        <v>-</v>
      </c>
      <c r="T257" s="19" t="str">
        <f>IFERROR(VLOOKUP(Table2[[#This Row],[Player]],Last1!$B:$AD,8,0),"-")</f>
        <v>-</v>
      </c>
      <c r="U257" s="19" t="str">
        <f>IFERROR(VLOOKUP(Table2[[#This Row],[Player]],Last1!$B:$AD,20,0),"-")</f>
        <v>-</v>
      </c>
      <c r="V257" s="19" t="str">
        <f>IFERROR(VLOOKUP(Table2[[#This Row],[Player]],Last1!$B:$AD,21,0),"-")</f>
        <v>-</v>
      </c>
      <c r="W257" s="75"/>
      <c r="X257" s="75"/>
      <c r="Y257" s="128">
        <f>Table2[[#This Row],[3PM]]</f>
        <v>1</v>
      </c>
      <c r="Z257" s="128">
        <f>Table2[[#This Row],[3PA]]</f>
        <v>3</v>
      </c>
      <c r="AA257" s="128" t="str">
        <f>IFERROR(VLOOKUP(Table2[[#This Row],[Player]],Last1!$B:$AD,12,0),"-")</f>
        <v>-</v>
      </c>
      <c r="AB257" s="128" t="str">
        <f>IFERROR(VLOOKUP(Table2[[#This Row],[Player]],Last1!$B:$AD,13,0),"-")</f>
        <v>-</v>
      </c>
      <c r="AC257" s="128">
        <f>IFERROR(VLOOKUP(Table2[[#This Row],[Player]],Last3!$B:$AD,12,0),"-")</f>
        <v>0</v>
      </c>
      <c r="AD257" s="128">
        <f>IFERROR(VLOOKUP(Table2[[#This Row],[Player]],Last3!$B:$AD,13,0),"-")</f>
        <v>0.5</v>
      </c>
      <c r="AE257" s="135">
        <f>0.33*AVERAGE(Table2[[#This Row],[L3_3PA]],Table2[[#This Row],[SEA_3PA]])</f>
        <v>0.57750000000000001</v>
      </c>
      <c r="AF257" s="76" t="str">
        <f>Table2[[#This Row],[L1_3PM]]</f>
        <v>-</v>
      </c>
      <c r="AG257" s="135" t="str">
        <f>IFERROR(Table2[[#This Row],[PROJ 3PM]]-Table2[[#This Row],[LG 3PM]],"-")</f>
        <v>-</v>
      </c>
      <c r="AH25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8" spans="1:34" x14ac:dyDescent="0.3">
      <c r="A258" s="2" t="s">
        <v>315</v>
      </c>
      <c r="B258" s="129" t="str">
        <f>IFERROR(VLOOKUP(Table2[[#This Row],[Player]],Season!$B:$AD,2,0),"-")</f>
        <v>IND</v>
      </c>
      <c r="C258" s="134">
        <f>IFERROR(VLOOKUP(Table2[[#This Row],[Player]],Season!$B:$AD,3,0),"-")</f>
        <v>36</v>
      </c>
      <c r="D258" s="134">
        <f>IFERROR(VLOOKUP(Table2[[#This Row],[Player]],Season!$B:$AD,4,0),"-")</f>
        <v>7</v>
      </c>
      <c r="E258" s="134">
        <f>IFERROR(VLOOKUP(Table2[[#This Row],[Player]],Season!$B:$AD,7,0),"-")</f>
        <v>14.7</v>
      </c>
      <c r="F258" s="19">
        <f>IFERROR(VLOOKUP(Table2[[#This Row],[Player]],Season!$B:$AD,8,0),"-")</f>
        <v>4.0999999999999996</v>
      </c>
      <c r="G258" s="19">
        <f>IFERROR(VLOOKUP(Table2[[#This Row],[Player]],Season!$B:$AD,20,0),"-")</f>
        <v>2</v>
      </c>
      <c r="H258" s="19">
        <f>IFERROR(VLOOKUP(Table2[[#This Row],[Player]],Season!$B:$AD,21,0),"-")</f>
        <v>1.7</v>
      </c>
      <c r="I258" s="19">
        <f>IFERROR(VLOOKUP(Table2[[#This Row],[Player]],Season!$B:$AD,9,0),"-")</f>
        <v>1.6</v>
      </c>
      <c r="J258" s="19">
        <f>IFERROR(VLOOKUP(Table2[[#This Row],[Player]],Season!$B:$AD,10,0),"-")</f>
        <v>3.1</v>
      </c>
      <c r="K258" s="19">
        <f>IFERROR(VLOOKUP(Table2[[#This Row],[Player]],Season!$B:$AD,12,0),"-")</f>
        <v>0.7</v>
      </c>
      <c r="L258" s="19">
        <f>IFERROR(VLOOKUP(Table2[[#This Row],[Player]],Season!$B:$AD,13,0),"-")</f>
        <v>1.9</v>
      </c>
      <c r="M258" s="19">
        <f>IFERROR(VLOOKUP(Table2[[#This Row],[Player]],Season!$B:$AD,15,0),"-")</f>
        <v>0.3</v>
      </c>
      <c r="N258" s="19">
        <f>IFERROR(VLOOKUP(Table2[[#This Row],[Player]],Season!$B:$AD,16,0),"-")</f>
        <v>0.3</v>
      </c>
      <c r="O258" s="19">
        <f>IFERROR(VLOOKUP(Table2[[#This Row],[Player]],Last3!$B:$AD,7,0),"-")</f>
        <v>6.6</v>
      </c>
      <c r="P258" s="19">
        <f>IFERROR(VLOOKUP(Table2[[#This Row],[Player]],Last3!$B:$AD,8,0),"-")</f>
        <v>0</v>
      </c>
      <c r="Q258" s="19">
        <f>IFERROR(VLOOKUP(Table2[[#This Row],[Player]],Last3!$B:$AD,20,0),"-")</f>
        <v>1</v>
      </c>
      <c r="R258" s="19">
        <f>IFERROR(VLOOKUP(Table2[[#This Row],[Player]],Last3!$B:$AD,21,0),"-")</f>
        <v>1</v>
      </c>
      <c r="S258" s="19">
        <f>IFERROR(VLOOKUP(Table2[[#This Row],[Player]],Last1!$B:$AD,7,0),"-")</f>
        <v>5.9</v>
      </c>
      <c r="T258" s="19">
        <f>IFERROR(VLOOKUP(Table2[[#This Row],[Player]],Last1!$B:$AD,8,0),"-")</f>
        <v>0</v>
      </c>
      <c r="U258" s="19">
        <f>IFERROR(VLOOKUP(Table2[[#This Row],[Player]],Last1!$B:$AD,20,0),"-")</f>
        <v>1</v>
      </c>
      <c r="V258" s="19">
        <f>IFERROR(VLOOKUP(Table2[[#This Row],[Player]],Last1!$B:$AD,21,0),"-")</f>
        <v>0</v>
      </c>
      <c r="W258" s="75"/>
      <c r="X258" s="75"/>
      <c r="Y258" s="128">
        <f>Table2[[#This Row],[3PM]]</f>
        <v>0.7</v>
      </c>
      <c r="Z258" s="128">
        <f>Table2[[#This Row],[3PA]]</f>
        <v>1.9</v>
      </c>
      <c r="AA258" s="128">
        <f>IFERROR(VLOOKUP(Table2[[#This Row],[Player]],Last1!$B:$AD,12,0),"-")</f>
        <v>0</v>
      </c>
      <c r="AB258" s="128">
        <f>IFERROR(VLOOKUP(Table2[[#This Row],[Player]],Last1!$B:$AD,13,0),"-")</f>
        <v>0</v>
      </c>
      <c r="AC258" s="128">
        <f>IFERROR(VLOOKUP(Table2[[#This Row],[Player]],Last3!$B:$AD,12,0),"-")</f>
        <v>0</v>
      </c>
      <c r="AD258" s="128">
        <f>IFERROR(VLOOKUP(Table2[[#This Row],[Player]],Last3!$B:$AD,13,0),"-")</f>
        <v>0.5</v>
      </c>
      <c r="AE258" s="135">
        <f>0.33*AVERAGE(Table2[[#This Row],[L3_3PA]],Table2[[#This Row],[SEA_3PA]])</f>
        <v>0.39600000000000002</v>
      </c>
      <c r="AF258" s="76">
        <f>Table2[[#This Row],[L1_3PM]]</f>
        <v>0</v>
      </c>
      <c r="AG258" s="135">
        <f>IFERROR(Table2[[#This Row],[PROJ 3PM]]-Table2[[#This Row],[LG 3PM]],"-")</f>
        <v>0.39600000000000002</v>
      </c>
      <c r="AH25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59" spans="1:34" x14ac:dyDescent="0.3">
      <c r="A259" s="2" t="s">
        <v>233</v>
      </c>
      <c r="B259" s="129" t="str">
        <f>IFERROR(VLOOKUP(Table2[[#This Row],[Player]],Season!$B:$AD,2,0),"-")</f>
        <v>CHA</v>
      </c>
      <c r="C259" s="134">
        <f>IFERROR(VLOOKUP(Table2[[#This Row],[Player]],Season!$B:$AD,3,0),"-")</f>
        <v>25</v>
      </c>
      <c r="D259" s="134">
        <f>IFERROR(VLOOKUP(Table2[[#This Row],[Player]],Season!$B:$AD,4,0),"-")</f>
        <v>14</v>
      </c>
      <c r="E259" s="134">
        <f>IFERROR(VLOOKUP(Table2[[#This Row],[Player]],Season!$B:$AD,7,0),"-")</f>
        <v>23.1</v>
      </c>
      <c r="F259" s="19">
        <f>IFERROR(VLOOKUP(Table2[[#This Row],[Player]],Season!$B:$AD,8,0),"-")</f>
        <v>8.4</v>
      </c>
      <c r="G259" s="19">
        <f>IFERROR(VLOOKUP(Table2[[#This Row],[Player]],Season!$B:$AD,20,0),"-")</f>
        <v>8.3000000000000007</v>
      </c>
      <c r="H259" s="19">
        <f>IFERROR(VLOOKUP(Table2[[#This Row],[Player]],Season!$B:$AD,21,0),"-")</f>
        <v>0.9</v>
      </c>
      <c r="I259" s="19">
        <f>IFERROR(VLOOKUP(Table2[[#This Row],[Player]],Season!$B:$AD,9,0),"-")</f>
        <v>3.1</v>
      </c>
      <c r="J259" s="19">
        <f>IFERROR(VLOOKUP(Table2[[#This Row],[Player]],Season!$B:$AD,10,0),"-")</f>
        <v>4.8</v>
      </c>
      <c r="K259" s="19">
        <f>IFERROR(VLOOKUP(Table2[[#This Row],[Player]],Season!$B:$AD,12,0),"-")</f>
        <v>0</v>
      </c>
      <c r="L259" s="19">
        <f>IFERROR(VLOOKUP(Table2[[#This Row],[Player]],Season!$B:$AD,13,0),"-")</f>
        <v>0</v>
      </c>
      <c r="M259" s="19">
        <f>IFERROR(VLOOKUP(Table2[[#This Row],[Player]],Season!$B:$AD,15,0),"-")</f>
        <v>2.1</v>
      </c>
      <c r="N259" s="19">
        <f>IFERROR(VLOOKUP(Table2[[#This Row],[Player]],Season!$B:$AD,16,0),"-")</f>
        <v>2.7</v>
      </c>
      <c r="O259" s="19">
        <f>IFERROR(VLOOKUP(Table2[[#This Row],[Player]],Last3!$B:$AD,7,0),"-")</f>
        <v>27.5</v>
      </c>
      <c r="P259" s="19">
        <f>IFERROR(VLOOKUP(Table2[[#This Row],[Player]],Last3!$B:$AD,8,0),"-")</f>
        <v>11</v>
      </c>
      <c r="Q259" s="19">
        <f>IFERROR(VLOOKUP(Table2[[#This Row],[Player]],Last3!$B:$AD,20,0),"-")</f>
        <v>12</v>
      </c>
      <c r="R259" s="19">
        <f>IFERROR(VLOOKUP(Table2[[#This Row],[Player]],Last3!$B:$AD,21,0),"-")</f>
        <v>0.7</v>
      </c>
      <c r="S259" s="19">
        <f>IFERROR(VLOOKUP(Table2[[#This Row],[Player]],Last1!$B:$AD,7,0),"-")</f>
        <v>26.2</v>
      </c>
      <c r="T259" s="19">
        <f>IFERROR(VLOOKUP(Table2[[#This Row],[Player]],Last1!$B:$AD,8,0),"-")</f>
        <v>14</v>
      </c>
      <c r="U259" s="19">
        <f>IFERROR(VLOOKUP(Table2[[#This Row],[Player]],Last1!$B:$AD,20,0),"-")</f>
        <v>11</v>
      </c>
      <c r="V259" s="19">
        <f>IFERROR(VLOOKUP(Table2[[#This Row],[Player]],Last1!$B:$AD,21,0),"-")</f>
        <v>0</v>
      </c>
      <c r="W259" s="75"/>
      <c r="X259" s="75"/>
      <c r="Y259" s="128">
        <f>Table2[[#This Row],[3PM]]</f>
        <v>0</v>
      </c>
      <c r="Z259" s="128">
        <f>Table2[[#This Row],[3PA]]</f>
        <v>0</v>
      </c>
      <c r="AA259" s="128">
        <f>IFERROR(VLOOKUP(Table2[[#This Row],[Player]],Last1!$B:$AD,12,0),"-")</f>
        <v>0</v>
      </c>
      <c r="AB259" s="128">
        <f>IFERROR(VLOOKUP(Table2[[#This Row],[Player]],Last1!$B:$AD,13,0),"-")</f>
        <v>0</v>
      </c>
      <c r="AC259" s="128">
        <f>IFERROR(VLOOKUP(Table2[[#This Row],[Player]],Last3!$B:$AD,12,0),"-")</f>
        <v>0</v>
      </c>
      <c r="AD259" s="128">
        <f>IFERROR(VLOOKUP(Table2[[#This Row],[Player]],Last3!$B:$AD,13,0),"-")</f>
        <v>0</v>
      </c>
      <c r="AE259" s="135">
        <f>0.33*AVERAGE(Table2[[#This Row],[L3_3PA]],Table2[[#This Row],[SEA_3PA]])</f>
        <v>0</v>
      </c>
      <c r="AF259" s="76">
        <f>Table2[[#This Row],[L1_3PM]]</f>
        <v>0</v>
      </c>
      <c r="AG259" s="135">
        <f>IFERROR(Table2[[#This Row],[PROJ 3PM]]-Table2[[#This Row],[LG 3PM]],"-")</f>
        <v>0</v>
      </c>
      <c r="AH25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0" spans="1:34" x14ac:dyDescent="0.3">
      <c r="A260" s="2" t="s">
        <v>211</v>
      </c>
      <c r="B260" s="129" t="str">
        <f>IFERROR(VLOOKUP(Table2[[#This Row],[Player]],Season!$B:$AD,2,0),"-")</f>
        <v>OKC</v>
      </c>
      <c r="C260" s="134">
        <f>IFERROR(VLOOKUP(Table2[[#This Row],[Player]],Season!$B:$AD,3,0),"-")</f>
        <v>22</v>
      </c>
      <c r="D260" s="134">
        <f>IFERROR(VLOOKUP(Table2[[#This Row],[Player]],Season!$B:$AD,4,0),"-")</f>
        <v>8</v>
      </c>
      <c r="E260" s="134">
        <f>IFERROR(VLOOKUP(Table2[[#This Row],[Player]],Season!$B:$AD,7,0),"-")</f>
        <v>14.9</v>
      </c>
      <c r="F260" s="19">
        <f>IFERROR(VLOOKUP(Table2[[#This Row],[Player]],Season!$B:$AD,8,0),"-")</f>
        <v>6.6</v>
      </c>
      <c r="G260" s="19">
        <f>IFERROR(VLOOKUP(Table2[[#This Row],[Player]],Season!$B:$AD,20,0),"-")</f>
        <v>2</v>
      </c>
      <c r="H260" s="19">
        <f>IFERROR(VLOOKUP(Table2[[#This Row],[Player]],Season!$B:$AD,21,0),"-")</f>
        <v>2.1</v>
      </c>
      <c r="I260" s="19">
        <f>IFERROR(VLOOKUP(Table2[[#This Row],[Player]],Season!$B:$AD,9,0),"-")</f>
        <v>2.4</v>
      </c>
      <c r="J260" s="19">
        <f>IFERROR(VLOOKUP(Table2[[#This Row],[Player]],Season!$B:$AD,10,0),"-")</f>
        <v>6.1</v>
      </c>
      <c r="K260" s="19">
        <f>IFERROR(VLOOKUP(Table2[[#This Row],[Player]],Season!$B:$AD,12,0),"-")</f>
        <v>1.1000000000000001</v>
      </c>
      <c r="L260" s="19">
        <f>IFERROR(VLOOKUP(Table2[[#This Row],[Player]],Season!$B:$AD,13,0),"-")</f>
        <v>2.9</v>
      </c>
      <c r="M260" s="19">
        <f>IFERROR(VLOOKUP(Table2[[#This Row],[Player]],Season!$B:$AD,15,0),"-")</f>
        <v>0.8</v>
      </c>
      <c r="N260" s="19">
        <f>IFERROR(VLOOKUP(Table2[[#This Row],[Player]],Season!$B:$AD,16,0),"-")</f>
        <v>0.9</v>
      </c>
      <c r="O260" s="19">
        <f>IFERROR(VLOOKUP(Table2[[#This Row],[Player]],Last3!$B:$AD,7,0),"-")</f>
        <v>13.7</v>
      </c>
      <c r="P260" s="19">
        <f>IFERROR(VLOOKUP(Table2[[#This Row],[Player]],Last3!$B:$AD,8,0),"-")</f>
        <v>5.7</v>
      </c>
      <c r="Q260" s="19">
        <f>IFERROR(VLOOKUP(Table2[[#This Row],[Player]],Last3!$B:$AD,20,0),"-")</f>
        <v>2</v>
      </c>
      <c r="R260" s="19">
        <f>IFERROR(VLOOKUP(Table2[[#This Row],[Player]],Last3!$B:$AD,21,0),"-")</f>
        <v>2</v>
      </c>
      <c r="S260" s="19">
        <f>IFERROR(VLOOKUP(Table2[[#This Row],[Player]],Last1!$B:$AD,7,0),"-")</f>
        <v>17.600000000000001</v>
      </c>
      <c r="T260" s="19">
        <f>IFERROR(VLOOKUP(Table2[[#This Row],[Player]],Last1!$B:$AD,8,0),"-")</f>
        <v>7</v>
      </c>
      <c r="U260" s="19">
        <f>IFERROR(VLOOKUP(Table2[[#This Row],[Player]],Last1!$B:$AD,20,0),"-")</f>
        <v>2</v>
      </c>
      <c r="V260" s="19">
        <f>IFERROR(VLOOKUP(Table2[[#This Row],[Player]],Last1!$B:$AD,21,0),"-")</f>
        <v>2</v>
      </c>
      <c r="W260" s="75"/>
      <c r="X260" s="75"/>
      <c r="Y260" s="128">
        <f>Table2[[#This Row],[3PM]]</f>
        <v>1.1000000000000001</v>
      </c>
      <c r="Z260" s="128">
        <f>Table2[[#This Row],[3PA]]</f>
        <v>2.9</v>
      </c>
      <c r="AA260" s="128">
        <f>IFERROR(VLOOKUP(Table2[[#This Row],[Player]],Last1!$B:$AD,12,0),"-")</f>
        <v>1</v>
      </c>
      <c r="AB260" s="128">
        <f>IFERROR(VLOOKUP(Table2[[#This Row],[Player]],Last1!$B:$AD,13,0),"-")</f>
        <v>1</v>
      </c>
      <c r="AC260" s="128">
        <f>IFERROR(VLOOKUP(Table2[[#This Row],[Player]],Last3!$B:$AD,12,0),"-")</f>
        <v>1</v>
      </c>
      <c r="AD260" s="128">
        <f>IFERROR(VLOOKUP(Table2[[#This Row],[Player]],Last3!$B:$AD,13,0),"-")</f>
        <v>3</v>
      </c>
      <c r="AE260" s="135">
        <f>0.33*AVERAGE(Table2[[#This Row],[L3_3PA]],Table2[[#This Row],[SEA_3PA]])</f>
        <v>0.97350000000000014</v>
      </c>
      <c r="AF260" s="76">
        <f>Table2[[#This Row],[L1_3PM]]</f>
        <v>1</v>
      </c>
      <c r="AG260" s="135">
        <f>IFERROR(Table2[[#This Row],[PROJ 3PM]]-Table2[[#This Row],[LG 3PM]],"-")</f>
        <v>-2.6499999999999857E-2</v>
      </c>
      <c r="AH26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1" spans="1:34" x14ac:dyDescent="0.3">
      <c r="A261" s="2" t="s">
        <v>241</v>
      </c>
      <c r="B261" s="129" t="str">
        <f>IFERROR(VLOOKUP(Table2[[#This Row],[Player]],Season!$B:$AD,2,0),"-")</f>
        <v>CLE</v>
      </c>
      <c r="C261" s="19">
        <f>IFERROR(VLOOKUP(Table2[[#This Row],[Player]],Season!$B:$AD,3,0),"-")</f>
        <v>26</v>
      </c>
      <c r="D261" s="19">
        <f>IFERROR(VLOOKUP(Table2[[#This Row],[Player]],Season!$B:$AD,4,0),"-")</f>
        <v>7</v>
      </c>
      <c r="E261" s="19">
        <f>IFERROR(VLOOKUP(Table2[[#This Row],[Player]],Season!$B:$AD,7,0),"-")</f>
        <v>13.8</v>
      </c>
      <c r="F261" s="19">
        <f>IFERROR(VLOOKUP(Table2[[#This Row],[Player]],Season!$B:$AD,8,0),"-")</f>
        <v>0.9</v>
      </c>
      <c r="G261" s="19">
        <f>IFERROR(VLOOKUP(Table2[[#This Row],[Player]],Season!$B:$AD,20,0),"-")</f>
        <v>1.6</v>
      </c>
      <c r="H261" s="19">
        <f>IFERROR(VLOOKUP(Table2[[#This Row],[Player]],Season!$B:$AD,21,0),"-")</f>
        <v>0.6</v>
      </c>
      <c r="I261" s="19">
        <f>IFERROR(VLOOKUP(Table2[[#This Row],[Player]],Season!$B:$AD,9,0),"-")</f>
        <v>0.3</v>
      </c>
      <c r="J261" s="19">
        <f>IFERROR(VLOOKUP(Table2[[#This Row],[Player]],Season!$B:$AD,10,0),"-")</f>
        <v>2.6</v>
      </c>
      <c r="K261" s="19">
        <f>IFERROR(VLOOKUP(Table2[[#This Row],[Player]],Season!$B:$AD,12,0),"-")</f>
        <v>0.3</v>
      </c>
      <c r="L261" s="19">
        <f>IFERROR(VLOOKUP(Table2[[#This Row],[Player]],Season!$B:$AD,13,0),"-")</f>
        <v>2.2999999999999998</v>
      </c>
      <c r="M261" s="19">
        <f>IFERROR(VLOOKUP(Table2[[#This Row],[Player]],Season!$B:$AD,15,0),"-")</f>
        <v>0</v>
      </c>
      <c r="N261" s="19">
        <f>IFERROR(VLOOKUP(Table2[[#This Row],[Player]],Season!$B:$AD,16,0),"-")</f>
        <v>0</v>
      </c>
      <c r="O261" s="19" t="str">
        <f>IFERROR(VLOOKUP(Table2[[#This Row],[Player]],Last3!$B:$AD,7,0),"-")</f>
        <v>-</v>
      </c>
      <c r="P261" s="19" t="str">
        <f>IFERROR(VLOOKUP(Table2[[#This Row],[Player]],Last3!$B:$AD,8,0),"-")</f>
        <v>-</v>
      </c>
      <c r="Q261" s="19" t="str">
        <f>IFERROR(VLOOKUP(Table2[[#This Row],[Player]],Last3!$B:$AD,20,0),"-")</f>
        <v>-</v>
      </c>
      <c r="R261" s="19" t="str">
        <f>IFERROR(VLOOKUP(Table2[[#This Row],[Player]],Last3!$B:$AD,21,0),"-")</f>
        <v>-</v>
      </c>
      <c r="S261" s="19" t="str">
        <f>IFERROR(VLOOKUP(Table2[[#This Row],[Player]],Last1!$B:$AD,7,0),"-")</f>
        <v>-</v>
      </c>
      <c r="T261" s="19" t="str">
        <f>IFERROR(VLOOKUP(Table2[[#This Row],[Player]],Last1!$B:$AD,8,0),"-")</f>
        <v>-</v>
      </c>
      <c r="U261" s="19" t="str">
        <f>IFERROR(VLOOKUP(Table2[[#This Row],[Player]],Last1!$B:$AD,20,0),"-")</f>
        <v>-</v>
      </c>
      <c r="V261" s="19" t="str">
        <f>IFERROR(VLOOKUP(Table2[[#This Row],[Player]],Last1!$B:$AD,21,0),"-")</f>
        <v>-</v>
      </c>
      <c r="Y261" s="128">
        <f>Table2[[#This Row],[3PM]]</f>
        <v>0.3</v>
      </c>
      <c r="Z261" s="128">
        <f>Table2[[#This Row],[3PA]]</f>
        <v>2.2999999999999998</v>
      </c>
      <c r="AA261" s="128" t="str">
        <f>IFERROR(VLOOKUP(Table2[[#This Row],[Player]],Last1!$B:$AD,12,0),"-")</f>
        <v>-</v>
      </c>
      <c r="AB261" s="128" t="str">
        <f>IFERROR(VLOOKUP(Table2[[#This Row],[Player]],Last1!$B:$AD,13,0),"-")</f>
        <v>-</v>
      </c>
      <c r="AC261" s="128" t="str">
        <f>IFERROR(VLOOKUP(Table2[[#This Row],[Player]],Last3!$B:$AD,12,0),"-")</f>
        <v>-</v>
      </c>
      <c r="AD261" s="128" t="str">
        <f>IFERROR(VLOOKUP(Table2[[#This Row],[Player]],Last3!$B:$AD,13,0),"-")</f>
        <v>-</v>
      </c>
      <c r="AE261" s="83">
        <f>0.33*AVERAGE(Table2[[#This Row],[L3_3PA]],Table2[[#This Row],[SEA_3PA]])</f>
        <v>0.75900000000000001</v>
      </c>
      <c r="AF261" s="21" t="str">
        <f>Table2[[#This Row],[L1_3PM]]</f>
        <v>-</v>
      </c>
      <c r="AG261" s="83" t="str">
        <f>IFERROR(Table2[[#This Row],[PROJ 3PM]]-Table2[[#This Row],[LG 3PM]],"-")</f>
        <v>-</v>
      </c>
      <c r="AH26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2" spans="1:34" x14ac:dyDescent="0.3">
      <c r="A262" s="2" t="s">
        <v>240</v>
      </c>
      <c r="B262" s="129" t="str">
        <f>IFERROR(VLOOKUP(Table2[[#This Row],[Player]],Season!$B:$AD,2,0),"-")</f>
        <v>TOR</v>
      </c>
      <c r="C262" s="134">
        <f>IFERROR(VLOOKUP(Table2[[#This Row],[Player]],Season!$B:$AD,3,0),"-")</f>
        <v>30</v>
      </c>
      <c r="D262" s="134">
        <f>IFERROR(VLOOKUP(Table2[[#This Row],[Player]],Season!$B:$AD,4,0),"-")</f>
        <v>15</v>
      </c>
      <c r="E262" s="134">
        <f>IFERROR(VLOOKUP(Table2[[#This Row],[Player]],Season!$B:$AD,7,0),"-")</f>
        <v>18.100000000000001</v>
      </c>
      <c r="F262" s="19">
        <f>IFERROR(VLOOKUP(Table2[[#This Row],[Player]],Season!$B:$AD,8,0),"-")</f>
        <v>8.1</v>
      </c>
      <c r="G262" s="19">
        <f>IFERROR(VLOOKUP(Table2[[#This Row],[Player]],Season!$B:$AD,20,0),"-")</f>
        <v>5.0999999999999996</v>
      </c>
      <c r="H262" s="19">
        <f>IFERROR(VLOOKUP(Table2[[#This Row],[Player]],Season!$B:$AD,21,0),"-")</f>
        <v>0.3</v>
      </c>
      <c r="I262" s="19">
        <f>IFERROR(VLOOKUP(Table2[[#This Row],[Player]],Season!$B:$AD,9,0),"-")</f>
        <v>3.2</v>
      </c>
      <c r="J262" s="19">
        <f>IFERROR(VLOOKUP(Table2[[#This Row],[Player]],Season!$B:$AD,10,0),"-")</f>
        <v>6.4</v>
      </c>
      <c r="K262" s="19">
        <f>IFERROR(VLOOKUP(Table2[[#This Row],[Player]],Season!$B:$AD,12,0),"-")</f>
        <v>0.8</v>
      </c>
      <c r="L262" s="19">
        <f>IFERROR(VLOOKUP(Table2[[#This Row],[Player]],Season!$B:$AD,13,0),"-")</f>
        <v>2.2999999999999998</v>
      </c>
      <c r="M262" s="19">
        <f>IFERROR(VLOOKUP(Table2[[#This Row],[Player]],Season!$B:$AD,15,0),"-")</f>
        <v>0.9</v>
      </c>
      <c r="N262" s="19">
        <f>IFERROR(VLOOKUP(Table2[[#This Row],[Player]],Season!$B:$AD,16,0),"-")</f>
        <v>1.1000000000000001</v>
      </c>
      <c r="O262" s="19">
        <f>IFERROR(VLOOKUP(Table2[[#This Row],[Player]],Last3!$B:$AD,7,0),"-")</f>
        <v>26.6</v>
      </c>
      <c r="P262" s="19">
        <f>IFERROR(VLOOKUP(Table2[[#This Row],[Player]],Last3!$B:$AD,8,0),"-")</f>
        <v>11</v>
      </c>
      <c r="Q262" s="19">
        <f>IFERROR(VLOOKUP(Table2[[#This Row],[Player]],Last3!$B:$AD,20,0),"-")</f>
        <v>7.8</v>
      </c>
      <c r="R262" s="19">
        <f>IFERROR(VLOOKUP(Table2[[#This Row],[Player]],Last3!$B:$AD,21,0),"-")</f>
        <v>0.3</v>
      </c>
      <c r="S262" s="19">
        <f>IFERROR(VLOOKUP(Table2[[#This Row],[Player]],Last1!$B:$AD,7,0),"-")</f>
        <v>27.5</v>
      </c>
      <c r="T262" s="19">
        <f>IFERROR(VLOOKUP(Table2[[#This Row],[Player]],Last1!$B:$AD,8,0),"-")</f>
        <v>8</v>
      </c>
      <c r="U262" s="19">
        <f>IFERROR(VLOOKUP(Table2[[#This Row],[Player]],Last1!$B:$AD,20,0),"-")</f>
        <v>5</v>
      </c>
      <c r="V262" s="19">
        <f>IFERROR(VLOOKUP(Table2[[#This Row],[Player]],Last1!$B:$AD,21,0),"-")</f>
        <v>0</v>
      </c>
      <c r="W262" s="75"/>
      <c r="X262" s="75"/>
      <c r="Y262" s="128">
        <f>Table2[[#This Row],[3PM]]</f>
        <v>0.8</v>
      </c>
      <c r="Z262" s="128">
        <f>Table2[[#This Row],[3PA]]</f>
        <v>2.2999999999999998</v>
      </c>
      <c r="AA262" s="128">
        <f>IFERROR(VLOOKUP(Table2[[#This Row],[Player]],Last1!$B:$AD,12,0),"-")</f>
        <v>0</v>
      </c>
      <c r="AB262" s="128">
        <f>IFERROR(VLOOKUP(Table2[[#This Row],[Player]],Last1!$B:$AD,13,0),"-")</f>
        <v>3</v>
      </c>
      <c r="AC262" s="128">
        <f>IFERROR(VLOOKUP(Table2[[#This Row],[Player]],Last3!$B:$AD,12,0),"-")</f>
        <v>0.8</v>
      </c>
      <c r="AD262" s="128">
        <f>IFERROR(VLOOKUP(Table2[[#This Row],[Player]],Last3!$B:$AD,13,0),"-")</f>
        <v>3</v>
      </c>
      <c r="AE262" s="135">
        <f>0.33*AVERAGE(Table2[[#This Row],[L3_3PA]],Table2[[#This Row],[SEA_3PA]])</f>
        <v>0.87450000000000006</v>
      </c>
      <c r="AF262" s="76">
        <f>Table2[[#This Row],[L1_3PM]]</f>
        <v>0</v>
      </c>
      <c r="AG262" s="135">
        <f>IFERROR(Table2[[#This Row],[PROJ 3PM]]-Table2[[#This Row],[LG 3PM]],"-")</f>
        <v>0.87450000000000006</v>
      </c>
      <c r="AH26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3" spans="1:34" x14ac:dyDescent="0.3">
      <c r="A263" s="2" t="s">
        <v>2407</v>
      </c>
      <c r="B263" s="129" t="str">
        <f>IFERROR(VLOOKUP(Table2[[#This Row],[Player]],Season!$B:$AD,2,0),"-")</f>
        <v>GSW</v>
      </c>
      <c r="C263" s="19">
        <f>IFERROR(VLOOKUP(Table2[[#This Row],[Player]],Season!$B:$AD,3,0),"-")</f>
        <v>39</v>
      </c>
      <c r="D263" s="19">
        <f>IFERROR(VLOOKUP(Table2[[#This Row],[Player]],Season!$B:$AD,4,0),"-")</f>
        <v>5</v>
      </c>
      <c r="E263" s="19">
        <f>IFERROR(VLOOKUP(Table2[[#This Row],[Player]],Season!$B:$AD,7,0),"-")</f>
        <v>14</v>
      </c>
      <c r="F263" s="19">
        <f>IFERROR(VLOOKUP(Table2[[#This Row],[Player]],Season!$B:$AD,8,0),"-")</f>
        <v>2</v>
      </c>
      <c r="G263" s="19">
        <f>IFERROR(VLOOKUP(Table2[[#This Row],[Player]],Season!$B:$AD,20,0),"-")</f>
        <v>2</v>
      </c>
      <c r="H263" s="19">
        <f>IFERROR(VLOOKUP(Table2[[#This Row],[Player]],Season!$B:$AD,21,0),"-")</f>
        <v>2.8</v>
      </c>
      <c r="I263" s="19">
        <f>IFERROR(VLOOKUP(Table2[[#This Row],[Player]],Season!$B:$AD,9,0),"-")</f>
        <v>0.8</v>
      </c>
      <c r="J263" s="19">
        <f>IFERROR(VLOOKUP(Table2[[#This Row],[Player]],Season!$B:$AD,10,0),"-")</f>
        <v>2.2000000000000002</v>
      </c>
      <c r="K263" s="19">
        <f>IFERROR(VLOOKUP(Table2[[#This Row],[Player]],Season!$B:$AD,12,0),"-")</f>
        <v>0</v>
      </c>
      <c r="L263" s="19">
        <f>IFERROR(VLOOKUP(Table2[[#This Row],[Player]],Season!$B:$AD,13,0),"-")</f>
        <v>1.4</v>
      </c>
      <c r="M263" s="19">
        <f>IFERROR(VLOOKUP(Table2[[#This Row],[Player]],Season!$B:$AD,15,0),"-")</f>
        <v>0.4</v>
      </c>
      <c r="N263" s="19">
        <f>IFERROR(VLOOKUP(Table2[[#This Row],[Player]],Season!$B:$AD,16,0),"-")</f>
        <v>0.6</v>
      </c>
      <c r="O263" s="19" t="str">
        <f>IFERROR(VLOOKUP(Table2[[#This Row],[Player]],Last3!$B:$AD,7,0),"-")</f>
        <v>-</v>
      </c>
      <c r="P263" s="19" t="str">
        <f>IFERROR(VLOOKUP(Table2[[#This Row],[Player]],Last3!$B:$AD,8,0),"-")</f>
        <v>-</v>
      </c>
      <c r="Q263" s="19" t="str">
        <f>IFERROR(VLOOKUP(Table2[[#This Row],[Player]],Last3!$B:$AD,20,0),"-")</f>
        <v>-</v>
      </c>
      <c r="R263" s="19" t="str">
        <f>IFERROR(VLOOKUP(Table2[[#This Row],[Player]],Last3!$B:$AD,21,0),"-")</f>
        <v>-</v>
      </c>
      <c r="S263" s="19" t="str">
        <f>IFERROR(VLOOKUP(Table2[[#This Row],[Player]],Last1!$B:$AD,7,0),"-")</f>
        <v>-</v>
      </c>
      <c r="T263" s="19" t="str">
        <f>IFERROR(VLOOKUP(Table2[[#This Row],[Player]],Last1!$B:$AD,8,0),"-")</f>
        <v>-</v>
      </c>
      <c r="U263" s="19" t="str">
        <f>IFERROR(VLOOKUP(Table2[[#This Row],[Player]],Last1!$B:$AD,20,0),"-")</f>
        <v>-</v>
      </c>
      <c r="V263" s="19" t="str">
        <f>IFERROR(VLOOKUP(Table2[[#This Row],[Player]],Last1!$B:$AD,21,0),"-")</f>
        <v>-</v>
      </c>
      <c r="Y263" s="128">
        <f>Table2[[#This Row],[3PM]]</f>
        <v>0</v>
      </c>
      <c r="Z263" s="128">
        <f>Table2[[#This Row],[3PA]]</f>
        <v>1.4</v>
      </c>
      <c r="AA263" s="128" t="str">
        <f>IFERROR(VLOOKUP(Table2[[#This Row],[Player]],Last1!$B:$AD,12,0),"-")</f>
        <v>-</v>
      </c>
      <c r="AB263" s="128" t="str">
        <f>IFERROR(VLOOKUP(Table2[[#This Row],[Player]],Last1!$B:$AD,13,0),"-")</f>
        <v>-</v>
      </c>
      <c r="AC263" s="128" t="str">
        <f>IFERROR(VLOOKUP(Table2[[#This Row],[Player]],Last3!$B:$AD,12,0),"-")</f>
        <v>-</v>
      </c>
      <c r="AD263" s="128" t="str">
        <f>IFERROR(VLOOKUP(Table2[[#This Row],[Player]],Last3!$B:$AD,13,0),"-")</f>
        <v>-</v>
      </c>
      <c r="AE263" s="135">
        <f>0.33*AVERAGE(Table2[[#This Row],[L3_3PA]],Table2[[#This Row],[SEA_3PA]])</f>
        <v>0.46199999999999997</v>
      </c>
      <c r="AF263" s="76" t="str">
        <f>Table2[[#This Row],[L1_3PM]]</f>
        <v>-</v>
      </c>
      <c r="AG263" s="135" t="str">
        <f>IFERROR(Table2[[#This Row],[PROJ 3PM]]-Table2[[#This Row],[LG 3PM]],"-")</f>
        <v>-</v>
      </c>
      <c r="AH26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4" spans="1:34" x14ac:dyDescent="0.3">
      <c r="A264" s="2" t="s">
        <v>74</v>
      </c>
      <c r="B264" s="129" t="str">
        <f>IFERROR(VLOOKUP(Table2[[#This Row],[Player]],Season!$B:$AD,2,0),"-")</f>
        <v>PHX</v>
      </c>
      <c r="C264" s="19">
        <f>IFERROR(VLOOKUP(Table2[[#This Row],[Player]],Season!$B:$AD,3,0),"-")</f>
        <v>27</v>
      </c>
      <c r="D264" s="19">
        <f>IFERROR(VLOOKUP(Table2[[#This Row],[Player]],Season!$B:$AD,4,0),"-")</f>
        <v>14</v>
      </c>
      <c r="E264" s="19">
        <f>IFERROR(VLOOKUP(Table2[[#This Row],[Player]],Season!$B:$AD,7,0),"-")</f>
        <v>14.2</v>
      </c>
      <c r="F264" s="19">
        <f>IFERROR(VLOOKUP(Table2[[#This Row],[Player]],Season!$B:$AD,8,0),"-")</f>
        <v>6.2</v>
      </c>
      <c r="G264" s="19">
        <f>IFERROR(VLOOKUP(Table2[[#This Row],[Player]],Season!$B:$AD,20,0),"-")</f>
        <v>4</v>
      </c>
      <c r="H264" s="19">
        <f>IFERROR(VLOOKUP(Table2[[#This Row],[Player]],Season!$B:$AD,21,0),"-")</f>
        <v>1.1000000000000001</v>
      </c>
      <c r="I264" s="19">
        <f>IFERROR(VLOOKUP(Table2[[#This Row],[Player]],Season!$B:$AD,9,0),"-")</f>
        <v>2.5</v>
      </c>
      <c r="J264" s="19">
        <f>IFERROR(VLOOKUP(Table2[[#This Row],[Player]],Season!$B:$AD,10,0),"-")</f>
        <v>4.5999999999999996</v>
      </c>
      <c r="K264" s="19">
        <f>IFERROR(VLOOKUP(Table2[[#This Row],[Player]],Season!$B:$AD,12,0),"-")</f>
        <v>0.2</v>
      </c>
      <c r="L264" s="19">
        <f>IFERROR(VLOOKUP(Table2[[#This Row],[Player]],Season!$B:$AD,13,0),"-")</f>
        <v>0.6</v>
      </c>
      <c r="M264" s="19">
        <f>IFERROR(VLOOKUP(Table2[[#This Row],[Player]],Season!$B:$AD,15,0),"-")</f>
        <v>1</v>
      </c>
      <c r="N264" s="19">
        <f>IFERROR(VLOOKUP(Table2[[#This Row],[Player]],Season!$B:$AD,16,0),"-")</f>
        <v>1.4</v>
      </c>
      <c r="O264" s="19">
        <f>IFERROR(VLOOKUP(Table2[[#This Row],[Player]],Last3!$B:$AD,7,0),"-")</f>
        <v>19.7</v>
      </c>
      <c r="P264" s="19">
        <f>IFERROR(VLOOKUP(Table2[[#This Row],[Player]],Last3!$B:$AD,8,0),"-")</f>
        <v>7.7</v>
      </c>
      <c r="Q264" s="19">
        <f>IFERROR(VLOOKUP(Table2[[#This Row],[Player]],Last3!$B:$AD,20,0),"-")</f>
        <v>4.3</v>
      </c>
      <c r="R264" s="19">
        <f>IFERROR(VLOOKUP(Table2[[#This Row],[Player]],Last3!$B:$AD,21,0),"-")</f>
        <v>1.7</v>
      </c>
      <c r="S264" s="19" t="str">
        <f>IFERROR(VLOOKUP(Table2[[#This Row],[Player]],Last1!$B:$AD,7,0),"-")</f>
        <v>-</v>
      </c>
      <c r="T264" s="19" t="str">
        <f>IFERROR(VLOOKUP(Table2[[#This Row],[Player]],Last1!$B:$AD,8,0),"-")</f>
        <v>-</v>
      </c>
      <c r="U264" s="19" t="str">
        <f>IFERROR(VLOOKUP(Table2[[#This Row],[Player]],Last1!$B:$AD,20,0),"-")</f>
        <v>-</v>
      </c>
      <c r="V264" s="19" t="str">
        <f>IFERROR(VLOOKUP(Table2[[#This Row],[Player]],Last1!$B:$AD,21,0),"-")</f>
        <v>-</v>
      </c>
      <c r="Y264" s="128">
        <f>Table2[[#This Row],[3PM]]</f>
        <v>0.2</v>
      </c>
      <c r="Z264" s="128">
        <f>Table2[[#This Row],[3PA]]</f>
        <v>0.6</v>
      </c>
      <c r="AA264" s="128" t="str">
        <f>IFERROR(VLOOKUP(Table2[[#This Row],[Player]],Last1!$B:$AD,12,0),"-")</f>
        <v>-</v>
      </c>
      <c r="AB264" s="128" t="str">
        <f>IFERROR(VLOOKUP(Table2[[#This Row],[Player]],Last1!$B:$AD,13,0),"-")</f>
        <v>-</v>
      </c>
      <c r="AC264" s="128">
        <f>IFERROR(VLOOKUP(Table2[[#This Row],[Player]],Last3!$B:$AD,12,0),"-")</f>
        <v>0</v>
      </c>
      <c r="AD264" s="128">
        <f>IFERROR(VLOOKUP(Table2[[#This Row],[Player]],Last3!$B:$AD,13,0),"-")</f>
        <v>0.3</v>
      </c>
      <c r="AE264" s="135">
        <f>0.33*AVERAGE(Table2[[#This Row],[L3_3PA]],Table2[[#This Row],[SEA_3PA]])</f>
        <v>0.14849999999999999</v>
      </c>
      <c r="AF264" s="76" t="str">
        <f>Table2[[#This Row],[L1_3PM]]</f>
        <v>-</v>
      </c>
      <c r="AG264" s="135" t="str">
        <f>IFERROR(Table2[[#This Row],[PROJ 3PM]]-Table2[[#This Row],[LG 3PM]],"-")</f>
        <v>-</v>
      </c>
      <c r="AH26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5" spans="1:34" x14ac:dyDescent="0.3">
      <c r="A265" s="2" t="s">
        <v>445</v>
      </c>
      <c r="B265" s="129" t="str">
        <f>IFERROR(VLOOKUP(Table2[[#This Row],[Player]],Season!$B:$AD,2,0),"-")</f>
        <v>SAC</v>
      </c>
      <c r="C265" s="19">
        <f>IFERROR(VLOOKUP(Table2[[#This Row],[Player]],Season!$B:$AD,3,0),"-")</f>
        <v>22</v>
      </c>
      <c r="D265" s="19">
        <f>IFERROR(VLOOKUP(Table2[[#This Row],[Player]],Season!$B:$AD,4,0),"-")</f>
        <v>13</v>
      </c>
      <c r="E265" s="19">
        <f>IFERROR(VLOOKUP(Table2[[#This Row],[Player]],Season!$B:$AD,7,0),"-")</f>
        <v>14.4</v>
      </c>
      <c r="F265" s="19">
        <f>IFERROR(VLOOKUP(Table2[[#This Row],[Player]],Season!$B:$AD,8,0),"-")</f>
        <v>4.5999999999999996</v>
      </c>
      <c r="G265" s="19">
        <f>IFERROR(VLOOKUP(Table2[[#This Row],[Player]],Season!$B:$AD,20,0),"-")</f>
        <v>2</v>
      </c>
      <c r="H265" s="19">
        <f>IFERROR(VLOOKUP(Table2[[#This Row],[Player]],Season!$B:$AD,21,0),"-")</f>
        <v>0.8</v>
      </c>
      <c r="I265" s="19">
        <f>IFERROR(VLOOKUP(Table2[[#This Row],[Player]],Season!$B:$AD,9,0),"-")</f>
        <v>1.6</v>
      </c>
      <c r="J265" s="19">
        <f>IFERROR(VLOOKUP(Table2[[#This Row],[Player]],Season!$B:$AD,10,0),"-")</f>
        <v>3.1</v>
      </c>
      <c r="K265" s="19">
        <f>IFERROR(VLOOKUP(Table2[[#This Row],[Player]],Season!$B:$AD,12,0),"-")</f>
        <v>0.8</v>
      </c>
      <c r="L265" s="19">
        <f>IFERROR(VLOOKUP(Table2[[#This Row],[Player]],Season!$B:$AD,13,0),"-")</f>
        <v>1.9</v>
      </c>
      <c r="M265" s="19">
        <f>IFERROR(VLOOKUP(Table2[[#This Row],[Player]],Season!$B:$AD,15,0),"-")</f>
        <v>0.6</v>
      </c>
      <c r="N265" s="19">
        <f>IFERROR(VLOOKUP(Table2[[#This Row],[Player]],Season!$B:$AD,16,0),"-")</f>
        <v>0.8</v>
      </c>
      <c r="O265" s="19">
        <f>IFERROR(VLOOKUP(Table2[[#This Row],[Player]],Last3!$B:$AD,7,0),"-")</f>
        <v>12.5</v>
      </c>
      <c r="P265" s="19">
        <f>IFERROR(VLOOKUP(Table2[[#This Row],[Player]],Last3!$B:$AD,8,0),"-")</f>
        <v>4</v>
      </c>
      <c r="Q265" s="19">
        <f>IFERROR(VLOOKUP(Table2[[#This Row],[Player]],Last3!$B:$AD,20,0),"-")</f>
        <v>1.5</v>
      </c>
      <c r="R265" s="19">
        <f>IFERROR(VLOOKUP(Table2[[#This Row],[Player]],Last3!$B:$AD,21,0),"-")</f>
        <v>1.3</v>
      </c>
      <c r="S265" s="19">
        <f>IFERROR(VLOOKUP(Table2[[#This Row],[Player]],Last1!$B:$AD,7,0),"-")</f>
        <v>5.8</v>
      </c>
      <c r="T265" s="19">
        <f>IFERROR(VLOOKUP(Table2[[#This Row],[Player]],Last1!$B:$AD,8,0),"-")</f>
        <v>2</v>
      </c>
      <c r="U265" s="19">
        <f>IFERROR(VLOOKUP(Table2[[#This Row],[Player]],Last1!$B:$AD,20,0),"-")</f>
        <v>0</v>
      </c>
      <c r="V265" s="19">
        <f>IFERROR(VLOOKUP(Table2[[#This Row],[Player]],Last1!$B:$AD,21,0),"-")</f>
        <v>0</v>
      </c>
      <c r="Y265" s="128">
        <f>Table2[[#This Row],[3PM]]</f>
        <v>0.8</v>
      </c>
      <c r="Z265" s="128">
        <f>Table2[[#This Row],[3PA]]</f>
        <v>1.9</v>
      </c>
      <c r="AA265" s="128">
        <f>IFERROR(VLOOKUP(Table2[[#This Row],[Player]],Last1!$B:$AD,12,0),"-")</f>
        <v>0</v>
      </c>
      <c r="AB265" s="128">
        <f>IFERROR(VLOOKUP(Table2[[#This Row],[Player]],Last1!$B:$AD,13,0),"-")</f>
        <v>1</v>
      </c>
      <c r="AC265" s="128">
        <f>IFERROR(VLOOKUP(Table2[[#This Row],[Player]],Last3!$B:$AD,12,0),"-")</f>
        <v>0.5</v>
      </c>
      <c r="AD265" s="128">
        <f>IFERROR(VLOOKUP(Table2[[#This Row],[Player]],Last3!$B:$AD,13,0),"-")</f>
        <v>1.5</v>
      </c>
      <c r="AE265" s="135">
        <f>0.33*AVERAGE(Table2[[#This Row],[L3_3PA]],Table2[[#This Row],[SEA_3PA]])</f>
        <v>0.56100000000000005</v>
      </c>
      <c r="AF265" s="76">
        <f>Table2[[#This Row],[L1_3PM]]</f>
        <v>0</v>
      </c>
      <c r="AG265" s="135">
        <f>IFERROR(Table2[[#This Row],[PROJ 3PM]]-Table2[[#This Row],[LG 3PM]],"-")</f>
        <v>0.56100000000000005</v>
      </c>
      <c r="AH26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6" spans="1:34" x14ac:dyDescent="0.3">
      <c r="A266" s="2" t="s">
        <v>349</v>
      </c>
      <c r="B266" s="129" t="str">
        <f>IFERROR(VLOOKUP(Table2[[#This Row],[Player]],Season!$B:$AD,2,0),"-")</f>
        <v>MEM</v>
      </c>
      <c r="C266" s="134">
        <f>IFERROR(VLOOKUP(Table2[[#This Row],[Player]],Season!$B:$AD,3,0),"-")</f>
        <v>22</v>
      </c>
      <c r="D266" s="134">
        <f>IFERROR(VLOOKUP(Table2[[#This Row],[Player]],Season!$B:$AD,4,0),"-")</f>
        <v>14</v>
      </c>
      <c r="E266" s="134">
        <f>IFERROR(VLOOKUP(Table2[[#This Row],[Player]],Season!$B:$AD,7,0),"-")</f>
        <v>16.8</v>
      </c>
      <c r="F266" s="19">
        <f>IFERROR(VLOOKUP(Table2[[#This Row],[Player]],Season!$B:$AD,8,0),"-")</f>
        <v>7.9</v>
      </c>
      <c r="G266" s="19">
        <f>IFERROR(VLOOKUP(Table2[[#This Row],[Player]],Season!$B:$AD,20,0),"-")</f>
        <v>2.8</v>
      </c>
      <c r="H266" s="19">
        <f>IFERROR(VLOOKUP(Table2[[#This Row],[Player]],Season!$B:$AD,21,0),"-")</f>
        <v>1</v>
      </c>
      <c r="I266" s="19">
        <f>IFERROR(VLOOKUP(Table2[[#This Row],[Player]],Season!$B:$AD,9,0),"-")</f>
        <v>3</v>
      </c>
      <c r="J266" s="19">
        <f>IFERROR(VLOOKUP(Table2[[#This Row],[Player]],Season!$B:$AD,10,0),"-")</f>
        <v>6.6</v>
      </c>
      <c r="K266" s="19">
        <f>IFERROR(VLOOKUP(Table2[[#This Row],[Player]],Season!$B:$AD,12,0),"-")</f>
        <v>1.1000000000000001</v>
      </c>
      <c r="L266" s="19">
        <f>IFERROR(VLOOKUP(Table2[[#This Row],[Player]],Season!$B:$AD,13,0),"-")</f>
        <v>3.4</v>
      </c>
      <c r="M266" s="19">
        <f>IFERROR(VLOOKUP(Table2[[#This Row],[Player]],Season!$B:$AD,15,0),"-")</f>
        <v>0.8</v>
      </c>
      <c r="N266" s="19">
        <f>IFERROR(VLOOKUP(Table2[[#This Row],[Player]],Season!$B:$AD,16,0),"-")</f>
        <v>1.2</v>
      </c>
      <c r="O266" s="19">
        <f>IFERROR(VLOOKUP(Table2[[#This Row],[Player]],Last3!$B:$AD,7,0),"-")</f>
        <v>18</v>
      </c>
      <c r="P266" s="19">
        <f>IFERROR(VLOOKUP(Table2[[#This Row],[Player]],Last3!$B:$AD,8,0),"-")</f>
        <v>5.8</v>
      </c>
      <c r="Q266" s="19">
        <f>IFERROR(VLOOKUP(Table2[[#This Row],[Player]],Last3!$B:$AD,20,0),"-")</f>
        <v>2.5</v>
      </c>
      <c r="R266" s="19">
        <f>IFERROR(VLOOKUP(Table2[[#This Row],[Player]],Last3!$B:$AD,21,0),"-")</f>
        <v>1.3</v>
      </c>
      <c r="S266" s="19">
        <f>IFERROR(VLOOKUP(Table2[[#This Row],[Player]],Last1!$B:$AD,7,0),"-")</f>
        <v>11</v>
      </c>
      <c r="T266" s="19">
        <f>IFERROR(VLOOKUP(Table2[[#This Row],[Player]],Last1!$B:$AD,8,0),"-")</f>
        <v>0</v>
      </c>
      <c r="U266" s="19">
        <f>IFERROR(VLOOKUP(Table2[[#This Row],[Player]],Last1!$B:$AD,20,0),"-")</f>
        <v>4</v>
      </c>
      <c r="V266" s="19">
        <f>IFERROR(VLOOKUP(Table2[[#This Row],[Player]],Last1!$B:$AD,21,0),"-")</f>
        <v>1</v>
      </c>
      <c r="W266" s="75"/>
      <c r="X266" s="75"/>
      <c r="Y266" s="128">
        <f>Table2[[#This Row],[3PM]]</f>
        <v>1.1000000000000001</v>
      </c>
      <c r="Z266" s="128">
        <f>Table2[[#This Row],[3PA]]</f>
        <v>3.4</v>
      </c>
      <c r="AA266" s="128">
        <f>IFERROR(VLOOKUP(Table2[[#This Row],[Player]],Last1!$B:$AD,12,0),"-")</f>
        <v>0</v>
      </c>
      <c r="AB266" s="128">
        <f>IFERROR(VLOOKUP(Table2[[#This Row],[Player]],Last1!$B:$AD,13,0),"-")</f>
        <v>2</v>
      </c>
      <c r="AC266" s="128">
        <f>IFERROR(VLOOKUP(Table2[[#This Row],[Player]],Last3!$B:$AD,12,0),"-")</f>
        <v>0.5</v>
      </c>
      <c r="AD266" s="128">
        <f>IFERROR(VLOOKUP(Table2[[#This Row],[Player]],Last3!$B:$AD,13,0),"-")</f>
        <v>3.3</v>
      </c>
      <c r="AE266" s="135">
        <f>0.33*AVERAGE(Table2[[#This Row],[L3_3PA]],Table2[[#This Row],[SEA_3PA]])</f>
        <v>1.1054999999999999</v>
      </c>
      <c r="AF266" s="76">
        <f>Table2[[#This Row],[L1_3PM]]</f>
        <v>0</v>
      </c>
      <c r="AG266" s="135">
        <f>IFERROR(Table2[[#This Row],[PROJ 3PM]]-Table2[[#This Row],[LG 3PM]],"-")</f>
        <v>1.1054999999999999</v>
      </c>
      <c r="AH26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7" spans="1:34" x14ac:dyDescent="0.3">
      <c r="A267" s="2" t="s">
        <v>2271</v>
      </c>
      <c r="B267" s="129" t="str">
        <f>IFERROR(VLOOKUP(Table2[[#This Row],[Player]],Season!$B:$AD,2,0),"-")</f>
        <v>CLE</v>
      </c>
      <c r="C267" s="19">
        <f>IFERROR(VLOOKUP(Table2[[#This Row],[Player]],Season!$B:$AD,3,0),"-")</f>
        <v>32</v>
      </c>
      <c r="D267" s="19">
        <f>IFERROR(VLOOKUP(Table2[[#This Row],[Player]],Season!$B:$AD,4,0),"-")</f>
        <v>14</v>
      </c>
      <c r="E267" s="19">
        <f>IFERROR(VLOOKUP(Table2[[#This Row],[Player]],Season!$B:$AD,7,0),"-")</f>
        <v>17.8</v>
      </c>
      <c r="F267" s="19">
        <f>IFERROR(VLOOKUP(Table2[[#This Row],[Player]],Season!$B:$AD,8,0),"-")</f>
        <v>5.4</v>
      </c>
      <c r="G267" s="19">
        <f>IFERROR(VLOOKUP(Table2[[#This Row],[Player]],Season!$B:$AD,20,0),"-")</f>
        <v>1.9</v>
      </c>
      <c r="H267" s="19">
        <f>IFERROR(VLOOKUP(Table2[[#This Row],[Player]],Season!$B:$AD,21,0),"-")</f>
        <v>2.9</v>
      </c>
      <c r="I267" s="19">
        <f>IFERROR(VLOOKUP(Table2[[#This Row],[Player]],Season!$B:$AD,9,0),"-")</f>
        <v>2.1</v>
      </c>
      <c r="J267" s="19">
        <f>IFERROR(VLOOKUP(Table2[[#This Row],[Player]],Season!$B:$AD,10,0),"-")</f>
        <v>5.0999999999999996</v>
      </c>
      <c r="K267" s="19">
        <f>IFERROR(VLOOKUP(Table2[[#This Row],[Player]],Season!$B:$AD,12,0),"-")</f>
        <v>0.4</v>
      </c>
      <c r="L267" s="19">
        <f>IFERROR(VLOOKUP(Table2[[#This Row],[Player]],Season!$B:$AD,13,0),"-")</f>
        <v>1.8</v>
      </c>
      <c r="M267" s="19">
        <f>IFERROR(VLOOKUP(Table2[[#This Row],[Player]],Season!$B:$AD,15,0),"-")</f>
        <v>0.8</v>
      </c>
      <c r="N267" s="19">
        <f>IFERROR(VLOOKUP(Table2[[#This Row],[Player]],Season!$B:$AD,16,0),"-")</f>
        <v>0.9</v>
      </c>
      <c r="O267" s="19">
        <f>IFERROR(VLOOKUP(Table2[[#This Row],[Player]],Last3!$B:$AD,7,0),"-")</f>
        <v>18.399999999999999</v>
      </c>
      <c r="P267" s="19">
        <f>IFERROR(VLOOKUP(Table2[[#This Row],[Player]],Last3!$B:$AD,8,0),"-")</f>
        <v>4.8</v>
      </c>
      <c r="Q267" s="19">
        <f>IFERROR(VLOOKUP(Table2[[#This Row],[Player]],Last3!$B:$AD,20,0),"-")</f>
        <v>0.8</v>
      </c>
      <c r="R267" s="19">
        <f>IFERROR(VLOOKUP(Table2[[#This Row],[Player]],Last3!$B:$AD,21,0),"-")</f>
        <v>2.8</v>
      </c>
      <c r="S267" s="19">
        <f>IFERROR(VLOOKUP(Table2[[#This Row],[Player]],Last1!$B:$AD,7,0),"-")</f>
        <v>19.2</v>
      </c>
      <c r="T267" s="19">
        <f>IFERROR(VLOOKUP(Table2[[#This Row],[Player]],Last1!$B:$AD,8,0),"-")</f>
        <v>9</v>
      </c>
      <c r="U267" s="19">
        <f>IFERROR(VLOOKUP(Table2[[#This Row],[Player]],Last1!$B:$AD,20,0),"-")</f>
        <v>2</v>
      </c>
      <c r="V267" s="19">
        <f>IFERROR(VLOOKUP(Table2[[#This Row],[Player]],Last1!$B:$AD,21,0),"-")</f>
        <v>1</v>
      </c>
      <c r="Y267" s="128">
        <f>Table2[[#This Row],[3PM]]</f>
        <v>0.4</v>
      </c>
      <c r="Z267" s="128">
        <f>Table2[[#This Row],[3PA]]</f>
        <v>1.8</v>
      </c>
      <c r="AA267" s="128">
        <f>IFERROR(VLOOKUP(Table2[[#This Row],[Player]],Last1!$B:$AD,12,0),"-")</f>
        <v>1</v>
      </c>
      <c r="AB267" s="128">
        <f>IFERROR(VLOOKUP(Table2[[#This Row],[Player]],Last1!$B:$AD,13,0),"-")</f>
        <v>2</v>
      </c>
      <c r="AC267" s="128">
        <f>IFERROR(VLOOKUP(Table2[[#This Row],[Player]],Last3!$B:$AD,12,0),"-")</f>
        <v>0.3</v>
      </c>
      <c r="AD267" s="128">
        <f>IFERROR(VLOOKUP(Table2[[#This Row],[Player]],Last3!$B:$AD,13,0),"-")</f>
        <v>1.8</v>
      </c>
      <c r="AE267" s="83">
        <f>0.33*AVERAGE(Table2[[#This Row],[L3_3PA]],Table2[[#This Row],[SEA_3PA]])</f>
        <v>0.59400000000000008</v>
      </c>
      <c r="AF267" s="21">
        <f>Table2[[#This Row],[L1_3PM]]</f>
        <v>1</v>
      </c>
      <c r="AG267" s="83">
        <f>IFERROR(Table2[[#This Row],[PROJ 3PM]]-Table2[[#This Row],[LG 3PM]],"-")</f>
        <v>-0.40599999999999992</v>
      </c>
      <c r="AH26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8" spans="1:34" x14ac:dyDescent="0.3">
      <c r="A268" s="2" t="s">
        <v>2403</v>
      </c>
      <c r="B268" s="129" t="str">
        <f>IFERROR(VLOOKUP(Table2[[#This Row],[Player]],Season!$B:$AD,2,0),"-")</f>
        <v>MIL</v>
      </c>
      <c r="C268" s="134">
        <f>IFERROR(VLOOKUP(Table2[[#This Row],[Player]],Season!$B:$AD,3,0),"-")</f>
        <v>32</v>
      </c>
      <c r="D268" s="134">
        <f>IFERROR(VLOOKUP(Table2[[#This Row],[Player]],Season!$B:$AD,4,0),"-")</f>
        <v>10</v>
      </c>
      <c r="E268" s="134">
        <f>IFERROR(VLOOKUP(Table2[[#This Row],[Player]],Season!$B:$AD,7,0),"-")</f>
        <v>17.7</v>
      </c>
      <c r="F268" s="19">
        <f>IFERROR(VLOOKUP(Table2[[#This Row],[Player]],Season!$B:$AD,8,0),"-")</f>
        <v>5.2</v>
      </c>
      <c r="G268" s="19">
        <f>IFERROR(VLOOKUP(Table2[[#This Row],[Player]],Season!$B:$AD,20,0),"-")</f>
        <v>4.3</v>
      </c>
      <c r="H268" s="19">
        <f>IFERROR(VLOOKUP(Table2[[#This Row],[Player]],Season!$B:$AD,21,0),"-")</f>
        <v>1.4</v>
      </c>
      <c r="I268" s="19">
        <f>IFERROR(VLOOKUP(Table2[[#This Row],[Player]],Season!$B:$AD,9,0),"-")</f>
        <v>1.8</v>
      </c>
      <c r="J268" s="19">
        <f>IFERROR(VLOOKUP(Table2[[#This Row],[Player]],Season!$B:$AD,10,0),"-")</f>
        <v>4</v>
      </c>
      <c r="K268" s="19">
        <f>IFERROR(VLOOKUP(Table2[[#This Row],[Player]],Season!$B:$AD,12,0),"-")</f>
        <v>0.9</v>
      </c>
      <c r="L268" s="19">
        <f>IFERROR(VLOOKUP(Table2[[#This Row],[Player]],Season!$B:$AD,13,0),"-")</f>
        <v>2.9</v>
      </c>
      <c r="M268" s="19">
        <f>IFERROR(VLOOKUP(Table2[[#This Row],[Player]],Season!$B:$AD,15,0),"-")</f>
        <v>0.7</v>
      </c>
      <c r="N268" s="19">
        <f>IFERROR(VLOOKUP(Table2[[#This Row],[Player]],Season!$B:$AD,16,0),"-")</f>
        <v>0.7</v>
      </c>
      <c r="O268" s="19">
        <f>IFERROR(VLOOKUP(Table2[[#This Row],[Player]],Last3!$B:$AD,7,0),"-")</f>
        <v>12.1</v>
      </c>
      <c r="P268" s="19">
        <f>IFERROR(VLOOKUP(Table2[[#This Row],[Player]],Last3!$B:$AD,8,0),"-")</f>
        <v>2</v>
      </c>
      <c r="Q268" s="19">
        <f>IFERROR(VLOOKUP(Table2[[#This Row],[Player]],Last3!$B:$AD,20,0),"-")</f>
        <v>3</v>
      </c>
      <c r="R268" s="19">
        <f>IFERROR(VLOOKUP(Table2[[#This Row],[Player]],Last3!$B:$AD,21,0),"-")</f>
        <v>1</v>
      </c>
      <c r="S268" s="19">
        <f>IFERROR(VLOOKUP(Table2[[#This Row],[Player]],Last1!$B:$AD,7,0),"-")</f>
        <v>12.1</v>
      </c>
      <c r="T268" s="19">
        <f>IFERROR(VLOOKUP(Table2[[#This Row],[Player]],Last1!$B:$AD,8,0),"-")</f>
        <v>2</v>
      </c>
      <c r="U268" s="19">
        <f>IFERROR(VLOOKUP(Table2[[#This Row],[Player]],Last1!$B:$AD,20,0),"-")</f>
        <v>3</v>
      </c>
      <c r="V268" s="19">
        <f>IFERROR(VLOOKUP(Table2[[#This Row],[Player]],Last1!$B:$AD,21,0),"-")</f>
        <v>1</v>
      </c>
      <c r="W268" s="75"/>
      <c r="X268" s="75"/>
      <c r="Y268" s="128">
        <f>Table2[[#This Row],[3PM]]</f>
        <v>0.9</v>
      </c>
      <c r="Z268" s="128">
        <f>Table2[[#This Row],[3PA]]</f>
        <v>2.9</v>
      </c>
      <c r="AA268" s="128">
        <f>IFERROR(VLOOKUP(Table2[[#This Row],[Player]],Last1!$B:$AD,12,0),"-")</f>
        <v>0</v>
      </c>
      <c r="AB268" s="128">
        <f>IFERROR(VLOOKUP(Table2[[#This Row],[Player]],Last1!$B:$AD,13,0),"-")</f>
        <v>1</v>
      </c>
      <c r="AC268" s="128">
        <f>IFERROR(VLOOKUP(Table2[[#This Row],[Player]],Last3!$B:$AD,12,0),"-")</f>
        <v>0</v>
      </c>
      <c r="AD268" s="128">
        <f>IFERROR(VLOOKUP(Table2[[#This Row],[Player]],Last3!$B:$AD,13,0),"-")</f>
        <v>1</v>
      </c>
      <c r="AE268" s="135">
        <f>0.33*AVERAGE(Table2[[#This Row],[L3_3PA]],Table2[[#This Row],[SEA_3PA]])</f>
        <v>0.64349999999999996</v>
      </c>
      <c r="AF268" s="76">
        <f>Table2[[#This Row],[L1_3PM]]</f>
        <v>0</v>
      </c>
      <c r="AG268" s="135">
        <f>IFERROR(Table2[[#This Row],[PROJ 3PM]]-Table2[[#This Row],[LG 3PM]],"-")</f>
        <v>0.64349999999999996</v>
      </c>
      <c r="AH26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69" spans="1:34" x14ac:dyDescent="0.3">
      <c r="A269" s="2" t="s">
        <v>373</v>
      </c>
      <c r="B269" s="130" t="str">
        <f>IFERROR(VLOOKUP(Table2[[#This Row],[Player]],Season!$B:$AD,2,0),"-")</f>
        <v>SAS</v>
      </c>
      <c r="C269" s="75">
        <f>IFERROR(VLOOKUP(Table2[[#This Row],[Player]],Season!$B:$AD,3,0),"-")</f>
        <v>23</v>
      </c>
      <c r="D269" s="75">
        <f>IFERROR(VLOOKUP(Table2[[#This Row],[Player]],Season!$B:$AD,4,0),"-")</f>
        <v>6</v>
      </c>
      <c r="E269" s="75">
        <f>IFERROR(VLOOKUP(Table2[[#This Row],[Player]],Season!$B:$AD,7,0),"-")</f>
        <v>20.2</v>
      </c>
      <c r="F269" s="19">
        <f>IFERROR(VLOOKUP(Table2[[#This Row],[Player]],Season!$B:$AD,8,0),"-")</f>
        <v>6.2</v>
      </c>
      <c r="G269" s="19">
        <f>IFERROR(VLOOKUP(Table2[[#This Row],[Player]],Season!$B:$AD,20,0),"-")</f>
        <v>2.2000000000000002</v>
      </c>
      <c r="H269" s="19">
        <f>IFERROR(VLOOKUP(Table2[[#This Row],[Player]],Season!$B:$AD,21,0),"-")</f>
        <v>0.5</v>
      </c>
      <c r="I269" s="19">
        <f>IFERROR(VLOOKUP(Table2[[#This Row],[Player]],Season!$B:$AD,9,0),"-")</f>
        <v>2.2000000000000002</v>
      </c>
      <c r="J269" s="19">
        <f>IFERROR(VLOOKUP(Table2[[#This Row],[Player]],Season!$B:$AD,10,0),"-")</f>
        <v>5.3</v>
      </c>
      <c r="K269" s="19">
        <f>IFERROR(VLOOKUP(Table2[[#This Row],[Player]],Season!$B:$AD,12,0),"-")</f>
        <v>0.3</v>
      </c>
      <c r="L269" s="19">
        <f>IFERROR(VLOOKUP(Table2[[#This Row],[Player]],Season!$B:$AD,13,0),"-")</f>
        <v>1.3</v>
      </c>
      <c r="M269" s="19">
        <f>IFERROR(VLOOKUP(Table2[[#This Row],[Player]],Season!$B:$AD,15,0),"-")</f>
        <v>1.5</v>
      </c>
      <c r="N269" s="19">
        <f>IFERROR(VLOOKUP(Table2[[#This Row],[Player]],Season!$B:$AD,16,0),"-")</f>
        <v>2</v>
      </c>
      <c r="O269" s="19">
        <f>IFERROR(VLOOKUP(Table2[[#This Row],[Player]],Last3!$B:$AD,7,0),"-")</f>
        <v>20</v>
      </c>
      <c r="P269" s="19">
        <f>IFERROR(VLOOKUP(Table2[[#This Row],[Player]],Last3!$B:$AD,8,0),"-")</f>
        <v>4</v>
      </c>
      <c r="Q269" s="19">
        <f>IFERROR(VLOOKUP(Table2[[#This Row],[Player]],Last3!$B:$AD,20,0),"-")</f>
        <v>2</v>
      </c>
      <c r="R269" s="19">
        <f>IFERROR(VLOOKUP(Table2[[#This Row],[Player]],Last3!$B:$AD,21,0),"-")</f>
        <v>1</v>
      </c>
      <c r="S269" s="19">
        <f>IFERROR(VLOOKUP(Table2[[#This Row],[Player]],Last1!$B:$AD,7,0),"-")</f>
        <v>18.899999999999999</v>
      </c>
      <c r="T269" s="19">
        <f>IFERROR(VLOOKUP(Table2[[#This Row],[Player]],Last1!$B:$AD,8,0),"-")</f>
        <v>8</v>
      </c>
      <c r="U269" s="19">
        <f>IFERROR(VLOOKUP(Table2[[#This Row],[Player]],Last1!$B:$AD,20,0),"-")</f>
        <v>2</v>
      </c>
      <c r="V269" s="19">
        <f>IFERROR(VLOOKUP(Table2[[#This Row],[Player]],Last1!$B:$AD,21,0),"-")</f>
        <v>0</v>
      </c>
      <c r="W269" s="75"/>
      <c r="X269" s="75"/>
      <c r="Y269" s="128">
        <f>Table2[[#This Row],[3PM]]</f>
        <v>0.3</v>
      </c>
      <c r="Z269" s="128">
        <f>Table2[[#This Row],[3PA]]</f>
        <v>1.3</v>
      </c>
      <c r="AA269" s="128">
        <f>IFERROR(VLOOKUP(Table2[[#This Row],[Player]],Last1!$B:$AD,12,0),"-")</f>
        <v>1</v>
      </c>
      <c r="AB269" s="128">
        <f>IFERROR(VLOOKUP(Table2[[#This Row],[Player]],Last1!$B:$AD,13,0),"-")</f>
        <v>2</v>
      </c>
      <c r="AC269" s="128">
        <f>IFERROR(VLOOKUP(Table2[[#This Row],[Player]],Last3!$B:$AD,12,0),"-")</f>
        <v>0.5</v>
      </c>
      <c r="AD269" s="128">
        <f>IFERROR(VLOOKUP(Table2[[#This Row],[Player]],Last3!$B:$AD,13,0),"-")</f>
        <v>2</v>
      </c>
      <c r="AE269" s="135">
        <f>0.33*AVERAGE(Table2[[#This Row],[L3_3PA]],Table2[[#This Row],[SEA_3PA]])</f>
        <v>0.54449999999999998</v>
      </c>
      <c r="AF269" s="76">
        <f>Table2[[#This Row],[L1_3PM]]</f>
        <v>1</v>
      </c>
      <c r="AG269" s="135">
        <f>IFERROR(Table2[[#This Row],[PROJ 3PM]]-Table2[[#This Row],[LG 3PM]],"-")</f>
        <v>-0.45550000000000002</v>
      </c>
      <c r="AH269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0" spans="1:34" x14ac:dyDescent="0.3">
      <c r="A270" s="2" t="s">
        <v>589</v>
      </c>
      <c r="B270" s="129" t="str">
        <f>IFERROR(VLOOKUP(Table2[[#This Row],[Player]],Season!$B:$AD,2,0),"-")</f>
        <v>DEN</v>
      </c>
      <c r="C270" s="134">
        <f>IFERROR(VLOOKUP(Table2[[#This Row],[Player]],Season!$B:$AD,3,0),"-")</f>
        <v>25</v>
      </c>
      <c r="D270" s="134">
        <f>IFERROR(VLOOKUP(Table2[[#This Row],[Player]],Season!$B:$AD,4,0),"-")</f>
        <v>12</v>
      </c>
      <c r="E270" s="134">
        <f>IFERROR(VLOOKUP(Table2[[#This Row],[Player]],Season!$B:$AD,7,0),"-")</f>
        <v>10.7</v>
      </c>
      <c r="F270" s="19">
        <f>IFERROR(VLOOKUP(Table2[[#This Row],[Player]],Season!$B:$AD,8,0),"-")</f>
        <v>3.9</v>
      </c>
      <c r="G270" s="19">
        <f>IFERROR(VLOOKUP(Table2[[#This Row],[Player]],Season!$B:$AD,20,0),"-")</f>
        <v>3</v>
      </c>
      <c r="H270" s="19">
        <f>IFERROR(VLOOKUP(Table2[[#This Row],[Player]],Season!$B:$AD,21,0),"-")</f>
        <v>0.2</v>
      </c>
      <c r="I270" s="19">
        <f>IFERROR(VLOOKUP(Table2[[#This Row],[Player]],Season!$B:$AD,9,0),"-")</f>
        <v>1.6</v>
      </c>
      <c r="J270" s="19">
        <f>IFERROR(VLOOKUP(Table2[[#This Row],[Player]],Season!$B:$AD,10,0),"-")</f>
        <v>3.4</v>
      </c>
      <c r="K270" s="19">
        <f>IFERROR(VLOOKUP(Table2[[#This Row],[Player]],Season!$B:$AD,12,0),"-")</f>
        <v>0.2</v>
      </c>
      <c r="L270" s="19">
        <f>IFERROR(VLOOKUP(Table2[[#This Row],[Player]],Season!$B:$AD,13,0),"-")</f>
        <v>0.3</v>
      </c>
      <c r="M270" s="19">
        <f>IFERROR(VLOOKUP(Table2[[#This Row],[Player]],Season!$B:$AD,15,0),"-")</f>
        <v>0.6</v>
      </c>
      <c r="N270" s="19">
        <f>IFERROR(VLOOKUP(Table2[[#This Row],[Player]],Season!$B:$AD,16,0),"-")</f>
        <v>0.9</v>
      </c>
      <c r="O270" s="19">
        <f>IFERROR(VLOOKUP(Table2[[#This Row],[Player]],Last3!$B:$AD,7,0),"-")</f>
        <v>3</v>
      </c>
      <c r="P270" s="19">
        <f>IFERROR(VLOOKUP(Table2[[#This Row],[Player]],Last3!$B:$AD,8,0),"-")</f>
        <v>3</v>
      </c>
      <c r="Q270" s="19">
        <f>IFERROR(VLOOKUP(Table2[[#This Row],[Player]],Last3!$B:$AD,20,0),"-")</f>
        <v>0.5</v>
      </c>
      <c r="R270" s="19">
        <f>IFERROR(VLOOKUP(Table2[[#This Row],[Player]],Last3!$B:$AD,21,0),"-")</f>
        <v>0</v>
      </c>
      <c r="S270" s="19" t="str">
        <f>IFERROR(VLOOKUP(Table2[[#This Row],[Player]],Last1!$B:$AD,7,0),"-")</f>
        <v>-</v>
      </c>
      <c r="T270" s="19" t="str">
        <f>IFERROR(VLOOKUP(Table2[[#This Row],[Player]],Last1!$B:$AD,8,0),"-")</f>
        <v>-</v>
      </c>
      <c r="U270" s="19" t="str">
        <f>IFERROR(VLOOKUP(Table2[[#This Row],[Player]],Last1!$B:$AD,20,0),"-")</f>
        <v>-</v>
      </c>
      <c r="V270" s="19" t="str">
        <f>IFERROR(VLOOKUP(Table2[[#This Row],[Player]],Last1!$B:$AD,21,0),"-")</f>
        <v>-</v>
      </c>
      <c r="W270" s="75"/>
      <c r="X270" s="75"/>
      <c r="Y270" s="128">
        <f>Table2[[#This Row],[3PM]]</f>
        <v>0.2</v>
      </c>
      <c r="Z270" s="128">
        <f>Table2[[#This Row],[3PA]]</f>
        <v>0.3</v>
      </c>
      <c r="AA270" s="128" t="str">
        <f>IFERROR(VLOOKUP(Table2[[#This Row],[Player]],Last1!$B:$AD,12,0),"-")</f>
        <v>-</v>
      </c>
      <c r="AB270" s="128" t="str">
        <f>IFERROR(VLOOKUP(Table2[[#This Row],[Player]],Last1!$B:$AD,13,0),"-")</f>
        <v>-</v>
      </c>
      <c r="AC270" s="128">
        <f>IFERROR(VLOOKUP(Table2[[#This Row],[Player]],Last3!$B:$AD,12,0),"-")</f>
        <v>0</v>
      </c>
      <c r="AD270" s="128">
        <f>IFERROR(VLOOKUP(Table2[[#This Row],[Player]],Last3!$B:$AD,13,0),"-")</f>
        <v>0</v>
      </c>
      <c r="AE270" s="135">
        <f>0.33*AVERAGE(Table2[[#This Row],[L3_3PA]],Table2[[#This Row],[SEA_3PA]])</f>
        <v>4.9500000000000002E-2</v>
      </c>
      <c r="AF270" s="76" t="str">
        <f>Table2[[#This Row],[L1_3PM]]</f>
        <v>-</v>
      </c>
      <c r="AG270" s="135" t="str">
        <f>IFERROR(Table2[[#This Row],[PROJ 3PM]]-Table2[[#This Row],[LG 3PM]],"-")</f>
        <v>-</v>
      </c>
      <c r="AH27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1" spans="1:34" x14ac:dyDescent="0.3">
      <c r="A271" s="2" t="s">
        <v>49</v>
      </c>
      <c r="B271" s="129" t="str">
        <f>IFERROR(VLOOKUP(Table2[[#This Row],[Player]],Season!$B:$AD,2,0),"-")</f>
        <v>BKN</v>
      </c>
      <c r="C271" s="134">
        <f>IFERROR(VLOOKUP(Table2[[#This Row],[Player]],Season!$B:$AD,3,0),"-")</f>
        <v>31</v>
      </c>
      <c r="D271" s="134">
        <f>IFERROR(VLOOKUP(Table2[[#This Row],[Player]],Season!$B:$AD,4,0),"-")</f>
        <v>15</v>
      </c>
      <c r="E271" s="134">
        <f>IFERROR(VLOOKUP(Table2[[#This Row],[Player]],Season!$B:$AD,7,0),"-")</f>
        <v>13.5</v>
      </c>
      <c r="F271" s="19">
        <f>IFERROR(VLOOKUP(Table2[[#This Row],[Player]],Season!$B:$AD,8,0),"-")</f>
        <v>5.3</v>
      </c>
      <c r="G271" s="19">
        <f>IFERROR(VLOOKUP(Table2[[#This Row],[Player]],Season!$B:$AD,20,0),"-")</f>
        <v>1.5</v>
      </c>
      <c r="H271" s="19">
        <f>IFERROR(VLOOKUP(Table2[[#This Row],[Player]],Season!$B:$AD,21,0),"-")</f>
        <v>0.8</v>
      </c>
      <c r="I271" s="19">
        <f>IFERROR(VLOOKUP(Table2[[#This Row],[Player]],Season!$B:$AD,9,0),"-")</f>
        <v>1.8</v>
      </c>
      <c r="J271" s="19">
        <f>IFERROR(VLOOKUP(Table2[[#This Row],[Player]],Season!$B:$AD,10,0),"-")</f>
        <v>3.9</v>
      </c>
      <c r="K271" s="19">
        <f>IFERROR(VLOOKUP(Table2[[#This Row],[Player]],Season!$B:$AD,12,0),"-")</f>
        <v>1.7</v>
      </c>
      <c r="L271" s="19">
        <f>IFERROR(VLOOKUP(Table2[[#This Row],[Player]],Season!$B:$AD,13,0),"-")</f>
        <v>3.5</v>
      </c>
      <c r="M271" s="19">
        <f>IFERROR(VLOOKUP(Table2[[#This Row],[Player]],Season!$B:$AD,15,0),"-")</f>
        <v>0</v>
      </c>
      <c r="N271" s="19">
        <f>IFERROR(VLOOKUP(Table2[[#This Row],[Player]],Season!$B:$AD,16,0),"-")</f>
        <v>0</v>
      </c>
      <c r="O271" s="19">
        <f>IFERROR(VLOOKUP(Table2[[#This Row],[Player]],Last3!$B:$AD,7,0),"-")</f>
        <v>17.5</v>
      </c>
      <c r="P271" s="19">
        <f>IFERROR(VLOOKUP(Table2[[#This Row],[Player]],Last3!$B:$AD,8,0),"-")</f>
        <v>7.5</v>
      </c>
      <c r="Q271" s="19">
        <f>IFERROR(VLOOKUP(Table2[[#This Row],[Player]],Last3!$B:$AD,20,0),"-")</f>
        <v>3</v>
      </c>
      <c r="R271" s="19">
        <f>IFERROR(VLOOKUP(Table2[[#This Row],[Player]],Last3!$B:$AD,21,0),"-")</f>
        <v>1.3</v>
      </c>
      <c r="S271" s="19">
        <f>IFERROR(VLOOKUP(Table2[[#This Row],[Player]],Last1!$B:$AD,7,0),"-")</f>
        <v>13</v>
      </c>
      <c r="T271" s="19">
        <f>IFERROR(VLOOKUP(Table2[[#This Row],[Player]],Last1!$B:$AD,8,0),"-")</f>
        <v>3</v>
      </c>
      <c r="U271" s="19">
        <f>IFERROR(VLOOKUP(Table2[[#This Row],[Player]],Last1!$B:$AD,20,0),"-")</f>
        <v>3</v>
      </c>
      <c r="V271" s="19">
        <f>IFERROR(VLOOKUP(Table2[[#This Row],[Player]],Last1!$B:$AD,21,0),"-")</f>
        <v>2</v>
      </c>
      <c r="W271" s="75"/>
      <c r="X271" s="75"/>
      <c r="Y271" s="128">
        <f>Table2[[#This Row],[3PM]]</f>
        <v>1.7</v>
      </c>
      <c r="Z271" s="128">
        <f>Table2[[#This Row],[3PA]]</f>
        <v>3.5</v>
      </c>
      <c r="AA271" s="128">
        <f>IFERROR(VLOOKUP(Table2[[#This Row],[Player]],Last1!$B:$AD,12,0),"-")</f>
        <v>1</v>
      </c>
      <c r="AB271" s="128">
        <f>IFERROR(VLOOKUP(Table2[[#This Row],[Player]],Last1!$B:$AD,13,0),"-")</f>
        <v>3</v>
      </c>
      <c r="AC271" s="128">
        <f>IFERROR(VLOOKUP(Table2[[#This Row],[Player]],Last3!$B:$AD,12,0),"-")</f>
        <v>2.5</v>
      </c>
      <c r="AD271" s="128">
        <f>IFERROR(VLOOKUP(Table2[[#This Row],[Player]],Last3!$B:$AD,13,0),"-")</f>
        <v>5</v>
      </c>
      <c r="AE271" s="135">
        <f>0.33*AVERAGE(Table2[[#This Row],[L3_3PA]],Table2[[#This Row],[SEA_3PA]])</f>
        <v>1.4025000000000001</v>
      </c>
      <c r="AF271" s="76">
        <f>Table2[[#This Row],[L1_3PM]]</f>
        <v>1</v>
      </c>
      <c r="AG271" s="135">
        <f>IFERROR(Table2[[#This Row],[PROJ 3PM]]-Table2[[#This Row],[LG 3PM]],"-")</f>
        <v>0.40250000000000008</v>
      </c>
      <c r="AH27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2" spans="1:34" x14ac:dyDescent="0.3">
      <c r="A272" s="2" t="s">
        <v>288</v>
      </c>
      <c r="B272" s="129" t="str">
        <f>IFERROR(VLOOKUP(Table2[[#This Row],[Player]],Season!$B:$AD,2,0),"-")</f>
        <v>SAC</v>
      </c>
      <c r="C272" s="134">
        <f>IFERROR(VLOOKUP(Table2[[#This Row],[Player]],Season!$B:$AD,3,0),"-")</f>
        <v>24</v>
      </c>
      <c r="D272" s="134">
        <f>IFERROR(VLOOKUP(Table2[[#This Row],[Player]],Season!$B:$AD,4,0),"-")</f>
        <v>15</v>
      </c>
      <c r="E272" s="134">
        <f>IFERROR(VLOOKUP(Table2[[#This Row],[Player]],Season!$B:$AD,7,0),"-")</f>
        <v>19.100000000000001</v>
      </c>
      <c r="F272" s="19">
        <f>IFERROR(VLOOKUP(Table2[[#This Row],[Player]],Season!$B:$AD,8,0),"-")</f>
        <v>6.3</v>
      </c>
      <c r="G272" s="19">
        <f>IFERROR(VLOOKUP(Table2[[#This Row],[Player]],Season!$B:$AD,20,0),"-")</f>
        <v>1.3</v>
      </c>
      <c r="H272" s="19">
        <f>IFERROR(VLOOKUP(Table2[[#This Row],[Player]],Season!$B:$AD,21,0),"-")</f>
        <v>2.6</v>
      </c>
      <c r="I272" s="19">
        <f>IFERROR(VLOOKUP(Table2[[#This Row],[Player]],Season!$B:$AD,9,0),"-")</f>
        <v>2.5</v>
      </c>
      <c r="J272" s="19">
        <f>IFERROR(VLOOKUP(Table2[[#This Row],[Player]],Season!$B:$AD,10,0),"-")</f>
        <v>5</v>
      </c>
      <c r="K272" s="19">
        <f>IFERROR(VLOOKUP(Table2[[#This Row],[Player]],Season!$B:$AD,12,0),"-")</f>
        <v>0.9</v>
      </c>
      <c r="L272" s="19">
        <f>IFERROR(VLOOKUP(Table2[[#This Row],[Player]],Season!$B:$AD,13,0),"-")</f>
        <v>2.8</v>
      </c>
      <c r="M272" s="19">
        <f>IFERROR(VLOOKUP(Table2[[#This Row],[Player]],Season!$B:$AD,15,0),"-")</f>
        <v>0.3</v>
      </c>
      <c r="N272" s="19">
        <f>IFERROR(VLOOKUP(Table2[[#This Row],[Player]],Season!$B:$AD,16,0),"-")</f>
        <v>0.4</v>
      </c>
      <c r="O272" s="19">
        <f>IFERROR(VLOOKUP(Table2[[#This Row],[Player]],Last3!$B:$AD,7,0),"-")</f>
        <v>22.2</v>
      </c>
      <c r="P272" s="19">
        <f>IFERROR(VLOOKUP(Table2[[#This Row],[Player]],Last3!$B:$AD,8,0),"-")</f>
        <v>7.5</v>
      </c>
      <c r="Q272" s="19">
        <f>IFERROR(VLOOKUP(Table2[[#This Row],[Player]],Last3!$B:$AD,20,0),"-")</f>
        <v>1.5</v>
      </c>
      <c r="R272" s="19">
        <f>IFERROR(VLOOKUP(Table2[[#This Row],[Player]],Last3!$B:$AD,21,0),"-")</f>
        <v>3.5</v>
      </c>
      <c r="S272" s="19">
        <f>IFERROR(VLOOKUP(Table2[[#This Row],[Player]],Last1!$B:$AD,7,0),"-")</f>
        <v>12.9</v>
      </c>
      <c r="T272" s="19">
        <f>IFERROR(VLOOKUP(Table2[[#This Row],[Player]],Last1!$B:$AD,8,0),"-")</f>
        <v>4</v>
      </c>
      <c r="U272" s="19">
        <f>IFERROR(VLOOKUP(Table2[[#This Row],[Player]],Last1!$B:$AD,20,0),"-")</f>
        <v>0</v>
      </c>
      <c r="V272" s="19">
        <f>IFERROR(VLOOKUP(Table2[[#This Row],[Player]],Last1!$B:$AD,21,0),"-")</f>
        <v>1</v>
      </c>
      <c r="W272" s="75"/>
      <c r="X272" s="75"/>
      <c r="Y272" s="128">
        <f>Table2[[#This Row],[3PM]]</f>
        <v>0.9</v>
      </c>
      <c r="Z272" s="128">
        <f>Table2[[#This Row],[3PA]]</f>
        <v>2.8</v>
      </c>
      <c r="AA272" s="128">
        <f>IFERROR(VLOOKUP(Table2[[#This Row],[Player]],Last1!$B:$AD,12,0),"-")</f>
        <v>0</v>
      </c>
      <c r="AB272" s="128">
        <f>IFERROR(VLOOKUP(Table2[[#This Row],[Player]],Last1!$B:$AD,13,0),"-")</f>
        <v>0</v>
      </c>
      <c r="AC272" s="128">
        <f>IFERROR(VLOOKUP(Table2[[#This Row],[Player]],Last3!$B:$AD,12,0),"-")</f>
        <v>0.8</v>
      </c>
      <c r="AD272" s="128">
        <f>IFERROR(VLOOKUP(Table2[[#This Row],[Player]],Last3!$B:$AD,13,0),"-")</f>
        <v>3.5</v>
      </c>
      <c r="AE272" s="135">
        <f>0.33*AVERAGE(Table2[[#This Row],[L3_3PA]],Table2[[#This Row],[SEA_3PA]])</f>
        <v>1.0395000000000001</v>
      </c>
      <c r="AF272" s="76">
        <f>Table2[[#This Row],[L1_3PM]]</f>
        <v>0</v>
      </c>
      <c r="AG272" s="135">
        <f>IFERROR(Table2[[#This Row],[PROJ 3PM]]-Table2[[#This Row],[LG 3PM]],"-")</f>
        <v>1.0395000000000001</v>
      </c>
      <c r="AH27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3" spans="1:34" x14ac:dyDescent="0.3">
      <c r="A273" s="2" t="s">
        <v>355</v>
      </c>
      <c r="B273" s="129" t="str">
        <f>IFERROR(VLOOKUP(Table2[[#This Row],[Player]],Season!$B:$AD,2,0),"-")</f>
        <v>WAS</v>
      </c>
      <c r="C273" s="19">
        <f>IFERROR(VLOOKUP(Table2[[#This Row],[Player]],Season!$B:$AD,3,0),"-")</f>
        <v>30</v>
      </c>
      <c r="D273" s="19">
        <f>IFERROR(VLOOKUP(Table2[[#This Row],[Player]],Season!$B:$AD,4,0),"-")</f>
        <v>11</v>
      </c>
      <c r="E273" s="19">
        <f>IFERROR(VLOOKUP(Table2[[#This Row],[Player]],Season!$B:$AD,7,0),"-")</f>
        <v>9.8000000000000007</v>
      </c>
      <c r="F273" s="19">
        <f>IFERROR(VLOOKUP(Table2[[#This Row],[Player]],Season!$B:$AD,8,0),"-")</f>
        <v>3.1</v>
      </c>
      <c r="G273" s="19">
        <f>IFERROR(VLOOKUP(Table2[[#This Row],[Player]],Season!$B:$AD,20,0),"-")</f>
        <v>2.2000000000000002</v>
      </c>
      <c r="H273" s="19">
        <f>IFERROR(VLOOKUP(Table2[[#This Row],[Player]],Season!$B:$AD,21,0),"-")</f>
        <v>0.6</v>
      </c>
      <c r="I273" s="19">
        <f>IFERROR(VLOOKUP(Table2[[#This Row],[Player]],Season!$B:$AD,9,0),"-")</f>
        <v>0.8</v>
      </c>
      <c r="J273" s="19">
        <f>IFERROR(VLOOKUP(Table2[[#This Row],[Player]],Season!$B:$AD,10,0),"-")</f>
        <v>1.9</v>
      </c>
      <c r="K273" s="19">
        <f>IFERROR(VLOOKUP(Table2[[#This Row],[Player]],Season!$B:$AD,12,0),"-")</f>
        <v>0</v>
      </c>
      <c r="L273" s="19">
        <f>IFERROR(VLOOKUP(Table2[[#This Row],[Player]],Season!$B:$AD,13,0),"-")</f>
        <v>0.3</v>
      </c>
      <c r="M273" s="19">
        <f>IFERROR(VLOOKUP(Table2[[#This Row],[Player]],Season!$B:$AD,15,0),"-")</f>
        <v>1.5</v>
      </c>
      <c r="N273" s="19">
        <f>IFERROR(VLOOKUP(Table2[[#This Row],[Player]],Season!$B:$AD,16,0),"-")</f>
        <v>1.8</v>
      </c>
      <c r="O273" s="19">
        <f>IFERROR(VLOOKUP(Table2[[#This Row],[Player]],Last3!$B:$AD,7,0),"-")</f>
        <v>12</v>
      </c>
      <c r="P273" s="19">
        <f>IFERROR(VLOOKUP(Table2[[#This Row],[Player]],Last3!$B:$AD,8,0),"-")</f>
        <v>3.3</v>
      </c>
      <c r="Q273" s="19">
        <f>IFERROR(VLOOKUP(Table2[[#This Row],[Player]],Last3!$B:$AD,20,0),"-")</f>
        <v>1.8</v>
      </c>
      <c r="R273" s="19">
        <f>IFERROR(VLOOKUP(Table2[[#This Row],[Player]],Last3!$B:$AD,21,0),"-")</f>
        <v>1</v>
      </c>
      <c r="S273" s="19">
        <f>IFERROR(VLOOKUP(Table2[[#This Row],[Player]],Last1!$B:$AD,7,0),"-")</f>
        <v>11.6</v>
      </c>
      <c r="T273" s="19">
        <f>IFERROR(VLOOKUP(Table2[[#This Row],[Player]],Last1!$B:$AD,8,0),"-")</f>
        <v>4</v>
      </c>
      <c r="U273" s="19">
        <f>IFERROR(VLOOKUP(Table2[[#This Row],[Player]],Last1!$B:$AD,20,0),"-")</f>
        <v>0</v>
      </c>
      <c r="V273" s="19">
        <f>IFERROR(VLOOKUP(Table2[[#This Row],[Player]],Last1!$B:$AD,21,0),"-")</f>
        <v>2</v>
      </c>
      <c r="Y273" s="128">
        <f>Table2[[#This Row],[3PM]]</f>
        <v>0</v>
      </c>
      <c r="Z273" s="128">
        <f>Table2[[#This Row],[3PA]]</f>
        <v>0.3</v>
      </c>
      <c r="AA273" s="128">
        <f>IFERROR(VLOOKUP(Table2[[#This Row],[Player]],Last1!$B:$AD,12,0),"-")</f>
        <v>0</v>
      </c>
      <c r="AB273" s="128">
        <f>IFERROR(VLOOKUP(Table2[[#This Row],[Player]],Last1!$B:$AD,13,0),"-")</f>
        <v>0</v>
      </c>
      <c r="AC273" s="128">
        <f>IFERROR(VLOOKUP(Table2[[#This Row],[Player]],Last3!$B:$AD,12,0),"-")</f>
        <v>0</v>
      </c>
      <c r="AD273" s="128">
        <f>IFERROR(VLOOKUP(Table2[[#This Row],[Player]],Last3!$B:$AD,13,0),"-")</f>
        <v>0</v>
      </c>
      <c r="AE273" s="135">
        <f>0.33*AVERAGE(Table2[[#This Row],[L3_3PA]],Table2[[#This Row],[SEA_3PA]])</f>
        <v>4.9500000000000002E-2</v>
      </c>
      <c r="AF273" s="76">
        <f>Table2[[#This Row],[L1_3PM]]</f>
        <v>0</v>
      </c>
      <c r="AG273" s="135">
        <f>IFERROR(Table2[[#This Row],[PROJ 3PM]]-Table2[[#This Row],[LG 3PM]],"-")</f>
        <v>4.9500000000000002E-2</v>
      </c>
      <c r="AH27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4" spans="1:34" x14ac:dyDescent="0.3">
      <c r="A274" s="2" t="s">
        <v>229</v>
      </c>
      <c r="B274" s="129" t="str">
        <f>IFERROR(VLOOKUP(Table2[[#This Row],[Player]],Season!$B:$AD,2,0),"-")</f>
        <v>PHX</v>
      </c>
      <c r="C274" s="19">
        <f>IFERROR(VLOOKUP(Table2[[#This Row],[Player]],Season!$B:$AD,3,0),"-")</f>
        <v>32</v>
      </c>
      <c r="D274" s="19">
        <f>IFERROR(VLOOKUP(Table2[[#This Row],[Player]],Season!$B:$AD,4,0),"-")</f>
        <v>13</v>
      </c>
      <c r="E274" s="19">
        <f>IFERROR(VLOOKUP(Table2[[#This Row],[Player]],Season!$B:$AD,7,0),"-")</f>
        <v>18.100000000000001</v>
      </c>
      <c r="F274" s="19">
        <f>IFERROR(VLOOKUP(Table2[[#This Row],[Player]],Season!$B:$AD,8,0),"-")</f>
        <v>10.8</v>
      </c>
      <c r="G274" s="19">
        <f>IFERROR(VLOOKUP(Table2[[#This Row],[Player]],Season!$B:$AD,20,0),"-")</f>
        <v>3.2</v>
      </c>
      <c r="H274" s="19">
        <f>IFERROR(VLOOKUP(Table2[[#This Row],[Player]],Season!$B:$AD,21,0),"-")</f>
        <v>1.5</v>
      </c>
      <c r="I274" s="19">
        <f>IFERROR(VLOOKUP(Table2[[#This Row],[Player]],Season!$B:$AD,9,0),"-")</f>
        <v>3.9</v>
      </c>
      <c r="J274" s="19">
        <f>IFERROR(VLOOKUP(Table2[[#This Row],[Player]],Season!$B:$AD,10,0),"-")</f>
        <v>8.3000000000000007</v>
      </c>
      <c r="K274" s="19">
        <f>IFERROR(VLOOKUP(Table2[[#This Row],[Player]],Season!$B:$AD,12,0),"-")</f>
        <v>2.2999999999999998</v>
      </c>
      <c r="L274" s="19">
        <f>IFERROR(VLOOKUP(Table2[[#This Row],[Player]],Season!$B:$AD,13,0),"-")</f>
        <v>5.4</v>
      </c>
      <c r="M274" s="19">
        <f>IFERROR(VLOOKUP(Table2[[#This Row],[Player]],Season!$B:$AD,15,0),"-")</f>
        <v>0.7</v>
      </c>
      <c r="N274" s="19">
        <f>IFERROR(VLOOKUP(Table2[[#This Row],[Player]],Season!$B:$AD,16,0),"-")</f>
        <v>0.8</v>
      </c>
      <c r="O274" s="19">
        <f>IFERROR(VLOOKUP(Table2[[#This Row],[Player]],Last3!$B:$AD,7,0),"-")</f>
        <v>19.399999999999999</v>
      </c>
      <c r="P274" s="19">
        <f>IFERROR(VLOOKUP(Table2[[#This Row],[Player]],Last3!$B:$AD,8,0),"-")</f>
        <v>15.3</v>
      </c>
      <c r="Q274" s="19">
        <f>IFERROR(VLOOKUP(Table2[[#This Row],[Player]],Last3!$B:$AD,20,0),"-")</f>
        <v>4.8</v>
      </c>
      <c r="R274" s="19">
        <f>IFERROR(VLOOKUP(Table2[[#This Row],[Player]],Last3!$B:$AD,21,0),"-")</f>
        <v>1.8</v>
      </c>
      <c r="S274" s="19">
        <f>IFERROR(VLOOKUP(Table2[[#This Row],[Player]],Last1!$B:$AD,7,0),"-")</f>
        <v>15.4</v>
      </c>
      <c r="T274" s="19">
        <f>IFERROR(VLOOKUP(Table2[[#This Row],[Player]],Last1!$B:$AD,8,0),"-")</f>
        <v>13</v>
      </c>
      <c r="U274" s="19">
        <f>IFERROR(VLOOKUP(Table2[[#This Row],[Player]],Last1!$B:$AD,20,0),"-")</f>
        <v>5</v>
      </c>
      <c r="V274" s="19">
        <f>IFERROR(VLOOKUP(Table2[[#This Row],[Player]],Last1!$B:$AD,21,0),"-")</f>
        <v>1</v>
      </c>
      <c r="Y274" s="128">
        <f>Table2[[#This Row],[3PM]]</f>
        <v>2.2999999999999998</v>
      </c>
      <c r="Z274" s="128">
        <f>Table2[[#This Row],[3PA]]</f>
        <v>5.4</v>
      </c>
      <c r="AA274" s="128">
        <f>IFERROR(VLOOKUP(Table2[[#This Row],[Player]],Last1!$B:$AD,12,0),"-")</f>
        <v>2</v>
      </c>
      <c r="AB274" s="128">
        <f>IFERROR(VLOOKUP(Table2[[#This Row],[Player]],Last1!$B:$AD,13,0),"-")</f>
        <v>9</v>
      </c>
      <c r="AC274" s="128">
        <f>IFERROR(VLOOKUP(Table2[[#This Row],[Player]],Last3!$B:$AD,12,0),"-")</f>
        <v>3</v>
      </c>
      <c r="AD274" s="128">
        <f>IFERROR(VLOOKUP(Table2[[#This Row],[Player]],Last3!$B:$AD,13,0),"-")</f>
        <v>7.3</v>
      </c>
      <c r="AE274" s="135">
        <f>0.33*AVERAGE(Table2[[#This Row],[L3_3PA]],Table2[[#This Row],[SEA_3PA]])</f>
        <v>2.0954999999999999</v>
      </c>
      <c r="AF274" s="76">
        <f>Table2[[#This Row],[L1_3PM]]</f>
        <v>2</v>
      </c>
      <c r="AG274" s="135">
        <f>IFERROR(Table2[[#This Row],[PROJ 3PM]]-Table2[[#This Row],[LG 3PM]],"-")</f>
        <v>9.5499999999999918E-2</v>
      </c>
      <c r="AH27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275" spans="1:34" x14ac:dyDescent="0.3">
      <c r="A275" s="2" t="s">
        <v>397</v>
      </c>
      <c r="B275" s="129" t="str">
        <f>IFERROR(VLOOKUP(Table2[[#This Row],[Player]],Season!$B:$AD,2,0),"-")</f>
        <v>CHA</v>
      </c>
      <c r="C275" s="19">
        <f>IFERROR(VLOOKUP(Table2[[#This Row],[Player]],Season!$B:$AD,3,0),"-")</f>
        <v>25</v>
      </c>
      <c r="D275" s="19">
        <f>IFERROR(VLOOKUP(Table2[[#This Row],[Player]],Season!$B:$AD,4,0),"-")</f>
        <v>12</v>
      </c>
      <c r="E275" s="19">
        <f>IFERROR(VLOOKUP(Table2[[#This Row],[Player]],Season!$B:$AD,7,0),"-")</f>
        <v>19.100000000000001</v>
      </c>
      <c r="F275" s="19">
        <f>IFERROR(VLOOKUP(Table2[[#This Row],[Player]],Season!$B:$AD,8,0),"-")</f>
        <v>7.4</v>
      </c>
      <c r="G275" s="19">
        <f>IFERROR(VLOOKUP(Table2[[#This Row],[Player]],Season!$B:$AD,20,0),"-")</f>
        <v>1.8</v>
      </c>
      <c r="H275" s="19">
        <f>IFERROR(VLOOKUP(Table2[[#This Row],[Player]],Season!$B:$AD,21,0),"-")</f>
        <v>1.9</v>
      </c>
      <c r="I275" s="19">
        <f>IFERROR(VLOOKUP(Table2[[#This Row],[Player]],Season!$B:$AD,9,0),"-")</f>
        <v>2.2999999999999998</v>
      </c>
      <c r="J275" s="19">
        <f>IFERROR(VLOOKUP(Table2[[#This Row],[Player]],Season!$B:$AD,10,0),"-")</f>
        <v>5.5</v>
      </c>
      <c r="K275" s="19">
        <f>IFERROR(VLOOKUP(Table2[[#This Row],[Player]],Season!$B:$AD,12,0),"-")</f>
        <v>1.4</v>
      </c>
      <c r="L275" s="19">
        <f>IFERROR(VLOOKUP(Table2[[#This Row],[Player]],Season!$B:$AD,13,0),"-")</f>
        <v>3.1</v>
      </c>
      <c r="M275" s="19">
        <f>IFERROR(VLOOKUP(Table2[[#This Row],[Player]],Season!$B:$AD,15,0),"-")</f>
        <v>1.3</v>
      </c>
      <c r="N275" s="19">
        <f>IFERROR(VLOOKUP(Table2[[#This Row],[Player]],Season!$B:$AD,16,0),"-")</f>
        <v>2</v>
      </c>
      <c r="O275" s="19">
        <f>IFERROR(VLOOKUP(Table2[[#This Row],[Player]],Last3!$B:$AD,7,0),"-")</f>
        <v>34</v>
      </c>
      <c r="P275" s="19">
        <f>IFERROR(VLOOKUP(Table2[[#This Row],[Player]],Last3!$B:$AD,8,0),"-")</f>
        <v>13.3</v>
      </c>
      <c r="Q275" s="19">
        <f>IFERROR(VLOOKUP(Table2[[#This Row],[Player]],Last3!$B:$AD,20,0),"-")</f>
        <v>3.3</v>
      </c>
      <c r="R275" s="19">
        <f>IFERROR(VLOOKUP(Table2[[#This Row],[Player]],Last3!$B:$AD,21,0),"-")</f>
        <v>3.8</v>
      </c>
      <c r="S275" s="19">
        <f>IFERROR(VLOOKUP(Table2[[#This Row],[Player]],Last1!$B:$AD,7,0),"-")</f>
        <v>36.6</v>
      </c>
      <c r="T275" s="19">
        <f>IFERROR(VLOOKUP(Table2[[#This Row],[Player]],Last1!$B:$AD,8,0),"-")</f>
        <v>18</v>
      </c>
      <c r="U275" s="19">
        <f>IFERROR(VLOOKUP(Table2[[#This Row],[Player]],Last1!$B:$AD,20,0),"-")</f>
        <v>5</v>
      </c>
      <c r="V275" s="19">
        <f>IFERROR(VLOOKUP(Table2[[#This Row],[Player]],Last1!$B:$AD,21,0),"-")</f>
        <v>8</v>
      </c>
      <c r="Y275" s="128">
        <f>Table2[[#This Row],[3PM]]</f>
        <v>1.4</v>
      </c>
      <c r="Z275" s="128">
        <f>Table2[[#This Row],[3PA]]</f>
        <v>3.1</v>
      </c>
      <c r="AA275" s="128">
        <f>IFERROR(VLOOKUP(Table2[[#This Row],[Player]],Last1!$B:$AD,12,0),"-")</f>
        <v>2</v>
      </c>
      <c r="AB275" s="128">
        <f>IFERROR(VLOOKUP(Table2[[#This Row],[Player]],Last1!$B:$AD,13,0),"-")</f>
        <v>5</v>
      </c>
      <c r="AC275" s="128">
        <f>IFERROR(VLOOKUP(Table2[[#This Row],[Player]],Last3!$B:$AD,12,0),"-")</f>
        <v>2.2999999999999998</v>
      </c>
      <c r="AD275" s="128">
        <f>IFERROR(VLOOKUP(Table2[[#This Row],[Player]],Last3!$B:$AD,13,0),"-")</f>
        <v>5.5</v>
      </c>
      <c r="AE275" s="135">
        <f>0.33*AVERAGE(Table2[[#This Row],[L3_3PA]],Table2[[#This Row],[SEA_3PA]])</f>
        <v>1.419</v>
      </c>
      <c r="AF275" s="76">
        <f>Table2[[#This Row],[L1_3PM]]</f>
        <v>2</v>
      </c>
      <c r="AG275" s="135">
        <f>IFERROR(Table2[[#This Row],[PROJ 3PM]]-Table2[[#This Row],[LG 3PM]],"-")</f>
        <v>-0.58099999999999996</v>
      </c>
      <c r="AH27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6" spans="1:34" x14ac:dyDescent="0.3">
      <c r="A276" s="2" t="s">
        <v>389</v>
      </c>
      <c r="B276" s="129" t="str">
        <f>IFERROR(VLOOKUP(Table2[[#This Row],[Player]],Season!$B:$AD,2,0),"-")</f>
        <v>LAC</v>
      </c>
      <c r="C276" s="19">
        <f>IFERROR(VLOOKUP(Table2[[#This Row],[Player]],Season!$B:$AD,3,0),"-")</f>
        <v>25</v>
      </c>
      <c r="D276" s="19">
        <f>IFERROR(VLOOKUP(Table2[[#This Row],[Player]],Season!$B:$AD,4,0),"-")</f>
        <v>8</v>
      </c>
      <c r="E276" s="19">
        <f>IFERROR(VLOOKUP(Table2[[#This Row],[Player]],Season!$B:$AD,7,0),"-")</f>
        <v>5.2</v>
      </c>
      <c r="F276" s="19">
        <f>IFERROR(VLOOKUP(Table2[[#This Row],[Player]],Season!$B:$AD,8,0),"-")</f>
        <v>0.4</v>
      </c>
      <c r="G276" s="19">
        <f>IFERROR(VLOOKUP(Table2[[#This Row],[Player]],Season!$B:$AD,20,0),"-")</f>
        <v>0.1</v>
      </c>
      <c r="H276" s="19">
        <f>IFERROR(VLOOKUP(Table2[[#This Row],[Player]],Season!$B:$AD,21,0),"-")</f>
        <v>0.4</v>
      </c>
      <c r="I276" s="19">
        <f>IFERROR(VLOOKUP(Table2[[#This Row],[Player]],Season!$B:$AD,9,0),"-")</f>
        <v>0.1</v>
      </c>
      <c r="J276" s="19">
        <f>IFERROR(VLOOKUP(Table2[[#This Row],[Player]],Season!$B:$AD,10,0),"-")</f>
        <v>0.8</v>
      </c>
      <c r="K276" s="19">
        <f>IFERROR(VLOOKUP(Table2[[#This Row],[Player]],Season!$B:$AD,12,0),"-")</f>
        <v>0</v>
      </c>
      <c r="L276" s="19">
        <f>IFERROR(VLOOKUP(Table2[[#This Row],[Player]],Season!$B:$AD,13,0),"-")</f>
        <v>0.1</v>
      </c>
      <c r="M276" s="19">
        <f>IFERROR(VLOOKUP(Table2[[#This Row],[Player]],Season!$B:$AD,15,0),"-")</f>
        <v>0.1</v>
      </c>
      <c r="N276" s="19">
        <f>IFERROR(VLOOKUP(Table2[[#This Row],[Player]],Season!$B:$AD,16,0),"-")</f>
        <v>0.5</v>
      </c>
      <c r="O276" s="19">
        <f>IFERROR(VLOOKUP(Table2[[#This Row],[Player]],Last3!$B:$AD,7,0),"-")</f>
        <v>6.2</v>
      </c>
      <c r="P276" s="19">
        <f>IFERROR(VLOOKUP(Table2[[#This Row],[Player]],Last3!$B:$AD,8,0),"-")</f>
        <v>0</v>
      </c>
      <c r="Q276" s="19">
        <f>IFERROR(VLOOKUP(Table2[[#This Row],[Player]],Last3!$B:$AD,20,0),"-")</f>
        <v>0</v>
      </c>
      <c r="R276" s="19">
        <f>IFERROR(VLOOKUP(Table2[[#This Row],[Player]],Last3!$B:$AD,21,0),"-")</f>
        <v>0.3</v>
      </c>
      <c r="S276" s="19">
        <f>IFERROR(VLOOKUP(Table2[[#This Row],[Player]],Last1!$B:$AD,7,0),"-")</f>
        <v>4.5</v>
      </c>
      <c r="T276" s="19">
        <f>IFERROR(VLOOKUP(Table2[[#This Row],[Player]],Last1!$B:$AD,8,0),"-")</f>
        <v>0</v>
      </c>
      <c r="U276" s="19">
        <f>IFERROR(VLOOKUP(Table2[[#This Row],[Player]],Last1!$B:$AD,20,0),"-")</f>
        <v>0</v>
      </c>
      <c r="V276" s="19">
        <f>IFERROR(VLOOKUP(Table2[[#This Row],[Player]],Last1!$B:$AD,21,0),"-")</f>
        <v>0</v>
      </c>
      <c r="Y276" s="128">
        <f>Table2[[#This Row],[3PM]]</f>
        <v>0</v>
      </c>
      <c r="Z276" s="128">
        <f>Table2[[#This Row],[3PA]]</f>
        <v>0.1</v>
      </c>
      <c r="AA276" s="128">
        <f>IFERROR(VLOOKUP(Table2[[#This Row],[Player]],Last1!$B:$AD,12,0),"-")</f>
        <v>0</v>
      </c>
      <c r="AB276" s="128">
        <f>IFERROR(VLOOKUP(Table2[[#This Row],[Player]],Last1!$B:$AD,13,0),"-")</f>
        <v>0</v>
      </c>
      <c r="AC276" s="128">
        <f>IFERROR(VLOOKUP(Table2[[#This Row],[Player]],Last3!$B:$AD,12,0),"-")</f>
        <v>0</v>
      </c>
      <c r="AD276" s="128">
        <f>IFERROR(VLOOKUP(Table2[[#This Row],[Player]],Last3!$B:$AD,13,0),"-")</f>
        <v>0</v>
      </c>
      <c r="AE276" s="83">
        <f>0.33*AVERAGE(Table2[[#This Row],[L3_3PA]],Table2[[#This Row],[SEA_3PA]])</f>
        <v>1.6500000000000001E-2</v>
      </c>
      <c r="AF276" s="21">
        <f>Table2[[#This Row],[L1_3PM]]</f>
        <v>0</v>
      </c>
      <c r="AG276" s="83">
        <f>IFERROR(Table2[[#This Row],[PROJ 3PM]]-Table2[[#This Row],[LG 3PM]],"-")</f>
        <v>1.6500000000000001E-2</v>
      </c>
      <c r="AH27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7" spans="1:34" x14ac:dyDescent="0.3">
      <c r="A277" s="2" t="s">
        <v>259</v>
      </c>
      <c r="B277" s="129" t="str">
        <f>IFERROR(VLOOKUP(Table2[[#This Row],[Player]],Season!$B:$AD,2,0),"-")</f>
        <v>NYK</v>
      </c>
      <c r="C277" s="134">
        <f>IFERROR(VLOOKUP(Table2[[#This Row],[Player]],Season!$B:$AD,3,0),"-")</f>
        <v>24</v>
      </c>
      <c r="D277" s="134">
        <f>IFERROR(VLOOKUP(Table2[[#This Row],[Player]],Season!$B:$AD,4,0),"-")</f>
        <v>15</v>
      </c>
      <c r="E277" s="134">
        <f>IFERROR(VLOOKUP(Table2[[#This Row],[Player]],Season!$B:$AD,7,0),"-")</f>
        <v>19.5</v>
      </c>
      <c r="F277" s="19">
        <f>IFERROR(VLOOKUP(Table2[[#This Row],[Player]],Season!$B:$AD,8,0),"-")</f>
        <v>3.6</v>
      </c>
      <c r="G277" s="19">
        <f>IFERROR(VLOOKUP(Table2[[#This Row],[Player]],Season!$B:$AD,20,0),"-")</f>
        <v>6.2</v>
      </c>
      <c r="H277" s="19">
        <f>IFERROR(VLOOKUP(Table2[[#This Row],[Player]],Season!$B:$AD,21,0),"-")</f>
        <v>2</v>
      </c>
      <c r="I277" s="19">
        <f>IFERROR(VLOOKUP(Table2[[#This Row],[Player]],Season!$B:$AD,9,0),"-")</f>
        <v>1.6</v>
      </c>
      <c r="J277" s="19">
        <f>IFERROR(VLOOKUP(Table2[[#This Row],[Player]],Season!$B:$AD,10,0),"-")</f>
        <v>2.9</v>
      </c>
      <c r="K277" s="19">
        <f>IFERROR(VLOOKUP(Table2[[#This Row],[Player]],Season!$B:$AD,12,0),"-")</f>
        <v>0</v>
      </c>
      <c r="L277" s="19">
        <f>IFERROR(VLOOKUP(Table2[[#This Row],[Player]],Season!$B:$AD,13,0),"-")</f>
        <v>0.2</v>
      </c>
      <c r="M277" s="19">
        <f>IFERROR(VLOOKUP(Table2[[#This Row],[Player]],Season!$B:$AD,15,0),"-")</f>
        <v>0.4</v>
      </c>
      <c r="N277" s="19">
        <f>IFERROR(VLOOKUP(Table2[[#This Row],[Player]],Season!$B:$AD,16,0),"-")</f>
        <v>0.6</v>
      </c>
      <c r="O277" s="19">
        <f>IFERROR(VLOOKUP(Table2[[#This Row],[Player]],Last3!$B:$AD,7,0),"-")</f>
        <v>19.899999999999999</v>
      </c>
      <c r="P277" s="19">
        <f>IFERROR(VLOOKUP(Table2[[#This Row],[Player]],Last3!$B:$AD,8,0),"-")</f>
        <v>5.3</v>
      </c>
      <c r="Q277" s="19">
        <f>IFERROR(VLOOKUP(Table2[[#This Row],[Player]],Last3!$B:$AD,20,0),"-")</f>
        <v>5</v>
      </c>
      <c r="R277" s="19">
        <f>IFERROR(VLOOKUP(Table2[[#This Row],[Player]],Last3!$B:$AD,21,0),"-")</f>
        <v>3</v>
      </c>
      <c r="S277" s="19">
        <f>IFERROR(VLOOKUP(Table2[[#This Row],[Player]],Last1!$B:$AD,7,0),"-")</f>
        <v>24.1</v>
      </c>
      <c r="T277" s="19">
        <f>IFERROR(VLOOKUP(Table2[[#This Row],[Player]],Last1!$B:$AD,8,0),"-")</f>
        <v>8</v>
      </c>
      <c r="U277" s="19">
        <f>IFERROR(VLOOKUP(Table2[[#This Row],[Player]],Last1!$B:$AD,20,0),"-")</f>
        <v>6</v>
      </c>
      <c r="V277" s="19">
        <f>IFERROR(VLOOKUP(Table2[[#This Row],[Player]],Last1!$B:$AD,21,0),"-")</f>
        <v>6</v>
      </c>
      <c r="W277" s="75"/>
      <c r="X277" s="75"/>
      <c r="Y277" s="128">
        <f>Table2[[#This Row],[3PM]]</f>
        <v>0</v>
      </c>
      <c r="Z277" s="128">
        <f>Table2[[#This Row],[3PA]]</f>
        <v>0.2</v>
      </c>
      <c r="AA277" s="128">
        <f>IFERROR(VLOOKUP(Table2[[#This Row],[Player]],Last1!$B:$AD,12,0),"-")</f>
        <v>0</v>
      </c>
      <c r="AB277" s="128">
        <f>IFERROR(VLOOKUP(Table2[[#This Row],[Player]],Last1!$B:$AD,13,0),"-")</f>
        <v>0</v>
      </c>
      <c r="AC277" s="128">
        <f>IFERROR(VLOOKUP(Table2[[#This Row],[Player]],Last3!$B:$AD,12,0),"-")</f>
        <v>0</v>
      </c>
      <c r="AD277" s="128">
        <f>IFERROR(VLOOKUP(Table2[[#This Row],[Player]],Last3!$B:$AD,13,0),"-")</f>
        <v>0.3</v>
      </c>
      <c r="AE277" s="135">
        <f>0.33*AVERAGE(Table2[[#This Row],[L3_3PA]],Table2[[#This Row],[SEA_3PA]])</f>
        <v>8.2500000000000004E-2</v>
      </c>
      <c r="AF277" s="76">
        <f>Table2[[#This Row],[L1_3PM]]</f>
        <v>0</v>
      </c>
      <c r="AG277" s="135">
        <f>IFERROR(Table2[[#This Row],[PROJ 3PM]]-Table2[[#This Row],[LG 3PM]],"-")</f>
        <v>8.2500000000000004E-2</v>
      </c>
      <c r="AH27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8" spans="1:34" x14ac:dyDescent="0.3">
      <c r="A278" s="2" t="s">
        <v>314</v>
      </c>
      <c r="B278" s="129" t="str">
        <f>IFERROR(VLOOKUP(Table2[[#This Row],[Player]],Season!$B:$AD,2,0),"-")</f>
        <v>DAL</v>
      </c>
      <c r="C278" s="19">
        <f>IFERROR(VLOOKUP(Table2[[#This Row],[Player]],Season!$B:$AD,3,0),"-")</f>
        <v>33</v>
      </c>
      <c r="D278" s="19">
        <f>IFERROR(VLOOKUP(Table2[[#This Row],[Player]],Season!$B:$AD,4,0),"-")</f>
        <v>14</v>
      </c>
      <c r="E278" s="19">
        <f>IFERROR(VLOOKUP(Table2[[#This Row],[Player]],Season!$B:$AD,7,0),"-")</f>
        <v>15.7</v>
      </c>
      <c r="F278" s="19">
        <f>IFERROR(VLOOKUP(Table2[[#This Row],[Player]],Season!$B:$AD,8,0),"-")</f>
        <v>3.2</v>
      </c>
      <c r="G278" s="19">
        <f>IFERROR(VLOOKUP(Table2[[#This Row],[Player]],Season!$B:$AD,20,0),"-")</f>
        <v>1.6</v>
      </c>
      <c r="H278" s="19">
        <f>IFERROR(VLOOKUP(Table2[[#This Row],[Player]],Season!$B:$AD,21,0),"-")</f>
        <v>0.9</v>
      </c>
      <c r="I278" s="19">
        <f>IFERROR(VLOOKUP(Table2[[#This Row],[Player]],Season!$B:$AD,9,0),"-")</f>
        <v>1.2</v>
      </c>
      <c r="J278" s="19">
        <f>IFERROR(VLOOKUP(Table2[[#This Row],[Player]],Season!$B:$AD,10,0),"-")</f>
        <v>3.6</v>
      </c>
      <c r="K278" s="19">
        <f>IFERROR(VLOOKUP(Table2[[#This Row],[Player]],Season!$B:$AD,12,0),"-")</f>
        <v>0.6</v>
      </c>
      <c r="L278" s="19">
        <f>IFERROR(VLOOKUP(Table2[[#This Row],[Player]],Season!$B:$AD,13,0),"-")</f>
        <v>2.7</v>
      </c>
      <c r="M278" s="19">
        <f>IFERROR(VLOOKUP(Table2[[#This Row],[Player]],Season!$B:$AD,15,0),"-")</f>
        <v>0.1</v>
      </c>
      <c r="N278" s="19">
        <f>IFERROR(VLOOKUP(Table2[[#This Row],[Player]],Season!$B:$AD,16,0),"-")</f>
        <v>0.3</v>
      </c>
      <c r="O278" s="19">
        <f>IFERROR(VLOOKUP(Table2[[#This Row],[Player]],Last3!$B:$AD,7,0),"-")</f>
        <v>11.7</v>
      </c>
      <c r="P278" s="19">
        <f>IFERROR(VLOOKUP(Table2[[#This Row],[Player]],Last3!$B:$AD,8,0),"-")</f>
        <v>2.2999999999999998</v>
      </c>
      <c r="Q278" s="19">
        <f>IFERROR(VLOOKUP(Table2[[#This Row],[Player]],Last3!$B:$AD,20,0),"-")</f>
        <v>1.3</v>
      </c>
      <c r="R278" s="19">
        <f>IFERROR(VLOOKUP(Table2[[#This Row],[Player]],Last3!$B:$AD,21,0),"-")</f>
        <v>0.5</v>
      </c>
      <c r="S278" s="19">
        <f>IFERROR(VLOOKUP(Table2[[#This Row],[Player]],Last1!$B:$AD,7,0),"-")</f>
        <v>9.1</v>
      </c>
      <c r="T278" s="19">
        <f>IFERROR(VLOOKUP(Table2[[#This Row],[Player]],Last1!$B:$AD,8,0),"-")</f>
        <v>4</v>
      </c>
      <c r="U278" s="19">
        <f>IFERROR(VLOOKUP(Table2[[#This Row],[Player]],Last1!$B:$AD,20,0),"-")</f>
        <v>2</v>
      </c>
      <c r="V278" s="19">
        <f>IFERROR(VLOOKUP(Table2[[#This Row],[Player]],Last1!$B:$AD,21,0),"-")</f>
        <v>0</v>
      </c>
      <c r="Y278" s="128">
        <f>Table2[[#This Row],[3PM]]</f>
        <v>0.6</v>
      </c>
      <c r="Z278" s="128">
        <f>Table2[[#This Row],[3PA]]</f>
        <v>2.7</v>
      </c>
      <c r="AA278" s="128">
        <f>IFERROR(VLOOKUP(Table2[[#This Row],[Player]],Last1!$B:$AD,12,0),"-")</f>
        <v>0</v>
      </c>
      <c r="AB278" s="128">
        <f>IFERROR(VLOOKUP(Table2[[#This Row],[Player]],Last1!$B:$AD,13,0),"-")</f>
        <v>1</v>
      </c>
      <c r="AC278" s="128">
        <f>IFERROR(VLOOKUP(Table2[[#This Row],[Player]],Last3!$B:$AD,12,0),"-")</f>
        <v>0.3</v>
      </c>
      <c r="AD278" s="128">
        <f>IFERROR(VLOOKUP(Table2[[#This Row],[Player]],Last3!$B:$AD,13,0),"-")</f>
        <v>2.2999999999999998</v>
      </c>
      <c r="AE278" s="135">
        <f>0.33*AVERAGE(Table2[[#This Row],[L3_3PA]],Table2[[#This Row],[SEA_3PA]])</f>
        <v>0.82500000000000007</v>
      </c>
      <c r="AF278" s="76">
        <f>Table2[[#This Row],[L1_3PM]]</f>
        <v>0</v>
      </c>
      <c r="AG278" s="135">
        <f>IFERROR(Table2[[#This Row],[PROJ 3PM]]-Table2[[#This Row],[LG 3PM]],"-")</f>
        <v>0.82500000000000007</v>
      </c>
      <c r="AH27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79" spans="1:34" x14ac:dyDescent="0.3">
      <c r="A279" s="2" t="s">
        <v>218</v>
      </c>
      <c r="B279" s="129" t="str">
        <f>IFERROR(VLOOKUP(Table2[[#This Row],[Player]],Season!$B:$AD,2,0),"-")</f>
        <v>LAC</v>
      </c>
      <c r="C279" s="19">
        <f>IFERROR(VLOOKUP(Table2[[#This Row],[Player]],Season!$B:$AD,3,0),"-")</f>
        <v>22</v>
      </c>
      <c r="D279" s="19">
        <f>IFERROR(VLOOKUP(Table2[[#This Row],[Player]],Season!$B:$AD,4,0),"-")</f>
        <v>6</v>
      </c>
      <c r="E279" s="19">
        <f>IFERROR(VLOOKUP(Table2[[#This Row],[Player]],Season!$B:$AD,7,0),"-")</f>
        <v>18.8</v>
      </c>
      <c r="F279" s="19">
        <f>IFERROR(VLOOKUP(Table2[[#This Row],[Player]],Season!$B:$AD,8,0),"-")</f>
        <v>11.2</v>
      </c>
      <c r="G279" s="19">
        <f>IFERROR(VLOOKUP(Table2[[#This Row],[Player]],Season!$B:$AD,20,0),"-")</f>
        <v>3.2</v>
      </c>
      <c r="H279" s="19">
        <f>IFERROR(VLOOKUP(Table2[[#This Row],[Player]],Season!$B:$AD,21,0),"-")</f>
        <v>4.5</v>
      </c>
      <c r="I279" s="19">
        <f>IFERROR(VLOOKUP(Table2[[#This Row],[Player]],Season!$B:$AD,9,0),"-")</f>
        <v>4.2</v>
      </c>
      <c r="J279" s="19">
        <f>IFERROR(VLOOKUP(Table2[[#This Row],[Player]],Season!$B:$AD,10,0),"-")</f>
        <v>10.5</v>
      </c>
      <c r="K279" s="19">
        <f>IFERROR(VLOOKUP(Table2[[#This Row],[Player]],Season!$B:$AD,12,0),"-")</f>
        <v>2</v>
      </c>
      <c r="L279" s="19">
        <f>IFERROR(VLOOKUP(Table2[[#This Row],[Player]],Season!$B:$AD,13,0),"-")</f>
        <v>6</v>
      </c>
      <c r="M279" s="19">
        <f>IFERROR(VLOOKUP(Table2[[#This Row],[Player]],Season!$B:$AD,15,0),"-")</f>
        <v>0.8</v>
      </c>
      <c r="N279" s="19">
        <f>IFERROR(VLOOKUP(Table2[[#This Row],[Player]],Season!$B:$AD,16,0),"-")</f>
        <v>1.2</v>
      </c>
      <c r="O279" s="19">
        <f>IFERROR(VLOOKUP(Table2[[#This Row],[Player]],Last3!$B:$AD,7,0),"-")</f>
        <v>24.5</v>
      </c>
      <c r="P279" s="19">
        <f>IFERROR(VLOOKUP(Table2[[#This Row],[Player]],Last3!$B:$AD,8,0),"-")</f>
        <v>15.7</v>
      </c>
      <c r="Q279" s="19">
        <f>IFERROR(VLOOKUP(Table2[[#This Row],[Player]],Last3!$B:$AD,20,0),"-")</f>
        <v>2.7</v>
      </c>
      <c r="R279" s="19">
        <f>IFERROR(VLOOKUP(Table2[[#This Row],[Player]],Last3!$B:$AD,21,0),"-")</f>
        <v>7.3</v>
      </c>
      <c r="S279" s="19">
        <f>IFERROR(VLOOKUP(Table2[[#This Row],[Player]],Last1!$B:$AD,7,0),"-")</f>
        <v>23.8</v>
      </c>
      <c r="T279" s="19">
        <f>IFERROR(VLOOKUP(Table2[[#This Row],[Player]],Last1!$B:$AD,8,0),"-")</f>
        <v>13</v>
      </c>
      <c r="U279" s="19">
        <f>IFERROR(VLOOKUP(Table2[[#This Row],[Player]],Last1!$B:$AD,20,0),"-")</f>
        <v>2</v>
      </c>
      <c r="V279" s="19">
        <f>IFERROR(VLOOKUP(Table2[[#This Row],[Player]],Last1!$B:$AD,21,0),"-")</f>
        <v>8</v>
      </c>
      <c r="Y279" s="128">
        <f>Table2[[#This Row],[3PM]]</f>
        <v>2</v>
      </c>
      <c r="Z279" s="128">
        <f>Table2[[#This Row],[3PA]]</f>
        <v>6</v>
      </c>
      <c r="AA279" s="128">
        <f>IFERROR(VLOOKUP(Table2[[#This Row],[Player]],Last1!$B:$AD,12,0),"-")</f>
        <v>2</v>
      </c>
      <c r="AB279" s="128">
        <f>IFERROR(VLOOKUP(Table2[[#This Row],[Player]],Last1!$B:$AD,13,0),"-")</f>
        <v>7</v>
      </c>
      <c r="AC279" s="128">
        <f>IFERROR(VLOOKUP(Table2[[#This Row],[Player]],Last3!$B:$AD,12,0),"-")</f>
        <v>3</v>
      </c>
      <c r="AD279" s="128">
        <f>IFERROR(VLOOKUP(Table2[[#This Row],[Player]],Last3!$B:$AD,13,0),"-")</f>
        <v>7.3</v>
      </c>
      <c r="AE279" s="135">
        <f>0.33*AVERAGE(Table2[[#This Row],[L3_3PA]],Table2[[#This Row],[SEA_3PA]])</f>
        <v>2.1945000000000001</v>
      </c>
      <c r="AF279" s="76">
        <f>Table2[[#This Row],[L1_3PM]]</f>
        <v>2</v>
      </c>
      <c r="AG279" s="135">
        <f>IFERROR(Table2[[#This Row],[PROJ 3PM]]-Table2[[#This Row],[LG 3PM]],"-")</f>
        <v>0.19450000000000012</v>
      </c>
      <c r="AH27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2+ 3PM</v>
      </c>
    </row>
    <row r="280" spans="1:34" x14ac:dyDescent="0.3">
      <c r="A280" s="2" t="s">
        <v>390</v>
      </c>
      <c r="B280" s="129" t="str">
        <f>IFERROR(VLOOKUP(Table2[[#This Row],[Player]],Season!$B:$AD,2,0),"-")</f>
        <v>ORL</v>
      </c>
      <c r="C280" s="134">
        <f>IFERROR(VLOOKUP(Table2[[#This Row],[Player]],Season!$B:$AD,3,0),"-")</f>
        <v>20</v>
      </c>
      <c r="D280" s="134">
        <f>IFERROR(VLOOKUP(Table2[[#This Row],[Player]],Season!$B:$AD,4,0),"-")</f>
        <v>12</v>
      </c>
      <c r="E280" s="134">
        <f>IFERROR(VLOOKUP(Table2[[#This Row],[Player]],Season!$B:$AD,7,0),"-")</f>
        <v>12.8</v>
      </c>
      <c r="F280" s="19">
        <f>IFERROR(VLOOKUP(Table2[[#This Row],[Player]],Season!$B:$AD,8,0),"-")</f>
        <v>1.4</v>
      </c>
      <c r="G280" s="19">
        <f>IFERROR(VLOOKUP(Table2[[#This Row],[Player]],Season!$B:$AD,20,0),"-")</f>
        <v>1.5</v>
      </c>
      <c r="H280" s="19">
        <f>IFERROR(VLOOKUP(Table2[[#This Row],[Player]],Season!$B:$AD,21,0),"-")</f>
        <v>0.3</v>
      </c>
      <c r="I280" s="19">
        <f>IFERROR(VLOOKUP(Table2[[#This Row],[Player]],Season!$B:$AD,9,0),"-")</f>
        <v>0.5</v>
      </c>
      <c r="J280" s="19">
        <f>IFERROR(VLOOKUP(Table2[[#This Row],[Player]],Season!$B:$AD,10,0),"-")</f>
        <v>2.5</v>
      </c>
      <c r="K280" s="19">
        <f>IFERROR(VLOOKUP(Table2[[#This Row],[Player]],Season!$B:$AD,12,0),"-")</f>
        <v>0.4</v>
      </c>
      <c r="L280" s="19">
        <f>IFERROR(VLOOKUP(Table2[[#This Row],[Player]],Season!$B:$AD,13,0),"-")</f>
        <v>2.2999999999999998</v>
      </c>
      <c r="M280" s="19">
        <f>IFERROR(VLOOKUP(Table2[[#This Row],[Player]],Season!$B:$AD,15,0),"-")</f>
        <v>0</v>
      </c>
      <c r="N280" s="19">
        <f>IFERROR(VLOOKUP(Table2[[#This Row],[Player]],Season!$B:$AD,16,0),"-")</f>
        <v>0</v>
      </c>
      <c r="O280" s="19">
        <f>IFERROR(VLOOKUP(Table2[[#This Row],[Player]],Last3!$B:$AD,7,0),"-")</f>
        <v>17.5</v>
      </c>
      <c r="P280" s="19">
        <f>IFERROR(VLOOKUP(Table2[[#This Row],[Player]],Last3!$B:$AD,8,0),"-")</f>
        <v>2</v>
      </c>
      <c r="Q280" s="19">
        <f>IFERROR(VLOOKUP(Table2[[#This Row],[Player]],Last3!$B:$AD,20,0),"-")</f>
        <v>2</v>
      </c>
      <c r="R280" s="19">
        <f>IFERROR(VLOOKUP(Table2[[#This Row],[Player]],Last3!$B:$AD,21,0),"-")</f>
        <v>0.8</v>
      </c>
      <c r="S280" s="19">
        <f>IFERROR(VLOOKUP(Table2[[#This Row],[Player]],Last1!$B:$AD,7,0),"-")</f>
        <v>8.6999999999999993</v>
      </c>
      <c r="T280" s="19">
        <f>IFERROR(VLOOKUP(Table2[[#This Row],[Player]],Last1!$B:$AD,8,0),"-")</f>
        <v>0</v>
      </c>
      <c r="U280" s="19">
        <f>IFERROR(VLOOKUP(Table2[[#This Row],[Player]],Last1!$B:$AD,20,0),"-")</f>
        <v>0</v>
      </c>
      <c r="V280" s="19">
        <f>IFERROR(VLOOKUP(Table2[[#This Row],[Player]],Last1!$B:$AD,21,0),"-")</f>
        <v>0</v>
      </c>
      <c r="W280" s="75"/>
      <c r="X280" s="75"/>
      <c r="Y280" s="128">
        <f>Table2[[#This Row],[3PM]]</f>
        <v>0.4</v>
      </c>
      <c r="Z280" s="128">
        <f>Table2[[#This Row],[3PA]]</f>
        <v>2.2999999999999998</v>
      </c>
      <c r="AA280" s="128">
        <f>IFERROR(VLOOKUP(Table2[[#This Row],[Player]],Last1!$B:$AD,12,0),"-")</f>
        <v>0</v>
      </c>
      <c r="AB280" s="128">
        <f>IFERROR(VLOOKUP(Table2[[#This Row],[Player]],Last1!$B:$AD,13,0),"-")</f>
        <v>3</v>
      </c>
      <c r="AC280" s="128">
        <f>IFERROR(VLOOKUP(Table2[[#This Row],[Player]],Last3!$B:$AD,12,0),"-")</f>
        <v>0.5</v>
      </c>
      <c r="AD280" s="128">
        <f>IFERROR(VLOOKUP(Table2[[#This Row],[Player]],Last3!$B:$AD,13,0),"-")</f>
        <v>3.5</v>
      </c>
      <c r="AE280" s="135">
        <f>0.33*AVERAGE(Table2[[#This Row],[L3_3PA]],Table2[[#This Row],[SEA_3PA]])</f>
        <v>0.95699999999999996</v>
      </c>
      <c r="AF280" s="76">
        <f>Table2[[#This Row],[L1_3PM]]</f>
        <v>0</v>
      </c>
      <c r="AG280" s="135">
        <f>IFERROR(Table2[[#This Row],[PROJ 3PM]]-Table2[[#This Row],[LG 3PM]],"-")</f>
        <v>0.95699999999999996</v>
      </c>
      <c r="AH28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1" spans="1:34" x14ac:dyDescent="0.3">
      <c r="A281" s="2" t="s">
        <v>335</v>
      </c>
      <c r="B281" s="129" t="str">
        <f>IFERROR(VLOOKUP(Table2[[#This Row],[Player]],Season!$B:$AD,2,0),"-")</f>
        <v>DET</v>
      </c>
      <c r="C281" s="19">
        <f>IFERROR(VLOOKUP(Table2[[#This Row],[Player]],Season!$B:$AD,3,0),"-")</f>
        <v>22</v>
      </c>
      <c r="D281" s="19">
        <f>IFERROR(VLOOKUP(Table2[[#This Row],[Player]],Season!$B:$AD,4,0),"-")</f>
        <v>14</v>
      </c>
      <c r="E281" s="19">
        <f>IFERROR(VLOOKUP(Table2[[#This Row],[Player]],Season!$B:$AD,7,0),"-")</f>
        <v>17.899999999999999</v>
      </c>
      <c r="F281" s="19">
        <f>IFERROR(VLOOKUP(Table2[[#This Row],[Player]],Season!$B:$AD,8,0),"-")</f>
        <v>7</v>
      </c>
      <c r="G281" s="19">
        <f>IFERROR(VLOOKUP(Table2[[#This Row],[Player]],Season!$B:$AD,20,0),"-")</f>
        <v>2</v>
      </c>
      <c r="H281" s="19">
        <f>IFERROR(VLOOKUP(Table2[[#This Row],[Player]],Season!$B:$AD,21,0),"-")</f>
        <v>0.9</v>
      </c>
      <c r="I281" s="19">
        <f>IFERROR(VLOOKUP(Table2[[#This Row],[Player]],Season!$B:$AD,9,0),"-")</f>
        <v>2.2999999999999998</v>
      </c>
      <c r="J281" s="19">
        <f>IFERROR(VLOOKUP(Table2[[#This Row],[Player]],Season!$B:$AD,10,0),"-")</f>
        <v>5.5</v>
      </c>
      <c r="K281" s="19">
        <f>IFERROR(VLOOKUP(Table2[[#This Row],[Player]],Season!$B:$AD,12,0),"-")</f>
        <v>1.1000000000000001</v>
      </c>
      <c r="L281" s="19">
        <f>IFERROR(VLOOKUP(Table2[[#This Row],[Player]],Season!$B:$AD,13,0),"-")</f>
        <v>2.9</v>
      </c>
      <c r="M281" s="19">
        <f>IFERROR(VLOOKUP(Table2[[#This Row],[Player]],Season!$B:$AD,15,0),"-")</f>
        <v>1.4</v>
      </c>
      <c r="N281" s="19">
        <f>IFERROR(VLOOKUP(Table2[[#This Row],[Player]],Season!$B:$AD,16,0),"-")</f>
        <v>2.1</v>
      </c>
      <c r="O281" s="19">
        <f>IFERROR(VLOOKUP(Table2[[#This Row],[Player]],Last3!$B:$AD,7,0),"-")</f>
        <v>19</v>
      </c>
      <c r="P281" s="19">
        <f>IFERROR(VLOOKUP(Table2[[#This Row],[Player]],Last3!$B:$AD,8,0),"-")</f>
        <v>8.3000000000000007</v>
      </c>
      <c r="Q281" s="19">
        <f>IFERROR(VLOOKUP(Table2[[#This Row],[Player]],Last3!$B:$AD,20,0),"-")</f>
        <v>1</v>
      </c>
      <c r="R281" s="19">
        <f>IFERROR(VLOOKUP(Table2[[#This Row],[Player]],Last3!$B:$AD,21,0),"-")</f>
        <v>0.3</v>
      </c>
      <c r="S281" s="19">
        <f>IFERROR(VLOOKUP(Table2[[#This Row],[Player]],Last1!$B:$AD,7,0),"-")</f>
        <v>14.8</v>
      </c>
      <c r="T281" s="19">
        <f>IFERROR(VLOOKUP(Table2[[#This Row],[Player]],Last1!$B:$AD,8,0),"-")</f>
        <v>3</v>
      </c>
      <c r="U281" s="19">
        <f>IFERROR(VLOOKUP(Table2[[#This Row],[Player]],Last1!$B:$AD,20,0),"-")</f>
        <v>3</v>
      </c>
      <c r="V281" s="19">
        <f>IFERROR(VLOOKUP(Table2[[#This Row],[Player]],Last1!$B:$AD,21,0),"-")</f>
        <v>0</v>
      </c>
      <c r="Y281" s="128">
        <f>Table2[[#This Row],[3PM]]</f>
        <v>1.1000000000000001</v>
      </c>
      <c r="Z281" s="128">
        <f>Table2[[#This Row],[3PA]]</f>
        <v>2.9</v>
      </c>
      <c r="AA281" s="128">
        <f>IFERROR(VLOOKUP(Table2[[#This Row],[Player]],Last1!$B:$AD,12,0),"-")</f>
        <v>0</v>
      </c>
      <c r="AB281" s="128">
        <f>IFERROR(VLOOKUP(Table2[[#This Row],[Player]],Last1!$B:$AD,13,0),"-")</f>
        <v>5</v>
      </c>
      <c r="AC281" s="128">
        <f>IFERROR(VLOOKUP(Table2[[#This Row],[Player]],Last3!$B:$AD,12,0),"-")</f>
        <v>1.3</v>
      </c>
      <c r="AD281" s="128">
        <f>IFERROR(VLOOKUP(Table2[[#This Row],[Player]],Last3!$B:$AD,13,0),"-")</f>
        <v>4.7</v>
      </c>
      <c r="AE281" s="135">
        <f>0.33*AVERAGE(Table2[[#This Row],[L3_3PA]],Table2[[#This Row],[SEA_3PA]])</f>
        <v>1.254</v>
      </c>
      <c r="AF281" s="76">
        <f>Table2[[#This Row],[L1_3PM]]</f>
        <v>0</v>
      </c>
      <c r="AG281" s="135">
        <f>IFERROR(Table2[[#This Row],[PROJ 3PM]]-Table2[[#This Row],[LG 3PM]],"-")</f>
        <v>1.254</v>
      </c>
      <c r="AH28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2" spans="1:34" x14ac:dyDescent="0.3">
      <c r="A282" s="2" t="s">
        <v>336</v>
      </c>
      <c r="B282" s="129" t="str">
        <f>IFERROR(VLOOKUP(Table2[[#This Row],[Player]],Season!$B:$AD,2,0),"-")</f>
        <v>DET</v>
      </c>
      <c r="C282" s="134">
        <f>IFERROR(VLOOKUP(Table2[[#This Row],[Player]],Season!$B:$AD,3,0),"-")</f>
        <v>26</v>
      </c>
      <c r="D282" s="134">
        <f>IFERROR(VLOOKUP(Table2[[#This Row],[Player]],Season!$B:$AD,4,0),"-")</f>
        <v>12</v>
      </c>
      <c r="E282" s="134">
        <f>IFERROR(VLOOKUP(Table2[[#This Row],[Player]],Season!$B:$AD,7,0),"-")</f>
        <v>21.7</v>
      </c>
      <c r="F282" s="19">
        <f>IFERROR(VLOOKUP(Table2[[#This Row],[Player]],Season!$B:$AD,8,0),"-")</f>
        <v>8.6999999999999993</v>
      </c>
      <c r="G282" s="19">
        <f>IFERROR(VLOOKUP(Table2[[#This Row],[Player]],Season!$B:$AD,20,0),"-")</f>
        <v>3.6</v>
      </c>
      <c r="H282" s="19">
        <f>IFERROR(VLOOKUP(Table2[[#This Row],[Player]],Season!$B:$AD,21,0),"-")</f>
        <v>0.8</v>
      </c>
      <c r="I282" s="19">
        <f>IFERROR(VLOOKUP(Table2[[#This Row],[Player]],Season!$B:$AD,9,0),"-")</f>
        <v>3.3</v>
      </c>
      <c r="J282" s="19">
        <f>IFERROR(VLOOKUP(Table2[[#This Row],[Player]],Season!$B:$AD,10,0),"-")</f>
        <v>7.5</v>
      </c>
      <c r="K282" s="19">
        <f>IFERROR(VLOOKUP(Table2[[#This Row],[Player]],Season!$B:$AD,12,0),"-")</f>
        <v>0.6</v>
      </c>
      <c r="L282" s="19">
        <f>IFERROR(VLOOKUP(Table2[[#This Row],[Player]],Season!$B:$AD,13,0),"-")</f>
        <v>2.6</v>
      </c>
      <c r="M282" s="19">
        <f>IFERROR(VLOOKUP(Table2[[#This Row],[Player]],Season!$B:$AD,15,0),"-")</f>
        <v>1.6</v>
      </c>
      <c r="N282" s="19">
        <f>IFERROR(VLOOKUP(Table2[[#This Row],[Player]],Season!$B:$AD,16,0),"-")</f>
        <v>2.1</v>
      </c>
      <c r="O282" s="19">
        <f>IFERROR(VLOOKUP(Table2[[#This Row],[Player]],Last3!$B:$AD,7,0),"-")</f>
        <v>22.7</v>
      </c>
      <c r="P282" s="19">
        <f>IFERROR(VLOOKUP(Table2[[#This Row],[Player]],Last3!$B:$AD,8,0),"-")</f>
        <v>6.8</v>
      </c>
      <c r="Q282" s="19">
        <f>IFERROR(VLOOKUP(Table2[[#This Row],[Player]],Last3!$B:$AD,20,0),"-")</f>
        <v>4.3</v>
      </c>
      <c r="R282" s="19">
        <f>IFERROR(VLOOKUP(Table2[[#This Row],[Player]],Last3!$B:$AD,21,0),"-")</f>
        <v>0.8</v>
      </c>
      <c r="S282" s="19">
        <f>IFERROR(VLOOKUP(Table2[[#This Row],[Player]],Last1!$B:$AD,7,0),"-")</f>
        <v>13.6</v>
      </c>
      <c r="T282" s="19">
        <f>IFERROR(VLOOKUP(Table2[[#This Row],[Player]],Last1!$B:$AD,8,0),"-")</f>
        <v>7</v>
      </c>
      <c r="U282" s="19">
        <f>IFERROR(VLOOKUP(Table2[[#This Row],[Player]],Last1!$B:$AD,20,0),"-")</f>
        <v>0</v>
      </c>
      <c r="V282" s="19">
        <f>IFERROR(VLOOKUP(Table2[[#This Row],[Player]],Last1!$B:$AD,21,0),"-")</f>
        <v>0</v>
      </c>
      <c r="W282" s="75"/>
      <c r="X282" s="75"/>
      <c r="Y282" s="128">
        <f>Table2[[#This Row],[3PM]]</f>
        <v>0.6</v>
      </c>
      <c r="Z282" s="128">
        <f>Table2[[#This Row],[3PA]]</f>
        <v>2.6</v>
      </c>
      <c r="AA282" s="128">
        <f>IFERROR(VLOOKUP(Table2[[#This Row],[Player]],Last1!$B:$AD,12,0),"-")</f>
        <v>1</v>
      </c>
      <c r="AB282" s="128">
        <f>IFERROR(VLOOKUP(Table2[[#This Row],[Player]],Last1!$B:$AD,13,0),"-")</f>
        <v>2</v>
      </c>
      <c r="AC282" s="128">
        <f>IFERROR(VLOOKUP(Table2[[#This Row],[Player]],Last3!$B:$AD,12,0),"-")</f>
        <v>0.5</v>
      </c>
      <c r="AD282" s="128">
        <f>IFERROR(VLOOKUP(Table2[[#This Row],[Player]],Last3!$B:$AD,13,0),"-")</f>
        <v>2.5</v>
      </c>
      <c r="AE282" s="135">
        <f>0.33*AVERAGE(Table2[[#This Row],[L3_3PA]],Table2[[#This Row],[SEA_3PA]])</f>
        <v>0.84150000000000003</v>
      </c>
      <c r="AF282" s="76">
        <f>Table2[[#This Row],[L1_3PM]]</f>
        <v>1</v>
      </c>
      <c r="AG282" s="135">
        <f>IFERROR(Table2[[#This Row],[PROJ 3PM]]-Table2[[#This Row],[LG 3PM]],"-")</f>
        <v>-0.15849999999999997</v>
      </c>
      <c r="AH28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3" spans="1:34" x14ac:dyDescent="0.3">
      <c r="A283" s="2" t="s">
        <v>435</v>
      </c>
      <c r="B283" s="129" t="str">
        <f>IFERROR(VLOOKUP(Table2[[#This Row],[Player]],Season!$B:$AD,2,0),"-")</f>
        <v>SAS</v>
      </c>
      <c r="C283" s="134">
        <f>IFERROR(VLOOKUP(Table2[[#This Row],[Player]],Season!$B:$AD,3,0),"-")</f>
        <v>33</v>
      </c>
      <c r="D283" s="134">
        <f>IFERROR(VLOOKUP(Table2[[#This Row],[Player]],Season!$B:$AD,4,0),"-")</f>
        <v>7</v>
      </c>
      <c r="E283" s="134">
        <f>IFERROR(VLOOKUP(Table2[[#This Row],[Player]],Season!$B:$AD,7,0),"-")</f>
        <v>10.9</v>
      </c>
      <c r="F283" s="19">
        <f>IFERROR(VLOOKUP(Table2[[#This Row],[Player]],Season!$B:$AD,8,0),"-")</f>
        <v>2.4</v>
      </c>
      <c r="G283" s="19">
        <f>IFERROR(VLOOKUP(Table2[[#This Row],[Player]],Season!$B:$AD,20,0),"-")</f>
        <v>3</v>
      </c>
      <c r="H283" s="19">
        <f>IFERROR(VLOOKUP(Table2[[#This Row],[Player]],Season!$B:$AD,21,0),"-")</f>
        <v>1.7</v>
      </c>
      <c r="I283" s="19">
        <f>IFERROR(VLOOKUP(Table2[[#This Row],[Player]],Season!$B:$AD,9,0),"-")</f>
        <v>1</v>
      </c>
      <c r="J283" s="19">
        <f>IFERROR(VLOOKUP(Table2[[#This Row],[Player]],Season!$B:$AD,10,0),"-")</f>
        <v>3.7</v>
      </c>
      <c r="K283" s="19">
        <f>IFERROR(VLOOKUP(Table2[[#This Row],[Player]],Season!$B:$AD,12,0),"-")</f>
        <v>0.3</v>
      </c>
      <c r="L283" s="19">
        <f>IFERROR(VLOOKUP(Table2[[#This Row],[Player]],Season!$B:$AD,13,0),"-")</f>
        <v>2.1</v>
      </c>
      <c r="M283" s="19">
        <f>IFERROR(VLOOKUP(Table2[[#This Row],[Player]],Season!$B:$AD,15,0),"-")</f>
        <v>0.1</v>
      </c>
      <c r="N283" s="19">
        <f>IFERROR(VLOOKUP(Table2[[#This Row],[Player]],Season!$B:$AD,16,0),"-")</f>
        <v>0.3</v>
      </c>
      <c r="O283" s="19">
        <f>IFERROR(VLOOKUP(Table2[[#This Row],[Player]],Last3!$B:$AD,7,0),"-")</f>
        <v>13.8</v>
      </c>
      <c r="P283" s="19">
        <f>IFERROR(VLOOKUP(Table2[[#This Row],[Player]],Last3!$B:$AD,8,0),"-")</f>
        <v>3.7</v>
      </c>
      <c r="Q283" s="19">
        <f>IFERROR(VLOOKUP(Table2[[#This Row],[Player]],Last3!$B:$AD,20,0),"-")</f>
        <v>3.7</v>
      </c>
      <c r="R283" s="19">
        <f>IFERROR(VLOOKUP(Table2[[#This Row],[Player]],Last3!$B:$AD,21,0),"-")</f>
        <v>2.2999999999999998</v>
      </c>
      <c r="S283" s="19">
        <f>IFERROR(VLOOKUP(Table2[[#This Row],[Player]],Last1!$B:$AD,7,0),"-")</f>
        <v>7</v>
      </c>
      <c r="T283" s="19">
        <f>IFERROR(VLOOKUP(Table2[[#This Row],[Player]],Last1!$B:$AD,8,0),"-")</f>
        <v>0</v>
      </c>
      <c r="U283" s="19">
        <f>IFERROR(VLOOKUP(Table2[[#This Row],[Player]],Last1!$B:$AD,20,0),"-")</f>
        <v>1</v>
      </c>
      <c r="V283" s="19">
        <f>IFERROR(VLOOKUP(Table2[[#This Row],[Player]],Last1!$B:$AD,21,0),"-")</f>
        <v>2</v>
      </c>
      <c r="W283" s="75"/>
      <c r="X283" s="75"/>
      <c r="Y283" s="128">
        <f>Table2[[#This Row],[3PM]]</f>
        <v>0.3</v>
      </c>
      <c r="Z283" s="128">
        <f>Table2[[#This Row],[3PA]]</f>
        <v>2.1</v>
      </c>
      <c r="AA283" s="128">
        <f>IFERROR(VLOOKUP(Table2[[#This Row],[Player]],Last1!$B:$AD,12,0),"-")</f>
        <v>0</v>
      </c>
      <c r="AB283" s="128">
        <f>IFERROR(VLOOKUP(Table2[[#This Row],[Player]],Last1!$B:$AD,13,0),"-")</f>
        <v>3</v>
      </c>
      <c r="AC283" s="128">
        <f>IFERROR(VLOOKUP(Table2[[#This Row],[Player]],Last3!$B:$AD,12,0),"-")</f>
        <v>0.7</v>
      </c>
      <c r="AD283" s="128">
        <f>IFERROR(VLOOKUP(Table2[[#This Row],[Player]],Last3!$B:$AD,13,0),"-")</f>
        <v>2.7</v>
      </c>
      <c r="AE283" s="135">
        <f>0.33*AVERAGE(Table2[[#This Row],[L3_3PA]],Table2[[#This Row],[SEA_3PA]])</f>
        <v>0.79200000000000015</v>
      </c>
      <c r="AF283" s="76">
        <f>Table2[[#This Row],[L1_3PM]]</f>
        <v>0</v>
      </c>
      <c r="AG283" s="135">
        <f>IFERROR(Table2[[#This Row],[PROJ 3PM]]-Table2[[#This Row],[LG 3PM]],"-")</f>
        <v>0.79200000000000015</v>
      </c>
      <c r="AH28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4" spans="1:34" x14ac:dyDescent="0.3">
      <c r="A284" s="2" t="s">
        <v>252</v>
      </c>
      <c r="B284" s="129" t="str">
        <f>IFERROR(VLOOKUP(Table2[[#This Row],[Player]],Season!$B:$AD,2,0),"-")</f>
        <v>NYK</v>
      </c>
      <c r="C284" s="134">
        <f>IFERROR(VLOOKUP(Table2[[#This Row],[Player]],Season!$B:$AD,3,0),"-")</f>
        <v>25</v>
      </c>
      <c r="D284" s="134">
        <f>IFERROR(VLOOKUP(Table2[[#This Row],[Player]],Season!$B:$AD,4,0),"-")</f>
        <v>15</v>
      </c>
      <c r="E284" s="134">
        <f>IFERROR(VLOOKUP(Table2[[#This Row],[Player]],Season!$B:$AD,7,0),"-")</f>
        <v>13</v>
      </c>
      <c r="F284" s="19">
        <f>IFERROR(VLOOKUP(Table2[[#This Row],[Player]],Season!$B:$AD,8,0),"-")</f>
        <v>6.1</v>
      </c>
      <c r="G284" s="19">
        <f>IFERROR(VLOOKUP(Table2[[#This Row],[Player]],Season!$B:$AD,20,0),"-")</f>
        <v>1.8</v>
      </c>
      <c r="H284" s="19">
        <f>IFERROR(VLOOKUP(Table2[[#This Row],[Player]],Season!$B:$AD,21,0),"-")</f>
        <v>0.5</v>
      </c>
      <c r="I284" s="19">
        <f>IFERROR(VLOOKUP(Table2[[#This Row],[Player]],Season!$B:$AD,9,0),"-")</f>
        <v>2.4</v>
      </c>
      <c r="J284" s="19">
        <f>IFERROR(VLOOKUP(Table2[[#This Row],[Player]],Season!$B:$AD,10,0),"-")</f>
        <v>5.6</v>
      </c>
      <c r="K284" s="19">
        <f>IFERROR(VLOOKUP(Table2[[#This Row],[Player]],Season!$B:$AD,12,0),"-")</f>
        <v>0.9</v>
      </c>
      <c r="L284" s="19">
        <f>IFERROR(VLOOKUP(Table2[[#This Row],[Player]],Season!$B:$AD,13,0),"-")</f>
        <v>3.7</v>
      </c>
      <c r="M284" s="19">
        <f>IFERROR(VLOOKUP(Table2[[#This Row],[Player]],Season!$B:$AD,15,0),"-")</f>
        <v>0.4</v>
      </c>
      <c r="N284" s="19">
        <f>IFERROR(VLOOKUP(Table2[[#This Row],[Player]],Season!$B:$AD,16,0),"-")</f>
        <v>0.4</v>
      </c>
      <c r="O284" s="19">
        <f>IFERROR(VLOOKUP(Table2[[#This Row],[Player]],Last3!$B:$AD,7,0),"-")</f>
        <v>13.8</v>
      </c>
      <c r="P284" s="19">
        <f>IFERROR(VLOOKUP(Table2[[#This Row],[Player]],Last3!$B:$AD,8,0),"-")</f>
        <v>6.8</v>
      </c>
      <c r="Q284" s="19">
        <f>IFERROR(VLOOKUP(Table2[[#This Row],[Player]],Last3!$B:$AD,20,0),"-")</f>
        <v>2.2999999999999998</v>
      </c>
      <c r="R284" s="19">
        <f>IFERROR(VLOOKUP(Table2[[#This Row],[Player]],Last3!$B:$AD,21,0),"-")</f>
        <v>0.3</v>
      </c>
      <c r="S284" s="19">
        <f>IFERROR(VLOOKUP(Table2[[#This Row],[Player]],Last1!$B:$AD,7,0),"-")</f>
        <v>19.7</v>
      </c>
      <c r="T284" s="19">
        <f>IFERROR(VLOOKUP(Table2[[#This Row],[Player]],Last1!$B:$AD,8,0),"-")</f>
        <v>15</v>
      </c>
      <c r="U284" s="19">
        <f>IFERROR(VLOOKUP(Table2[[#This Row],[Player]],Last1!$B:$AD,20,0),"-")</f>
        <v>2</v>
      </c>
      <c r="V284" s="19">
        <f>IFERROR(VLOOKUP(Table2[[#This Row],[Player]],Last1!$B:$AD,21,0),"-")</f>
        <v>0</v>
      </c>
      <c r="W284" s="75"/>
      <c r="X284" s="75"/>
      <c r="Y284" s="128">
        <f>Table2[[#This Row],[3PM]]</f>
        <v>0.9</v>
      </c>
      <c r="Z284" s="128">
        <f>Table2[[#This Row],[3PA]]</f>
        <v>3.7</v>
      </c>
      <c r="AA284" s="128">
        <f>IFERROR(VLOOKUP(Table2[[#This Row],[Player]],Last1!$B:$AD,12,0),"-")</f>
        <v>3</v>
      </c>
      <c r="AB284" s="128">
        <f>IFERROR(VLOOKUP(Table2[[#This Row],[Player]],Last1!$B:$AD,13,0),"-")</f>
        <v>8</v>
      </c>
      <c r="AC284" s="128">
        <f>IFERROR(VLOOKUP(Table2[[#This Row],[Player]],Last3!$B:$AD,12,0),"-")</f>
        <v>1.3</v>
      </c>
      <c r="AD284" s="128">
        <f>IFERROR(VLOOKUP(Table2[[#This Row],[Player]],Last3!$B:$AD,13,0),"-")</f>
        <v>4.3</v>
      </c>
      <c r="AE284" s="135">
        <f>0.33*AVERAGE(Table2[[#This Row],[L3_3PA]],Table2[[#This Row],[SEA_3PA]])</f>
        <v>1.32</v>
      </c>
      <c r="AF284" s="76">
        <f>Table2[[#This Row],[L1_3PM]]</f>
        <v>3</v>
      </c>
      <c r="AG284" s="135">
        <f>IFERROR(Table2[[#This Row],[PROJ 3PM]]-Table2[[#This Row],[LG 3PM]],"-")</f>
        <v>-1.68</v>
      </c>
      <c r="AH28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5" spans="1:34" x14ac:dyDescent="0.3">
      <c r="A285" s="2" t="s">
        <v>230</v>
      </c>
      <c r="B285" s="129" t="str">
        <f>IFERROR(VLOOKUP(Table2[[#This Row],[Player]],Season!$B:$AD,2,0),"-")</f>
        <v>CLE</v>
      </c>
      <c r="C285" s="134">
        <f>IFERROR(VLOOKUP(Table2[[#This Row],[Player]],Season!$B:$AD,3,0),"-")</f>
        <v>27</v>
      </c>
      <c r="D285" s="134">
        <f>IFERROR(VLOOKUP(Table2[[#This Row],[Player]],Season!$B:$AD,4,0),"-")</f>
        <v>13</v>
      </c>
      <c r="E285" s="134">
        <f>IFERROR(VLOOKUP(Table2[[#This Row],[Player]],Season!$B:$AD,7,0),"-")</f>
        <v>17.8</v>
      </c>
      <c r="F285" s="19">
        <f>IFERROR(VLOOKUP(Table2[[#This Row],[Player]],Season!$B:$AD,8,0),"-")</f>
        <v>7.9</v>
      </c>
      <c r="G285" s="19">
        <f>IFERROR(VLOOKUP(Table2[[#This Row],[Player]],Season!$B:$AD,20,0),"-")</f>
        <v>2.7</v>
      </c>
      <c r="H285" s="19">
        <f>IFERROR(VLOOKUP(Table2[[#This Row],[Player]],Season!$B:$AD,21,0),"-")</f>
        <v>1.1000000000000001</v>
      </c>
      <c r="I285" s="19">
        <f>IFERROR(VLOOKUP(Table2[[#This Row],[Player]],Season!$B:$AD,9,0),"-")</f>
        <v>2.6</v>
      </c>
      <c r="J285" s="19">
        <f>IFERROR(VLOOKUP(Table2[[#This Row],[Player]],Season!$B:$AD,10,0),"-")</f>
        <v>6.2</v>
      </c>
      <c r="K285" s="19">
        <f>IFERROR(VLOOKUP(Table2[[#This Row],[Player]],Season!$B:$AD,12,0),"-")</f>
        <v>1.8</v>
      </c>
      <c r="L285" s="19">
        <f>IFERROR(VLOOKUP(Table2[[#This Row],[Player]],Season!$B:$AD,13,0),"-")</f>
        <v>4.2</v>
      </c>
      <c r="M285" s="19">
        <f>IFERROR(VLOOKUP(Table2[[#This Row],[Player]],Season!$B:$AD,15,0),"-")</f>
        <v>0.8</v>
      </c>
      <c r="N285" s="19">
        <f>IFERROR(VLOOKUP(Table2[[#This Row],[Player]],Season!$B:$AD,16,0),"-")</f>
        <v>1</v>
      </c>
      <c r="O285" s="19">
        <f>IFERROR(VLOOKUP(Table2[[#This Row],[Player]],Last3!$B:$AD,7,0),"-")</f>
        <v>18.399999999999999</v>
      </c>
      <c r="P285" s="19">
        <f>IFERROR(VLOOKUP(Table2[[#This Row],[Player]],Last3!$B:$AD,8,0),"-")</f>
        <v>7</v>
      </c>
      <c r="Q285" s="19">
        <f>IFERROR(VLOOKUP(Table2[[#This Row],[Player]],Last3!$B:$AD,20,0),"-")</f>
        <v>2.5</v>
      </c>
      <c r="R285" s="19">
        <f>IFERROR(VLOOKUP(Table2[[#This Row],[Player]],Last3!$B:$AD,21,0),"-")</f>
        <v>0.8</v>
      </c>
      <c r="S285" s="19">
        <f>IFERROR(VLOOKUP(Table2[[#This Row],[Player]],Last1!$B:$AD,7,0),"-")</f>
        <v>12</v>
      </c>
      <c r="T285" s="19">
        <f>IFERROR(VLOOKUP(Table2[[#This Row],[Player]],Last1!$B:$AD,8,0),"-")</f>
        <v>3</v>
      </c>
      <c r="U285" s="19">
        <f>IFERROR(VLOOKUP(Table2[[#This Row],[Player]],Last1!$B:$AD,20,0),"-")</f>
        <v>2</v>
      </c>
      <c r="V285" s="19">
        <f>IFERROR(VLOOKUP(Table2[[#This Row],[Player]],Last1!$B:$AD,21,0),"-")</f>
        <v>0</v>
      </c>
      <c r="W285" s="75"/>
      <c r="X285" s="75"/>
      <c r="Y285" s="128">
        <f>Table2[[#This Row],[3PM]]</f>
        <v>1.8</v>
      </c>
      <c r="Z285" s="128">
        <f>Table2[[#This Row],[3PA]]</f>
        <v>4.2</v>
      </c>
      <c r="AA285" s="128">
        <f>IFERROR(VLOOKUP(Table2[[#This Row],[Player]],Last1!$B:$AD,12,0),"-")</f>
        <v>1</v>
      </c>
      <c r="AB285" s="128">
        <f>IFERROR(VLOOKUP(Table2[[#This Row],[Player]],Last1!$B:$AD,13,0),"-")</f>
        <v>2</v>
      </c>
      <c r="AC285" s="128">
        <f>IFERROR(VLOOKUP(Table2[[#This Row],[Player]],Last3!$B:$AD,12,0),"-")</f>
        <v>1.8</v>
      </c>
      <c r="AD285" s="128">
        <f>IFERROR(VLOOKUP(Table2[[#This Row],[Player]],Last3!$B:$AD,13,0),"-")</f>
        <v>4.3</v>
      </c>
      <c r="AE285" s="135">
        <f>0.33*AVERAGE(Table2[[#This Row],[L3_3PA]],Table2[[#This Row],[SEA_3PA]])</f>
        <v>1.4025000000000001</v>
      </c>
      <c r="AF285" s="76">
        <f>Table2[[#This Row],[L1_3PM]]</f>
        <v>1</v>
      </c>
      <c r="AG285" s="135">
        <f>IFERROR(Table2[[#This Row],[PROJ 3PM]]-Table2[[#This Row],[LG 3PM]],"-")</f>
        <v>0.40250000000000008</v>
      </c>
      <c r="AH28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6" spans="1:34" x14ac:dyDescent="0.3">
      <c r="A286" s="2" t="s">
        <v>2157</v>
      </c>
      <c r="B286" s="129" t="str">
        <f>IFERROR(VLOOKUP(Table2[[#This Row],[Player]],Season!$B:$AD,2,0),"-")</f>
        <v>SAS</v>
      </c>
      <c r="C286" s="134">
        <f>IFERROR(VLOOKUP(Table2[[#This Row],[Player]],Season!$B:$AD,3,0),"-")</f>
        <v>21</v>
      </c>
      <c r="D286" s="134">
        <f>IFERROR(VLOOKUP(Table2[[#This Row],[Player]],Season!$B:$AD,4,0),"-")</f>
        <v>8</v>
      </c>
      <c r="E286" s="134">
        <f>IFERROR(VLOOKUP(Table2[[#This Row],[Player]],Season!$B:$AD,7,0),"-")</f>
        <v>15.3</v>
      </c>
      <c r="F286" s="19">
        <f>IFERROR(VLOOKUP(Table2[[#This Row],[Player]],Season!$B:$AD,8,0),"-")</f>
        <v>6.9</v>
      </c>
      <c r="G286" s="19">
        <f>IFERROR(VLOOKUP(Table2[[#This Row],[Player]],Season!$B:$AD,20,0),"-")</f>
        <v>2.8</v>
      </c>
      <c r="H286" s="19">
        <f>IFERROR(VLOOKUP(Table2[[#This Row],[Player]],Season!$B:$AD,21,0),"-")</f>
        <v>0.3</v>
      </c>
      <c r="I286" s="19">
        <f>IFERROR(VLOOKUP(Table2[[#This Row],[Player]],Season!$B:$AD,9,0),"-")</f>
        <v>2.6</v>
      </c>
      <c r="J286" s="19">
        <f>IFERROR(VLOOKUP(Table2[[#This Row],[Player]],Season!$B:$AD,10,0),"-")</f>
        <v>5.4</v>
      </c>
      <c r="K286" s="19">
        <f>IFERROR(VLOOKUP(Table2[[#This Row],[Player]],Season!$B:$AD,12,0),"-")</f>
        <v>1.5</v>
      </c>
      <c r="L286" s="19">
        <f>IFERROR(VLOOKUP(Table2[[#This Row],[Player]],Season!$B:$AD,13,0),"-")</f>
        <v>3.8</v>
      </c>
      <c r="M286" s="19">
        <f>IFERROR(VLOOKUP(Table2[[#This Row],[Player]],Season!$B:$AD,15,0),"-")</f>
        <v>0.1</v>
      </c>
      <c r="N286" s="19">
        <f>IFERROR(VLOOKUP(Table2[[#This Row],[Player]],Season!$B:$AD,16,0),"-")</f>
        <v>0.1</v>
      </c>
      <c r="O286" s="19">
        <f>IFERROR(VLOOKUP(Table2[[#This Row],[Player]],Last3!$B:$AD,7,0),"-")</f>
        <v>18.3</v>
      </c>
      <c r="P286" s="19">
        <f>IFERROR(VLOOKUP(Table2[[#This Row],[Player]],Last3!$B:$AD,8,0),"-")</f>
        <v>7</v>
      </c>
      <c r="Q286" s="19">
        <f>IFERROR(VLOOKUP(Table2[[#This Row],[Player]],Last3!$B:$AD,20,0),"-")</f>
        <v>3</v>
      </c>
      <c r="R286" s="19">
        <f>IFERROR(VLOOKUP(Table2[[#This Row],[Player]],Last3!$B:$AD,21,0),"-")</f>
        <v>0</v>
      </c>
      <c r="S286" s="19">
        <f>IFERROR(VLOOKUP(Table2[[#This Row],[Player]],Last1!$B:$AD,7,0),"-")</f>
        <v>9</v>
      </c>
      <c r="T286" s="19">
        <f>IFERROR(VLOOKUP(Table2[[#This Row],[Player]],Last1!$B:$AD,8,0),"-")</f>
        <v>2</v>
      </c>
      <c r="U286" s="19">
        <f>IFERROR(VLOOKUP(Table2[[#This Row],[Player]],Last1!$B:$AD,20,0),"-")</f>
        <v>1</v>
      </c>
      <c r="V286" s="19">
        <f>IFERROR(VLOOKUP(Table2[[#This Row],[Player]],Last1!$B:$AD,21,0),"-")</f>
        <v>0</v>
      </c>
      <c r="W286" s="75"/>
      <c r="X286" s="75"/>
      <c r="Y286" s="128">
        <f>Table2[[#This Row],[3PM]]</f>
        <v>1.5</v>
      </c>
      <c r="Z286" s="128">
        <f>Table2[[#This Row],[3PA]]</f>
        <v>3.8</v>
      </c>
      <c r="AA286" s="128">
        <f>IFERROR(VLOOKUP(Table2[[#This Row],[Player]],Last1!$B:$AD,12,0),"-")</f>
        <v>0</v>
      </c>
      <c r="AB286" s="128">
        <f>IFERROR(VLOOKUP(Table2[[#This Row],[Player]],Last1!$B:$AD,13,0),"-")</f>
        <v>1</v>
      </c>
      <c r="AC286" s="128">
        <f>IFERROR(VLOOKUP(Table2[[#This Row],[Player]],Last3!$B:$AD,12,0),"-")</f>
        <v>1.3</v>
      </c>
      <c r="AD286" s="128">
        <f>IFERROR(VLOOKUP(Table2[[#This Row],[Player]],Last3!$B:$AD,13,0),"-")</f>
        <v>3.8</v>
      </c>
      <c r="AE286" s="135">
        <f>0.33*AVERAGE(Table2[[#This Row],[L3_3PA]],Table2[[#This Row],[SEA_3PA]])</f>
        <v>1.254</v>
      </c>
      <c r="AF286" s="76">
        <f>Table2[[#This Row],[L1_3PM]]</f>
        <v>0</v>
      </c>
      <c r="AG286" s="135">
        <f>IFERROR(Table2[[#This Row],[PROJ 3PM]]-Table2[[#This Row],[LG 3PM]],"-")</f>
        <v>1.254</v>
      </c>
      <c r="AH28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7" spans="1:34" x14ac:dyDescent="0.3">
      <c r="A287" s="2" t="s">
        <v>403</v>
      </c>
      <c r="B287" s="129" t="str">
        <f>IFERROR(VLOOKUP(Table2[[#This Row],[Player]],Season!$B:$AD,2,0),"-")</f>
        <v>HOU</v>
      </c>
      <c r="C287" s="19">
        <f>IFERROR(VLOOKUP(Table2[[#This Row],[Player]],Season!$B:$AD,3,0),"-")</f>
        <v>21</v>
      </c>
      <c r="D287" s="19">
        <f>IFERROR(VLOOKUP(Table2[[#This Row],[Player]],Season!$B:$AD,4,0),"-")</f>
        <v>15</v>
      </c>
      <c r="E287" s="19">
        <f>IFERROR(VLOOKUP(Table2[[#This Row],[Player]],Season!$B:$AD,7,0),"-")</f>
        <v>12.6</v>
      </c>
      <c r="F287" s="19">
        <f>IFERROR(VLOOKUP(Table2[[#This Row],[Player]],Season!$B:$AD,8,0),"-")</f>
        <v>3.1</v>
      </c>
      <c r="G287" s="19">
        <f>IFERROR(VLOOKUP(Table2[[#This Row],[Player]],Season!$B:$AD,20,0),"-")</f>
        <v>3.3</v>
      </c>
      <c r="H287" s="19">
        <f>IFERROR(VLOOKUP(Table2[[#This Row],[Player]],Season!$B:$AD,21,0),"-")</f>
        <v>0.9</v>
      </c>
      <c r="I287" s="19">
        <f>IFERROR(VLOOKUP(Table2[[#This Row],[Player]],Season!$B:$AD,9,0),"-")</f>
        <v>1</v>
      </c>
      <c r="J287" s="19">
        <f>IFERROR(VLOOKUP(Table2[[#This Row],[Player]],Season!$B:$AD,10,0),"-")</f>
        <v>2.4</v>
      </c>
      <c r="K287" s="19">
        <f>IFERROR(VLOOKUP(Table2[[#This Row],[Player]],Season!$B:$AD,12,0),"-")</f>
        <v>0.5</v>
      </c>
      <c r="L287" s="19">
        <f>IFERROR(VLOOKUP(Table2[[#This Row],[Player]],Season!$B:$AD,13,0),"-")</f>
        <v>1.2</v>
      </c>
      <c r="M287" s="19">
        <f>IFERROR(VLOOKUP(Table2[[#This Row],[Player]],Season!$B:$AD,15,0),"-")</f>
        <v>0.6</v>
      </c>
      <c r="N287" s="19">
        <f>IFERROR(VLOOKUP(Table2[[#This Row],[Player]],Season!$B:$AD,16,0),"-")</f>
        <v>0.7</v>
      </c>
      <c r="O287" s="19">
        <f>IFERROR(VLOOKUP(Table2[[#This Row],[Player]],Last3!$B:$AD,7,0),"-")</f>
        <v>15.8</v>
      </c>
      <c r="P287" s="19">
        <f>IFERROR(VLOOKUP(Table2[[#This Row],[Player]],Last3!$B:$AD,8,0),"-")</f>
        <v>1.5</v>
      </c>
      <c r="Q287" s="19">
        <f>IFERROR(VLOOKUP(Table2[[#This Row],[Player]],Last3!$B:$AD,20,0),"-")</f>
        <v>3.8</v>
      </c>
      <c r="R287" s="19">
        <f>IFERROR(VLOOKUP(Table2[[#This Row],[Player]],Last3!$B:$AD,21,0),"-")</f>
        <v>1.8</v>
      </c>
      <c r="S287" s="19">
        <f>IFERROR(VLOOKUP(Table2[[#This Row],[Player]],Last1!$B:$AD,7,0),"-")</f>
        <v>14.2</v>
      </c>
      <c r="T287" s="19">
        <f>IFERROR(VLOOKUP(Table2[[#This Row],[Player]],Last1!$B:$AD,8,0),"-")</f>
        <v>2</v>
      </c>
      <c r="U287" s="19">
        <f>IFERROR(VLOOKUP(Table2[[#This Row],[Player]],Last1!$B:$AD,20,0),"-")</f>
        <v>1</v>
      </c>
      <c r="V287" s="19">
        <f>IFERROR(VLOOKUP(Table2[[#This Row],[Player]],Last1!$B:$AD,21,0),"-")</f>
        <v>3</v>
      </c>
      <c r="Y287" s="128">
        <f>Table2[[#This Row],[3PM]]</f>
        <v>0.5</v>
      </c>
      <c r="Z287" s="128">
        <f>Table2[[#This Row],[3PA]]</f>
        <v>1.2</v>
      </c>
      <c r="AA287" s="128">
        <f>IFERROR(VLOOKUP(Table2[[#This Row],[Player]],Last1!$B:$AD,12,0),"-")</f>
        <v>0</v>
      </c>
      <c r="AB287" s="128">
        <f>IFERROR(VLOOKUP(Table2[[#This Row],[Player]],Last1!$B:$AD,13,0),"-")</f>
        <v>2</v>
      </c>
      <c r="AC287" s="128">
        <f>IFERROR(VLOOKUP(Table2[[#This Row],[Player]],Last3!$B:$AD,12,0),"-")</f>
        <v>0</v>
      </c>
      <c r="AD287" s="128">
        <f>IFERROR(VLOOKUP(Table2[[#This Row],[Player]],Last3!$B:$AD,13,0),"-")</f>
        <v>1.3</v>
      </c>
      <c r="AE287" s="83">
        <f>0.33*AVERAGE(Table2[[#This Row],[L3_3PA]],Table2[[#This Row],[SEA_3PA]])</f>
        <v>0.41250000000000003</v>
      </c>
      <c r="AF287" s="21">
        <f>Table2[[#This Row],[L1_3PM]]</f>
        <v>0</v>
      </c>
      <c r="AG287" s="83">
        <f>IFERROR(Table2[[#This Row],[PROJ 3PM]]-Table2[[#This Row],[LG 3PM]],"-")</f>
        <v>0.41250000000000003</v>
      </c>
      <c r="AH28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8" spans="1:34" x14ac:dyDescent="0.3">
      <c r="A288" s="2" t="s">
        <v>327</v>
      </c>
      <c r="B288" s="129" t="str">
        <f>IFERROR(VLOOKUP(Table2[[#This Row],[Player]],Season!$B:$AD,2,0),"-")</f>
        <v>NOP</v>
      </c>
      <c r="C288" s="19">
        <f>IFERROR(VLOOKUP(Table2[[#This Row],[Player]],Season!$B:$AD,3,0),"-")</f>
        <v>20</v>
      </c>
      <c r="D288" s="19">
        <f>IFERROR(VLOOKUP(Table2[[#This Row],[Player]],Season!$B:$AD,4,0),"-")</f>
        <v>14</v>
      </c>
      <c r="E288" s="19">
        <f>IFERROR(VLOOKUP(Table2[[#This Row],[Player]],Season!$B:$AD,7,0),"-")</f>
        <v>14.7</v>
      </c>
      <c r="F288" s="19">
        <f>IFERROR(VLOOKUP(Table2[[#This Row],[Player]],Season!$B:$AD,8,0),"-")</f>
        <v>2.2000000000000002</v>
      </c>
      <c r="G288" s="19">
        <f>IFERROR(VLOOKUP(Table2[[#This Row],[Player]],Season!$B:$AD,20,0),"-")</f>
        <v>2.5</v>
      </c>
      <c r="H288" s="19">
        <f>IFERROR(VLOOKUP(Table2[[#This Row],[Player]],Season!$B:$AD,21,0),"-")</f>
        <v>2.2000000000000002</v>
      </c>
      <c r="I288" s="19">
        <f>IFERROR(VLOOKUP(Table2[[#This Row],[Player]],Season!$B:$AD,9,0),"-")</f>
        <v>0.8</v>
      </c>
      <c r="J288" s="19">
        <f>IFERROR(VLOOKUP(Table2[[#This Row],[Player]],Season!$B:$AD,10,0),"-")</f>
        <v>2.9</v>
      </c>
      <c r="K288" s="19">
        <f>IFERROR(VLOOKUP(Table2[[#This Row],[Player]],Season!$B:$AD,12,0),"-")</f>
        <v>0.3</v>
      </c>
      <c r="L288" s="19">
        <f>IFERROR(VLOOKUP(Table2[[#This Row],[Player]],Season!$B:$AD,13,0),"-")</f>
        <v>1.4</v>
      </c>
      <c r="M288" s="19">
        <f>IFERROR(VLOOKUP(Table2[[#This Row],[Player]],Season!$B:$AD,15,0),"-")</f>
        <v>0.4</v>
      </c>
      <c r="N288" s="19">
        <f>IFERROR(VLOOKUP(Table2[[#This Row],[Player]],Season!$B:$AD,16,0),"-")</f>
        <v>0.6</v>
      </c>
      <c r="O288" s="19">
        <f>IFERROR(VLOOKUP(Table2[[#This Row],[Player]],Last3!$B:$AD,7,0),"-")</f>
        <v>14.3</v>
      </c>
      <c r="P288" s="19">
        <f>IFERROR(VLOOKUP(Table2[[#This Row],[Player]],Last3!$B:$AD,8,0),"-")</f>
        <v>3</v>
      </c>
      <c r="Q288" s="19">
        <f>IFERROR(VLOOKUP(Table2[[#This Row],[Player]],Last3!$B:$AD,20,0),"-")</f>
        <v>2.5</v>
      </c>
      <c r="R288" s="19">
        <f>IFERROR(VLOOKUP(Table2[[#This Row],[Player]],Last3!$B:$AD,21,0),"-")</f>
        <v>1.8</v>
      </c>
      <c r="S288" s="19">
        <f>IFERROR(VLOOKUP(Table2[[#This Row],[Player]],Last1!$B:$AD,7,0),"-")</f>
        <v>10</v>
      </c>
      <c r="T288" s="19">
        <f>IFERROR(VLOOKUP(Table2[[#This Row],[Player]],Last1!$B:$AD,8,0),"-")</f>
        <v>2</v>
      </c>
      <c r="U288" s="19">
        <f>IFERROR(VLOOKUP(Table2[[#This Row],[Player]],Last1!$B:$AD,20,0),"-")</f>
        <v>3</v>
      </c>
      <c r="V288" s="19">
        <f>IFERROR(VLOOKUP(Table2[[#This Row],[Player]],Last1!$B:$AD,21,0),"-")</f>
        <v>1</v>
      </c>
      <c r="Y288" s="128">
        <f>Table2[[#This Row],[3PM]]</f>
        <v>0.3</v>
      </c>
      <c r="Z288" s="128">
        <f>Table2[[#This Row],[3PA]]</f>
        <v>1.4</v>
      </c>
      <c r="AA288" s="128">
        <f>IFERROR(VLOOKUP(Table2[[#This Row],[Player]],Last1!$B:$AD,12,0),"-")</f>
        <v>0</v>
      </c>
      <c r="AB288" s="128">
        <f>IFERROR(VLOOKUP(Table2[[#This Row],[Player]],Last1!$B:$AD,13,0),"-")</f>
        <v>1</v>
      </c>
      <c r="AC288" s="128">
        <f>IFERROR(VLOOKUP(Table2[[#This Row],[Player]],Last3!$B:$AD,12,0),"-")</f>
        <v>0.5</v>
      </c>
      <c r="AD288" s="128">
        <f>IFERROR(VLOOKUP(Table2[[#This Row],[Player]],Last3!$B:$AD,13,0),"-")</f>
        <v>1.5</v>
      </c>
      <c r="AE288" s="135">
        <f>0.33*AVERAGE(Table2[[#This Row],[L3_3PA]],Table2[[#This Row],[SEA_3PA]])</f>
        <v>0.47849999999999998</v>
      </c>
      <c r="AF288" s="76">
        <f>Table2[[#This Row],[L1_3PM]]</f>
        <v>0</v>
      </c>
      <c r="AG288" s="135">
        <f>IFERROR(Table2[[#This Row],[PROJ 3PM]]-Table2[[#This Row],[LG 3PM]],"-")</f>
        <v>0.47849999999999998</v>
      </c>
      <c r="AH28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89" spans="1:34" x14ac:dyDescent="0.3">
      <c r="A289" s="2" t="s">
        <v>2404</v>
      </c>
      <c r="B289" s="129" t="str">
        <f>IFERROR(VLOOKUP(Table2[[#This Row],[Player]],Season!$B:$AD,2,0),"-")</f>
        <v>MIA</v>
      </c>
      <c r="C289" s="19">
        <f>IFERROR(VLOOKUP(Table2[[#This Row],[Player]],Season!$B:$AD,3,0),"-")</f>
        <v>30</v>
      </c>
      <c r="D289" s="19">
        <f>IFERROR(VLOOKUP(Table2[[#This Row],[Player]],Season!$B:$AD,4,0),"-")</f>
        <v>9</v>
      </c>
      <c r="E289" s="19">
        <f>IFERROR(VLOOKUP(Table2[[#This Row],[Player]],Season!$B:$AD,7,0),"-")</f>
        <v>12.3</v>
      </c>
      <c r="F289" s="19">
        <f>IFERROR(VLOOKUP(Table2[[#This Row],[Player]],Season!$B:$AD,8,0),"-")</f>
        <v>4.3</v>
      </c>
      <c r="G289" s="19">
        <f>IFERROR(VLOOKUP(Table2[[#This Row],[Player]],Season!$B:$AD,20,0),"-")</f>
        <v>3.9</v>
      </c>
      <c r="H289" s="19">
        <f>IFERROR(VLOOKUP(Table2[[#This Row],[Player]],Season!$B:$AD,21,0),"-")</f>
        <v>0.3</v>
      </c>
      <c r="I289" s="19">
        <f>IFERROR(VLOOKUP(Table2[[#This Row],[Player]],Season!$B:$AD,9,0),"-")</f>
        <v>1.2</v>
      </c>
      <c r="J289" s="19">
        <f>IFERROR(VLOOKUP(Table2[[#This Row],[Player]],Season!$B:$AD,10,0),"-")</f>
        <v>2.6</v>
      </c>
      <c r="K289" s="19">
        <f>IFERROR(VLOOKUP(Table2[[#This Row],[Player]],Season!$B:$AD,12,0),"-")</f>
        <v>0</v>
      </c>
      <c r="L289" s="19">
        <f>IFERROR(VLOOKUP(Table2[[#This Row],[Player]],Season!$B:$AD,13,0),"-")</f>
        <v>0.1</v>
      </c>
      <c r="M289" s="19">
        <f>IFERROR(VLOOKUP(Table2[[#This Row],[Player]],Season!$B:$AD,15,0),"-")</f>
        <v>1.9</v>
      </c>
      <c r="N289" s="19">
        <f>IFERROR(VLOOKUP(Table2[[#This Row],[Player]],Season!$B:$AD,16,0),"-")</f>
        <v>2.6</v>
      </c>
      <c r="O289" s="19">
        <f>IFERROR(VLOOKUP(Table2[[#This Row],[Player]],Last3!$B:$AD,7,0),"-")</f>
        <v>11.5</v>
      </c>
      <c r="P289" s="19">
        <f>IFERROR(VLOOKUP(Table2[[#This Row],[Player]],Last3!$B:$AD,8,0),"-")</f>
        <v>6</v>
      </c>
      <c r="Q289" s="19">
        <f>IFERROR(VLOOKUP(Table2[[#This Row],[Player]],Last3!$B:$AD,20,0),"-")</f>
        <v>7</v>
      </c>
      <c r="R289" s="19">
        <f>IFERROR(VLOOKUP(Table2[[#This Row],[Player]],Last3!$B:$AD,21,0),"-")</f>
        <v>0</v>
      </c>
      <c r="S289" s="19">
        <f>IFERROR(VLOOKUP(Table2[[#This Row],[Player]],Last1!$B:$AD,7,0),"-")</f>
        <v>11.5</v>
      </c>
      <c r="T289" s="19">
        <f>IFERROR(VLOOKUP(Table2[[#This Row],[Player]],Last1!$B:$AD,8,0),"-")</f>
        <v>6</v>
      </c>
      <c r="U289" s="19">
        <f>IFERROR(VLOOKUP(Table2[[#This Row],[Player]],Last1!$B:$AD,20,0),"-")</f>
        <v>7</v>
      </c>
      <c r="V289" s="19">
        <f>IFERROR(VLOOKUP(Table2[[#This Row],[Player]],Last1!$B:$AD,21,0),"-")</f>
        <v>0</v>
      </c>
      <c r="Y289" s="128">
        <f>Table2[[#This Row],[3PM]]</f>
        <v>0</v>
      </c>
      <c r="Z289" s="128">
        <f>Table2[[#This Row],[3PA]]</f>
        <v>0.1</v>
      </c>
      <c r="AA289" s="128">
        <f>IFERROR(VLOOKUP(Table2[[#This Row],[Player]],Last1!$B:$AD,12,0),"-")</f>
        <v>0</v>
      </c>
      <c r="AB289" s="128">
        <f>IFERROR(VLOOKUP(Table2[[#This Row],[Player]],Last1!$B:$AD,13,0),"-")</f>
        <v>0</v>
      </c>
      <c r="AC289" s="128">
        <f>IFERROR(VLOOKUP(Table2[[#This Row],[Player]],Last3!$B:$AD,12,0),"-")</f>
        <v>0</v>
      </c>
      <c r="AD289" s="128">
        <f>IFERROR(VLOOKUP(Table2[[#This Row],[Player]],Last3!$B:$AD,13,0),"-")</f>
        <v>0</v>
      </c>
      <c r="AE289" s="135">
        <f>0.33*AVERAGE(Table2[[#This Row],[L3_3PA]],Table2[[#This Row],[SEA_3PA]])</f>
        <v>1.6500000000000001E-2</v>
      </c>
      <c r="AF289" s="76">
        <f>Table2[[#This Row],[L1_3PM]]</f>
        <v>0</v>
      </c>
      <c r="AG289" s="135">
        <f>IFERROR(Table2[[#This Row],[PROJ 3PM]]-Table2[[#This Row],[LG 3PM]],"-")</f>
        <v>1.6500000000000001E-2</v>
      </c>
      <c r="AH28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0" spans="1:34" x14ac:dyDescent="0.3">
      <c r="A290" s="2" t="s">
        <v>81</v>
      </c>
      <c r="B290" s="129" t="str">
        <f>IFERROR(VLOOKUP(Table2[[#This Row],[Player]],Season!$B:$AD,2,0),"-")</f>
        <v>PHX</v>
      </c>
      <c r="C290" s="19">
        <f>IFERROR(VLOOKUP(Table2[[#This Row],[Player]],Season!$B:$AD,3,0),"-")</f>
        <v>30</v>
      </c>
      <c r="D290" s="19">
        <f>IFERROR(VLOOKUP(Table2[[#This Row],[Player]],Season!$B:$AD,4,0),"-")</f>
        <v>11</v>
      </c>
      <c r="E290" s="19">
        <f>IFERROR(VLOOKUP(Table2[[#This Row],[Player]],Season!$B:$AD,7,0),"-")</f>
        <v>11.8</v>
      </c>
      <c r="F290" s="19">
        <f>IFERROR(VLOOKUP(Table2[[#This Row],[Player]],Season!$B:$AD,8,0),"-")</f>
        <v>5.3</v>
      </c>
      <c r="G290" s="19">
        <f>IFERROR(VLOOKUP(Table2[[#This Row],[Player]],Season!$B:$AD,20,0),"-")</f>
        <v>2.1</v>
      </c>
      <c r="H290" s="19">
        <f>IFERROR(VLOOKUP(Table2[[#This Row],[Player]],Season!$B:$AD,21,0),"-")</f>
        <v>0.6</v>
      </c>
      <c r="I290" s="19">
        <f>IFERROR(VLOOKUP(Table2[[#This Row],[Player]],Season!$B:$AD,9,0),"-")</f>
        <v>1.9</v>
      </c>
      <c r="J290" s="19">
        <f>IFERROR(VLOOKUP(Table2[[#This Row],[Player]],Season!$B:$AD,10,0),"-")</f>
        <v>3.7</v>
      </c>
      <c r="K290" s="19">
        <f>IFERROR(VLOOKUP(Table2[[#This Row],[Player]],Season!$B:$AD,12,0),"-")</f>
        <v>0.9</v>
      </c>
      <c r="L290" s="19">
        <f>IFERROR(VLOOKUP(Table2[[#This Row],[Player]],Season!$B:$AD,13,0),"-")</f>
        <v>1.6</v>
      </c>
      <c r="M290" s="19">
        <f>IFERROR(VLOOKUP(Table2[[#This Row],[Player]],Season!$B:$AD,15,0),"-")</f>
        <v>0.5</v>
      </c>
      <c r="N290" s="19">
        <f>IFERROR(VLOOKUP(Table2[[#This Row],[Player]],Season!$B:$AD,16,0),"-")</f>
        <v>0.6</v>
      </c>
      <c r="O290" s="19">
        <f>IFERROR(VLOOKUP(Table2[[#This Row],[Player]],Last3!$B:$AD,7,0),"-")</f>
        <v>3.6</v>
      </c>
      <c r="P290" s="19">
        <f>IFERROR(VLOOKUP(Table2[[#This Row],[Player]],Last3!$B:$AD,8,0),"-")</f>
        <v>3</v>
      </c>
      <c r="Q290" s="19">
        <f>IFERROR(VLOOKUP(Table2[[#This Row],[Player]],Last3!$B:$AD,20,0),"-")</f>
        <v>0</v>
      </c>
      <c r="R290" s="19">
        <f>IFERROR(VLOOKUP(Table2[[#This Row],[Player]],Last3!$B:$AD,21,0),"-")</f>
        <v>0</v>
      </c>
      <c r="S290" s="19">
        <f>IFERROR(VLOOKUP(Table2[[#This Row],[Player]],Last1!$B:$AD,7,0),"-")</f>
        <v>3.6</v>
      </c>
      <c r="T290" s="19">
        <f>IFERROR(VLOOKUP(Table2[[#This Row],[Player]],Last1!$B:$AD,8,0),"-")</f>
        <v>3</v>
      </c>
      <c r="U290" s="19">
        <f>IFERROR(VLOOKUP(Table2[[#This Row],[Player]],Last1!$B:$AD,20,0),"-")</f>
        <v>0</v>
      </c>
      <c r="V290" s="19">
        <f>IFERROR(VLOOKUP(Table2[[#This Row],[Player]],Last1!$B:$AD,21,0),"-")</f>
        <v>0</v>
      </c>
      <c r="Y290" s="128">
        <f>Table2[[#This Row],[3PM]]</f>
        <v>0.9</v>
      </c>
      <c r="Z290" s="128">
        <f>Table2[[#This Row],[3PA]]</f>
        <v>1.6</v>
      </c>
      <c r="AA290" s="128">
        <f>IFERROR(VLOOKUP(Table2[[#This Row],[Player]],Last1!$B:$AD,12,0),"-")</f>
        <v>1</v>
      </c>
      <c r="AB290" s="128">
        <f>IFERROR(VLOOKUP(Table2[[#This Row],[Player]],Last1!$B:$AD,13,0),"-")</f>
        <v>1</v>
      </c>
      <c r="AC290" s="128">
        <f>IFERROR(VLOOKUP(Table2[[#This Row],[Player]],Last3!$B:$AD,12,0),"-")</f>
        <v>1</v>
      </c>
      <c r="AD290" s="128">
        <f>IFERROR(VLOOKUP(Table2[[#This Row],[Player]],Last3!$B:$AD,13,0),"-")</f>
        <v>1</v>
      </c>
      <c r="AE290" s="135">
        <f>0.33*AVERAGE(Table2[[#This Row],[L3_3PA]],Table2[[#This Row],[SEA_3PA]])</f>
        <v>0.42900000000000005</v>
      </c>
      <c r="AF290" s="76">
        <f>Table2[[#This Row],[L1_3PM]]</f>
        <v>1</v>
      </c>
      <c r="AG290" s="135">
        <f>IFERROR(Table2[[#This Row],[PROJ 3PM]]-Table2[[#This Row],[LG 3PM]],"-")</f>
        <v>-0.57099999999999995</v>
      </c>
      <c r="AH29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1" spans="1:34" x14ac:dyDescent="0.3">
      <c r="A291" s="2" t="s">
        <v>2408</v>
      </c>
      <c r="B291" s="129" t="str">
        <f>IFERROR(VLOOKUP(Table2[[#This Row],[Player]],Season!$B:$AD,2,0),"-")</f>
        <v>OKC</v>
      </c>
      <c r="C291" s="19">
        <f>IFERROR(VLOOKUP(Table2[[#This Row],[Player]],Season!$B:$AD,3,0),"-")</f>
        <v>24</v>
      </c>
      <c r="D291" s="19">
        <f>IFERROR(VLOOKUP(Table2[[#This Row],[Player]],Season!$B:$AD,4,0),"-")</f>
        <v>5</v>
      </c>
      <c r="E291" s="19">
        <f>IFERROR(VLOOKUP(Table2[[#This Row],[Player]],Season!$B:$AD,7,0),"-")</f>
        <v>11.9</v>
      </c>
      <c r="F291" s="19">
        <f>IFERROR(VLOOKUP(Table2[[#This Row],[Player]],Season!$B:$AD,8,0),"-")</f>
        <v>2.8</v>
      </c>
      <c r="G291" s="19">
        <f>IFERROR(VLOOKUP(Table2[[#This Row],[Player]],Season!$B:$AD,20,0),"-")</f>
        <v>2.8</v>
      </c>
      <c r="H291" s="19">
        <f>IFERROR(VLOOKUP(Table2[[#This Row],[Player]],Season!$B:$AD,21,0),"-")</f>
        <v>0.6</v>
      </c>
      <c r="I291" s="19">
        <f>IFERROR(VLOOKUP(Table2[[#This Row],[Player]],Season!$B:$AD,9,0),"-")</f>
        <v>1</v>
      </c>
      <c r="J291" s="19">
        <f>IFERROR(VLOOKUP(Table2[[#This Row],[Player]],Season!$B:$AD,10,0),"-")</f>
        <v>2.4</v>
      </c>
      <c r="K291" s="19">
        <f>IFERROR(VLOOKUP(Table2[[#This Row],[Player]],Season!$B:$AD,12,0),"-")</f>
        <v>0.2</v>
      </c>
      <c r="L291" s="19">
        <f>IFERROR(VLOOKUP(Table2[[#This Row],[Player]],Season!$B:$AD,13,0),"-")</f>
        <v>1</v>
      </c>
      <c r="M291" s="19">
        <f>IFERROR(VLOOKUP(Table2[[#This Row],[Player]],Season!$B:$AD,15,0),"-")</f>
        <v>0.6</v>
      </c>
      <c r="N291" s="19">
        <f>IFERROR(VLOOKUP(Table2[[#This Row],[Player]],Season!$B:$AD,16,0),"-")</f>
        <v>0.6</v>
      </c>
      <c r="O291" s="19">
        <f>IFERROR(VLOOKUP(Table2[[#This Row],[Player]],Last3!$B:$AD,7,0),"-")</f>
        <v>8.1999999999999993</v>
      </c>
      <c r="P291" s="19">
        <f>IFERROR(VLOOKUP(Table2[[#This Row],[Player]],Last3!$B:$AD,8,0),"-")</f>
        <v>3</v>
      </c>
      <c r="Q291" s="19">
        <f>IFERROR(VLOOKUP(Table2[[#This Row],[Player]],Last3!$B:$AD,20,0),"-")</f>
        <v>2</v>
      </c>
      <c r="R291" s="19">
        <f>IFERROR(VLOOKUP(Table2[[#This Row],[Player]],Last3!$B:$AD,21,0),"-")</f>
        <v>1</v>
      </c>
      <c r="S291" s="19" t="str">
        <f>IFERROR(VLOOKUP(Table2[[#This Row],[Player]],Last1!$B:$AD,7,0),"-")</f>
        <v>-</v>
      </c>
      <c r="T291" s="19" t="str">
        <f>IFERROR(VLOOKUP(Table2[[#This Row],[Player]],Last1!$B:$AD,8,0),"-")</f>
        <v>-</v>
      </c>
      <c r="U291" s="19" t="str">
        <f>IFERROR(VLOOKUP(Table2[[#This Row],[Player]],Last1!$B:$AD,20,0),"-")</f>
        <v>-</v>
      </c>
      <c r="V291" s="19" t="str">
        <f>IFERROR(VLOOKUP(Table2[[#This Row],[Player]],Last1!$B:$AD,21,0),"-")</f>
        <v>-</v>
      </c>
      <c r="Y291" s="128">
        <f>Table2[[#This Row],[3PM]]</f>
        <v>0.2</v>
      </c>
      <c r="Z291" s="128">
        <f>Table2[[#This Row],[3PA]]</f>
        <v>1</v>
      </c>
      <c r="AA291" s="128" t="str">
        <f>IFERROR(VLOOKUP(Table2[[#This Row],[Player]],Last1!$B:$AD,12,0),"-")</f>
        <v>-</v>
      </c>
      <c r="AB291" s="128" t="str">
        <f>IFERROR(VLOOKUP(Table2[[#This Row],[Player]],Last1!$B:$AD,13,0),"-")</f>
        <v>-</v>
      </c>
      <c r="AC291" s="128">
        <f>IFERROR(VLOOKUP(Table2[[#This Row],[Player]],Last3!$B:$AD,12,0),"-")</f>
        <v>1</v>
      </c>
      <c r="AD291" s="128">
        <f>IFERROR(VLOOKUP(Table2[[#This Row],[Player]],Last3!$B:$AD,13,0),"-")</f>
        <v>1</v>
      </c>
      <c r="AE291" s="135">
        <f>0.33*AVERAGE(Table2[[#This Row],[L3_3PA]],Table2[[#This Row],[SEA_3PA]])</f>
        <v>0.33</v>
      </c>
      <c r="AF291" s="76" t="str">
        <f>Table2[[#This Row],[L1_3PM]]</f>
        <v>-</v>
      </c>
      <c r="AG291" s="135" t="str">
        <f>IFERROR(Table2[[#This Row],[PROJ 3PM]]-Table2[[#This Row],[LG 3PM]],"-")</f>
        <v>-</v>
      </c>
      <c r="AH29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2" spans="1:34" x14ac:dyDescent="0.3">
      <c r="A292" s="2" t="s">
        <v>33</v>
      </c>
      <c r="B292" s="129" t="str">
        <f>IFERROR(VLOOKUP(Table2[[#This Row],[Player]],Season!$B:$AD,2,0),"-")</f>
        <v>CHI</v>
      </c>
      <c r="C292" s="19">
        <f>IFERROR(VLOOKUP(Table2[[#This Row],[Player]],Season!$B:$AD,3,0),"-")</f>
        <v>29</v>
      </c>
      <c r="D292" s="19">
        <f>IFERROR(VLOOKUP(Table2[[#This Row],[Player]],Season!$B:$AD,4,0),"-")</f>
        <v>15</v>
      </c>
      <c r="E292" s="19">
        <f>IFERROR(VLOOKUP(Table2[[#This Row],[Player]],Season!$B:$AD,7,0),"-")</f>
        <v>12.4</v>
      </c>
      <c r="F292" s="19">
        <f>IFERROR(VLOOKUP(Table2[[#This Row],[Player]],Season!$B:$AD,8,0),"-")</f>
        <v>4.7</v>
      </c>
      <c r="G292" s="19">
        <f>IFERROR(VLOOKUP(Table2[[#This Row],[Player]],Season!$B:$AD,20,0),"-")</f>
        <v>6.4</v>
      </c>
      <c r="H292" s="19">
        <f>IFERROR(VLOOKUP(Table2[[#This Row],[Player]],Season!$B:$AD,21,0),"-")</f>
        <v>0.3</v>
      </c>
      <c r="I292" s="19">
        <f>IFERROR(VLOOKUP(Table2[[#This Row],[Player]],Season!$B:$AD,9,0),"-")</f>
        <v>1.9</v>
      </c>
      <c r="J292" s="19">
        <f>IFERROR(VLOOKUP(Table2[[#This Row],[Player]],Season!$B:$AD,10,0),"-")</f>
        <v>3.5</v>
      </c>
      <c r="K292" s="19">
        <f>IFERROR(VLOOKUP(Table2[[#This Row],[Player]],Season!$B:$AD,12,0),"-")</f>
        <v>0</v>
      </c>
      <c r="L292" s="19">
        <f>IFERROR(VLOOKUP(Table2[[#This Row],[Player]],Season!$B:$AD,13,0),"-")</f>
        <v>0.1</v>
      </c>
      <c r="M292" s="19">
        <f>IFERROR(VLOOKUP(Table2[[#This Row],[Player]],Season!$B:$AD,15,0),"-")</f>
        <v>0.9</v>
      </c>
      <c r="N292" s="19">
        <f>IFERROR(VLOOKUP(Table2[[#This Row],[Player]],Season!$B:$AD,16,0),"-")</f>
        <v>1.7</v>
      </c>
      <c r="O292" s="19">
        <f>IFERROR(VLOOKUP(Table2[[#This Row],[Player]],Last3!$B:$AD,7,0),"-")</f>
        <v>15.3</v>
      </c>
      <c r="P292" s="19">
        <f>IFERROR(VLOOKUP(Table2[[#This Row],[Player]],Last3!$B:$AD,8,0),"-")</f>
        <v>9.5</v>
      </c>
      <c r="Q292" s="19">
        <f>IFERROR(VLOOKUP(Table2[[#This Row],[Player]],Last3!$B:$AD,20,0),"-")</f>
        <v>9</v>
      </c>
      <c r="R292" s="19">
        <f>IFERROR(VLOOKUP(Table2[[#This Row],[Player]],Last3!$B:$AD,21,0),"-")</f>
        <v>0.3</v>
      </c>
      <c r="S292" s="19">
        <f>IFERROR(VLOOKUP(Table2[[#This Row],[Player]],Last1!$B:$AD,7,0),"-")</f>
        <v>14.1</v>
      </c>
      <c r="T292" s="19">
        <f>IFERROR(VLOOKUP(Table2[[#This Row],[Player]],Last1!$B:$AD,8,0),"-")</f>
        <v>11</v>
      </c>
      <c r="U292" s="19">
        <f>IFERROR(VLOOKUP(Table2[[#This Row],[Player]],Last1!$B:$AD,20,0),"-")</f>
        <v>8</v>
      </c>
      <c r="V292" s="19">
        <f>IFERROR(VLOOKUP(Table2[[#This Row],[Player]],Last1!$B:$AD,21,0),"-")</f>
        <v>0</v>
      </c>
      <c r="Y292" s="128">
        <f>Table2[[#This Row],[3PM]]</f>
        <v>0</v>
      </c>
      <c r="Z292" s="128">
        <f>Table2[[#This Row],[3PA]]</f>
        <v>0.1</v>
      </c>
      <c r="AA292" s="128">
        <f>IFERROR(VLOOKUP(Table2[[#This Row],[Player]],Last1!$B:$AD,12,0),"-")</f>
        <v>0</v>
      </c>
      <c r="AB292" s="128">
        <f>IFERROR(VLOOKUP(Table2[[#This Row],[Player]],Last1!$B:$AD,13,0),"-")</f>
        <v>0</v>
      </c>
      <c r="AC292" s="128">
        <f>IFERROR(VLOOKUP(Table2[[#This Row],[Player]],Last3!$B:$AD,12,0),"-")</f>
        <v>0</v>
      </c>
      <c r="AD292" s="128">
        <f>IFERROR(VLOOKUP(Table2[[#This Row],[Player]],Last3!$B:$AD,13,0),"-")</f>
        <v>0.3</v>
      </c>
      <c r="AE292" s="83">
        <f>0.33*AVERAGE(Table2[[#This Row],[L3_3PA]],Table2[[#This Row],[SEA_3PA]])</f>
        <v>6.6000000000000003E-2</v>
      </c>
      <c r="AF292" s="21">
        <f>Table2[[#This Row],[L1_3PM]]</f>
        <v>0</v>
      </c>
      <c r="AG292" s="83">
        <f>IFERROR(Table2[[#This Row],[PROJ 3PM]]-Table2[[#This Row],[LG 3PM]],"-")</f>
        <v>6.6000000000000003E-2</v>
      </c>
      <c r="AH29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3" spans="1:34" x14ac:dyDescent="0.3">
      <c r="A293" s="2" t="s">
        <v>439</v>
      </c>
      <c r="B293" s="129" t="str">
        <f>IFERROR(VLOOKUP(Table2[[#This Row],[Player]],Season!$B:$AD,2,0),"-")</f>
        <v>CHA</v>
      </c>
      <c r="C293" s="19">
        <f>IFERROR(VLOOKUP(Table2[[#This Row],[Player]],Season!$B:$AD,3,0),"-")</f>
        <v>20</v>
      </c>
      <c r="D293" s="19">
        <f>IFERROR(VLOOKUP(Table2[[#This Row],[Player]],Season!$B:$AD,4,0),"-")</f>
        <v>15</v>
      </c>
      <c r="E293" s="19">
        <f>IFERROR(VLOOKUP(Table2[[#This Row],[Player]],Season!$B:$AD,7,0),"-")</f>
        <v>18.2</v>
      </c>
      <c r="F293" s="19">
        <f>IFERROR(VLOOKUP(Table2[[#This Row],[Player]],Season!$B:$AD,8,0),"-")</f>
        <v>6.3</v>
      </c>
      <c r="G293" s="19">
        <f>IFERROR(VLOOKUP(Table2[[#This Row],[Player]],Season!$B:$AD,20,0),"-")</f>
        <v>2.9</v>
      </c>
      <c r="H293" s="19">
        <f>IFERROR(VLOOKUP(Table2[[#This Row],[Player]],Season!$B:$AD,21,0),"-")</f>
        <v>0.8</v>
      </c>
      <c r="I293" s="19">
        <f>IFERROR(VLOOKUP(Table2[[#This Row],[Player]],Season!$B:$AD,9,0),"-")</f>
        <v>2.5</v>
      </c>
      <c r="J293" s="19">
        <f>IFERROR(VLOOKUP(Table2[[#This Row],[Player]],Season!$B:$AD,10,0),"-")</f>
        <v>4.9000000000000004</v>
      </c>
      <c r="K293" s="19">
        <f>IFERROR(VLOOKUP(Table2[[#This Row],[Player]],Season!$B:$AD,12,0),"-")</f>
        <v>1</v>
      </c>
      <c r="L293" s="19">
        <f>IFERROR(VLOOKUP(Table2[[#This Row],[Player]],Season!$B:$AD,13,0),"-")</f>
        <v>2.5</v>
      </c>
      <c r="M293" s="19">
        <f>IFERROR(VLOOKUP(Table2[[#This Row],[Player]],Season!$B:$AD,15,0),"-")</f>
        <v>0.4</v>
      </c>
      <c r="N293" s="19">
        <f>IFERROR(VLOOKUP(Table2[[#This Row],[Player]],Season!$B:$AD,16,0),"-")</f>
        <v>0.5</v>
      </c>
      <c r="O293" s="19">
        <f>IFERROR(VLOOKUP(Table2[[#This Row],[Player]],Last3!$B:$AD,7,0),"-")</f>
        <v>24.8</v>
      </c>
      <c r="P293" s="19">
        <f>IFERROR(VLOOKUP(Table2[[#This Row],[Player]],Last3!$B:$AD,8,0),"-")</f>
        <v>11</v>
      </c>
      <c r="Q293" s="19">
        <f>IFERROR(VLOOKUP(Table2[[#This Row],[Player]],Last3!$B:$AD,20,0),"-")</f>
        <v>3.8</v>
      </c>
      <c r="R293" s="19">
        <f>IFERROR(VLOOKUP(Table2[[#This Row],[Player]],Last3!$B:$AD,21,0),"-")</f>
        <v>1.3</v>
      </c>
      <c r="S293" s="19">
        <f>IFERROR(VLOOKUP(Table2[[#This Row],[Player]],Last1!$B:$AD,7,0),"-")</f>
        <v>36.4</v>
      </c>
      <c r="T293" s="19">
        <f>IFERROR(VLOOKUP(Table2[[#This Row],[Player]],Last1!$B:$AD,8,0),"-")</f>
        <v>14</v>
      </c>
      <c r="U293" s="19">
        <f>IFERROR(VLOOKUP(Table2[[#This Row],[Player]],Last1!$B:$AD,20,0),"-")</f>
        <v>6</v>
      </c>
      <c r="V293" s="19">
        <f>IFERROR(VLOOKUP(Table2[[#This Row],[Player]],Last1!$B:$AD,21,0),"-")</f>
        <v>4</v>
      </c>
      <c r="Y293" s="128">
        <f>Table2[[#This Row],[3PM]]</f>
        <v>1</v>
      </c>
      <c r="Z293" s="128">
        <f>Table2[[#This Row],[3PA]]</f>
        <v>2.5</v>
      </c>
      <c r="AA293" s="128">
        <f>IFERROR(VLOOKUP(Table2[[#This Row],[Player]],Last1!$B:$AD,12,0),"-")</f>
        <v>1</v>
      </c>
      <c r="AB293" s="128">
        <f>IFERROR(VLOOKUP(Table2[[#This Row],[Player]],Last1!$B:$AD,13,0),"-")</f>
        <v>5</v>
      </c>
      <c r="AC293" s="128">
        <f>IFERROR(VLOOKUP(Table2[[#This Row],[Player]],Last3!$B:$AD,12,0),"-")</f>
        <v>2</v>
      </c>
      <c r="AD293" s="128">
        <f>IFERROR(VLOOKUP(Table2[[#This Row],[Player]],Last3!$B:$AD,13,0),"-")</f>
        <v>4</v>
      </c>
      <c r="AE293" s="135">
        <f>0.33*AVERAGE(Table2[[#This Row],[L3_3PA]],Table2[[#This Row],[SEA_3PA]])</f>
        <v>1.0725</v>
      </c>
      <c r="AF293" s="76">
        <f>Table2[[#This Row],[L1_3PM]]</f>
        <v>1</v>
      </c>
      <c r="AG293" s="135">
        <f>IFERROR(Table2[[#This Row],[PROJ 3PM]]-Table2[[#This Row],[LG 3PM]],"-")</f>
        <v>7.2500000000000009E-2</v>
      </c>
      <c r="AH29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4" spans="1:34" x14ac:dyDescent="0.3">
      <c r="A294" s="2" t="s">
        <v>2200</v>
      </c>
      <c r="B294" s="129" t="str">
        <f>IFERROR(VLOOKUP(Table2[[#This Row],[Player]],Season!$B:$AD,2,0),"-")</f>
        <v>NOP</v>
      </c>
      <c r="C294" s="19">
        <f>IFERROR(VLOOKUP(Table2[[#This Row],[Player]],Season!$B:$AD,3,0),"-")</f>
        <v>21</v>
      </c>
      <c r="D294" s="19">
        <f>IFERROR(VLOOKUP(Table2[[#This Row],[Player]],Season!$B:$AD,4,0),"-")</f>
        <v>9</v>
      </c>
      <c r="E294" s="19">
        <f>IFERROR(VLOOKUP(Table2[[#This Row],[Player]],Season!$B:$AD,7,0),"-")</f>
        <v>8.1</v>
      </c>
      <c r="F294" s="19">
        <f>IFERROR(VLOOKUP(Table2[[#This Row],[Player]],Season!$B:$AD,8,0),"-")</f>
        <v>3.1</v>
      </c>
      <c r="G294" s="19">
        <f>IFERROR(VLOOKUP(Table2[[#This Row],[Player]],Season!$B:$AD,20,0),"-")</f>
        <v>0.4</v>
      </c>
      <c r="H294" s="19">
        <f>IFERROR(VLOOKUP(Table2[[#This Row],[Player]],Season!$B:$AD,21,0),"-")</f>
        <v>0.9</v>
      </c>
      <c r="I294" s="19">
        <f>IFERROR(VLOOKUP(Table2[[#This Row],[Player]],Season!$B:$AD,9,0),"-")</f>
        <v>1.1000000000000001</v>
      </c>
      <c r="J294" s="19">
        <f>IFERROR(VLOOKUP(Table2[[#This Row],[Player]],Season!$B:$AD,10,0),"-")</f>
        <v>3</v>
      </c>
      <c r="K294" s="19">
        <f>IFERROR(VLOOKUP(Table2[[#This Row],[Player]],Season!$B:$AD,12,0),"-")</f>
        <v>0.6</v>
      </c>
      <c r="L294" s="19">
        <f>IFERROR(VLOOKUP(Table2[[#This Row],[Player]],Season!$B:$AD,13,0),"-")</f>
        <v>1.3</v>
      </c>
      <c r="M294" s="19">
        <f>IFERROR(VLOOKUP(Table2[[#This Row],[Player]],Season!$B:$AD,15,0),"-")</f>
        <v>0.3</v>
      </c>
      <c r="N294" s="19">
        <f>IFERROR(VLOOKUP(Table2[[#This Row],[Player]],Season!$B:$AD,16,0),"-")</f>
        <v>0.6</v>
      </c>
      <c r="O294" s="19">
        <f>IFERROR(VLOOKUP(Table2[[#This Row],[Player]],Last3!$B:$AD,7,0),"-")</f>
        <v>4.5999999999999996</v>
      </c>
      <c r="P294" s="19">
        <f>IFERROR(VLOOKUP(Table2[[#This Row],[Player]],Last3!$B:$AD,8,0),"-")</f>
        <v>3</v>
      </c>
      <c r="Q294" s="19">
        <f>IFERROR(VLOOKUP(Table2[[#This Row],[Player]],Last3!$B:$AD,20,0),"-")</f>
        <v>0</v>
      </c>
      <c r="R294" s="19">
        <f>IFERROR(VLOOKUP(Table2[[#This Row],[Player]],Last3!$B:$AD,21,0),"-")</f>
        <v>2</v>
      </c>
      <c r="S294" s="19" t="str">
        <f>IFERROR(VLOOKUP(Table2[[#This Row],[Player]],Last1!$B:$AD,7,0),"-")</f>
        <v>-</v>
      </c>
      <c r="T294" s="19" t="str">
        <f>IFERROR(VLOOKUP(Table2[[#This Row],[Player]],Last1!$B:$AD,8,0),"-")</f>
        <v>-</v>
      </c>
      <c r="U294" s="19" t="str">
        <f>IFERROR(VLOOKUP(Table2[[#This Row],[Player]],Last1!$B:$AD,20,0),"-")</f>
        <v>-</v>
      </c>
      <c r="V294" s="19" t="str">
        <f>IFERROR(VLOOKUP(Table2[[#This Row],[Player]],Last1!$B:$AD,21,0),"-")</f>
        <v>-</v>
      </c>
      <c r="Y294" s="128">
        <f>Table2[[#This Row],[3PM]]</f>
        <v>0.6</v>
      </c>
      <c r="Z294" s="128">
        <f>Table2[[#This Row],[3PA]]</f>
        <v>1.3</v>
      </c>
      <c r="AA294" s="128" t="str">
        <f>IFERROR(VLOOKUP(Table2[[#This Row],[Player]],Last1!$B:$AD,12,0),"-")</f>
        <v>-</v>
      </c>
      <c r="AB294" s="128" t="str">
        <f>IFERROR(VLOOKUP(Table2[[#This Row],[Player]],Last1!$B:$AD,13,0),"-")</f>
        <v>-</v>
      </c>
      <c r="AC294" s="128">
        <f>IFERROR(VLOOKUP(Table2[[#This Row],[Player]],Last3!$B:$AD,12,0),"-")</f>
        <v>1</v>
      </c>
      <c r="AD294" s="128">
        <f>IFERROR(VLOOKUP(Table2[[#This Row],[Player]],Last3!$B:$AD,13,0),"-")</f>
        <v>2</v>
      </c>
      <c r="AE294" s="83">
        <f>0.33*AVERAGE(Table2[[#This Row],[L3_3PA]],Table2[[#This Row],[SEA_3PA]])</f>
        <v>0.54449999999999998</v>
      </c>
      <c r="AF294" s="21" t="str">
        <f>Table2[[#This Row],[L1_3PM]]</f>
        <v>-</v>
      </c>
      <c r="AG294" s="83" t="str">
        <f>IFERROR(Table2[[#This Row],[PROJ 3PM]]-Table2[[#This Row],[LG 3PM]],"-")</f>
        <v>-</v>
      </c>
      <c r="AH29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5" spans="1:34" x14ac:dyDescent="0.3">
      <c r="A295" s="2" t="s">
        <v>258</v>
      </c>
      <c r="B295" s="129" t="str">
        <f>IFERROR(VLOOKUP(Table2[[#This Row],[Player]],Season!$B:$AD,2,0),"-")</f>
        <v>TOR</v>
      </c>
      <c r="C295" s="19">
        <f>IFERROR(VLOOKUP(Table2[[#This Row],[Player]],Season!$B:$AD,3,0),"-")</f>
        <v>32</v>
      </c>
      <c r="D295" s="19">
        <f>IFERROR(VLOOKUP(Table2[[#This Row],[Player]],Season!$B:$AD,4,0),"-")</f>
        <v>12</v>
      </c>
      <c r="E295" s="19">
        <f>IFERROR(VLOOKUP(Table2[[#This Row],[Player]],Season!$B:$AD,7,0),"-")</f>
        <v>12.2</v>
      </c>
      <c r="F295" s="19">
        <f>IFERROR(VLOOKUP(Table2[[#This Row],[Player]],Season!$B:$AD,8,0),"-")</f>
        <v>2.8</v>
      </c>
      <c r="G295" s="19">
        <f>IFERROR(VLOOKUP(Table2[[#This Row],[Player]],Season!$B:$AD,20,0),"-")</f>
        <v>1.5</v>
      </c>
      <c r="H295" s="19">
        <f>IFERROR(VLOOKUP(Table2[[#This Row],[Player]],Season!$B:$AD,21,0),"-")</f>
        <v>1</v>
      </c>
      <c r="I295" s="19">
        <f>IFERROR(VLOOKUP(Table2[[#This Row],[Player]],Season!$B:$AD,9,0),"-")</f>
        <v>1.1000000000000001</v>
      </c>
      <c r="J295" s="19">
        <f>IFERROR(VLOOKUP(Table2[[#This Row],[Player]],Season!$B:$AD,10,0),"-")</f>
        <v>3.9</v>
      </c>
      <c r="K295" s="19">
        <f>IFERROR(VLOOKUP(Table2[[#This Row],[Player]],Season!$B:$AD,12,0),"-")</f>
        <v>0.4</v>
      </c>
      <c r="L295" s="19">
        <f>IFERROR(VLOOKUP(Table2[[#This Row],[Player]],Season!$B:$AD,13,0),"-")</f>
        <v>2.1</v>
      </c>
      <c r="M295" s="19">
        <f>IFERROR(VLOOKUP(Table2[[#This Row],[Player]],Season!$B:$AD,15,0),"-")</f>
        <v>0.2</v>
      </c>
      <c r="N295" s="19">
        <f>IFERROR(VLOOKUP(Table2[[#This Row],[Player]],Season!$B:$AD,16,0),"-")</f>
        <v>0.2</v>
      </c>
      <c r="O295" s="19">
        <f>IFERROR(VLOOKUP(Table2[[#This Row],[Player]],Last3!$B:$AD,7,0),"-")</f>
        <v>16.8</v>
      </c>
      <c r="P295" s="19">
        <f>IFERROR(VLOOKUP(Table2[[#This Row],[Player]],Last3!$B:$AD,8,0),"-")</f>
        <v>5</v>
      </c>
      <c r="Q295" s="19">
        <f>IFERROR(VLOOKUP(Table2[[#This Row],[Player]],Last3!$B:$AD,20,0),"-")</f>
        <v>2.2999999999999998</v>
      </c>
      <c r="R295" s="19">
        <f>IFERROR(VLOOKUP(Table2[[#This Row],[Player]],Last3!$B:$AD,21,0),"-")</f>
        <v>1</v>
      </c>
      <c r="S295" s="19" t="str">
        <f>IFERROR(VLOOKUP(Table2[[#This Row],[Player]],Last1!$B:$AD,7,0),"-")</f>
        <v>-</v>
      </c>
      <c r="T295" s="19" t="str">
        <f>IFERROR(VLOOKUP(Table2[[#This Row],[Player]],Last1!$B:$AD,8,0),"-")</f>
        <v>-</v>
      </c>
      <c r="U295" s="19" t="str">
        <f>IFERROR(VLOOKUP(Table2[[#This Row],[Player]],Last1!$B:$AD,20,0),"-")</f>
        <v>-</v>
      </c>
      <c r="V295" s="19" t="str">
        <f>IFERROR(VLOOKUP(Table2[[#This Row],[Player]],Last1!$B:$AD,21,0),"-")</f>
        <v>-</v>
      </c>
      <c r="Y295" s="128">
        <f>Table2[[#This Row],[3PM]]</f>
        <v>0.4</v>
      </c>
      <c r="Z295" s="128">
        <f>Table2[[#This Row],[3PA]]</f>
        <v>2.1</v>
      </c>
      <c r="AA295" s="128" t="str">
        <f>IFERROR(VLOOKUP(Table2[[#This Row],[Player]],Last1!$B:$AD,12,0),"-")</f>
        <v>-</v>
      </c>
      <c r="AB295" s="128" t="str">
        <f>IFERROR(VLOOKUP(Table2[[#This Row],[Player]],Last1!$B:$AD,13,0),"-")</f>
        <v>-</v>
      </c>
      <c r="AC295" s="128">
        <f>IFERROR(VLOOKUP(Table2[[#This Row],[Player]],Last3!$B:$AD,12,0),"-")</f>
        <v>0.3</v>
      </c>
      <c r="AD295" s="128">
        <f>IFERROR(VLOOKUP(Table2[[#This Row],[Player]],Last3!$B:$AD,13,0),"-")</f>
        <v>3</v>
      </c>
      <c r="AE295" s="83">
        <f>0.33*AVERAGE(Table2[[#This Row],[L3_3PA]],Table2[[#This Row],[SEA_3PA]])</f>
        <v>0.84150000000000003</v>
      </c>
      <c r="AF295" s="21" t="str">
        <f>Table2[[#This Row],[L1_3PM]]</f>
        <v>-</v>
      </c>
      <c r="AG295" s="83" t="str">
        <f>IFERROR(Table2[[#This Row],[PROJ 3PM]]-Table2[[#This Row],[LG 3PM]],"-")</f>
        <v>-</v>
      </c>
      <c r="AH29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6" spans="1:34" x14ac:dyDescent="0.3">
      <c r="A296" s="2" t="s">
        <v>422</v>
      </c>
      <c r="B296" s="129" t="str">
        <f>IFERROR(VLOOKUP(Table2[[#This Row],[Player]],Season!$B:$AD,2,0),"-")</f>
        <v>SAC</v>
      </c>
      <c r="C296" s="19">
        <f>IFERROR(VLOOKUP(Table2[[#This Row],[Player]],Season!$B:$AD,3,0),"-")</f>
        <v>26</v>
      </c>
      <c r="D296" s="19">
        <f>IFERROR(VLOOKUP(Table2[[#This Row],[Player]],Season!$B:$AD,4,0),"-")</f>
        <v>14</v>
      </c>
      <c r="E296" s="19">
        <f>IFERROR(VLOOKUP(Table2[[#This Row],[Player]],Season!$B:$AD,7,0),"-")</f>
        <v>9</v>
      </c>
      <c r="F296" s="19">
        <f>IFERROR(VLOOKUP(Table2[[#This Row],[Player]],Season!$B:$AD,8,0),"-")</f>
        <v>4.2</v>
      </c>
      <c r="G296" s="19">
        <f>IFERROR(VLOOKUP(Table2[[#This Row],[Player]],Season!$B:$AD,20,0),"-")</f>
        <v>2.5</v>
      </c>
      <c r="H296" s="19">
        <f>IFERROR(VLOOKUP(Table2[[#This Row],[Player]],Season!$B:$AD,21,0),"-")</f>
        <v>0.5</v>
      </c>
      <c r="I296" s="19">
        <f>IFERROR(VLOOKUP(Table2[[#This Row],[Player]],Season!$B:$AD,9,0),"-")</f>
        <v>1.6</v>
      </c>
      <c r="J296" s="19">
        <f>IFERROR(VLOOKUP(Table2[[#This Row],[Player]],Season!$B:$AD,10,0),"-")</f>
        <v>3.1</v>
      </c>
      <c r="K296" s="19">
        <f>IFERROR(VLOOKUP(Table2[[#This Row],[Player]],Season!$B:$AD,12,0),"-")</f>
        <v>0.1</v>
      </c>
      <c r="L296" s="19">
        <f>IFERROR(VLOOKUP(Table2[[#This Row],[Player]],Season!$B:$AD,13,0),"-")</f>
        <v>0.4</v>
      </c>
      <c r="M296" s="19">
        <f>IFERROR(VLOOKUP(Table2[[#This Row],[Player]],Season!$B:$AD,15,0),"-")</f>
        <v>0.9</v>
      </c>
      <c r="N296" s="19">
        <f>IFERROR(VLOOKUP(Table2[[#This Row],[Player]],Season!$B:$AD,16,0),"-")</f>
        <v>1.2</v>
      </c>
      <c r="O296" s="19">
        <f>IFERROR(VLOOKUP(Table2[[#This Row],[Player]],Last3!$B:$AD,7,0),"-")</f>
        <v>6</v>
      </c>
      <c r="P296" s="19">
        <f>IFERROR(VLOOKUP(Table2[[#This Row],[Player]],Last3!$B:$AD,8,0),"-")</f>
        <v>3</v>
      </c>
      <c r="Q296" s="19">
        <f>IFERROR(VLOOKUP(Table2[[#This Row],[Player]],Last3!$B:$AD,20,0),"-")</f>
        <v>2</v>
      </c>
      <c r="R296" s="19">
        <f>IFERROR(VLOOKUP(Table2[[#This Row],[Player]],Last3!$B:$AD,21,0),"-")</f>
        <v>0</v>
      </c>
      <c r="S296" s="19" t="str">
        <f>IFERROR(VLOOKUP(Table2[[#This Row],[Player]],Last1!$B:$AD,7,0),"-")</f>
        <v>-</v>
      </c>
      <c r="T296" s="19" t="str">
        <f>IFERROR(VLOOKUP(Table2[[#This Row],[Player]],Last1!$B:$AD,8,0),"-")</f>
        <v>-</v>
      </c>
      <c r="U296" s="19" t="str">
        <f>IFERROR(VLOOKUP(Table2[[#This Row],[Player]],Last1!$B:$AD,20,0),"-")</f>
        <v>-</v>
      </c>
      <c r="V296" s="19" t="str">
        <f>IFERROR(VLOOKUP(Table2[[#This Row],[Player]],Last1!$B:$AD,21,0),"-")</f>
        <v>-</v>
      </c>
      <c r="Y296" s="128">
        <f>Table2[[#This Row],[3PM]]</f>
        <v>0.1</v>
      </c>
      <c r="Z296" s="128">
        <f>Table2[[#This Row],[3PA]]</f>
        <v>0.4</v>
      </c>
      <c r="AA296" s="128" t="str">
        <f>IFERROR(VLOOKUP(Table2[[#This Row],[Player]],Last1!$B:$AD,12,0),"-")</f>
        <v>-</v>
      </c>
      <c r="AB296" s="128" t="str">
        <f>IFERROR(VLOOKUP(Table2[[#This Row],[Player]],Last1!$B:$AD,13,0),"-")</f>
        <v>-</v>
      </c>
      <c r="AC296" s="128">
        <f>IFERROR(VLOOKUP(Table2[[#This Row],[Player]],Last3!$B:$AD,12,0),"-")</f>
        <v>0</v>
      </c>
      <c r="AD296" s="128">
        <f>IFERROR(VLOOKUP(Table2[[#This Row],[Player]],Last3!$B:$AD,13,0),"-")</f>
        <v>0.3</v>
      </c>
      <c r="AE296" s="83">
        <f>0.33*AVERAGE(Table2[[#This Row],[L3_3PA]],Table2[[#This Row],[SEA_3PA]])</f>
        <v>0.11549999999999999</v>
      </c>
      <c r="AF296" s="21" t="str">
        <f>Table2[[#This Row],[L1_3PM]]</f>
        <v>-</v>
      </c>
      <c r="AG296" s="83" t="str">
        <f>IFERROR(Table2[[#This Row],[PROJ 3PM]]-Table2[[#This Row],[LG 3PM]],"-")</f>
        <v>-</v>
      </c>
      <c r="AH29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7" spans="1:34" x14ac:dyDescent="0.3">
      <c r="A297" s="2" t="s">
        <v>367</v>
      </c>
      <c r="B297" s="129" t="str">
        <f>IFERROR(VLOOKUP(Table2[[#This Row],[Player]],Season!$B:$AD,2,0),"-")</f>
        <v>GSW</v>
      </c>
      <c r="C297" s="134">
        <f>IFERROR(VLOOKUP(Table2[[#This Row],[Player]],Season!$B:$AD,3,0),"-")</f>
        <v>32</v>
      </c>
      <c r="D297" s="134">
        <f>IFERROR(VLOOKUP(Table2[[#This Row],[Player]],Season!$B:$AD,4,0),"-")</f>
        <v>14</v>
      </c>
      <c r="E297" s="134">
        <f>IFERROR(VLOOKUP(Table2[[#This Row],[Player]],Season!$B:$AD,7,0),"-")</f>
        <v>12.8</v>
      </c>
      <c r="F297" s="19">
        <f>IFERROR(VLOOKUP(Table2[[#This Row],[Player]],Season!$B:$AD,8,0),"-")</f>
        <v>7.3</v>
      </c>
      <c r="G297" s="19">
        <f>IFERROR(VLOOKUP(Table2[[#This Row],[Player]],Season!$B:$AD,20,0),"-")</f>
        <v>2.9</v>
      </c>
      <c r="H297" s="19">
        <f>IFERROR(VLOOKUP(Table2[[#This Row],[Player]],Season!$B:$AD,21,0),"-")</f>
        <v>0.7</v>
      </c>
      <c r="I297" s="19">
        <f>IFERROR(VLOOKUP(Table2[[#This Row],[Player]],Season!$B:$AD,9,0),"-")</f>
        <v>2.6</v>
      </c>
      <c r="J297" s="19">
        <f>IFERROR(VLOOKUP(Table2[[#This Row],[Player]],Season!$B:$AD,10,0),"-")</f>
        <v>4.0999999999999996</v>
      </c>
      <c r="K297" s="19">
        <f>IFERROR(VLOOKUP(Table2[[#This Row],[Player]],Season!$B:$AD,12,0),"-")</f>
        <v>0.9</v>
      </c>
      <c r="L297" s="19">
        <f>IFERROR(VLOOKUP(Table2[[#This Row],[Player]],Season!$B:$AD,13,0),"-")</f>
        <v>1.9</v>
      </c>
      <c r="M297" s="19">
        <f>IFERROR(VLOOKUP(Table2[[#This Row],[Player]],Season!$B:$AD,15,0),"-")</f>
        <v>1.2</v>
      </c>
      <c r="N297" s="19">
        <f>IFERROR(VLOOKUP(Table2[[#This Row],[Player]],Season!$B:$AD,16,0),"-")</f>
        <v>1.3</v>
      </c>
      <c r="O297" s="19">
        <f>IFERROR(VLOOKUP(Table2[[#This Row],[Player]],Last3!$B:$AD,7,0),"-")</f>
        <v>8.6999999999999993</v>
      </c>
      <c r="P297" s="19">
        <f>IFERROR(VLOOKUP(Table2[[#This Row],[Player]],Last3!$B:$AD,8,0),"-")</f>
        <v>7</v>
      </c>
      <c r="Q297" s="19">
        <f>IFERROR(VLOOKUP(Table2[[#This Row],[Player]],Last3!$B:$AD,20,0),"-")</f>
        <v>2.7</v>
      </c>
      <c r="R297" s="19">
        <f>IFERROR(VLOOKUP(Table2[[#This Row],[Player]],Last3!$B:$AD,21,0),"-")</f>
        <v>0</v>
      </c>
      <c r="S297" s="19" t="str">
        <f>IFERROR(VLOOKUP(Table2[[#This Row],[Player]],Last1!$B:$AD,7,0),"-")</f>
        <v>-</v>
      </c>
      <c r="T297" s="19" t="str">
        <f>IFERROR(VLOOKUP(Table2[[#This Row],[Player]],Last1!$B:$AD,8,0),"-")</f>
        <v>-</v>
      </c>
      <c r="U297" s="19" t="str">
        <f>IFERROR(VLOOKUP(Table2[[#This Row],[Player]],Last1!$B:$AD,20,0),"-")</f>
        <v>-</v>
      </c>
      <c r="V297" s="19" t="str">
        <f>IFERROR(VLOOKUP(Table2[[#This Row],[Player]],Last1!$B:$AD,21,0),"-")</f>
        <v>-</v>
      </c>
      <c r="W297" s="75"/>
      <c r="X297" s="75"/>
      <c r="Y297" s="128">
        <f>Table2[[#This Row],[3PM]]</f>
        <v>0.9</v>
      </c>
      <c r="Z297" s="128">
        <f>Table2[[#This Row],[3PA]]</f>
        <v>1.9</v>
      </c>
      <c r="AA297" s="128" t="str">
        <f>IFERROR(VLOOKUP(Table2[[#This Row],[Player]],Last1!$B:$AD,12,0),"-")</f>
        <v>-</v>
      </c>
      <c r="AB297" s="128" t="str">
        <f>IFERROR(VLOOKUP(Table2[[#This Row],[Player]],Last1!$B:$AD,13,0),"-")</f>
        <v>-</v>
      </c>
      <c r="AC297" s="128">
        <f>IFERROR(VLOOKUP(Table2[[#This Row],[Player]],Last3!$B:$AD,12,0),"-")</f>
        <v>0.7</v>
      </c>
      <c r="AD297" s="128">
        <f>IFERROR(VLOOKUP(Table2[[#This Row],[Player]],Last3!$B:$AD,13,0),"-")</f>
        <v>1</v>
      </c>
      <c r="AE297" s="135">
        <f>0.33*AVERAGE(Table2[[#This Row],[L3_3PA]],Table2[[#This Row],[SEA_3PA]])</f>
        <v>0.47849999999999998</v>
      </c>
      <c r="AF297" s="76" t="str">
        <f>Table2[[#This Row],[L1_3PM]]</f>
        <v>-</v>
      </c>
      <c r="AG297" s="135" t="str">
        <f>IFERROR(Table2[[#This Row],[PROJ 3PM]]-Table2[[#This Row],[LG 3PM]],"-")</f>
        <v>-</v>
      </c>
      <c r="AH29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8" spans="1:34" x14ac:dyDescent="0.3">
      <c r="A298" s="2" t="s">
        <v>487</v>
      </c>
      <c r="B298" s="129" t="str">
        <f>IFERROR(VLOOKUP(Table2[[#This Row],[Player]],Season!$B:$AD,2,0),"-")</f>
        <v>PHI</v>
      </c>
      <c r="C298" s="19">
        <f>IFERROR(VLOOKUP(Table2[[#This Row],[Player]],Season!$B:$AD,3,0),"-")</f>
        <v>23</v>
      </c>
      <c r="D298" s="19">
        <f>IFERROR(VLOOKUP(Table2[[#This Row],[Player]],Season!$B:$AD,4,0),"-")</f>
        <v>15</v>
      </c>
      <c r="E298" s="19">
        <f>IFERROR(VLOOKUP(Table2[[#This Row],[Player]],Season!$B:$AD,7,0),"-")</f>
        <v>12.9</v>
      </c>
      <c r="F298" s="19">
        <f>IFERROR(VLOOKUP(Table2[[#This Row],[Player]],Season!$B:$AD,8,0),"-")</f>
        <v>5.9</v>
      </c>
      <c r="G298" s="19">
        <f>IFERROR(VLOOKUP(Table2[[#This Row],[Player]],Season!$B:$AD,20,0),"-")</f>
        <v>4.9000000000000004</v>
      </c>
      <c r="H298" s="19">
        <f>IFERROR(VLOOKUP(Table2[[#This Row],[Player]],Season!$B:$AD,21,0),"-")</f>
        <v>0.5</v>
      </c>
      <c r="I298" s="19">
        <f>IFERROR(VLOOKUP(Table2[[#This Row],[Player]],Season!$B:$AD,9,0),"-")</f>
        <v>2.5</v>
      </c>
      <c r="J298" s="19">
        <f>IFERROR(VLOOKUP(Table2[[#This Row],[Player]],Season!$B:$AD,10,0),"-")</f>
        <v>4</v>
      </c>
      <c r="K298" s="19">
        <f>IFERROR(VLOOKUP(Table2[[#This Row],[Player]],Season!$B:$AD,12,0),"-")</f>
        <v>0</v>
      </c>
      <c r="L298" s="19">
        <f>IFERROR(VLOOKUP(Table2[[#This Row],[Player]],Season!$B:$AD,13,0),"-")</f>
        <v>0</v>
      </c>
      <c r="M298" s="19">
        <f>IFERROR(VLOOKUP(Table2[[#This Row],[Player]],Season!$B:$AD,15,0),"-")</f>
        <v>0.8</v>
      </c>
      <c r="N298" s="19">
        <f>IFERROR(VLOOKUP(Table2[[#This Row],[Player]],Season!$B:$AD,16,0),"-")</f>
        <v>1.2</v>
      </c>
      <c r="O298" s="19">
        <f>IFERROR(VLOOKUP(Table2[[#This Row],[Player]],Last3!$B:$AD,7,0),"-")</f>
        <v>11.9</v>
      </c>
      <c r="P298" s="19">
        <f>IFERROR(VLOOKUP(Table2[[#This Row],[Player]],Last3!$B:$AD,8,0),"-")</f>
        <v>6.5</v>
      </c>
      <c r="Q298" s="19">
        <f>IFERROR(VLOOKUP(Table2[[#This Row],[Player]],Last3!$B:$AD,20,0),"-")</f>
        <v>4.8</v>
      </c>
      <c r="R298" s="19">
        <f>IFERROR(VLOOKUP(Table2[[#This Row],[Player]],Last3!$B:$AD,21,0),"-")</f>
        <v>0.5</v>
      </c>
      <c r="S298" s="19">
        <f>IFERROR(VLOOKUP(Table2[[#This Row],[Player]],Last1!$B:$AD,7,0),"-")</f>
        <v>16.8</v>
      </c>
      <c r="T298" s="19">
        <f>IFERROR(VLOOKUP(Table2[[#This Row],[Player]],Last1!$B:$AD,8,0),"-")</f>
        <v>16</v>
      </c>
      <c r="U298" s="19">
        <f>IFERROR(VLOOKUP(Table2[[#This Row],[Player]],Last1!$B:$AD,20,0),"-")</f>
        <v>9</v>
      </c>
      <c r="V298" s="19">
        <f>IFERROR(VLOOKUP(Table2[[#This Row],[Player]],Last1!$B:$AD,21,0),"-")</f>
        <v>1</v>
      </c>
      <c r="Y298" s="128">
        <f>Table2[[#This Row],[3PM]]</f>
        <v>0</v>
      </c>
      <c r="Z298" s="128">
        <f>Table2[[#This Row],[3PA]]</f>
        <v>0</v>
      </c>
      <c r="AA298" s="128">
        <f>IFERROR(VLOOKUP(Table2[[#This Row],[Player]],Last1!$B:$AD,12,0),"-")</f>
        <v>0</v>
      </c>
      <c r="AB298" s="128">
        <f>IFERROR(VLOOKUP(Table2[[#This Row],[Player]],Last1!$B:$AD,13,0),"-")</f>
        <v>0</v>
      </c>
      <c r="AC298" s="128">
        <f>IFERROR(VLOOKUP(Table2[[#This Row],[Player]],Last3!$B:$AD,12,0),"-")</f>
        <v>0</v>
      </c>
      <c r="AD298" s="128">
        <f>IFERROR(VLOOKUP(Table2[[#This Row],[Player]],Last3!$B:$AD,13,0),"-")</f>
        <v>0</v>
      </c>
      <c r="AE298" s="83">
        <f>0.33*AVERAGE(Table2[[#This Row],[L3_3PA]],Table2[[#This Row],[SEA_3PA]])</f>
        <v>0</v>
      </c>
      <c r="AF298" s="21">
        <f>Table2[[#This Row],[L1_3PM]]</f>
        <v>0</v>
      </c>
      <c r="AG298" s="83">
        <f>IFERROR(Table2[[#This Row],[PROJ 3PM]]-Table2[[#This Row],[LG 3PM]],"-")</f>
        <v>0</v>
      </c>
      <c r="AH29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299" spans="1:34" x14ac:dyDescent="0.3">
      <c r="A299" s="2" t="s">
        <v>453</v>
      </c>
      <c r="B299" s="129" t="str">
        <f>IFERROR(VLOOKUP(Table2[[#This Row],[Player]],Season!$B:$AD,2,0),"-")</f>
        <v>HOU</v>
      </c>
      <c r="C299" s="19">
        <f>IFERROR(VLOOKUP(Table2[[#This Row],[Player]],Season!$B:$AD,3,0),"-")</f>
        <v>34</v>
      </c>
      <c r="D299" s="19">
        <f>IFERROR(VLOOKUP(Table2[[#This Row],[Player]],Season!$B:$AD,4,0),"-")</f>
        <v>6</v>
      </c>
      <c r="E299" s="19">
        <f>IFERROR(VLOOKUP(Table2[[#This Row],[Player]],Season!$B:$AD,7,0),"-")</f>
        <v>7.6</v>
      </c>
      <c r="F299" s="19">
        <f>IFERROR(VLOOKUP(Table2[[#This Row],[Player]],Season!$B:$AD,8,0),"-")</f>
        <v>1.7</v>
      </c>
      <c r="G299" s="19">
        <f>IFERROR(VLOOKUP(Table2[[#This Row],[Player]],Season!$B:$AD,20,0),"-")</f>
        <v>2.8</v>
      </c>
      <c r="H299" s="19">
        <f>IFERROR(VLOOKUP(Table2[[#This Row],[Player]],Season!$B:$AD,21,0),"-")</f>
        <v>0.7</v>
      </c>
      <c r="I299" s="19">
        <f>IFERROR(VLOOKUP(Table2[[#This Row],[Player]],Season!$B:$AD,9,0),"-")</f>
        <v>0.8</v>
      </c>
      <c r="J299" s="19">
        <f>IFERROR(VLOOKUP(Table2[[#This Row],[Player]],Season!$B:$AD,10,0),"-")</f>
        <v>1.5</v>
      </c>
      <c r="K299" s="19">
        <f>IFERROR(VLOOKUP(Table2[[#This Row],[Player]],Season!$B:$AD,12,0),"-")</f>
        <v>0</v>
      </c>
      <c r="L299" s="19">
        <f>IFERROR(VLOOKUP(Table2[[#This Row],[Player]],Season!$B:$AD,13,0),"-")</f>
        <v>0</v>
      </c>
      <c r="M299" s="19">
        <f>IFERROR(VLOOKUP(Table2[[#This Row],[Player]],Season!$B:$AD,15,0),"-")</f>
        <v>0</v>
      </c>
      <c r="N299" s="19">
        <f>IFERROR(VLOOKUP(Table2[[#This Row],[Player]],Season!$B:$AD,16,0),"-")</f>
        <v>0.2</v>
      </c>
      <c r="O299" s="19">
        <f>IFERROR(VLOOKUP(Table2[[#This Row],[Player]],Last3!$B:$AD,7,0),"-")</f>
        <v>10.7</v>
      </c>
      <c r="P299" s="19">
        <f>IFERROR(VLOOKUP(Table2[[#This Row],[Player]],Last3!$B:$AD,8,0),"-")</f>
        <v>2</v>
      </c>
      <c r="Q299" s="19">
        <f>IFERROR(VLOOKUP(Table2[[#This Row],[Player]],Last3!$B:$AD,20,0),"-")</f>
        <v>4</v>
      </c>
      <c r="R299" s="19">
        <f>IFERROR(VLOOKUP(Table2[[#This Row],[Player]],Last3!$B:$AD,21,0),"-")</f>
        <v>1.5</v>
      </c>
      <c r="S299" s="19">
        <f>IFERROR(VLOOKUP(Table2[[#This Row],[Player]],Last1!$B:$AD,7,0),"-")</f>
        <v>10.9</v>
      </c>
      <c r="T299" s="19">
        <f>IFERROR(VLOOKUP(Table2[[#This Row],[Player]],Last1!$B:$AD,8,0),"-")</f>
        <v>0</v>
      </c>
      <c r="U299" s="19">
        <f>IFERROR(VLOOKUP(Table2[[#This Row],[Player]],Last1!$B:$AD,20,0),"-")</f>
        <v>3</v>
      </c>
      <c r="V299" s="19">
        <f>IFERROR(VLOOKUP(Table2[[#This Row],[Player]],Last1!$B:$AD,21,0),"-")</f>
        <v>1</v>
      </c>
      <c r="Y299" s="128">
        <f>Table2[[#This Row],[3PM]]</f>
        <v>0</v>
      </c>
      <c r="Z299" s="128">
        <f>Table2[[#This Row],[3PA]]</f>
        <v>0</v>
      </c>
      <c r="AA299" s="128">
        <f>IFERROR(VLOOKUP(Table2[[#This Row],[Player]],Last1!$B:$AD,12,0),"-")</f>
        <v>0</v>
      </c>
      <c r="AB299" s="128">
        <f>IFERROR(VLOOKUP(Table2[[#This Row],[Player]],Last1!$B:$AD,13,0),"-")</f>
        <v>0</v>
      </c>
      <c r="AC299" s="128">
        <f>IFERROR(VLOOKUP(Table2[[#This Row],[Player]],Last3!$B:$AD,12,0),"-")</f>
        <v>0</v>
      </c>
      <c r="AD299" s="128">
        <f>IFERROR(VLOOKUP(Table2[[#This Row],[Player]],Last3!$B:$AD,13,0),"-")</f>
        <v>0</v>
      </c>
      <c r="AE299" s="83">
        <f>0.33*AVERAGE(Table2[[#This Row],[L3_3PA]],Table2[[#This Row],[SEA_3PA]])</f>
        <v>0</v>
      </c>
      <c r="AF299" s="21">
        <f>Table2[[#This Row],[L1_3PM]]</f>
        <v>0</v>
      </c>
      <c r="AG299" s="83">
        <f>IFERROR(Table2[[#This Row],[PROJ 3PM]]-Table2[[#This Row],[LG 3PM]],"-")</f>
        <v>0</v>
      </c>
      <c r="AH29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0" spans="1:34" x14ac:dyDescent="0.3">
      <c r="A300" s="2" t="s">
        <v>2410</v>
      </c>
      <c r="B300" s="129" t="str">
        <f>IFERROR(VLOOKUP(Table2[[#This Row],[Player]],Season!$B:$AD,2,0),"-")</f>
        <v>DET</v>
      </c>
      <c r="C300" s="134">
        <f>IFERROR(VLOOKUP(Table2[[#This Row],[Player]],Season!$B:$AD,3,0),"-")</f>
        <v>23</v>
      </c>
      <c r="D300" s="134">
        <f>IFERROR(VLOOKUP(Table2[[#This Row],[Player]],Season!$B:$AD,4,0),"-")</f>
        <v>7</v>
      </c>
      <c r="E300" s="134">
        <f>IFERROR(VLOOKUP(Table2[[#This Row],[Player]],Season!$B:$AD,7,0),"-")</f>
        <v>8.9</v>
      </c>
      <c r="F300" s="19">
        <f>IFERROR(VLOOKUP(Table2[[#This Row],[Player]],Season!$B:$AD,8,0),"-")</f>
        <v>1.9</v>
      </c>
      <c r="G300" s="19">
        <f>IFERROR(VLOOKUP(Table2[[#This Row],[Player]],Season!$B:$AD,20,0),"-")</f>
        <v>2.1</v>
      </c>
      <c r="H300" s="19">
        <f>IFERROR(VLOOKUP(Table2[[#This Row],[Player]],Season!$B:$AD,21,0),"-")</f>
        <v>0.3</v>
      </c>
      <c r="I300" s="19">
        <f>IFERROR(VLOOKUP(Table2[[#This Row],[Player]],Season!$B:$AD,9,0),"-")</f>
        <v>0.7</v>
      </c>
      <c r="J300" s="19">
        <f>IFERROR(VLOOKUP(Table2[[#This Row],[Player]],Season!$B:$AD,10,0),"-")</f>
        <v>2</v>
      </c>
      <c r="K300" s="19">
        <f>IFERROR(VLOOKUP(Table2[[#This Row],[Player]],Season!$B:$AD,12,0),"-")</f>
        <v>0.1</v>
      </c>
      <c r="L300" s="19">
        <f>IFERROR(VLOOKUP(Table2[[#This Row],[Player]],Season!$B:$AD,13,0),"-")</f>
        <v>1</v>
      </c>
      <c r="M300" s="19">
        <f>IFERROR(VLOOKUP(Table2[[#This Row],[Player]],Season!$B:$AD,15,0),"-")</f>
        <v>0.3</v>
      </c>
      <c r="N300" s="19">
        <f>IFERROR(VLOOKUP(Table2[[#This Row],[Player]],Season!$B:$AD,16,0),"-")</f>
        <v>0.3</v>
      </c>
      <c r="O300" s="19">
        <f>IFERROR(VLOOKUP(Table2[[#This Row],[Player]],Last3!$B:$AD,7,0),"-")</f>
        <v>11.5</v>
      </c>
      <c r="P300" s="19">
        <f>IFERROR(VLOOKUP(Table2[[#This Row],[Player]],Last3!$B:$AD,8,0),"-")</f>
        <v>0</v>
      </c>
      <c r="Q300" s="19">
        <f>IFERROR(VLOOKUP(Table2[[#This Row],[Player]],Last3!$B:$AD,20,0),"-")</f>
        <v>2</v>
      </c>
      <c r="R300" s="19">
        <f>IFERROR(VLOOKUP(Table2[[#This Row],[Player]],Last3!$B:$AD,21,0),"-")</f>
        <v>1</v>
      </c>
      <c r="S300" s="19" t="str">
        <f>IFERROR(VLOOKUP(Table2[[#This Row],[Player]],Last1!$B:$AD,7,0),"-")</f>
        <v>-</v>
      </c>
      <c r="T300" s="19" t="str">
        <f>IFERROR(VLOOKUP(Table2[[#This Row],[Player]],Last1!$B:$AD,8,0),"-")</f>
        <v>-</v>
      </c>
      <c r="U300" s="19" t="str">
        <f>IFERROR(VLOOKUP(Table2[[#This Row],[Player]],Last1!$B:$AD,20,0),"-")</f>
        <v>-</v>
      </c>
      <c r="V300" s="19" t="str">
        <f>IFERROR(VLOOKUP(Table2[[#This Row],[Player]],Last1!$B:$AD,21,0),"-")</f>
        <v>-</v>
      </c>
      <c r="W300" s="75"/>
      <c r="X300" s="75"/>
      <c r="Y300" s="128">
        <f>Table2[[#This Row],[3PM]]</f>
        <v>0.1</v>
      </c>
      <c r="Z300" s="128">
        <f>Table2[[#This Row],[3PA]]</f>
        <v>1</v>
      </c>
      <c r="AA300" s="128" t="str">
        <f>IFERROR(VLOOKUP(Table2[[#This Row],[Player]],Last1!$B:$AD,12,0),"-")</f>
        <v>-</v>
      </c>
      <c r="AB300" s="128" t="str">
        <f>IFERROR(VLOOKUP(Table2[[#This Row],[Player]],Last1!$B:$AD,13,0),"-")</f>
        <v>-</v>
      </c>
      <c r="AC300" s="128">
        <f>IFERROR(VLOOKUP(Table2[[#This Row],[Player]],Last3!$B:$AD,12,0),"-")</f>
        <v>0</v>
      </c>
      <c r="AD300" s="128">
        <f>IFERROR(VLOOKUP(Table2[[#This Row],[Player]],Last3!$B:$AD,13,0),"-")</f>
        <v>1.5</v>
      </c>
      <c r="AE300" s="135">
        <f>0.33*AVERAGE(Table2[[#This Row],[L3_3PA]],Table2[[#This Row],[SEA_3PA]])</f>
        <v>0.41250000000000003</v>
      </c>
      <c r="AF300" s="76" t="str">
        <f>Table2[[#This Row],[L1_3PM]]</f>
        <v>-</v>
      </c>
      <c r="AG300" s="135" t="str">
        <f>IFERROR(Table2[[#This Row],[PROJ 3PM]]-Table2[[#This Row],[LG 3PM]],"-")</f>
        <v>-</v>
      </c>
      <c r="AH30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1" spans="1:34" x14ac:dyDescent="0.3">
      <c r="A301" s="2" t="s">
        <v>324</v>
      </c>
      <c r="B301" s="129" t="str">
        <f>IFERROR(VLOOKUP(Table2[[#This Row],[Player]],Season!$B:$AD,2,0),"-")</f>
        <v>WAS</v>
      </c>
      <c r="C301" s="19">
        <f>IFERROR(VLOOKUP(Table2[[#This Row],[Player]],Season!$B:$AD,3,0),"-")</f>
        <v>27</v>
      </c>
      <c r="D301" s="19">
        <f>IFERROR(VLOOKUP(Table2[[#This Row],[Player]],Season!$B:$AD,4,0),"-")</f>
        <v>11</v>
      </c>
      <c r="E301" s="19">
        <f>IFERROR(VLOOKUP(Table2[[#This Row],[Player]],Season!$B:$AD,7,0),"-")</f>
        <v>7.3</v>
      </c>
      <c r="F301" s="19">
        <f>IFERROR(VLOOKUP(Table2[[#This Row],[Player]],Season!$B:$AD,8,0),"-")</f>
        <v>3.7</v>
      </c>
      <c r="G301" s="19">
        <f>IFERROR(VLOOKUP(Table2[[#This Row],[Player]],Season!$B:$AD,20,0),"-")</f>
        <v>0.5</v>
      </c>
      <c r="H301" s="19">
        <f>IFERROR(VLOOKUP(Table2[[#This Row],[Player]],Season!$B:$AD,21,0),"-")</f>
        <v>0.4</v>
      </c>
      <c r="I301" s="19">
        <f>IFERROR(VLOOKUP(Table2[[#This Row],[Player]],Season!$B:$AD,9,0),"-")</f>
        <v>1.4</v>
      </c>
      <c r="J301" s="19">
        <f>IFERROR(VLOOKUP(Table2[[#This Row],[Player]],Season!$B:$AD,10,0),"-")</f>
        <v>3.5</v>
      </c>
      <c r="K301" s="19">
        <f>IFERROR(VLOOKUP(Table2[[#This Row],[Player]],Season!$B:$AD,12,0),"-")</f>
        <v>0.8</v>
      </c>
      <c r="L301" s="19">
        <f>IFERROR(VLOOKUP(Table2[[#This Row],[Player]],Season!$B:$AD,13,0),"-")</f>
        <v>2.2999999999999998</v>
      </c>
      <c r="M301" s="19">
        <f>IFERROR(VLOOKUP(Table2[[#This Row],[Player]],Season!$B:$AD,15,0),"-")</f>
        <v>0.2</v>
      </c>
      <c r="N301" s="19">
        <f>IFERROR(VLOOKUP(Table2[[#This Row],[Player]],Season!$B:$AD,16,0),"-")</f>
        <v>0.2</v>
      </c>
      <c r="O301" s="19">
        <f>IFERROR(VLOOKUP(Table2[[#This Row],[Player]],Last3!$B:$AD,7,0),"-")</f>
        <v>11.3</v>
      </c>
      <c r="P301" s="19">
        <f>IFERROR(VLOOKUP(Table2[[#This Row],[Player]],Last3!$B:$AD,8,0),"-")</f>
        <v>7.3</v>
      </c>
      <c r="Q301" s="19">
        <f>IFERROR(VLOOKUP(Table2[[#This Row],[Player]],Last3!$B:$AD,20,0),"-")</f>
        <v>0.3</v>
      </c>
      <c r="R301" s="19">
        <f>IFERROR(VLOOKUP(Table2[[#This Row],[Player]],Last3!$B:$AD,21,0),"-")</f>
        <v>1</v>
      </c>
      <c r="S301" s="19">
        <f>IFERROR(VLOOKUP(Table2[[#This Row],[Player]],Last1!$B:$AD,7,0),"-")</f>
        <v>17.3</v>
      </c>
      <c r="T301" s="19">
        <f>IFERROR(VLOOKUP(Table2[[#This Row],[Player]],Last1!$B:$AD,8,0),"-")</f>
        <v>12</v>
      </c>
      <c r="U301" s="19">
        <f>IFERROR(VLOOKUP(Table2[[#This Row],[Player]],Last1!$B:$AD,20,0),"-")</f>
        <v>1</v>
      </c>
      <c r="V301" s="19">
        <f>IFERROR(VLOOKUP(Table2[[#This Row],[Player]],Last1!$B:$AD,21,0),"-")</f>
        <v>2</v>
      </c>
      <c r="Y301" s="128">
        <f>Table2[[#This Row],[3PM]]</f>
        <v>0.8</v>
      </c>
      <c r="Z301" s="128">
        <f>Table2[[#This Row],[3PA]]</f>
        <v>2.2999999999999998</v>
      </c>
      <c r="AA301" s="128">
        <f>IFERROR(VLOOKUP(Table2[[#This Row],[Player]],Last1!$B:$AD,12,0),"-")</f>
        <v>2</v>
      </c>
      <c r="AB301" s="128">
        <f>IFERROR(VLOOKUP(Table2[[#This Row],[Player]],Last1!$B:$AD,13,0),"-")</f>
        <v>7</v>
      </c>
      <c r="AC301" s="128">
        <f>IFERROR(VLOOKUP(Table2[[#This Row],[Player]],Last3!$B:$AD,12,0),"-")</f>
        <v>1.3</v>
      </c>
      <c r="AD301" s="128">
        <f>IFERROR(VLOOKUP(Table2[[#This Row],[Player]],Last3!$B:$AD,13,0),"-")</f>
        <v>4</v>
      </c>
      <c r="AE301" s="135">
        <f>0.33*AVERAGE(Table2[[#This Row],[L3_3PA]],Table2[[#This Row],[SEA_3PA]])</f>
        <v>1.0395000000000001</v>
      </c>
      <c r="AF301" s="76">
        <f>Table2[[#This Row],[L1_3PM]]</f>
        <v>2</v>
      </c>
      <c r="AG301" s="135">
        <f>IFERROR(Table2[[#This Row],[PROJ 3PM]]-Table2[[#This Row],[LG 3PM]],"-")</f>
        <v>-0.96049999999999991</v>
      </c>
      <c r="AH30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2" spans="1:34" x14ac:dyDescent="0.3">
      <c r="A302" s="2" t="s">
        <v>378</v>
      </c>
      <c r="B302" s="129" t="str">
        <f>IFERROR(VLOOKUP(Table2[[#This Row],[Player]],Season!$B:$AD,2,0),"-")</f>
        <v>UTA</v>
      </c>
      <c r="C302" s="19">
        <f>IFERROR(VLOOKUP(Table2[[#This Row],[Player]],Season!$B:$AD,3,0),"-")</f>
        <v>29</v>
      </c>
      <c r="D302" s="19">
        <f>IFERROR(VLOOKUP(Table2[[#This Row],[Player]],Season!$B:$AD,4,0),"-")</f>
        <v>14</v>
      </c>
      <c r="E302" s="19">
        <f>IFERROR(VLOOKUP(Table2[[#This Row],[Player]],Season!$B:$AD,7,0),"-")</f>
        <v>11.5</v>
      </c>
      <c r="F302" s="19">
        <f>IFERROR(VLOOKUP(Table2[[#This Row],[Player]],Season!$B:$AD,8,0),"-")</f>
        <v>2.4</v>
      </c>
      <c r="G302" s="19">
        <f>IFERROR(VLOOKUP(Table2[[#This Row],[Player]],Season!$B:$AD,20,0),"-")</f>
        <v>1.9</v>
      </c>
      <c r="H302" s="19">
        <f>IFERROR(VLOOKUP(Table2[[#This Row],[Player]],Season!$B:$AD,21,0),"-")</f>
        <v>1.1000000000000001</v>
      </c>
      <c r="I302" s="19">
        <f>IFERROR(VLOOKUP(Table2[[#This Row],[Player]],Season!$B:$AD,9,0),"-")</f>
        <v>1</v>
      </c>
      <c r="J302" s="19">
        <f>IFERROR(VLOOKUP(Table2[[#This Row],[Player]],Season!$B:$AD,10,0),"-")</f>
        <v>2.2000000000000002</v>
      </c>
      <c r="K302" s="19">
        <f>IFERROR(VLOOKUP(Table2[[#This Row],[Player]],Season!$B:$AD,12,0),"-")</f>
        <v>0.1</v>
      </c>
      <c r="L302" s="19">
        <f>IFERROR(VLOOKUP(Table2[[#This Row],[Player]],Season!$B:$AD,13,0),"-")</f>
        <v>0.5</v>
      </c>
      <c r="M302" s="19">
        <f>IFERROR(VLOOKUP(Table2[[#This Row],[Player]],Season!$B:$AD,15,0),"-")</f>
        <v>0.3</v>
      </c>
      <c r="N302" s="19">
        <f>IFERROR(VLOOKUP(Table2[[#This Row],[Player]],Season!$B:$AD,16,0),"-")</f>
        <v>0.3</v>
      </c>
      <c r="O302" s="19">
        <f>IFERROR(VLOOKUP(Table2[[#This Row],[Player]],Last3!$B:$AD,7,0),"-")</f>
        <v>16.100000000000001</v>
      </c>
      <c r="P302" s="19">
        <f>IFERROR(VLOOKUP(Table2[[#This Row],[Player]],Last3!$B:$AD,8,0),"-")</f>
        <v>4.5</v>
      </c>
      <c r="Q302" s="19">
        <f>IFERROR(VLOOKUP(Table2[[#This Row],[Player]],Last3!$B:$AD,20,0),"-")</f>
        <v>1.8</v>
      </c>
      <c r="R302" s="19">
        <f>IFERROR(VLOOKUP(Table2[[#This Row],[Player]],Last3!$B:$AD,21,0),"-")</f>
        <v>1.3</v>
      </c>
      <c r="S302" s="19">
        <f>IFERROR(VLOOKUP(Table2[[#This Row],[Player]],Last1!$B:$AD,7,0),"-")</f>
        <v>23.1</v>
      </c>
      <c r="T302" s="19">
        <f>IFERROR(VLOOKUP(Table2[[#This Row],[Player]],Last1!$B:$AD,8,0),"-")</f>
        <v>6</v>
      </c>
      <c r="U302" s="19">
        <f>IFERROR(VLOOKUP(Table2[[#This Row],[Player]],Last1!$B:$AD,20,0),"-")</f>
        <v>1</v>
      </c>
      <c r="V302" s="19">
        <f>IFERROR(VLOOKUP(Table2[[#This Row],[Player]],Last1!$B:$AD,21,0),"-")</f>
        <v>0</v>
      </c>
      <c r="Y302" s="128">
        <f>Table2[[#This Row],[3PM]]</f>
        <v>0.1</v>
      </c>
      <c r="Z302" s="128">
        <f>Table2[[#This Row],[3PA]]</f>
        <v>0.5</v>
      </c>
      <c r="AA302" s="128">
        <f>IFERROR(VLOOKUP(Table2[[#This Row],[Player]],Last1!$B:$AD,12,0),"-")</f>
        <v>0</v>
      </c>
      <c r="AB302" s="128">
        <f>IFERROR(VLOOKUP(Table2[[#This Row],[Player]],Last1!$B:$AD,13,0),"-")</f>
        <v>1</v>
      </c>
      <c r="AC302" s="128">
        <f>IFERROR(VLOOKUP(Table2[[#This Row],[Player]],Last3!$B:$AD,12,0),"-")</f>
        <v>0</v>
      </c>
      <c r="AD302" s="128">
        <f>IFERROR(VLOOKUP(Table2[[#This Row],[Player]],Last3!$B:$AD,13,0),"-")</f>
        <v>0.8</v>
      </c>
      <c r="AE302" s="135">
        <f>0.33*AVERAGE(Table2[[#This Row],[L3_3PA]],Table2[[#This Row],[SEA_3PA]])</f>
        <v>0.21450000000000002</v>
      </c>
      <c r="AF302" s="76">
        <f>Table2[[#This Row],[L1_3PM]]</f>
        <v>0</v>
      </c>
      <c r="AG302" s="135">
        <f>IFERROR(Table2[[#This Row],[PROJ 3PM]]-Table2[[#This Row],[LG 3PM]],"-")</f>
        <v>0.21450000000000002</v>
      </c>
      <c r="AH30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3" spans="1:34" x14ac:dyDescent="0.3">
      <c r="A303" s="2" t="s">
        <v>419</v>
      </c>
      <c r="B303" s="129" t="str">
        <f>IFERROR(VLOOKUP(Table2[[#This Row],[Player]],Season!$B:$AD,2,0),"-")</f>
        <v>BOS</v>
      </c>
      <c r="C303" s="134">
        <f>IFERROR(VLOOKUP(Table2[[#This Row],[Player]],Season!$B:$AD,3,0),"-")</f>
        <v>25</v>
      </c>
      <c r="D303" s="134">
        <f>IFERROR(VLOOKUP(Table2[[#This Row],[Player]],Season!$B:$AD,4,0),"-")</f>
        <v>4</v>
      </c>
      <c r="E303" s="134">
        <f>IFERROR(VLOOKUP(Table2[[#This Row],[Player]],Season!$B:$AD,7,0),"-")</f>
        <v>9.1</v>
      </c>
      <c r="F303" s="19">
        <f>IFERROR(VLOOKUP(Table2[[#This Row],[Player]],Season!$B:$AD,8,0),"-")</f>
        <v>3</v>
      </c>
      <c r="G303" s="19">
        <f>IFERROR(VLOOKUP(Table2[[#This Row],[Player]],Season!$B:$AD,20,0),"-")</f>
        <v>2</v>
      </c>
      <c r="H303" s="19">
        <f>IFERROR(VLOOKUP(Table2[[#This Row],[Player]],Season!$B:$AD,21,0),"-")</f>
        <v>0.8</v>
      </c>
      <c r="I303" s="19">
        <f>IFERROR(VLOOKUP(Table2[[#This Row],[Player]],Season!$B:$AD,9,0),"-")</f>
        <v>1</v>
      </c>
      <c r="J303" s="19">
        <f>IFERROR(VLOOKUP(Table2[[#This Row],[Player]],Season!$B:$AD,10,0),"-")</f>
        <v>4.3</v>
      </c>
      <c r="K303" s="19">
        <f>IFERROR(VLOOKUP(Table2[[#This Row],[Player]],Season!$B:$AD,12,0),"-")</f>
        <v>0.5</v>
      </c>
      <c r="L303" s="19">
        <f>IFERROR(VLOOKUP(Table2[[#This Row],[Player]],Season!$B:$AD,13,0),"-")</f>
        <v>2.5</v>
      </c>
      <c r="M303" s="19">
        <f>IFERROR(VLOOKUP(Table2[[#This Row],[Player]],Season!$B:$AD,15,0),"-")</f>
        <v>0.5</v>
      </c>
      <c r="N303" s="19">
        <f>IFERROR(VLOOKUP(Table2[[#This Row],[Player]],Season!$B:$AD,16,0),"-")</f>
        <v>0.5</v>
      </c>
      <c r="O303" s="19">
        <f>IFERROR(VLOOKUP(Table2[[#This Row],[Player]],Last3!$B:$AD,7,0),"-")</f>
        <v>9.4</v>
      </c>
      <c r="P303" s="19">
        <f>IFERROR(VLOOKUP(Table2[[#This Row],[Player]],Last3!$B:$AD,8,0),"-")</f>
        <v>5</v>
      </c>
      <c r="Q303" s="19">
        <f>IFERROR(VLOOKUP(Table2[[#This Row],[Player]],Last3!$B:$AD,20,0),"-")</f>
        <v>2</v>
      </c>
      <c r="R303" s="19">
        <f>IFERROR(VLOOKUP(Table2[[#This Row],[Player]],Last3!$B:$AD,21,0),"-")</f>
        <v>1</v>
      </c>
      <c r="S303" s="19">
        <f>IFERROR(VLOOKUP(Table2[[#This Row],[Player]],Last1!$B:$AD,7,0),"-")</f>
        <v>9.4</v>
      </c>
      <c r="T303" s="19">
        <f>IFERROR(VLOOKUP(Table2[[#This Row],[Player]],Last1!$B:$AD,8,0),"-")</f>
        <v>5</v>
      </c>
      <c r="U303" s="19">
        <f>IFERROR(VLOOKUP(Table2[[#This Row],[Player]],Last1!$B:$AD,20,0),"-")</f>
        <v>2</v>
      </c>
      <c r="V303" s="19">
        <f>IFERROR(VLOOKUP(Table2[[#This Row],[Player]],Last1!$B:$AD,21,0),"-")</f>
        <v>1</v>
      </c>
      <c r="W303" s="75"/>
      <c r="X303" s="75"/>
      <c r="Y303" s="128">
        <f>Table2[[#This Row],[3PM]]</f>
        <v>0.5</v>
      </c>
      <c r="Z303" s="128">
        <f>Table2[[#This Row],[3PA]]</f>
        <v>2.5</v>
      </c>
      <c r="AA303" s="128">
        <f>IFERROR(VLOOKUP(Table2[[#This Row],[Player]],Last1!$B:$AD,12,0),"-")</f>
        <v>1</v>
      </c>
      <c r="AB303" s="128">
        <f>IFERROR(VLOOKUP(Table2[[#This Row],[Player]],Last1!$B:$AD,13,0),"-")</f>
        <v>3</v>
      </c>
      <c r="AC303" s="128">
        <f>IFERROR(VLOOKUP(Table2[[#This Row],[Player]],Last3!$B:$AD,12,0),"-")</f>
        <v>1</v>
      </c>
      <c r="AD303" s="128">
        <f>IFERROR(VLOOKUP(Table2[[#This Row],[Player]],Last3!$B:$AD,13,0),"-")</f>
        <v>3</v>
      </c>
      <c r="AE303" s="135">
        <f>0.33*AVERAGE(Table2[[#This Row],[L3_3PA]],Table2[[#This Row],[SEA_3PA]])</f>
        <v>0.90750000000000008</v>
      </c>
      <c r="AF303" s="76">
        <f>Table2[[#This Row],[L1_3PM]]</f>
        <v>1</v>
      </c>
      <c r="AG303" s="135">
        <f>IFERROR(Table2[[#This Row],[PROJ 3PM]]-Table2[[#This Row],[LG 3PM]],"-")</f>
        <v>-9.2499999999999916E-2</v>
      </c>
      <c r="AH30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4" spans="1:34" x14ac:dyDescent="0.3">
      <c r="A304" s="2" t="s">
        <v>580</v>
      </c>
      <c r="B304" s="130" t="str">
        <f>IFERROR(VLOOKUP(Table2[[#This Row],[Player]],Season!$B:$AD,2,0),"-")</f>
        <v>DAL</v>
      </c>
      <c r="C304" s="75">
        <f>IFERROR(VLOOKUP(Table2[[#This Row],[Player]],Season!$B:$AD,3,0),"-")</f>
        <v>24</v>
      </c>
      <c r="D304" s="75">
        <f>IFERROR(VLOOKUP(Table2[[#This Row],[Player]],Season!$B:$AD,4,0),"-")</f>
        <v>8</v>
      </c>
      <c r="E304" s="75">
        <f>IFERROR(VLOOKUP(Table2[[#This Row],[Player]],Season!$B:$AD,7,0),"-")</f>
        <v>10</v>
      </c>
      <c r="F304" s="19">
        <f>IFERROR(VLOOKUP(Table2[[#This Row],[Player]],Season!$B:$AD,8,0),"-")</f>
        <v>2.9</v>
      </c>
      <c r="G304" s="19">
        <f>IFERROR(VLOOKUP(Table2[[#This Row],[Player]],Season!$B:$AD,20,0),"-")</f>
        <v>1</v>
      </c>
      <c r="H304" s="19">
        <f>IFERROR(VLOOKUP(Table2[[#This Row],[Player]],Season!$B:$AD,21,0),"-")</f>
        <v>1</v>
      </c>
      <c r="I304" s="19">
        <f>IFERROR(VLOOKUP(Table2[[#This Row],[Player]],Season!$B:$AD,9,0),"-")</f>
        <v>0.9</v>
      </c>
      <c r="J304" s="19">
        <f>IFERROR(VLOOKUP(Table2[[#This Row],[Player]],Season!$B:$AD,10,0),"-")</f>
        <v>2</v>
      </c>
      <c r="K304" s="19">
        <f>IFERROR(VLOOKUP(Table2[[#This Row],[Player]],Season!$B:$AD,12,0),"-")</f>
        <v>0.5</v>
      </c>
      <c r="L304" s="19">
        <f>IFERROR(VLOOKUP(Table2[[#This Row],[Player]],Season!$B:$AD,13,0),"-")</f>
        <v>0.9</v>
      </c>
      <c r="M304" s="19">
        <f>IFERROR(VLOOKUP(Table2[[#This Row],[Player]],Season!$B:$AD,15,0),"-")</f>
        <v>0.6</v>
      </c>
      <c r="N304" s="19">
        <f>IFERROR(VLOOKUP(Table2[[#This Row],[Player]],Season!$B:$AD,16,0),"-")</f>
        <v>0.6</v>
      </c>
      <c r="O304" s="19">
        <f>IFERROR(VLOOKUP(Table2[[#This Row],[Player]],Last3!$B:$AD,7,0),"-")</f>
        <v>18.600000000000001</v>
      </c>
      <c r="P304" s="19">
        <f>IFERROR(VLOOKUP(Table2[[#This Row],[Player]],Last3!$B:$AD,8,0),"-")</f>
        <v>6.5</v>
      </c>
      <c r="Q304" s="19">
        <f>IFERROR(VLOOKUP(Table2[[#This Row],[Player]],Last3!$B:$AD,20,0),"-")</f>
        <v>1</v>
      </c>
      <c r="R304" s="19">
        <f>IFERROR(VLOOKUP(Table2[[#This Row],[Player]],Last3!$B:$AD,21,0),"-")</f>
        <v>2.5</v>
      </c>
      <c r="S304" s="19">
        <f>IFERROR(VLOOKUP(Table2[[#This Row],[Player]],Last1!$B:$AD,7,0),"-")</f>
        <v>15.6</v>
      </c>
      <c r="T304" s="19">
        <f>IFERROR(VLOOKUP(Table2[[#This Row],[Player]],Last1!$B:$AD,8,0),"-")</f>
        <v>5</v>
      </c>
      <c r="U304" s="19">
        <f>IFERROR(VLOOKUP(Table2[[#This Row],[Player]],Last1!$B:$AD,20,0),"-")</f>
        <v>1</v>
      </c>
      <c r="V304" s="19">
        <f>IFERROR(VLOOKUP(Table2[[#This Row],[Player]],Last1!$B:$AD,21,0),"-")</f>
        <v>2</v>
      </c>
      <c r="W304" s="75"/>
      <c r="X304" s="75"/>
      <c r="Y304" s="128">
        <f>Table2[[#This Row],[3PM]]</f>
        <v>0.5</v>
      </c>
      <c r="Z304" s="128">
        <f>Table2[[#This Row],[3PA]]</f>
        <v>0.9</v>
      </c>
      <c r="AA304" s="128">
        <f>IFERROR(VLOOKUP(Table2[[#This Row],[Player]],Last1!$B:$AD,12,0),"-")</f>
        <v>1</v>
      </c>
      <c r="AB304" s="128">
        <f>IFERROR(VLOOKUP(Table2[[#This Row],[Player]],Last1!$B:$AD,13,0),"-")</f>
        <v>2</v>
      </c>
      <c r="AC304" s="128">
        <f>IFERROR(VLOOKUP(Table2[[#This Row],[Player]],Last3!$B:$AD,12,0),"-")</f>
        <v>1</v>
      </c>
      <c r="AD304" s="128">
        <f>IFERROR(VLOOKUP(Table2[[#This Row],[Player]],Last3!$B:$AD,13,0),"-")</f>
        <v>2.5</v>
      </c>
      <c r="AE304" s="135">
        <f>0.33*AVERAGE(Table2[[#This Row],[L3_3PA]],Table2[[#This Row],[SEA_3PA]])</f>
        <v>0.56100000000000005</v>
      </c>
      <c r="AF304" s="76">
        <f>Table2[[#This Row],[L1_3PM]]</f>
        <v>1</v>
      </c>
      <c r="AG304" s="135">
        <f>IFERROR(Table2[[#This Row],[PROJ 3PM]]-Table2[[#This Row],[LG 3PM]],"-")</f>
        <v>-0.43899999999999995</v>
      </c>
      <c r="AH30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5" spans="1:34" x14ac:dyDescent="0.3">
      <c r="A305" s="2" t="s">
        <v>2409</v>
      </c>
      <c r="B305" s="129" t="str">
        <f>IFERROR(VLOOKUP(Table2[[#This Row],[Player]],Season!$B:$AD,2,0),"-")</f>
        <v>UTA</v>
      </c>
      <c r="C305" s="134">
        <f>IFERROR(VLOOKUP(Table2[[#This Row],[Player]],Season!$B:$AD,3,0),"-")</f>
        <v>22</v>
      </c>
      <c r="D305" s="134">
        <f>IFERROR(VLOOKUP(Table2[[#This Row],[Player]],Season!$B:$AD,4,0),"-")</f>
        <v>13</v>
      </c>
      <c r="E305" s="134">
        <f>IFERROR(VLOOKUP(Table2[[#This Row],[Player]],Season!$B:$AD,7,0),"-")</f>
        <v>11.3</v>
      </c>
      <c r="F305" s="19">
        <f>IFERROR(VLOOKUP(Table2[[#This Row],[Player]],Season!$B:$AD,8,0),"-")</f>
        <v>4.2</v>
      </c>
      <c r="G305" s="19">
        <f>IFERROR(VLOOKUP(Table2[[#This Row],[Player]],Season!$B:$AD,20,0),"-")</f>
        <v>1.7</v>
      </c>
      <c r="H305" s="19">
        <f>IFERROR(VLOOKUP(Table2[[#This Row],[Player]],Season!$B:$AD,21,0),"-")</f>
        <v>0.4</v>
      </c>
      <c r="I305" s="19">
        <f>IFERROR(VLOOKUP(Table2[[#This Row],[Player]],Season!$B:$AD,9,0),"-")</f>
        <v>1.5</v>
      </c>
      <c r="J305" s="19">
        <f>IFERROR(VLOOKUP(Table2[[#This Row],[Player]],Season!$B:$AD,10,0),"-")</f>
        <v>4.9000000000000004</v>
      </c>
      <c r="K305" s="19">
        <f>IFERROR(VLOOKUP(Table2[[#This Row],[Player]],Season!$B:$AD,12,0),"-")</f>
        <v>0.9</v>
      </c>
      <c r="L305" s="19">
        <f>IFERROR(VLOOKUP(Table2[[#This Row],[Player]],Season!$B:$AD,13,0),"-")</f>
        <v>3.5</v>
      </c>
      <c r="M305" s="19">
        <f>IFERROR(VLOOKUP(Table2[[#This Row],[Player]],Season!$B:$AD,15,0),"-")</f>
        <v>0.2</v>
      </c>
      <c r="N305" s="19">
        <f>IFERROR(VLOOKUP(Table2[[#This Row],[Player]],Season!$B:$AD,16,0),"-")</f>
        <v>0.3</v>
      </c>
      <c r="O305" s="19">
        <f>IFERROR(VLOOKUP(Table2[[#This Row],[Player]],Last3!$B:$AD,7,0),"-")</f>
        <v>13.8</v>
      </c>
      <c r="P305" s="19">
        <f>IFERROR(VLOOKUP(Table2[[#This Row],[Player]],Last3!$B:$AD,8,0),"-")</f>
        <v>5</v>
      </c>
      <c r="Q305" s="19">
        <f>IFERROR(VLOOKUP(Table2[[#This Row],[Player]],Last3!$B:$AD,20,0),"-")</f>
        <v>2</v>
      </c>
      <c r="R305" s="19">
        <f>IFERROR(VLOOKUP(Table2[[#This Row],[Player]],Last3!$B:$AD,21,0),"-")</f>
        <v>0.8</v>
      </c>
      <c r="S305" s="19">
        <f>IFERROR(VLOOKUP(Table2[[#This Row],[Player]],Last1!$B:$AD,7,0),"-")</f>
        <v>12.7</v>
      </c>
      <c r="T305" s="19">
        <f>IFERROR(VLOOKUP(Table2[[#This Row],[Player]],Last1!$B:$AD,8,0),"-")</f>
        <v>5</v>
      </c>
      <c r="U305" s="19">
        <f>IFERROR(VLOOKUP(Table2[[#This Row],[Player]],Last1!$B:$AD,20,0),"-")</f>
        <v>1</v>
      </c>
      <c r="V305" s="19">
        <f>IFERROR(VLOOKUP(Table2[[#This Row],[Player]],Last1!$B:$AD,21,0),"-")</f>
        <v>1</v>
      </c>
      <c r="W305" s="75"/>
      <c r="X305" s="75"/>
      <c r="Y305" s="128">
        <f>Table2[[#This Row],[3PM]]</f>
        <v>0.9</v>
      </c>
      <c r="Z305" s="128">
        <f>Table2[[#This Row],[3PA]]</f>
        <v>3.5</v>
      </c>
      <c r="AA305" s="128">
        <f>IFERROR(VLOOKUP(Table2[[#This Row],[Player]],Last1!$B:$AD,12,0),"-")</f>
        <v>1</v>
      </c>
      <c r="AB305" s="128">
        <f>IFERROR(VLOOKUP(Table2[[#This Row],[Player]],Last1!$B:$AD,13,0),"-")</f>
        <v>5</v>
      </c>
      <c r="AC305" s="128">
        <f>IFERROR(VLOOKUP(Table2[[#This Row],[Player]],Last3!$B:$AD,12,0),"-")</f>
        <v>1</v>
      </c>
      <c r="AD305" s="128">
        <f>IFERROR(VLOOKUP(Table2[[#This Row],[Player]],Last3!$B:$AD,13,0),"-")</f>
        <v>5</v>
      </c>
      <c r="AE305" s="135">
        <f>0.33*AVERAGE(Table2[[#This Row],[L3_3PA]],Table2[[#This Row],[SEA_3PA]])</f>
        <v>1.4025000000000001</v>
      </c>
      <c r="AF305" s="76">
        <f>Table2[[#This Row],[L1_3PM]]</f>
        <v>1</v>
      </c>
      <c r="AG305" s="135">
        <f>IFERROR(Table2[[#This Row],[PROJ 3PM]]-Table2[[#This Row],[LG 3PM]],"-")</f>
        <v>0.40250000000000008</v>
      </c>
      <c r="AH30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6" spans="1:34" x14ac:dyDescent="0.3">
      <c r="A306" s="2" t="s">
        <v>2346</v>
      </c>
      <c r="B306" s="129" t="str">
        <f>IFERROR(VLOOKUP(Table2[[#This Row],[Player]],Season!$B:$AD,2,0),"-")</f>
        <v>CLE</v>
      </c>
      <c r="C306" s="134">
        <f>IFERROR(VLOOKUP(Table2[[#This Row],[Player]],Season!$B:$AD,3,0),"-")</f>
        <v>35</v>
      </c>
      <c r="D306" s="134">
        <f>IFERROR(VLOOKUP(Table2[[#This Row],[Player]],Season!$B:$AD,4,0),"-")</f>
        <v>5</v>
      </c>
      <c r="E306" s="134">
        <f>IFERROR(VLOOKUP(Table2[[#This Row],[Player]],Season!$B:$AD,7,0),"-")</f>
        <v>6.6</v>
      </c>
      <c r="F306" s="19">
        <f>IFERROR(VLOOKUP(Table2[[#This Row],[Player]],Season!$B:$AD,8,0),"-")</f>
        <v>3</v>
      </c>
      <c r="G306" s="19">
        <f>IFERROR(VLOOKUP(Table2[[#This Row],[Player]],Season!$B:$AD,20,0),"-")</f>
        <v>0.4</v>
      </c>
      <c r="H306" s="19">
        <f>IFERROR(VLOOKUP(Table2[[#This Row],[Player]],Season!$B:$AD,21,0),"-")</f>
        <v>0</v>
      </c>
      <c r="I306" s="19">
        <f>IFERROR(VLOOKUP(Table2[[#This Row],[Player]],Season!$B:$AD,9,0),"-")</f>
        <v>1</v>
      </c>
      <c r="J306" s="19">
        <f>IFERROR(VLOOKUP(Table2[[#This Row],[Player]],Season!$B:$AD,10,0),"-")</f>
        <v>1.6</v>
      </c>
      <c r="K306" s="19">
        <f>IFERROR(VLOOKUP(Table2[[#This Row],[Player]],Season!$B:$AD,12,0),"-")</f>
        <v>0.8</v>
      </c>
      <c r="L306" s="19">
        <f>IFERROR(VLOOKUP(Table2[[#This Row],[Player]],Season!$B:$AD,13,0),"-")</f>
        <v>1.4</v>
      </c>
      <c r="M306" s="19">
        <f>IFERROR(VLOOKUP(Table2[[#This Row],[Player]],Season!$B:$AD,15,0),"-")</f>
        <v>0.2</v>
      </c>
      <c r="N306" s="19">
        <f>IFERROR(VLOOKUP(Table2[[#This Row],[Player]],Season!$B:$AD,16,0),"-")</f>
        <v>0.2</v>
      </c>
      <c r="O306" s="19" t="str">
        <f>IFERROR(VLOOKUP(Table2[[#This Row],[Player]],Last3!$B:$AD,7,0),"-")</f>
        <v>-</v>
      </c>
      <c r="P306" s="19" t="str">
        <f>IFERROR(VLOOKUP(Table2[[#This Row],[Player]],Last3!$B:$AD,8,0),"-")</f>
        <v>-</v>
      </c>
      <c r="Q306" s="19" t="str">
        <f>IFERROR(VLOOKUP(Table2[[#This Row],[Player]],Last3!$B:$AD,20,0),"-")</f>
        <v>-</v>
      </c>
      <c r="R306" s="19" t="str">
        <f>IFERROR(VLOOKUP(Table2[[#This Row],[Player]],Last3!$B:$AD,21,0),"-")</f>
        <v>-</v>
      </c>
      <c r="S306" s="19" t="str">
        <f>IFERROR(VLOOKUP(Table2[[#This Row],[Player]],Last1!$B:$AD,7,0),"-")</f>
        <v>-</v>
      </c>
      <c r="T306" s="19" t="str">
        <f>IFERROR(VLOOKUP(Table2[[#This Row],[Player]],Last1!$B:$AD,8,0),"-")</f>
        <v>-</v>
      </c>
      <c r="U306" s="19" t="str">
        <f>IFERROR(VLOOKUP(Table2[[#This Row],[Player]],Last1!$B:$AD,20,0),"-")</f>
        <v>-</v>
      </c>
      <c r="V306" s="19" t="str">
        <f>IFERROR(VLOOKUP(Table2[[#This Row],[Player]],Last1!$B:$AD,21,0),"-")</f>
        <v>-</v>
      </c>
      <c r="W306" s="75"/>
      <c r="X306" s="75"/>
      <c r="Y306" s="128">
        <f>Table2[[#This Row],[3PM]]</f>
        <v>0.8</v>
      </c>
      <c r="Z306" s="128">
        <f>Table2[[#This Row],[3PA]]</f>
        <v>1.4</v>
      </c>
      <c r="AA306" s="128" t="str">
        <f>IFERROR(VLOOKUP(Table2[[#This Row],[Player]],Last1!$B:$AD,12,0),"-")</f>
        <v>-</v>
      </c>
      <c r="AB306" s="128" t="str">
        <f>IFERROR(VLOOKUP(Table2[[#This Row],[Player]],Last1!$B:$AD,13,0),"-")</f>
        <v>-</v>
      </c>
      <c r="AC306" s="128" t="str">
        <f>IFERROR(VLOOKUP(Table2[[#This Row],[Player]],Last3!$B:$AD,12,0),"-")</f>
        <v>-</v>
      </c>
      <c r="AD306" s="128" t="str">
        <f>IFERROR(VLOOKUP(Table2[[#This Row],[Player]],Last3!$B:$AD,13,0),"-")</f>
        <v>-</v>
      </c>
      <c r="AE306" s="135">
        <f>0.33*AVERAGE(Table2[[#This Row],[L3_3PA]],Table2[[#This Row],[SEA_3PA]])</f>
        <v>0.46199999999999997</v>
      </c>
      <c r="AF306" s="76" t="str">
        <f>Table2[[#This Row],[L1_3PM]]</f>
        <v>-</v>
      </c>
      <c r="AG306" s="135" t="str">
        <f>IFERROR(Table2[[#This Row],[PROJ 3PM]]-Table2[[#This Row],[LG 3PM]],"-")</f>
        <v>-</v>
      </c>
      <c r="AH306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7" spans="1:34" x14ac:dyDescent="0.3">
      <c r="A307" s="2" t="s">
        <v>387</v>
      </c>
      <c r="B307" s="129" t="str">
        <f>IFERROR(VLOOKUP(Table2[[#This Row],[Player]],Season!$B:$AD,2,0),"-")</f>
        <v>CLE</v>
      </c>
      <c r="C307" s="19">
        <f>IFERROR(VLOOKUP(Table2[[#This Row],[Player]],Season!$B:$AD,3,0),"-")</f>
        <v>30</v>
      </c>
      <c r="D307" s="19">
        <f>IFERROR(VLOOKUP(Table2[[#This Row],[Player]],Season!$B:$AD,4,0),"-")</f>
        <v>6</v>
      </c>
      <c r="E307" s="19">
        <f>IFERROR(VLOOKUP(Table2[[#This Row],[Player]],Season!$B:$AD,7,0),"-")</f>
        <v>7.8</v>
      </c>
      <c r="F307" s="19">
        <f>IFERROR(VLOOKUP(Table2[[#This Row],[Player]],Season!$B:$AD,8,0),"-")</f>
        <v>2.7</v>
      </c>
      <c r="G307" s="19">
        <f>IFERROR(VLOOKUP(Table2[[#This Row],[Player]],Season!$B:$AD,20,0),"-")</f>
        <v>0.7</v>
      </c>
      <c r="H307" s="19">
        <f>IFERROR(VLOOKUP(Table2[[#This Row],[Player]],Season!$B:$AD,21,0),"-")</f>
        <v>1.5</v>
      </c>
      <c r="I307" s="19">
        <f>IFERROR(VLOOKUP(Table2[[#This Row],[Player]],Season!$B:$AD,9,0),"-")</f>
        <v>1.2</v>
      </c>
      <c r="J307" s="19">
        <f>IFERROR(VLOOKUP(Table2[[#This Row],[Player]],Season!$B:$AD,10,0),"-")</f>
        <v>1.7</v>
      </c>
      <c r="K307" s="19">
        <f>IFERROR(VLOOKUP(Table2[[#This Row],[Player]],Season!$B:$AD,12,0),"-")</f>
        <v>0.2</v>
      </c>
      <c r="L307" s="19">
        <f>IFERROR(VLOOKUP(Table2[[#This Row],[Player]],Season!$B:$AD,13,0),"-")</f>
        <v>0.3</v>
      </c>
      <c r="M307" s="19">
        <f>IFERROR(VLOOKUP(Table2[[#This Row],[Player]],Season!$B:$AD,15,0),"-")</f>
        <v>0.2</v>
      </c>
      <c r="N307" s="19">
        <f>IFERROR(VLOOKUP(Table2[[#This Row],[Player]],Season!$B:$AD,16,0),"-")</f>
        <v>0.3</v>
      </c>
      <c r="O307" s="19" t="str">
        <f>IFERROR(VLOOKUP(Table2[[#This Row],[Player]],Last3!$B:$AD,7,0),"-")</f>
        <v>-</v>
      </c>
      <c r="P307" s="19" t="str">
        <f>IFERROR(VLOOKUP(Table2[[#This Row],[Player]],Last3!$B:$AD,8,0),"-")</f>
        <v>-</v>
      </c>
      <c r="Q307" s="19" t="str">
        <f>IFERROR(VLOOKUP(Table2[[#This Row],[Player]],Last3!$B:$AD,20,0),"-")</f>
        <v>-</v>
      </c>
      <c r="R307" s="19" t="str">
        <f>IFERROR(VLOOKUP(Table2[[#This Row],[Player]],Last3!$B:$AD,21,0),"-")</f>
        <v>-</v>
      </c>
      <c r="S307" s="19" t="str">
        <f>IFERROR(VLOOKUP(Table2[[#This Row],[Player]],Last1!$B:$AD,7,0),"-")</f>
        <v>-</v>
      </c>
      <c r="T307" s="19" t="str">
        <f>IFERROR(VLOOKUP(Table2[[#This Row],[Player]],Last1!$B:$AD,8,0),"-")</f>
        <v>-</v>
      </c>
      <c r="U307" s="19" t="str">
        <f>IFERROR(VLOOKUP(Table2[[#This Row],[Player]],Last1!$B:$AD,20,0),"-")</f>
        <v>-</v>
      </c>
      <c r="V307" s="19" t="str">
        <f>IFERROR(VLOOKUP(Table2[[#This Row],[Player]],Last1!$B:$AD,21,0),"-")</f>
        <v>-</v>
      </c>
      <c r="Y307" s="128">
        <f>Table2[[#This Row],[3PM]]</f>
        <v>0.2</v>
      </c>
      <c r="Z307" s="128">
        <f>Table2[[#This Row],[3PA]]</f>
        <v>0.3</v>
      </c>
      <c r="AA307" s="128" t="str">
        <f>IFERROR(VLOOKUP(Table2[[#This Row],[Player]],Last1!$B:$AD,12,0),"-")</f>
        <v>-</v>
      </c>
      <c r="AB307" s="128" t="str">
        <f>IFERROR(VLOOKUP(Table2[[#This Row],[Player]],Last1!$B:$AD,13,0),"-")</f>
        <v>-</v>
      </c>
      <c r="AC307" s="128" t="str">
        <f>IFERROR(VLOOKUP(Table2[[#This Row],[Player]],Last3!$B:$AD,12,0),"-")</f>
        <v>-</v>
      </c>
      <c r="AD307" s="128" t="str">
        <f>IFERROR(VLOOKUP(Table2[[#This Row],[Player]],Last3!$B:$AD,13,0),"-")</f>
        <v>-</v>
      </c>
      <c r="AE307" s="135">
        <f>0.33*AVERAGE(Table2[[#This Row],[L3_3PA]],Table2[[#This Row],[SEA_3PA]])</f>
        <v>9.9000000000000005E-2</v>
      </c>
      <c r="AF307" s="76" t="str">
        <f>Table2[[#This Row],[L1_3PM]]</f>
        <v>-</v>
      </c>
      <c r="AG307" s="135" t="str">
        <f>IFERROR(Table2[[#This Row],[PROJ 3PM]]-Table2[[#This Row],[LG 3PM]],"-")</f>
        <v>-</v>
      </c>
      <c r="AH30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8" spans="1:34" x14ac:dyDescent="0.3">
      <c r="A308" s="2" t="s">
        <v>484</v>
      </c>
      <c r="B308" s="130" t="str">
        <f>IFERROR(VLOOKUP(Table2[[#This Row],[Player]],Season!$B:$AD,2,0),"-")</f>
        <v>NYK</v>
      </c>
      <c r="C308" s="75">
        <f>IFERROR(VLOOKUP(Table2[[#This Row],[Player]],Season!$B:$AD,3,0),"-")</f>
        <v>22</v>
      </c>
      <c r="D308" s="75">
        <f>IFERROR(VLOOKUP(Table2[[#This Row],[Player]],Season!$B:$AD,4,0),"-")</f>
        <v>12</v>
      </c>
      <c r="E308" s="75">
        <f>IFERROR(VLOOKUP(Table2[[#This Row],[Player]],Season!$B:$AD,7,0),"-")</f>
        <v>8.9</v>
      </c>
      <c r="F308" s="19">
        <f>IFERROR(VLOOKUP(Table2[[#This Row],[Player]],Season!$B:$AD,8,0),"-")</f>
        <v>3.4</v>
      </c>
      <c r="G308" s="19">
        <f>IFERROR(VLOOKUP(Table2[[#This Row],[Player]],Season!$B:$AD,20,0),"-")</f>
        <v>0.8</v>
      </c>
      <c r="H308" s="19">
        <f>IFERROR(VLOOKUP(Table2[[#This Row],[Player]],Season!$B:$AD,21,0),"-")</f>
        <v>1</v>
      </c>
      <c r="I308" s="19">
        <f>IFERROR(VLOOKUP(Table2[[#This Row],[Player]],Season!$B:$AD,9,0),"-")</f>
        <v>1.2</v>
      </c>
      <c r="J308" s="19">
        <f>IFERROR(VLOOKUP(Table2[[#This Row],[Player]],Season!$B:$AD,10,0),"-")</f>
        <v>2.5</v>
      </c>
      <c r="K308" s="19">
        <f>IFERROR(VLOOKUP(Table2[[#This Row],[Player]],Season!$B:$AD,12,0),"-")</f>
        <v>0.7</v>
      </c>
      <c r="L308" s="19">
        <f>IFERROR(VLOOKUP(Table2[[#This Row],[Player]],Season!$B:$AD,13,0),"-")</f>
        <v>1.7</v>
      </c>
      <c r="M308" s="19">
        <f>IFERROR(VLOOKUP(Table2[[#This Row],[Player]],Season!$B:$AD,15,0),"-")</f>
        <v>0.4</v>
      </c>
      <c r="N308" s="19">
        <f>IFERROR(VLOOKUP(Table2[[#This Row],[Player]],Season!$B:$AD,16,0),"-")</f>
        <v>0.7</v>
      </c>
      <c r="O308" s="19">
        <f>IFERROR(VLOOKUP(Table2[[#This Row],[Player]],Last3!$B:$AD,7,0),"-")</f>
        <v>8.1</v>
      </c>
      <c r="P308" s="19">
        <f>IFERROR(VLOOKUP(Table2[[#This Row],[Player]],Last3!$B:$AD,8,0),"-")</f>
        <v>2</v>
      </c>
      <c r="Q308" s="19">
        <f>IFERROR(VLOOKUP(Table2[[#This Row],[Player]],Last3!$B:$AD,20,0),"-")</f>
        <v>0.7</v>
      </c>
      <c r="R308" s="19">
        <f>IFERROR(VLOOKUP(Table2[[#This Row],[Player]],Last3!$B:$AD,21,0),"-")</f>
        <v>1.7</v>
      </c>
      <c r="S308" s="19">
        <f>IFERROR(VLOOKUP(Table2[[#This Row],[Player]],Last1!$B:$AD,7,0),"-")</f>
        <v>17.7</v>
      </c>
      <c r="T308" s="19">
        <f>IFERROR(VLOOKUP(Table2[[#This Row],[Player]],Last1!$B:$AD,8,0),"-")</f>
        <v>3</v>
      </c>
      <c r="U308" s="19">
        <f>IFERROR(VLOOKUP(Table2[[#This Row],[Player]],Last1!$B:$AD,20,0),"-")</f>
        <v>2</v>
      </c>
      <c r="V308" s="19">
        <f>IFERROR(VLOOKUP(Table2[[#This Row],[Player]],Last1!$B:$AD,21,0),"-")</f>
        <v>4</v>
      </c>
      <c r="W308" s="75"/>
      <c r="X308" s="75"/>
      <c r="Y308" s="128">
        <f>Table2[[#This Row],[3PM]]</f>
        <v>0.7</v>
      </c>
      <c r="Z308" s="128">
        <f>Table2[[#This Row],[3PA]]</f>
        <v>1.7</v>
      </c>
      <c r="AA308" s="128">
        <f>IFERROR(VLOOKUP(Table2[[#This Row],[Player]],Last1!$B:$AD,12,0),"-")</f>
        <v>0</v>
      </c>
      <c r="AB308" s="128">
        <f>IFERROR(VLOOKUP(Table2[[#This Row],[Player]],Last1!$B:$AD,13,0),"-")</f>
        <v>2</v>
      </c>
      <c r="AC308" s="128">
        <f>IFERROR(VLOOKUP(Table2[[#This Row],[Player]],Last3!$B:$AD,12,0),"-")</f>
        <v>0.3</v>
      </c>
      <c r="AD308" s="128">
        <f>IFERROR(VLOOKUP(Table2[[#This Row],[Player]],Last3!$B:$AD,13,0),"-")</f>
        <v>1.7</v>
      </c>
      <c r="AE308" s="135">
        <f>0.33*AVERAGE(Table2[[#This Row],[L3_3PA]],Table2[[#This Row],[SEA_3PA]])</f>
        <v>0.56100000000000005</v>
      </c>
      <c r="AF308" s="76">
        <f>Table2[[#This Row],[L1_3PM]]</f>
        <v>0</v>
      </c>
      <c r="AG308" s="135">
        <f>IFERROR(Table2[[#This Row],[PROJ 3PM]]-Table2[[#This Row],[LG 3PM]],"-")</f>
        <v>0.56100000000000005</v>
      </c>
      <c r="AH30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09" spans="1:34" x14ac:dyDescent="0.3">
      <c r="A309" s="2" t="s">
        <v>285</v>
      </c>
      <c r="B309" s="129" t="str">
        <f>IFERROR(VLOOKUP(Table2[[#This Row],[Player]],Season!$B:$AD,2,0),"-")</f>
        <v>BOS</v>
      </c>
      <c r="C309" s="19">
        <f>IFERROR(VLOOKUP(Table2[[#This Row],[Player]],Season!$B:$AD,3,0),"-")</f>
        <v>31</v>
      </c>
      <c r="D309" s="19">
        <f>IFERROR(VLOOKUP(Table2[[#This Row],[Player]],Season!$B:$AD,4,0),"-")</f>
        <v>11</v>
      </c>
      <c r="E309" s="19">
        <f>IFERROR(VLOOKUP(Table2[[#This Row],[Player]],Season!$B:$AD,7,0),"-")</f>
        <v>11.5</v>
      </c>
      <c r="F309" s="19">
        <f>IFERROR(VLOOKUP(Table2[[#This Row],[Player]],Season!$B:$AD,8,0),"-")</f>
        <v>2.5</v>
      </c>
      <c r="G309" s="19">
        <f>IFERROR(VLOOKUP(Table2[[#This Row],[Player]],Season!$B:$AD,20,0),"-")</f>
        <v>2.4</v>
      </c>
      <c r="H309" s="19">
        <f>IFERROR(VLOOKUP(Table2[[#This Row],[Player]],Season!$B:$AD,21,0),"-")</f>
        <v>0.3</v>
      </c>
      <c r="I309" s="19">
        <f>IFERROR(VLOOKUP(Table2[[#This Row],[Player]],Season!$B:$AD,9,0),"-")</f>
        <v>0.9</v>
      </c>
      <c r="J309" s="19">
        <f>IFERROR(VLOOKUP(Table2[[#This Row],[Player]],Season!$B:$AD,10,0),"-")</f>
        <v>2.2999999999999998</v>
      </c>
      <c r="K309" s="19">
        <f>IFERROR(VLOOKUP(Table2[[#This Row],[Player]],Season!$B:$AD,12,0),"-")</f>
        <v>0.7</v>
      </c>
      <c r="L309" s="19">
        <f>IFERROR(VLOOKUP(Table2[[#This Row],[Player]],Season!$B:$AD,13,0),"-")</f>
        <v>1.9</v>
      </c>
      <c r="M309" s="19">
        <f>IFERROR(VLOOKUP(Table2[[#This Row],[Player]],Season!$B:$AD,15,0),"-")</f>
        <v>0</v>
      </c>
      <c r="N309" s="19">
        <f>IFERROR(VLOOKUP(Table2[[#This Row],[Player]],Season!$B:$AD,16,0),"-")</f>
        <v>0</v>
      </c>
      <c r="O309" s="19">
        <f>IFERROR(VLOOKUP(Table2[[#This Row],[Player]],Last3!$B:$AD,7,0),"-")</f>
        <v>7.1</v>
      </c>
      <c r="P309" s="19">
        <f>IFERROR(VLOOKUP(Table2[[#This Row],[Player]],Last3!$B:$AD,8,0),"-")</f>
        <v>2.2999999999999998</v>
      </c>
      <c r="Q309" s="19">
        <f>IFERROR(VLOOKUP(Table2[[#This Row],[Player]],Last3!$B:$AD,20,0),"-")</f>
        <v>1.5</v>
      </c>
      <c r="R309" s="19">
        <f>IFERROR(VLOOKUP(Table2[[#This Row],[Player]],Last3!$B:$AD,21,0),"-")</f>
        <v>0.5</v>
      </c>
      <c r="S309" s="19">
        <f>IFERROR(VLOOKUP(Table2[[#This Row],[Player]],Last1!$B:$AD,7,0),"-")</f>
        <v>9.4</v>
      </c>
      <c r="T309" s="19">
        <f>IFERROR(VLOOKUP(Table2[[#This Row],[Player]],Last1!$B:$AD,8,0),"-")</f>
        <v>0</v>
      </c>
      <c r="U309" s="19">
        <f>IFERROR(VLOOKUP(Table2[[#This Row],[Player]],Last1!$B:$AD,20,0),"-")</f>
        <v>0</v>
      </c>
      <c r="V309" s="19">
        <f>IFERROR(VLOOKUP(Table2[[#This Row],[Player]],Last1!$B:$AD,21,0),"-")</f>
        <v>1</v>
      </c>
      <c r="Y309" s="128">
        <f>Table2[[#This Row],[3PM]]</f>
        <v>0.7</v>
      </c>
      <c r="Z309" s="128">
        <f>Table2[[#This Row],[3PA]]</f>
        <v>1.9</v>
      </c>
      <c r="AA309" s="128">
        <f>IFERROR(VLOOKUP(Table2[[#This Row],[Player]],Last1!$B:$AD,12,0),"-")</f>
        <v>0</v>
      </c>
      <c r="AB309" s="128">
        <f>IFERROR(VLOOKUP(Table2[[#This Row],[Player]],Last1!$B:$AD,13,0),"-")</f>
        <v>1</v>
      </c>
      <c r="AC309" s="128">
        <f>IFERROR(VLOOKUP(Table2[[#This Row],[Player]],Last3!$B:$AD,12,0),"-")</f>
        <v>0.8</v>
      </c>
      <c r="AD309" s="128">
        <f>IFERROR(VLOOKUP(Table2[[#This Row],[Player]],Last3!$B:$AD,13,0),"-")</f>
        <v>1.5</v>
      </c>
      <c r="AE309" s="83">
        <f>0.33*AVERAGE(Table2[[#This Row],[L3_3PA]],Table2[[#This Row],[SEA_3PA]])</f>
        <v>0.56100000000000005</v>
      </c>
      <c r="AF309" s="21">
        <f>Table2[[#This Row],[L1_3PM]]</f>
        <v>0</v>
      </c>
      <c r="AG309" s="83">
        <f>IFERROR(Table2[[#This Row],[PROJ 3PM]]-Table2[[#This Row],[LG 3PM]],"-")</f>
        <v>0.56100000000000005</v>
      </c>
      <c r="AH30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0" spans="1:34" x14ac:dyDescent="0.3">
      <c r="A310" s="2" t="s">
        <v>585</v>
      </c>
      <c r="B310" s="129" t="str">
        <f>IFERROR(VLOOKUP(Table2[[#This Row],[Player]],Season!$B:$AD,2,0),"-")</f>
        <v>PHX</v>
      </c>
      <c r="C310" s="134">
        <f>IFERROR(VLOOKUP(Table2[[#This Row],[Player]],Season!$B:$AD,3,0),"-")</f>
        <v>28</v>
      </c>
      <c r="D310" s="134">
        <f>IFERROR(VLOOKUP(Table2[[#This Row],[Player]],Season!$B:$AD,4,0),"-")</f>
        <v>13</v>
      </c>
      <c r="E310" s="134">
        <f>IFERROR(VLOOKUP(Table2[[#This Row],[Player]],Season!$B:$AD,7,0),"-")</f>
        <v>14.5</v>
      </c>
      <c r="F310" s="19">
        <f>IFERROR(VLOOKUP(Table2[[#This Row],[Player]],Season!$B:$AD,8,0),"-")</f>
        <v>4.5999999999999996</v>
      </c>
      <c r="G310" s="19">
        <f>IFERROR(VLOOKUP(Table2[[#This Row],[Player]],Season!$B:$AD,20,0),"-")</f>
        <v>2.8</v>
      </c>
      <c r="H310" s="19">
        <f>IFERROR(VLOOKUP(Table2[[#This Row],[Player]],Season!$B:$AD,21,0),"-")</f>
        <v>0.6</v>
      </c>
      <c r="I310" s="19">
        <f>IFERROR(VLOOKUP(Table2[[#This Row],[Player]],Season!$B:$AD,9,0),"-")</f>
        <v>1.5</v>
      </c>
      <c r="J310" s="19">
        <f>IFERROR(VLOOKUP(Table2[[#This Row],[Player]],Season!$B:$AD,10,0),"-")</f>
        <v>3.9</v>
      </c>
      <c r="K310" s="19">
        <f>IFERROR(VLOOKUP(Table2[[#This Row],[Player]],Season!$B:$AD,12,0),"-")</f>
        <v>1.1000000000000001</v>
      </c>
      <c r="L310" s="19">
        <f>IFERROR(VLOOKUP(Table2[[#This Row],[Player]],Season!$B:$AD,13,0),"-")</f>
        <v>3.1</v>
      </c>
      <c r="M310" s="19">
        <f>IFERROR(VLOOKUP(Table2[[#This Row],[Player]],Season!$B:$AD,15,0),"-")</f>
        <v>0.6</v>
      </c>
      <c r="N310" s="19">
        <f>IFERROR(VLOOKUP(Table2[[#This Row],[Player]],Season!$B:$AD,16,0),"-")</f>
        <v>0.6</v>
      </c>
      <c r="O310" s="19">
        <f>IFERROR(VLOOKUP(Table2[[#This Row],[Player]],Last3!$B:$AD,7,0),"-")</f>
        <v>13.9</v>
      </c>
      <c r="P310" s="19">
        <f>IFERROR(VLOOKUP(Table2[[#This Row],[Player]],Last3!$B:$AD,8,0),"-")</f>
        <v>7.5</v>
      </c>
      <c r="Q310" s="19">
        <f>IFERROR(VLOOKUP(Table2[[#This Row],[Player]],Last3!$B:$AD,20,0),"-")</f>
        <v>4</v>
      </c>
      <c r="R310" s="19">
        <f>IFERROR(VLOOKUP(Table2[[#This Row],[Player]],Last3!$B:$AD,21,0),"-")</f>
        <v>0.5</v>
      </c>
      <c r="S310" s="19">
        <f>IFERROR(VLOOKUP(Table2[[#This Row],[Player]],Last1!$B:$AD,7,0),"-")</f>
        <v>18.399999999999999</v>
      </c>
      <c r="T310" s="19">
        <f>IFERROR(VLOOKUP(Table2[[#This Row],[Player]],Last1!$B:$AD,8,0),"-")</f>
        <v>9</v>
      </c>
      <c r="U310" s="19">
        <f>IFERROR(VLOOKUP(Table2[[#This Row],[Player]],Last1!$B:$AD,20,0),"-")</f>
        <v>7</v>
      </c>
      <c r="V310" s="19">
        <f>IFERROR(VLOOKUP(Table2[[#This Row],[Player]],Last1!$B:$AD,21,0),"-")</f>
        <v>1</v>
      </c>
      <c r="W310" s="75"/>
      <c r="X310" s="75"/>
      <c r="Y310" s="128">
        <f>Table2[[#This Row],[3PM]]</f>
        <v>1.1000000000000001</v>
      </c>
      <c r="Z310" s="128">
        <f>Table2[[#This Row],[3PA]]</f>
        <v>3.1</v>
      </c>
      <c r="AA310" s="128">
        <f>IFERROR(VLOOKUP(Table2[[#This Row],[Player]],Last1!$B:$AD,12,0),"-")</f>
        <v>3</v>
      </c>
      <c r="AB310" s="128">
        <f>IFERROR(VLOOKUP(Table2[[#This Row],[Player]],Last1!$B:$AD,13,0),"-")</f>
        <v>5</v>
      </c>
      <c r="AC310" s="128">
        <f>IFERROR(VLOOKUP(Table2[[#This Row],[Player]],Last3!$B:$AD,12,0),"-")</f>
        <v>1.5</v>
      </c>
      <c r="AD310" s="128">
        <f>IFERROR(VLOOKUP(Table2[[#This Row],[Player]],Last3!$B:$AD,13,0),"-")</f>
        <v>3</v>
      </c>
      <c r="AE310" s="135">
        <f>0.33*AVERAGE(Table2[[#This Row],[L3_3PA]],Table2[[#This Row],[SEA_3PA]])</f>
        <v>1.0065</v>
      </c>
      <c r="AF310" s="76">
        <f>Table2[[#This Row],[L1_3PM]]</f>
        <v>3</v>
      </c>
      <c r="AG310" s="135">
        <f>IFERROR(Table2[[#This Row],[PROJ 3PM]]-Table2[[#This Row],[LG 3PM]],"-")</f>
        <v>-1.9935</v>
      </c>
      <c r="AH31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1" spans="1:34" x14ac:dyDescent="0.3">
      <c r="A311" s="2" t="s">
        <v>416</v>
      </c>
      <c r="B311" s="129" t="str">
        <f>IFERROR(VLOOKUP(Table2[[#This Row],[Player]],Season!$B:$AD,2,0),"-")</f>
        <v>CHA</v>
      </c>
      <c r="C311" s="19">
        <f>IFERROR(VLOOKUP(Table2[[#This Row],[Player]],Season!$B:$AD,3,0),"-")</f>
        <v>22</v>
      </c>
      <c r="D311" s="19">
        <f>IFERROR(VLOOKUP(Table2[[#This Row],[Player]],Season!$B:$AD,4,0),"-")</f>
        <v>13</v>
      </c>
      <c r="E311" s="19">
        <f>IFERROR(VLOOKUP(Table2[[#This Row],[Player]],Season!$B:$AD,7,0),"-")</f>
        <v>14.8</v>
      </c>
      <c r="F311" s="19">
        <f>IFERROR(VLOOKUP(Table2[[#This Row],[Player]],Season!$B:$AD,8,0),"-")</f>
        <v>4.2</v>
      </c>
      <c r="G311" s="19">
        <f>IFERROR(VLOOKUP(Table2[[#This Row],[Player]],Season!$B:$AD,20,0),"-")</f>
        <v>4.5</v>
      </c>
      <c r="H311" s="19">
        <f>IFERROR(VLOOKUP(Table2[[#This Row],[Player]],Season!$B:$AD,21,0),"-")</f>
        <v>0.2</v>
      </c>
      <c r="I311" s="19">
        <f>IFERROR(VLOOKUP(Table2[[#This Row],[Player]],Season!$B:$AD,9,0),"-")</f>
        <v>1.8</v>
      </c>
      <c r="J311" s="19">
        <f>IFERROR(VLOOKUP(Table2[[#This Row],[Player]],Season!$B:$AD,10,0),"-")</f>
        <v>2.7</v>
      </c>
      <c r="K311" s="19">
        <f>IFERROR(VLOOKUP(Table2[[#This Row],[Player]],Season!$B:$AD,12,0),"-")</f>
        <v>0</v>
      </c>
      <c r="L311" s="19">
        <f>IFERROR(VLOOKUP(Table2[[#This Row],[Player]],Season!$B:$AD,13,0),"-")</f>
        <v>0.1</v>
      </c>
      <c r="M311" s="19">
        <f>IFERROR(VLOOKUP(Table2[[#This Row],[Player]],Season!$B:$AD,15,0),"-")</f>
        <v>0.5</v>
      </c>
      <c r="N311" s="19">
        <f>IFERROR(VLOOKUP(Table2[[#This Row],[Player]],Season!$B:$AD,16,0),"-")</f>
        <v>0.7</v>
      </c>
      <c r="O311" s="19">
        <f>IFERROR(VLOOKUP(Table2[[#This Row],[Player]],Last3!$B:$AD,7,0),"-")</f>
        <v>18.899999999999999</v>
      </c>
      <c r="P311" s="19">
        <f>IFERROR(VLOOKUP(Table2[[#This Row],[Player]],Last3!$B:$AD,8,0),"-")</f>
        <v>6</v>
      </c>
      <c r="Q311" s="19">
        <f>IFERROR(VLOOKUP(Table2[[#This Row],[Player]],Last3!$B:$AD,20,0),"-")</f>
        <v>6.3</v>
      </c>
      <c r="R311" s="19">
        <f>IFERROR(VLOOKUP(Table2[[#This Row],[Player]],Last3!$B:$AD,21,0),"-")</f>
        <v>0.3</v>
      </c>
      <c r="S311" s="19">
        <f>IFERROR(VLOOKUP(Table2[[#This Row],[Player]],Last1!$B:$AD,7,0),"-")</f>
        <v>21.8</v>
      </c>
      <c r="T311" s="19">
        <f>IFERROR(VLOOKUP(Table2[[#This Row],[Player]],Last1!$B:$AD,8,0),"-")</f>
        <v>12</v>
      </c>
      <c r="U311" s="19">
        <f>IFERROR(VLOOKUP(Table2[[#This Row],[Player]],Last1!$B:$AD,20,0),"-")</f>
        <v>14</v>
      </c>
      <c r="V311" s="19">
        <f>IFERROR(VLOOKUP(Table2[[#This Row],[Player]],Last1!$B:$AD,21,0),"-")</f>
        <v>1</v>
      </c>
      <c r="Y311" s="128">
        <f>Table2[[#This Row],[3PM]]</f>
        <v>0</v>
      </c>
      <c r="Z311" s="128">
        <f>Table2[[#This Row],[3PA]]</f>
        <v>0.1</v>
      </c>
      <c r="AA311" s="128">
        <f>IFERROR(VLOOKUP(Table2[[#This Row],[Player]],Last1!$B:$AD,12,0),"-")</f>
        <v>0</v>
      </c>
      <c r="AB311" s="128">
        <f>IFERROR(VLOOKUP(Table2[[#This Row],[Player]],Last1!$B:$AD,13,0),"-")</f>
        <v>0</v>
      </c>
      <c r="AC311" s="128">
        <f>IFERROR(VLOOKUP(Table2[[#This Row],[Player]],Last3!$B:$AD,12,0),"-")</f>
        <v>0</v>
      </c>
      <c r="AD311" s="128">
        <f>IFERROR(VLOOKUP(Table2[[#This Row],[Player]],Last3!$B:$AD,13,0),"-")</f>
        <v>0</v>
      </c>
      <c r="AE311" s="83">
        <f>0.33*AVERAGE(Table2[[#This Row],[L3_3PA]],Table2[[#This Row],[SEA_3PA]])</f>
        <v>1.6500000000000001E-2</v>
      </c>
      <c r="AF311" s="21">
        <f>Table2[[#This Row],[L1_3PM]]</f>
        <v>0</v>
      </c>
      <c r="AG311" s="83">
        <f>IFERROR(Table2[[#This Row],[PROJ 3PM]]-Table2[[#This Row],[LG 3PM]],"-")</f>
        <v>1.6500000000000001E-2</v>
      </c>
      <c r="AH31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2" spans="1:34" x14ac:dyDescent="0.3">
      <c r="A312" s="2" t="s">
        <v>458</v>
      </c>
      <c r="B312" s="129" t="str">
        <f>IFERROR(VLOOKUP(Table2[[#This Row],[Player]],Season!$B:$AD,2,0),"-")</f>
        <v>BKN</v>
      </c>
      <c r="C312" s="19">
        <f>IFERROR(VLOOKUP(Table2[[#This Row],[Player]],Season!$B:$AD,3,0),"-")</f>
        <v>21</v>
      </c>
      <c r="D312" s="19">
        <f>IFERROR(VLOOKUP(Table2[[#This Row],[Player]],Season!$B:$AD,4,0),"-")</f>
        <v>10</v>
      </c>
      <c r="E312" s="19">
        <f>IFERROR(VLOOKUP(Table2[[#This Row],[Player]],Season!$B:$AD,7,0),"-")</f>
        <v>15</v>
      </c>
      <c r="F312" s="19">
        <f>IFERROR(VLOOKUP(Table2[[#This Row],[Player]],Season!$B:$AD,8,0),"-")</f>
        <v>6.8</v>
      </c>
      <c r="G312" s="19">
        <f>IFERROR(VLOOKUP(Table2[[#This Row],[Player]],Season!$B:$AD,20,0),"-")</f>
        <v>1.9</v>
      </c>
      <c r="H312" s="19">
        <f>IFERROR(VLOOKUP(Table2[[#This Row],[Player]],Season!$B:$AD,21,0),"-")</f>
        <v>0.8</v>
      </c>
      <c r="I312" s="19">
        <f>IFERROR(VLOOKUP(Table2[[#This Row],[Player]],Season!$B:$AD,9,0),"-")</f>
        <v>2.5</v>
      </c>
      <c r="J312" s="19">
        <f>IFERROR(VLOOKUP(Table2[[#This Row],[Player]],Season!$B:$AD,10,0),"-")</f>
        <v>7.1</v>
      </c>
      <c r="K312" s="19">
        <f>IFERROR(VLOOKUP(Table2[[#This Row],[Player]],Season!$B:$AD,12,0),"-")</f>
        <v>0.5</v>
      </c>
      <c r="L312" s="19">
        <f>IFERROR(VLOOKUP(Table2[[#This Row],[Player]],Season!$B:$AD,13,0),"-")</f>
        <v>2.7</v>
      </c>
      <c r="M312" s="19">
        <f>IFERROR(VLOOKUP(Table2[[#This Row],[Player]],Season!$B:$AD,15,0),"-")</f>
        <v>1.3</v>
      </c>
      <c r="N312" s="19">
        <f>IFERROR(VLOOKUP(Table2[[#This Row],[Player]],Season!$B:$AD,16,0),"-")</f>
        <v>1.3</v>
      </c>
      <c r="O312" s="19">
        <f>IFERROR(VLOOKUP(Table2[[#This Row],[Player]],Last3!$B:$AD,7,0),"-")</f>
        <v>27.5</v>
      </c>
      <c r="P312" s="19">
        <f>IFERROR(VLOOKUP(Table2[[#This Row],[Player]],Last3!$B:$AD,8,0),"-")</f>
        <v>18</v>
      </c>
      <c r="Q312" s="19">
        <f>IFERROR(VLOOKUP(Table2[[#This Row],[Player]],Last3!$B:$AD,20,0),"-")</f>
        <v>2</v>
      </c>
      <c r="R312" s="19">
        <f>IFERROR(VLOOKUP(Table2[[#This Row],[Player]],Last3!$B:$AD,21,0),"-")</f>
        <v>2</v>
      </c>
      <c r="S312" s="19">
        <f>IFERROR(VLOOKUP(Table2[[#This Row],[Player]],Last1!$B:$AD,7,0),"-")</f>
        <v>27.5</v>
      </c>
      <c r="T312" s="19">
        <f>IFERROR(VLOOKUP(Table2[[#This Row],[Player]],Last1!$B:$AD,8,0),"-")</f>
        <v>18</v>
      </c>
      <c r="U312" s="19">
        <f>IFERROR(VLOOKUP(Table2[[#This Row],[Player]],Last1!$B:$AD,20,0),"-")</f>
        <v>2</v>
      </c>
      <c r="V312" s="19">
        <f>IFERROR(VLOOKUP(Table2[[#This Row],[Player]],Last1!$B:$AD,21,0),"-")</f>
        <v>2</v>
      </c>
      <c r="Y312" s="128">
        <f>Table2[[#This Row],[3PM]]</f>
        <v>0.5</v>
      </c>
      <c r="Z312" s="128">
        <f>Table2[[#This Row],[3PA]]</f>
        <v>2.7</v>
      </c>
      <c r="AA312" s="128">
        <f>IFERROR(VLOOKUP(Table2[[#This Row],[Player]],Last1!$B:$AD,12,0),"-")</f>
        <v>0</v>
      </c>
      <c r="AB312" s="128">
        <f>IFERROR(VLOOKUP(Table2[[#This Row],[Player]],Last1!$B:$AD,13,0),"-")</f>
        <v>4</v>
      </c>
      <c r="AC312" s="128">
        <f>IFERROR(VLOOKUP(Table2[[#This Row],[Player]],Last3!$B:$AD,12,0),"-")</f>
        <v>0</v>
      </c>
      <c r="AD312" s="128">
        <f>IFERROR(VLOOKUP(Table2[[#This Row],[Player]],Last3!$B:$AD,13,0),"-")</f>
        <v>4</v>
      </c>
      <c r="AE312" s="135">
        <f>0.33*AVERAGE(Table2[[#This Row],[L3_3PA]],Table2[[#This Row],[SEA_3PA]])</f>
        <v>1.1055000000000001</v>
      </c>
      <c r="AF312" s="76">
        <f>Table2[[#This Row],[L1_3PM]]</f>
        <v>0</v>
      </c>
      <c r="AG312" s="135">
        <f>IFERROR(Table2[[#This Row],[PROJ 3PM]]-Table2[[#This Row],[LG 3PM]],"-")</f>
        <v>1.1055000000000001</v>
      </c>
      <c r="AH31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3" spans="1:34" x14ac:dyDescent="0.3">
      <c r="A313" s="2" t="s">
        <v>430</v>
      </c>
      <c r="B313" s="129" t="str">
        <f>IFERROR(VLOOKUP(Table2[[#This Row],[Player]],Season!$B:$AD,2,0),"-")</f>
        <v>PHI</v>
      </c>
      <c r="C313" s="19">
        <f>IFERROR(VLOOKUP(Table2[[#This Row],[Player]],Season!$B:$AD,3,0),"-")</f>
        <v>26</v>
      </c>
      <c r="D313" s="19">
        <f>IFERROR(VLOOKUP(Table2[[#This Row],[Player]],Season!$B:$AD,4,0),"-")</f>
        <v>15</v>
      </c>
      <c r="E313" s="19">
        <f>IFERROR(VLOOKUP(Table2[[#This Row],[Player]],Season!$B:$AD,7,0),"-")</f>
        <v>18.899999999999999</v>
      </c>
      <c r="F313" s="19">
        <f>IFERROR(VLOOKUP(Table2[[#This Row],[Player]],Season!$B:$AD,8,0),"-")</f>
        <v>6.3</v>
      </c>
      <c r="G313" s="19">
        <f>IFERROR(VLOOKUP(Table2[[#This Row],[Player]],Season!$B:$AD,20,0),"-")</f>
        <v>2.2999999999999998</v>
      </c>
      <c r="H313" s="19">
        <f>IFERROR(VLOOKUP(Table2[[#This Row],[Player]],Season!$B:$AD,21,0),"-")</f>
        <v>2.9</v>
      </c>
      <c r="I313" s="19">
        <f>IFERROR(VLOOKUP(Table2[[#This Row],[Player]],Season!$B:$AD,9,0),"-")</f>
        <v>2.2000000000000002</v>
      </c>
      <c r="J313" s="19">
        <f>IFERROR(VLOOKUP(Table2[[#This Row],[Player]],Season!$B:$AD,10,0),"-")</f>
        <v>5.2</v>
      </c>
      <c r="K313" s="19">
        <f>IFERROR(VLOOKUP(Table2[[#This Row],[Player]],Season!$B:$AD,12,0),"-")</f>
        <v>0.8</v>
      </c>
      <c r="L313" s="19">
        <f>IFERROR(VLOOKUP(Table2[[#This Row],[Player]],Season!$B:$AD,13,0),"-")</f>
        <v>2</v>
      </c>
      <c r="M313" s="19">
        <f>IFERROR(VLOOKUP(Table2[[#This Row],[Player]],Season!$B:$AD,15,0),"-")</f>
        <v>1.1000000000000001</v>
      </c>
      <c r="N313" s="19">
        <f>IFERROR(VLOOKUP(Table2[[#This Row],[Player]],Season!$B:$AD,16,0),"-")</f>
        <v>1.2</v>
      </c>
      <c r="O313" s="19">
        <f>IFERROR(VLOOKUP(Table2[[#This Row],[Player]],Last3!$B:$AD,7,0),"-")</f>
        <v>21.8</v>
      </c>
      <c r="P313" s="19">
        <f>IFERROR(VLOOKUP(Table2[[#This Row],[Player]],Last3!$B:$AD,8,0),"-")</f>
        <v>4.8</v>
      </c>
      <c r="Q313" s="19">
        <f>IFERROR(VLOOKUP(Table2[[#This Row],[Player]],Last3!$B:$AD,20,0),"-")</f>
        <v>3.3</v>
      </c>
      <c r="R313" s="19">
        <f>IFERROR(VLOOKUP(Table2[[#This Row],[Player]],Last3!$B:$AD,21,0),"-")</f>
        <v>4</v>
      </c>
      <c r="S313" s="19">
        <f>IFERROR(VLOOKUP(Table2[[#This Row],[Player]],Last1!$B:$AD,7,0),"-")</f>
        <v>21.7</v>
      </c>
      <c r="T313" s="19">
        <f>IFERROR(VLOOKUP(Table2[[#This Row],[Player]],Last1!$B:$AD,8,0),"-")</f>
        <v>2</v>
      </c>
      <c r="U313" s="19">
        <f>IFERROR(VLOOKUP(Table2[[#This Row],[Player]],Last1!$B:$AD,20,0),"-")</f>
        <v>6</v>
      </c>
      <c r="V313" s="19">
        <f>IFERROR(VLOOKUP(Table2[[#This Row],[Player]],Last1!$B:$AD,21,0),"-")</f>
        <v>3</v>
      </c>
      <c r="Y313" s="128">
        <f>Table2[[#This Row],[3PM]]</f>
        <v>0.8</v>
      </c>
      <c r="Z313" s="128">
        <f>Table2[[#This Row],[3PA]]</f>
        <v>2</v>
      </c>
      <c r="AA313" s="128">
        <f>IFERROR(VLOOKUP(Table2[[#This Row],[Player]],Last1!$B:$AD,12,0),"-")</f>
        <v>0</v>
      </c>
      <c r="AB313" s="128">
        <f>IFERROR(VLOOKUP(Table2[[#This Row],[Player]],Last1!$B:$AD,13,0),"-")</f>
        <v>3</v>
      </c>
      <c r="AC313" s="128">
        <f>IFERROR(VLOOKUP(Table2[[#This Row],[Player]],Last3!$B:$AD,12,0),"-")</f>
        <v>0.3</v>
      </c>
      <c r="AD313" s="128">
        <f>IFERROR(VLOOKUP(Table2[[#This Row],[Player]],Last3!$B:$AD,13,0),"-")</f>
        <v>1.8</v>
      </c>
      <c r="AE313" s="135">
        <f>0.33*AVERAGE(Table2[[#This Row],[L3_3PA]],Table2[[#This Row],[SEA_3PA]])</f>
        <v>0.627</v>
      </c>
      <c r="AF313" s="76">
        <f>Table2[[#This Row],[L1_3PM]]</f>
        <v>0</v>
      </c>
      <c r="AG313" s="135">
        <f>IFERROR(Table2[[#This Row],[PROJ 3PM]]-Table2[[#This Row],[LG 3PM]],"-")</f>
        <v>0.627</v>
      </c>
      <c r="AH31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4" spans="1:34" x14ac:dyDescent="0.3">
      <c r="A314" s="2" t="s">
        <v>331</v>
      </c>
      <c r="B314" s="129" t="str">
        <f>IFERROR(VLOOKUP(Table2[[#This Row],[Player]],Season!$B:$AD,2,0),"-")</f>
        <v>LAL</v>
      </c>
      <c r="C314" s="134">
        <f>IFERROR(VLOOKUP(Table2[[#This Row],[Player]],Season!$B:$AD,3,0),"-")</f>
        <v>24</v>
      </c>
      <c r="D314" s="134">
        <f>IFERROR(VLOOKUP(Table2[[#This Row],[Player]],Season!$B:$AD,4,0),"-")</f>
        <v>5</v>
      </c>
      <c r="E314" s="134">
        <f>IFERROR(VLOOKUP(Table2[[#This Row],[Player]],Season!$B:$AD,7,0),"-")</f>
        <v>8.5</v>
      </c>
      <c r="F314" s="19">
        <f>IFERROR(VLOOKUP(Table2[[#This Row],[Player]],Season!$B:$AD,8,0),"-")</f>
        <v>3.4</v>
      </c>
      <c r="G314" s="19">
        <f>IFERROR(VLOOKUP(Table2[[#This Row],[Player]],Season!$B:$AD,20,0),"-")</f>
        <v>3.6</v>
      </c>
      <c r="H314" s="19">
        <f>IFERROR(VLOOKUP(Table2[[#This Row],[Player]],Season!$B:$AD,21,0),"-")</f>
        <v>0.4</v>
      </c>
      <c r="I314" s="19">
        <f>IFERROR(VLOOKUP(Table2[[#This Row],[Player]],Season!$B:$AD,9,0),"-")</f>
        <v>1.2</v>
      </c>
      <c r="J314" s="19">
        <f>IFERROR(VLOOKUP(Table2[[#This Row],[Player]],Season!$B:$AD,10,0),"-")</f>
        <v>2.4</v>
      </c>
      <c r="K314" s="19">
        <f>IFERROR(VLOOKUP(Table2[[#This Row],[Player]],Season!$B:$AD,12,0),"-")</f>
        <v>0.6</v>
      </c>
      <c r="L314" s="19">
        <f>IFERROR(VLOOKUP(Table2[[#This Row],[Player]],Season!$B:$AD,13,0),"-")</f>
        <v>1.2</v>
      </c>
      <c r="M314" s="19">
        <f>IFERROR(VLOOKUP(Table2[[#This Row],[Player]],Season!$B:$AD,15,0),"-")</f>
        <v>0.4</v>
      </c>
      <c r="N314" s="19">
        <f>IFERROR(VLOOKUP(Table2[[#This Row],[Player]],Season!$B:$AD,16,0),"-")</f>
        <v>0.6</v>
      </c>
      <c r="O314" s="19" t="str">
        <f>IFERROR(VLOOKUP(Table2[[#This Row],[Player]],Last3!$B:$AD,7,0),"-")</f>
        <v>-</v>
      </c>
      <c r="P314" s="19" t="str">
        <f>IFERROR(VLOOKUP(Table2[[#This Row],[Player]],Last3!$B:$AD,8,0),"-")</f>
        <v>-</v>
      </c>
      <c r="Q314" s="19" t="str">
        <f>IFERROR(VLOOKUP(Table2[[#This Row],[Player]],Last3!$B:$AD,20,0),"-")</f>
        <v>-</v>
      </c>
      <c r="R314" s="19" t="str">
        <f>IFERROR(VLOOKUP(Table2[[#This Row],[Player]],Last3!$B:$AD,21,0),"-")</f>
        <v>-</v>
      </c>
      <c r="S314" s="19" t="str">
        <f>IFERROR(VLOOKUP(Table2[[#This Row],[Player]],Last1!$B:$AD,7,0),"-")</f>
        <v>-</v>
      </c>
      <c r="T314" s="19" t="str">
        <f>IFERROR(VLOOKUP(Table2[[#This Row],[Player]],Last1!$B:$AD,8,0),"-")</f>
        <v>-</v>
      </c>
      <c r="U314" s="19" t="str">
        <f>IFERROR(VLOOKUP(Table2[[#This Row],[Player]],Last1!$B:$AD,20,0),"-")</f>
        <v>-</v>
      </c>
      <c r="V314" s="19" t="str">
        <f>IFERROR(VLOOKUP(Table2[[#This Row],[Player]],Last1!$B:$AD,21,0),"-")</f>
        <v>-</v>
      </c>
      <c r="W314" s="75"/>
      <c r="X314" s="75"/>
      <c r="Y314" s="128">
        <f>Table2[[#This Row],[3PM]]</f>
        <v>0.6</v>
      </c>
      <c r="Z314" s="128">
        <f>Table2[[#This Row],[3PA]]</f>
        <v>1.2</v>
      </c>
      <c r="AA314" s="128" t="str">
        <f>IFERROR(VLOOKUP(Table2[[#This Row],[Player]],Last1!$B:$AD,12,0),"-")</f>
        <v>-</v>
      </c>
      <c r="AB314" s="128" t="str">
        <f>IFERROR(VLOOKUP(Table2[[#This Row],[Player]],Last1!$B:$AD,13,0),"-")</f>
        <v>-</v>
      </c>
      <c r="AC314" s="128" t="str">
        <f>IFERROR(VLOOKUP(Table2[[#This Row],[Player]],Last3!$B:$AD,12,0),"-")</f>
        <v>-</v>
      </c>
      <c r="AD314" s="128" t="str">
        <f>IFERROR(VLOOKUP(Table2[[#This Row],[Player]],Last3!$B:$AD,13,0),"-")</f>
        <v>-</v>
      </c>
      <c r="AE314" s="135">
        <f>0.33*AVERAGE(Table2[[#This Row],[L3_3PA]],Table2[[#This Row],[SEA_3PA]])</f>
        <v>0.39600000000000002</v>
      </c>
      <c r="AF314" s="76" t="str">
        <f>Table2[[#This Row],[L1_3PM]]</f>
        <v>-</v>
      </c>
      <c r="AG314" s="135" t="str">
        <f>IFERROR(Table2[[#This Row],[PROJ 3PM]]-Table2[[#This Row],[LG 3PM]],"-")</f>
        <v>-</v>
      </c>
      <c r="AH31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5" spans="1:34" x14ac:dyDescent="0.3">
      <c r="A315" s="2" t="s">
        <v>295</v>
      </c>
      <c r="B315" s="129" t="str">
        <f>IFERROR(VLOOKUP(Table2[[#This Row],[Player]],Season!$B:$AD,2,0),"-")</f>
        <v>PHX</v>
      </c>
      <c r="C315" s="134">
        <f>IFERROR(VLOOKUP(Table2[[#This Row],[Player]],Season!$B:$AD,3,0),"-")</f>
        <v>22</v>
      </c>
      <c r="D315" s="134">
        <f>IFERROR(VLOOKUP(Table2[[#This Row],[Player]],Season!$B:$AD,4,0),"-")</f>
        <v>5</v>
      </c>
      <c r="E315" s="134">
        <f>IFERROR(VLOOKUP(Table2[[#This Row],[Player]],Season!$B:$AD,7,0),"-")</f>
        <v>5.5</v>
      </c>
      <c r="F315" s="19">
        <f>IFERROR(VLOOKUP(Table2[[#This Row],[Player]],Season!$B:$AD,8,0),"-")</f>
        <v>1.6</v>
      </c>
      <c r="G315" s="19">
        <f>IFERROR(VLOOKUP(Table2[[#This Row],[Player]],Season!$B:$AD,20,0),"-")</f>
        <v>1.2</v>
      </c>
      <c r="H315" s="19">
        <f>IFERROR(VLOOKUP(Table2[[#This Row],[Player]],Season!$B:$AD,21,0),"-")</f>
        <v>0.8</v>
      </c>
      <c r="I315" s="19">
        <f>IFERROR(VLOOKUP(Table2[[#This Row],[Player]],Season!$B:$AD,9,0),"-")</f>
        <v>0.6</v>
      </c>
      <c r="J315" s="19">
        <f>IFERROR(VLOOKUP(Table2[[#This Row],[Player]],Season!$B:$AD,10,0),"-")</f>
        <v>1.6</v>
      </c>
      <c r="K315" s="19">
        <f>IFERROR(VLOOKUP(Table2[[#This Row],[Player]],Season!$B:$AD,12,0),"-")</f>
        <v>0.2</v>
      </c>
      <c r="L315" s="19">
        <f>IFERROR(VLOOKUP(Table2[[#This Row],[Player]],Season!$B:$AD,13,0),"-")</f>
        <v>0.8</v>
      </c>
      <c r="M315" s="19">
        <f>IFERROR(VLOOKUP(Table2[[#This Row],[Player]],Season!$B:$AD,15,0),"-")</f>
        <v>0.2</v>
      </c>
      <c r="N315" s="19">
        <f>IFERROR(VLOOKUP(Table2[[#This Row],[Player]],Season!$B:$AD,16,0),"-")</f>
        <v>0.4</v>
      </c>
      <c r="O315" s="19">
        <f>IFERROR(VLOOKUP(Table2[[#This Row],[Player]],Last3!$B:$AD,7,0),"-")</f>
        <v>1.6</v>
      </c>
      <c r="P315" s="19">
        <f>IFERROR(VLOOKUP(Table2[[#This Row],[Player]],Last3!$B:$AD,8,0),"-")</f>
        <v>0</v>
      </c>
      <c r="Q315" s="19">
        <f>IFERROR(VLOOKUP(Table2[[#This Row],[Player]],Last3!$B:$AD,20,0),"-")</f>
        <v>0</v>
      </c>
      <c r="R315" s="19">
        <f>IFERROR(VLOOKUP(Table2[[#This Row],[Player]],Last3!$B:$AD,21,0),"-")</f>
        <v>1</v>
      </c>
      <c r="S315" s="19" t="str">
        <f>IFERROR(VLOOKUP(Table2[[#This Row],[Player]],Last1!$B:$AD,7,0),"-")</f>
        <v>-</v>
      </c>
      <c r="T315" s="19" t="str">
        <f>IFERROR(VLOOKUP(Table2[[#This Row],[Player]],Last1!$B:$AD,8,0),"-")</f>
        <v>-</v>
      </c>
      <c r="U315" s="19" t="str">
        <f>IFERROR(VLOOKUP(Table2[[#This Row],[Player]],Last1!$B:$AD,20,0),"-")</f>
        <v>-</v>
      </c>
      <c r="V315" s="19" t="str">
        <f>IFERROR(VLOOKUP(Table2[[#This Row],[Player]],Last1!$B:$AD,21,0),"-")</f>
        <v>-</v>
      </c>
      <c r="W315" s="75"/>
      <c r="X315" s="75"/>
      <c r="Y315" s="128">
        <f>Table2[[#This Row],[3PM]]</f>
        <v>0.2</v>
      </c>
      <c r="Z315" s="128">
        <f>Table2[[#This Row],[3PA]]</f>
        <v>0.8</v>
      </c>
      <c r="AA315" s="128" t="str">
        <f>IFERROR(VLOOKUP(Table2[[#This Row],[Player]],Last1!$B:$AD,12,0),"-")</f>
        <v>-</v>
      </c>
      <c r="AB315" s="128" t="str">
        <f>IFERROR(VLOOKUP(Table2[[#This Row],[Player]],Last1!$B:$AD,13,0),"-")</f>
        <v>-</v>
      </c>
      <c r="AC315" s="128">
        <f>IFERROR(VLOOKUP(Table2[[#This Row],[Player]],Last3!$B:$AD,12,0),"-")</f>
        <v>0</v>
      </c>
      <c r="AD315" s="128">
        <f>IFERROR(VLOOKUP(Table2[[#This Row],[Player]],Last3!$B:$AD,13,0),"-")</f>
        <v>0</v>
      </c>
      <c r="AE315" s="135">
        <f>0.33*AVERAGE(Table2[[#This Row],[L3_3PA]],Table2[[#This Row],[SEA_3PA]])</f>
        <v>0.13200000000000001</v>
      </c>
      <c r="AF315" s="76" t="str">
        <f>Table2[[#This Row],[L1_3PM]]</f>
        <v>-</v>
      </c>
      <c r="AG315" s="135" t="str">
        <f>IFERROR(Table2[[#This Row],[PROJ 3PM]]-Table2[[#This Row],[LG 3PM]],"-")</f>
        <v>-</v>
      </c>
      <c r="AH31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6" spans="1:34" x14ac:dyDescent="0.3">
      <c r="A316" s="2" t="s">
        <v>579</v>
      </c>
      <c r="B316" s="129" t="str">
        <f>IFERROR(VLOOKUP(Table2[[#This Row],[Player]],Season!$B:$AD,2,0),"-")</f>
        <v>HOU</v>
      </c>
      <c r="C316" s="19">
        <f>IFERROR(VLOOKUP(Table2[[#This Row],[Player]],Season!$B:$AD,3,0),"-")</f>
        <v>21</v>
      </c>
      <c r="D316" s="19">
        <f>IFERROR(VLOOKUP(Table2[[#This Row],[Player]],Season!$B:$AD,4,0),"-")</f>
        <v>4</v>
      </c>
      <c r="E316" s="19">
        <f>IFERROR(VLOOKUP(Table2[[#This Row],[Player]],Season!$B:$AD,7,0),"-")</f>
        <v>6.6</v>
      </c>
      <c r="F316" s="19">
        <f>IFERROR(VLOOKUP(Table2[[#This Row],[Player]],Season!$B:$AD,8,0),"-")</f>
        <v>1.3</v>
      </c>
      <c r="G316" s="19">
        <f>IFERROR(VLOOKUP(Table2[[#This Row],[Player]],Season!$B:$AD,20,0),"-")</f>
        <v>1</v>
      </c>
      <c r="H316" s="19">
        <f>IFERROR(VLOOKUP(Table2[[#This Row],[Player]],Season!$B:$AD,21,0),"-")</f>
        <v>0.5</v>
      </c>
      <c r="I316" s="19">
        <f>IFERROR(VLOOKUP(Table2[[#This Row],[Player]],Season!$B:$AD,9,0),"-")</f>
        <v>0.5</v>
      </c>
      <c r="J316" s="19">
        <f>IFERROR(VLOOKUP(Table2[[#This Row],[Player]],Season!$B:$AD,10,0),"-")</f>
        <v>3</v>
      </c>
      <c r="K316" s="19">
        <f>IFERROR(VLOOKUP(Table2[[#This Row],[Player]],Season!$B:$AD,12,0),"-")</f>
        <v>0.3</v>
      </c>
      <c r="L316" s="19">
        <f>IFERROR(VLOOKUP(Table2[[#This Row],[Player]],Season!$B:$AD,13,0),"-")</f>
        <v>2.5</v>
      </c>
      <c r="M316" s="19">
        <f>IFERROR(VLOOKUP(Table2[[#This Row],[Player]],Season!$B:$AD,15,0),"-")</f>
        <v>0</v>
      </c>
      <c r="N316" s="19">
        <f>IFERROR(VLOOKUP(Table2[[#This Row],[Player]],Season!$B:$AD,16,0),"-")</f>
        <v>0</v>
      </c>
      <c r="O316" s="19" t="str">
        <f>IFERROR(VLOOKUP(Table2[[#This Row],[Player]],Last3!$B:$AD,7,0),"-")</f>
        <v>-</v>
      </c>
      <c r="P316" s="19" t="str">
        <f>IFERROR(VLOOKUP(Table2[[#This Row],[Player]],Last3!$B:$AD,8,0),"-")</f>
        <v>-</v>
      </c>
      <c r="Q316" s="19" t="str">
        <f>IFERROR(VLOOKUP(Table2[[#This Row],[Player]],Last3!$B:$AD,20,0),"-")</f>
        <v>-</v>
      </c>
      <c r="R316" s="19" t="str">
        <f>IFERROR(VLOOKUP(Table2[[#This Row],[Player]],Last3!$B:$AD,21,0),"-")</f>
        <v>-</v>
      </c>
      <c r="S316" s="19" t="str">
        <f>IFERROR(VLOOKUP(Table2[[#This Row],[Player]],Last1!$B:$AD,7,0),"-")</f>
        <v>-</v>
      </c>
      <c r="T316" s="19" t="str">
        <f>IFERROR(VLOOKUP(Table2[[#This Row],[Player]],Last1!$B:$AD,8,0),"-")</f>
        <v>-</v>
      </c>
      <c r="U316" s="19" t="str">
        <f>IFERROR(VLOOKUP(Table2[[#This Row],[Player]],Last1!$B:$AD,20,0),"-")</f>
        <v>-</v>
      </c>
      <c r="V316" s="19" t="str">
        <f>IFERROR(VLOOKUP(Table2[[#This Row],[Player]],Last1!$B:$AD,21,0),"-")</f>
        <v>-</v>
      </c>
      <c r="Y316" s="128">
        <f>Table2[[#This Row],[3PM]]</f>
        <v>0.3</v>
      </c>
      <c r="Z316" s="128">
        <f>Table2[[#This Row],[3PA]]</f>
        <v>2.5</v>
      </c>
      <c r="AA316" s="128" t="str">
        <f>IFERROR(VLOOKUP(Table2[[#This Row],[Player]],Last1!$B:$AD,12,0),"-")</f>
        <v>-</v>
      </c>
      <c r="AB316" s="128" t="str">
        <f>IFERROR(VLOOKUP(Table2[[#This Row],[Player]],Last1!$B:$AD,13,0),"-")</f>
        <v>-</v>
      </c>
      <c r="AC316" s="128" t="str">
        <f>IFERROR(VLOOKUP(Table2[[#This Row],[Player]],Last3!$B:$AD,12,0),"-")</f>
        <v>-</v>
      </c>
      <c r="AD316" s="128" t="str">
        <f>IFERROR(VLOOKUP(Table2[[#This Row],[Player]],Last3!$B:$AD,13,0),"-")</f>
        <v>-</v>
      </c>
      <c r="AE316" s="83">
        <f>0.33*AVERAGE(Table2[[#This Row],[L3_3PA]],Table2[[#This Row],[SEA_3PA]])</f>
        <v>0.82500000000000007</v>
      </c>
      <c r="AF316" s="21" t="str">
        <f>Table2[[#This Row],[L1_3PM]]</f>
        <v>-</v>
      </c>
      <c r="AG316" s="83" t="str">
        <f>IFERROR(Table2[[#This Row],[PROJ 3PM]]-Table2[[#This Row],[LG 3PM]],"-")</f>
        <v>-</v>
      </c>
      <c r="AH31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7" spans="1:34" x14ac:dyDescent="0.3">
      <c r="A317" s="2" t="s">
        <v>319</v>
      </c>
      <c r="B317" s="129" t="str">
        <f>IFERROR(VLOOKUP(Table2[[#This Row],[Player]],Season!$B:$AD,2,0),"-")</f>
        <v>SAC</v>
      </c>
      <c r="C317" s="19">
        <f>IFERROR(VLOOKUP(Table2[[#This Row],[Player]],Season!$B:$AD,3,0),"-")</f>
        <v>25</v>
      </c>
      <c r="D317" s="19">
        <f>IFERROR(VLOOKUP(Table2[[#This Row],[Player]],Season!$B:$AD,4,0),"-")</f>
        <v>11</v>
      </c>
      <c r="E317" s="19">
        <f>IFERROR(VLOOKUP(Table2[[#This Row],[Player]],Season!$B:$AD,7,0),"-")</f>
        <v>9.9</v>
      </c>
      <c r="F317" s="19">
        <f>IFERROR(VLOOKUP(Table2[[#This Row],[Player]],Season!$B:$AD,8,0),"-")</f>
        <v>3.5</v>
      </c>
      <c r="G317" s="19">
        <f>IFERROR(VLOOKUP(Table2[[#This Row],[Player]],Season!$B:$AD,20,0),"-")</f>
        <v>1.6</v>
      </c>
      <c r="H317" s="19">
        <f>IFERROR(VLOOKUP(Table2[[#This Row],[Player]],Season!$B:$AD,21,0),"-")</f>
        <v>0.2</v>
      </c>
      <c r="I317" s="19">
        <f>IFERROR(VLOOKUP(Table2[[#This Row],[Player]],Season!$B:$AD,9,0),"-")</f>
        <v>1.3</v>
      </c>
      <c r="J317" s="19">
        <f>IFERROR(VLOOKUP(Table2[[#This Row],[Player]],Season!$B:$AD,10,0),"-")</f>
        <v>3.7</v>
      </c>
      <c r="K317" s="19">
        <f>IFERROR(VLOOKUP(Table2[[#This Row],[Player]],Season!$B:$AD,12,0),"-")</f>
        <v>0.9</v>
      </c>
      <c r="L317" s="19">
        <f>IFERROR(VLOOKUP(Table2[[#This Row],[Player]],Season!$B:$AD,13,0),"-")</f>
        <v>2.8</v>
      </c>
      <c r="M317" s="19">
        <f>IFERROR(VLOOKUP(Table2[[#This Row],[Player]],Season!$B:$AD,15,0),"-")</f>
        <v>0.1</v>
      </c>
      <c r="N317" s="19">
        <f>IFERROR(VLOOKUP(Table2[[#This Row],[Player]],Season!$B:$AD,16,0),"-")</f>
        <v>0.4</v>
      </c>
      <c r="O317" s="19">
        <f>IFERROR(VLOOKUP(Table2[[#This Row],[Player]],Last3!$B:$AD,7,0),"-")</f>
        <v>12.4</v>
      </c>
      <c r="P317" s="19">
        <f>IFERROR(VLOOKUP(Table2[[#This Row],[Player]],Last3!$B:$AD,8,0),"-")</f>
        <v>6</v>
      </c>
      <c r="Q317" s="19">
        <f>IFERROR(VLOOKUP(Table2[[#This Row],[Player]],Last3!$B:$AD,20,0),"-")</f>
        <v>2</v>
      </c>
      <c r="R317" s="19">
        <f>IFERROR(VLOOKUP(Table2[[#This Row],[Player]],Last3!$B:$AD,21,0),"-")</f>
        <v>0</v>
      </c>
      <c r="S317" s="19" t="str">
        <f>IFERROR(VLOOKUP(Table2[[#This Row],[Player]],Last1!$B:$AD,7,0),"-")</f>
        <v>-</v>
      </c>
      <c r="T317" s="19" t="str">
        <f>IFERROR(VLOOKUP(Table2[[#This Row],[Player]],Last1!$B:$AD,8,0),"-")</f>
        <v>-</v>
      </c>
      <c r="U317" s="19" t="str">
        <f>IFERROR(VLOOKUP(Table2[[#This Row],[Player]],Last1!$B:$AD,20,0),"-")</f>
        <v>-</v>
      </c>
      <c r="V317" s="19" t="str">
        <f>IFERROR(VLOOKUP(Table2[[#This Row],[Player]],Last1!$B:$AD,21,0),"-")</f>
        <v>-</v>
      </c>
      <c r="Y317" s="128">
        <f>Table2[[#This Row],[3PM]]</f>
        <v>0.9</v>
      </c>
      <c r="Z317" s="128">
        <f>Table2[[#This Row],[3PA]]</f>
        <v>2.8</v>
      </c>
      <c r="AA317" s="128" t="str">
        <f>IFERROR(VLOOKUP(Table2[[#This Row],[Player]],Last1!$B:$AD,12,0),"-")</f>
        <v>-</v>
      </c>
      <c r="AB317" s="128" t="str">
        <f>IFERROR(VLOOKUP(Table2[[#This Row],[Player]],Last1!$B:$AD,13,0),"-")</f>
        <v>-</v>
      </c>
      <c r="AC317" s="128">
        <f>IFERROR(VLOOKUP(Table2[[#This Row],[Player]],Last3!$B:$AD,12,0),"-")</f>
        <v>2</v>
      </c>
      <c r="AD317" s="128">
        <f>IFERROR(VLOOKUP(Table2[[#This Row],[Player]],Last3!$B:$AD,13,0),"-")</f>
        <v>5</v>
      </c>
      <c r="AE317" s="135">
        <f>0.33*AVERAGE(Table2[[#This Row],[L3_3PA]],Table2[[#This Row],[SEA_3PA]])</f>
        <v>1.2869999999999999</v>
      </c>
      <c r="AF317" s="76" t="str">
        <f>Table2[[#This Row],[L1_3PM]]</f>
        <v>-</v>
      </c>
      <c r="AG317" s="135" t="str">
        <f>IFERROR(Table2[[#This Row],[PROJ 3PM]]-Table2[[#This Row],[LG 3PM]],"-")</f>
        <v>-</v>
      </c>
      <c r="AH31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8" spans="1:34" x14ac:dyDescent="0.3">
      <c r="A318" s="2" t="s">
        <v>400</v>
      </c>
      <c r="B318" s="129" t="str">
        <f>IFERROR(VLOOKUP(Table2[[#This Row],[Player]],Season!$B:$AD,2,0),"-")</f>
        <v>LAL</v>
      </c>
      <c r="C318" s="19">
        <f>IFERROR(VLOOKUP(Table2[[#This Row],[Player]],Season!$B:$AD,3,0),"-")</f>
        <v>26</v>
      </c>
      <c r="D318" s="19">
        <f>IFERROR(VLOOKUP(Table2[[#This Row],[Player]],Season!$B:$AD,4,0),"-")</f>
        <v>14</v>
      </c>
      <c r="E318" s="19">
        <f>IFERROR(VLOOKUP(Table2[[#This Row],[Player]],Season!$B:$AD,7,0),"-")</f>
        <v>15.8</v>
      </c>
      <c r="F318" s="19">
        <f>IFERROR(VLOOKUP(Table2[[#This Row],[Player]],Season!$B:$AD,8,0),"-")</f>
        <v>4.5999999999999996</v>
      </c>
      <c r="G318" s="19">
        <f>IFERROR(VLOOKUP(Table2[[#This Row],[Player]],Season!$B:$AD,20,0),"-")</f>
        <v>5.9</v>
      </c>
      <c r="H318" s="19">
        <f>IFERROR(VLOOKUP(Table2[[#This Row],[Player]],Season!$B:$AD,21,0),"-")</f>
        <v>0.7</v>
      </c>
      <c r="I318" s="19">
        <f>IFERROR(VLOOKUP(Table2[[#This Row],[Player]],Season!$B:$AD,9,0),"-")</f>
        <v>1.8</v>
      </c>
      <c r="J318" s="19">
        <f>IFERROR(VLOOKUP(Table2[[#This Row],[Player]],Season!$B:$AD,10,0),"-")</f>
        <v>3.4</v>
      </c>
      <c r="K318" s="19">
        <f>IFERROR(VLOOKUP(Table2[[#This Row],[Player]],Season!$B:$AD,12,0),"-")</f>
        <v>0.1</v>
      </c>
      <c r="L318" s="19">
        <f>IFERROR(VLOOKUP(Table2[[#This Row],[Player]],Season!$B:$AD,13,0),"-")</f>
        <v>0.2</v>
      </c>
      <c r="M318" s="19">
        <f>IFERROR(VLOOKUP(Table2[[#This Row],[Player]],Season!$B:$AD,15,0),"-")</f>
        <v>1</v>
      </c>
      <c r="N318" s="19">
        <f>IFERROR(VLOOKUP(Table2[[#This Row],[Player]],Season!$B:$AD,16,0),"-")</f>
        <v>1.6</v>
      </c>
      <c r="O318" s="19">
        <f>IFERROR(VLOOKUP(Table2[[#This Row],[Player]],Last3!$B:$AD,7,0),"-")</f>
        <v>15.7</v>
      </c>
      <c r="P318" s="19">
        <f>IFERROR(VLOOKUP(Table2[[#This Row],[Player]],Last3!$B:$AD,8,0),"-")</f>
        <v>5.3</v>
      </c>
      <c r="Q318" s="19">
        <f>IFERROR(VLOOKUP(Table2[[#This Row],[Player]],Last3!$B:$AD,20,0),"-")</f>
        <v>5</v>
      </c>
      <c r="R318" s="19">
        <f>IFERROR(VLOOKUP(Table2[[#This Row],[Player]],Last3!$B:$AD,21,0),"-")</f>
        <v>0.8</v>
      </c>
      <c r="S318" s="19">
        <f>IFERROR(VLOOKUP(Table2[[#This Row],[Player]],Last1!$B:$AD,7,0),"-")</f>
        <v>8.6999999999999993</v>
      </c>
      <c r="T318" s="19">
        <f>IFERROR(VLOOKUP(Table2[[#This Row],[Player]],Last1!$B:$AD,8,0),"-")</f>
        <v>2</v>
      </c>
      <c r="U318" s="19">
        <f>IFERROR(VLOOKUP(Table2[[#This Row],[Player]],Last1!$B:$AD,20,0),"-")</f>
        <v>2</v>
      </c>
      <c r="V318" s="19">
        <f>IFERROR(VLOOKUP(Table2[[#This Row],[Player]],Last1!$B:$AD,21,0),"-")</f>
        <v>1</v>
      </c>
      <c r="Y318" s="128">
        <f>Table2[[#This Row],[3PM]]</f>
        <v>0.1</v>
      </c>
      <c r="Z318" s="128">
        <f>Table2[[#This Row],[3PA]]</f>
        <v>0.2</v>
      </c>
      <c r="AA318" s="128">
        <f>IFERROR(VLOOKUP(Table2[[#This Row],[Player]],Last1!$B:$AD,12,0),"-")</f>
        <v>0</v>
      </c>
      <c r="AB318" s="128">
        <f>IFERROR(VLOOKUP(Table2[[#This Row],[Player]],Last1!$B:$AD,13,0),"-")</f>
        <v>0</v>
      </c>
      <c r="AC318" s="128">
        <f>IFERROR(VLOOKUP(Table2[[#This Row],[Player]],Last3!$B:$AD,12,0),"-")</f>
        <v>0.3</v>
      </c>
      <c r="AD318" s="128">
        <f>IFERROR(VLOOKUP(Table2[[#This Row],[Player]],Last3!$B:$AD,13,0),"-")</f>
        <v>0.5</v>
      </c>
      <c r="AE318" s="135">
        <f>0.33*AVERAGE(Table2[[#This Row],[L3_3PA]],Table2[[#This Row],[SEA_3PA]])</f>
        <v>0.11549999999999999</v>
      </c>
      <c r="AF318" s="76">
        <f>Table2[[#This Row],[L1_3PM]]</f>
        <v>0</v>
      </c>
      <c r="AG318" s="135">
        <f>IFERROR(Table2[[#This Row],[PROJ 3PM]]-Table2[[#This Row],[LG 3PM]],"-")</f>
        <v>0.11549999999999999</v>
      </c>
      <c r="AH31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19" spans="1:34" x14ac:dyDescent="0.3">
      <c r="A319" s="2" t="s">
        <v>351</v>
      </c>
      <c r="B319" s="129" t="str">
        <f>IFERROR(VLOOKUP(Table2[[#This Row],[Player]],Season!$B:$AD,2,0),"-")</f>
        <v>ORL</v>
      </c>
      <c r="C319" s="19">
        <f>IFERROR(VLOOKUP(Table2[[#This Row],[Player]],Season!$B:$AD,3,0),"-")</f>
        <v>23</v>
      </c>
      <c r="D319" s="19">
        <f>IFERROR(VLOOKUP(Table2[[#This Row],[Player]],Season!$B:$AD,4,0),"-")</f>
        <v>10</v>
      </c>
      <c r="E319" s="19">
        <f>IFERROR(VLOOKUP(Table2[[#This Row],[Player]],Season!$B:$AD,7,0),"-")</f>
        <v>12.3</v>
      </c>
      <c r="F319" s="19">
        <f>IFERROR(VLOOKUP(Table2[[#This Row],[Player]],Season!$B:$AD,8,0),"-")</f>
        <v>4.4000000000000004</v>
      </c>
      <c r="G319" s="19">
        <f>IFERROR(VLOOKUP(Table2[[#This Row],[Player]],Season!$B:$AD,20,0),"-")</f>
        <v>4</v>
      </c>
      <c r="H319" s="19">
        <f>IFERROR(VLOOKUP(Table2[[#This Row],[Player]],Season!$B:$AD,21,0),"-")</f>
        <v>1</v>
      </c>
      <c r="I319" s="19">
        <f>IFERROR(VLOOKUP(Table2[[#This Row],[Player]],Season!$B:$AD,9,0),"-")</f>
        <v>1.9</v>
      </c>
      <c r="J319" s="19">
        <f>IFERROR(VLOOKUP(Table2[[#This Row],[Player]],Season!$B:$AD,10,0),"-")</f>
        <v>3.3</v>
      </c>
      <c r="K319" s="19">
        <f>IFERROR(VLOOKUP(Table2[[#This Row],[Player]],Season!$B:$AD,12,0),"-")</f>
        <v>0.1</v>
      </c>
      <c r="L319" s="19">
        <f>IFERROR(VLOOKUP(Table2[[#This Row],[Player]],Season!$B:$AD,13,0),"-")</f>
        <v>0.6</v>
      </c>
      <c r="M319" s="19">
        <f>IFERROR(VLOOKUP(Table2[[#This Row],[Player]],Season!$B:$AD,15,0),"-")</f>
        <v>0.5</v>
      </c>
      <c r="N319" s="19">
        <f>IFERROR(VLOOKUP(Table2[[#This Row],[Player]],Season!$B:$AD,16,0),"-")</f>
        <v>0.9</v>
      </c>
      <c r="O319" s="19">
        <f>IFERROR(VLOOKUP(Table2[[#This Row],[Player]],Last3!$B:$AD,7,0),"-")</f>
        <v>11.1</v>
      </c>
      <c r="P319" s="19">
        <f>IFERROR(VLOOKUP(Table2[[#This Row],[Player]],Last3!$B:$AD,8,0),"-")</f>
        <v>5.7</v>
      </c>
      <c r="Q319" s="19">
        <f>IFERROR(VLOOKUP(Table2[[#This Row],[Player]],Last3!$B:$AD,20,0),"-")</f>
        <v>3.7</v>
      </c>
      <c r="R319" s="19">
        <f>IFERROR(VLOOKUP(Table2[[#This Row],[Player]],Last3!$B:$AD,21,0),"-")</f>
        <v>0.7</v>
      </c>
      <c r="S319" s="19">
        <f>IFERROR(VLOOKUP(Table2[[#This Row],[Player]],Last1!$B:$AD,7,0),"-")</f>
        <v>13.3</v>
      </c>
      <c r="T319" s="19">
        <f>IFERROR(VLOOKUP(Table2[[#This Row],[Player]],Last1!$B:$AD,8,0),"-")</f>
        <v>13</v>
      </c>
      <c r="U319" s="19">
        <f>IFERROR(VLOOKUP(Table2[[#This Row],[Player]],Last1!$B:$AD,20,0),"-")</f>
        <v>6</v>
      </c>
      <c r="V319" s="19">
        <f>IFERROR(VLOOKUP(Table2[[#This Row],[Player]],Last1!$B:$AD,21,0),"-")</f>
        <v>1</v>
      </c>
      <c r="Y319" s="128">
        <f>Table2[[#This Row],[3PM]]</f>
        <v>0.1</v>
      </c>
      <c r="Z319" s="128">
        <f>Table2[[#This Row],[3PA]]</f>
        <v>0.6</v>
      </c>
      <c r="AA319" s="128">
        <f>IFERROR(VLOOKUP(Table2[[#This Row],[Player]],Last1!$B:$AD,12,0),"-")</f>
        <v>1</v>
      </c>
      <c r="AB319" s="128">
        <f>IFERROR(VLOOKUP(Table2[[#This Row],[Player]],Last1!$B:$AD,13,0),"-")</f>
        <v>2</v>
      </c>
      <c r="AC319" s="128">
        <f>IFERROR(VLOOKUP(Table2[[#This Row],[Player]],Last3!$B:$AD,12,0),"-")</f>
        <v>0.3</v>
      </c>
      <c r="AD319" s="128">
        <f>IFERROR(VLOOKUP(Table2[[#This Row],[Player]],Last3!$B:$AD,13,0),"-")</f>
        <v>0.7</v>
      </c>
      <c r="AE319" s="83">
        <f>0.33*AVERAGE(Table2[[#This Row],[L3_3PA]],Table2[[#This Row],[SEA_3PA]])</f>
        <v>0.21449999999999997</v>
      </c>
      <c r="AF319" s="21">
        <f>Table2[[#This Row],[L1_3PM]]</f>
        <v>1</v>
      </c>
      <c r="AG319" s="83">
        <f>IFERROR(Table2[[#This Row],[PROJ 3PM]]-Table2[[#This Row],[LG 3PM]],"-")</f>
        <v>-0.78550000000000009</v>
      </c>
      <c r="AH31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0" spans="1:34" x14ac:dyDescent="0.3">
      <c r="A320" s="2" t="s">
        <v>470</v>
      </c>
      <c r="B320" s="129" t="str">
        <f>IFERROR(VLOOKUP(Table2[[#This Row],[Player]],Season!$B:$AD,2,0),"-")</f>
        <v>DET</v>
      </c>
      <c r="C320" s="19">
        <f>IFERROR(VLOOKUP(Table2[[#This Row],[Player]],Season!$B:$AD,3,0),"-")</f>
        <v>23</v>
      </c>
      <c r="D320" s="19">
        <f>IFERROR(VLOOKUP(Table2[[#This Row],[Player]],Season!$B:$AD,4,0),"-")</f>
        <v>6</v>
      </c>
      <c r="E320" s="19">
        <f>IFERROR(VLOOKUP(Table2[[#This Row],[Player]],Season!$B:$AD,7,0),"-")</f>
        <v>11.3</v>
      </c>
      <c r="F320" s="19">
        <f>IFERROR(VLOOKUP(Table2[[#This Row],[Player]],Season!$B:$AD,8,0),"-")</f>
        <v>2.2999999999999998</v>
      </c>
      <c r="G320" s="19">
        <f>IFERROR(VLOOKUP(Table2[[#This Row],[Player]],Season!$B:$AD,20,0),"-")</f>
        <v>0.7</v>
      </c>
      <c r="H320" s="19">
        <f>IFERROR(VLOOKUP(Table2[[#This Row],[Player]],Season!$B:$AD,21,0),"-")</f>
        <v>0.5</v>
      </c>
      <c r="I320" s="19">
        <f>IFERROR(VLOOKUP(Table2[[#This Row],[Player]],Season!$B:$AD,9,0),"-")</f>
        <v>0.7</v>
      </c>
      <c r="J320" s="19">
        <f>IFERROR(VLOOKUP(Table2[[#This Row],[Player]],Season!$B:$AD,10,0),"-")</f>
        <v>3.8</v>
      </c>
      <c r="K320" s="19">
        <f>IFERROR(VLOOKUP(Table2[[#This Row],[Player]],Season!$B:$AD,12,0),"-")</f>
        <v>0.7</v>
      </c>
      <c r="L320" s="19">
        <f>IFERROR(VLOOKUP(Table2[[#This Row],[Player]],Season!$B:$AD,13,0),"-")</f>
        <v>3.7</v>
      </c>
      <c r="M320" s="19">
        <f>IFERROR(VLOOKUP(Table2[[#This Row],[Player]],Season!$B:$AD,15,0),"-")</f>
        <v>0.3</v>
      </c>
      <c r="N320" s="19">
        <f>IFERROR(VLOOKUP(Table2[[#This Row],[Player]],Season!$B:$AD,16,0),"-")</f>
        <v>0.3</v>
      </c>
      <c r="O320" s="19">
        <f>IFERROR(VLOOKUP(Table2[[#This Row],[Player]],Last3!$B:$AD,7,0),"-")</f>
        <v>4.9000000000000004</v>
      </c>
      <c r="P320" s="19">
        <f>IFERROR(VLOOKUP(Table2[[#This Row],[Player]],Last3!$B:$AD,8,0),"-")</f>
        <v>0</v>
      </c>
      <c r="Q320" s="19">
        <f>IFERROR(VLOOKUP(Table2[[#This Row],[Player]],Last3!$B:$AD,20,0),"-")</f>
        <v>0.5</v>
      </c>
      <c r="R320" s="19">
        <f>IFERROR(VLOOKUP(Table2[[#This Row],[Player]],Last3!$B:$AD,21,0),"-")</f>
        <v>0</v>
      </c>
      <c r="S320" s="19" t="str">
        <f>IFERROR(VLOOKUP(Table2[[#This Row],[Player]],Last1!$B:$AD,7,0),"-")</f>
        <v>-</v>
      </c>
      <c r="T320" s="19" t="str">
        <f>IFERROR(VLOOKUP(Table2[[#This Row],[Player]],Last1!$B:$AD,8,0),"-")</f>
        <v>-</v>
      </c>
      <c r="U320" s="19" t="str">
        <f>IFERROR(VLOOKUP(Table2[[#This Row],[Player]],Last1!$B:$AD,20,0),"-")</f>
        <v>-</v>
      </c>
      <c r="V320" s="19" t="str">
        <f>IFERROR(VLOOKUP(Table2[[#This Row],[Player]],Last1!$B:$AD,21,0),"-")</f>
        <v>-</v>
      </c>
      <c r="Y320" s="128">
        <f>Table2[[#This Row],[3PM]]</f>
        <v>0.7</v>
      </c>
      <c r="Z320" s="128">
        <f>Table2[[#This Row],[3PA]]</f>
        <v>3.7</v>
      </c>
      <c r="AA320" s="128" t="str">
        <f>IFERROR(VLOOKUP(Table2[[#This Row],[Player]],Last1!$B:$AD,12,0),"-")</f>
        <v>-</v>
      </c>
      <c r="AB320" s="128" t="str">
        <f>IFERROR(VLOOKUP(Table2[[#This Row],[Player]],Last1!$B:$AD,13,0),"-")</f>
        <v>-</v>
      </c>
      <c r="AC320" s="128">
        <f>IFERROR(VLOOKUP(Table2[[#This Row],[Player]],Last3!$B:$AD,12,0),"-")</f>
        <v>0</v>
      </c>
      <c r="AD320" s="128">
        <f>IFERROR(VLOOKUP(Table2[[#This Row],[Player]],Last3!$B:$AD,13,0),"-")</f>
        <v>3</v>
      </c>
      <c r="AE320" s="135">
        <f>0.33*AVERAGE(Table2[[#This Row],[L3_3PA]],Table2[[#This Row],[SEA_3PA]])</f>
        <v>1.1055000000000001</v>
      </c>
      <c r="AF320" s="76" t="str">
        <f>Table2[[#This Row],[L1_3PM]]</f>
        <v>-</v>
      </c>
      <c r="AG320" s="135" t="str">
        <f>IFERROR(Table2[[#This Row],[PROJ 3PM]]-Table2[[#This Row],[LG 3PM]],"-")</f>
        <v>-</v>
      </c>
      <c r="AH32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1" spans="1:34" x14ac:dyDescent="0.3">
      <c r="A321" s="2" t="s">
        <v>308</v>
      </c>
      <c r="B321" s="129" t="str">
        <f>IFERROR(VLOOKUP(Table2[[#This Row],[Player]],Season!$B:$AD,2,0),"-")</f>
        <v>GSW</v>
      </c>
      <c r="C321" s="134">
        <f>IFERROR(VLOOKUP(Table2[[#This Row],[Player]],Season!$B:$AD,3,0),"-")</f>
        <v>20</v>
      </c>
      <c r="D321" s="134">
        <f>IFERROR(VLOOKUP(Table2[[#This Row],[Player]],Season!$B:$AD,4,0),"-")</f>
        <v>11</v>
      </c>
      <c r="E321" s="134">
        <f>IFERROR(VLOOKUP(Table2[[#This Row],[Player]],Season!$B:$AD,7,0),"-")</f>
        <v>8.5</v>
      </c>
      <c r="F321" s="19">
        <f>IFERROR(VLOOKUP(Table2[[#This Row],[Player]],Season!$B:$AD,8,0),"-")</f>
        <v>2.9</v>
      </c>
      <c r="G321" s="19">
        <f>IFERROR(VLOOKUP(Table2[[#This Row],[Player]],Season!$B:$AD,20,0),"-")</f>
        <v>1.7</v>
      </c>
      <c r="H321" s="19">
        <f>IFERROR(VLOOKUP(Table2[[#This Row],[Player]],Season!$B:$AD,21,0),"-")</f>
        <v>0.4</v>
      </c>
      <c r="I321" s="19">
        <f>IFERROR(VLOOKUP(Table2[[#This Row],[Player]],Season!$B:$AD,9,0),"-")</f>
        <v>1.1000000000000001</v>
      </c>
      <c r="J321" s="19">
        <f>IFERROR(VLOOKUP(Table2[[#This Row],[Player]],Season!$B:$AD,10,0),"-")</f>
        <v>1.8</v>
      </c>
      <c r="K321" s="19">
        <f>IFERROR(VLOOKUP(Table2[[#This Row],[Player]],Season!$B:$AD,12,0),"-")</f>
        <v>0.4</v>
      </c>
      <c r="L321" s="19">
        <f>IFERROR(VLOOKUP(Table2[[#This Row],[Player]],Season!$B:$AD,13,0),"-")</f>
        <v>0.8</v>
      </c>
      <c r="M321" s="19">
        <f>IFERROR(VLOOKUP(Table2[[#This Row],[Player]],Season!$B:$AD,15,0),"-")</f>
        <v>0.4</v>
      </c>
      <c r="N321" s="19">
        <f>IFERROR(VLOOKUP(Table2[[#This Row],[Player]],Season!$B:$AD,16,0),"-")</f>
        <v>0.7</v>
      </c>
      <c r="O321" s="19">
        <f>IFERROR(VLOOKUP(Table2[[#This Row],[Player]],Last3!$B:$AD,7,0),"-")</f>
        <v>6</v>
      </c>
      <c r="P321" s="19">
        <f>IFERROR(VLOOKUP(Table2[[#This Row],[Player]],Last3!$B:$AD,8,0),"-")</f>
        <v>2.2999999999999998</v>
      </c>
      <c r="Q321" s="19">
        <f>IFERROR(VLOOKUP(Table2[[#This Row],[Player]],Last3!$B:$AD,20,0),"-")</f>
        <v>1.3</v>
      </c>
      <c r="R321" s="19">
        <f>IFERROR(VLOOKUP(Table2[[#This Row],[Player]],Last3!$B:$AD,21,0),"-")</f>
        <v>0</v>
      </c>
      <c r="S321" s="19">
        <f>IFERROR(VLOOKUP(Table2[[#This Row],[Player]],Last1!$B:$AD,7,0),"-")</f>
        <v>3</v>
      </c>
      <c r="T321" s="19">
        <f>IFERROR(VLOOKUP(Table2[[#This Row],[Player]],Last1!$B:$AD,8,0),"-")</f>
        <v>2</v>
      </c>
      <c r="U321" s="19">
        <f>IFERROR(VLOOKUP(Table2[[#This Row],[Player]],Last1!$B:$AD,20,0),"-")</f>
        <v>0</v>
      </c>
      <c r="V321" s="19">
        <f>IFERROR(VLOOKUP(Table2[[#This Row],[Player]],Last1!$B:$AD,21,0),"-")</f>
        <v>0</v>
      </c>
      <c r="W321" s="75"/>
      <c r="X321" s="75"/>
      <c r="Y321" s="128">
        <f>Table2[[#This Row],[3PM]]</f>
        <v>0.4</v>
      </c>
      <c r="Z321" s="128">
        <f>Table2[[#This Row],[3PA]]</f>
        <v>0.8</v>
      </c>
      <c r="AA321" s="128">
        <f>IFERROR(VLOOKUP(Table2[[#This Row],[Player]],Last1!$B:$AD,12,0),"-")</f>
        <v>0</v>
      </c>
      <c r="AB321" s="128">
        <f>IFERROR(VLOOKUP(Table2[[#This Row],[Player]],Last1!$B:$AD,13,0),"-")</f>
        <v>0</v>
      </c>
      <c r="AC321" s="128">
        <f>IFERROR(VLOOKUP(Table2[[#This Row],[Player]],Last3!$B:$AD,12,0),"-")</f>
        <v>0.3</v>
      </c>
      <c r="AD321" s="128">
        <f>IFERROR(VLOOKUP(Table2[[#This Row],[Player]],Last3!$B:$AD,13,0),"-")</f>
        <v>1</v>
      </c>
      <c r="AE321" s="135">
        <f>0.33*AVERAGE(Table2[[#This Row],[L3_3PA]],Table2[[#This Row],[SEA_3PA]])</f>
        <v>0.29700000000000004</v>
      </c>
      <c r="AF321" s="76">
        <f>Table2[[#This Row],[L1_3PM]]</f>
        <v>0</v>
      </c>
      <c r="AG321" s="135">
        <f>IFERROR(Table2[[#This Row],[PROJ 3PM]]-Table2[[#This Row],[LG 3PM]],"-")</f>
        <v>0.29700000000000004</v>
      </c>
      <c r="AH32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2" spans="1:34" x14ac:dyDescent="0.3">
      <c r="A322" s="2" t="s">
        <v>454</v>
      </c>
      <c r="B322" s="129" t="str">
        <f>IFERROR(VLOOKUP(Table2[[#This Row],[Player]],Season!$B:$AD,2,0),"-")</f>
        <v>POR</v>
      </c>
      <c r="C322" s="19">
        <f>IFERROR(VLOOKUP(Table2[[#This Row],[Player]],Season!$B:$AD,3,0),"-")</f>
        <v>20</v>
      </c>
      <c r="D322" s="19">
        <f>IFERROR(VLOOKUP(Table2[[#This Row],[Player]],Season!$B:$AD,4,0),"-")</f>
        <v>9</v>
      </c>
      <c r="E322" s="19">
        <f>IFERROR(VLOOKUP(Table2[[#This Row],[Player]],Season!$B:$AD,7,0),"-")</f>
        <v>11</v>
      </c>
      <c r="F322" s="19">
        <f>IFERROR(VLOOKUP(Table2[[#This Row],[Player]],Season!$B:$AD,8,0),"-")</f>
        <v>3.7</v>
      </c>
      <c r="G322" s="19">
        <f>IFERROR(VLOOKUP(Table2[[#This Row],[Player]],Season!$B:$AD,20,0),"-")</f>
        <v>2</v>
      </c>
      <c r="H322" s="19">
        <f>IFERROR(VLOOKUP(Table2[[#This Row],[Player]],Season!$B:$AD,21,0),"-")</f>
        <v>0.2</v>
      </c>
      <c r="I322" s="19">
        <f>IFERROR(VLOOKUP(Table2[[#This Row],[Player]],Season!$B:$AD,9,0),"-")</f>
        <v>1.3</v>
      </c>
      <c r="J322" s="19">
        <f>IFERROR(VLOOKUP(Table2[[#This Row],[Player]],Season!$B:$AD,10,0),"-")</f>
        <v>3.8</v>
      </c>
      <c r="K322" s="19">
        <f>IFERROR(VLOOKUP(Table2[[#This Row],[Player]],Season!$B:$AD,12,0),"-")</f>
        <v>0.2</v>
      </c>
      <c r="L322" s="19">
        <f>IFERROR(VLOOKUP(Table2[[#This Row],[Player]],Season!$B:$AD,13,0),"-")</f>
        <v>0.7</v>
      </c>
      <c r="M322" s="19">
        <f>IFERROR(VLOOKUP(Table2[[#This Row],[Player]],Season!$B:$AD,15,0),"-")</f>
        <v>0.8</v>
      </c>
      <c r="N322" s="19">
        <f>IFERROR(VLOOKUP(Table2[[#This Row],[Player]],Season!$B:$AD,16,0),"-")</f>
        <v>0.8</v>
      </c>
      <c r="O322" s="19">
        <f>IFERROR(VLOOKUP(Table2[[#This Row],[Player]],Last3!$B:$AD,7,0),"-")</f>
        <v>20.9</v>
      </c>
      <c r="P322" s="19">
        <f>IFERROR(VLOOKUP(Table2[[#This Row],[Player]],Last3!$B:$AD,8,0),"-")</f>
        <v>7.7</v>
      </c>
      <c r="Q322" s="19">
        <f>IFERROR(VLOOKUP(Table2[[#This Row],[Player]],Last3!$B:$AD,20,0),"-")</f>
        <v>2.7</v>
      </c>
      <c r="R322" s="19">
        <f>IFERROR(VLOOKUP(Table2[[#This Row],[Player]],Last3!$B:$AD,21,0),"-")</f>
        <v>0.3</v>
      </c>
      <c r="S322" s="19">
        <f>IFERROR(VLOOKUP(Table2[[#This Row],[Player]],Last1!$B:$AD,7,0),"-")</f>
        <v>24.8</v>
      </c>
      <c r="T322" s="19">
        <f>IFERROR(VLOOKUP(Table2[[#This Row],[Player]],Last1!$B:$AD,8,0),"-")</f>
        <v>7</v>
      </c>
      <c r="U322" s="19">
        <f>IFERROR(VLOOKUP(Table2[[#This Row],[Player]],Last1!$B:$AD,20,0),"-")</f>
        <v>3</v>
      </c>
      <c r="V322" s="19">
        <f>IFERROR(VLOOKUP(Table2[[#This Row],[Player]],Last1!$B:$AD,21,0),"-")</f>
        <v>0</v>
      </c>
      <c r="Y322" s="128">
        <f>Table2[[#This Row],[3PM]]</f>
        <v>0.2</v>
      </c>
      <c r="Z322" s="128">
        <f>Table2[[#This Row],[3PA]]</f>
        <v>0.7</v>
      </c>
      <c r="AA322" s="128">
        <f>IFERROR(VLOOKUP(Table2[[#This Row],[Player]],Last1!$B:$AD,12,0),"-")</f>
        <v>0</v>
      </c>
      <c r="AB322" s="128">
        <f>IFERROR(VLOOKUP(Table2[[#This Row],[Player]],Last1!$B:$AD,13,0),"-")</f>
        <v>1</v>
      </c>
      <c r="AC322" s="128">
        <f>IFERROR(VLOOKUP(Table2[[#This Row],[Player]],Last3!$B:$AD,12,0),"-")</f>
        <v>0</v>
      </c>
      <c r="AD322" s="128">
        <f>IFERROR(VLOOKUP(Table2[[#This Row],[Player]],Last3!$B:$AD,13,0),"-")</f>
        <v>1</v>
      </c>
      <c r="AE322" s="135">
        <f>0.33*AVERAGE(Table2[[#This Row],[L3_3PA]],Table2[[#This Row],[SEA_3PA]])</f>
        <v>0.28050000000000003</v>
      </c>
      <c r="AF322" s="76">
        <f>Table2[[#This Row],[L1_3PM]]</f>
        <v>0</v>
      </c>
      <c r="AG322" s="135">
        <f>IFERROR(Table2[[#This Row],[PROJ 3PM]]-Table2[[#This Row],[LG 3PM]],"-")</f>
        <v>0.28050000000000003</v>
      </c>
      <c r="AH32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3" spans="1:34" x14ac:dyDescent="0.3">
      <c r="A323" s="2" t="s">
        <v>583</v>
      </c>
      <c r="B323" s="129" t="str">
        <f>IFERROR(VLOOKUP(Table2[[#This Row],[Player]],Season!$B:$AD,2,0),"-")</f>
        <v>MIL</v>
      </c>
      <c r="C323" s="134">
        <f>IFERROR(VLOOKUP(Table2[[#This Row],[Player]],Season!$B:$AD,3,0),"-")</f>
        <v>23</v>
      </c>
      <c r="D323" s="134">
        <f>IFERROR(VLOOKUP(Table2[[#This Row],[Player]],Season!$B:$AD,4,0),"-")</f>
        <v>5</v>
      </c>
      <c r="E323" s="134">
        <f>IFERROR(VLOOKUP(Table2[[#This Row],[Player]],Season!$B:$AD,7,0),"-")</f>
        <v>7.7</v>
      </c>
      <c r="F323" s="19">
        <f>IFERROR(VLOOKUP(Table2[[#This Row],[Player]],Season!$B:$AD,8,0),"-")</f>
        <v>2.4</v>
      </c>
      <c r="G323" s="19">
        <f>IFERROR(VLOOKUP(Table2[[#This Row],[Player]],Season!$B:$AD,20,0),"-")</f>
        <v>1.8</v>
      </c>
      <c r="H323" s="19">
        <f>IFERROR(VLOOKUP(Table2[[#This Row],[Player]],Season!$B:$AD,21,0),"-")</f>
        <v>0.6</v>
      </c>
      <c r="I323" s="19">
        <f>IFERROR(VLOOKUP(Table2[[#This Row],[Player]],Season!$B:$AD,9,0),"-")</f>
        <v>0.8</v>
      </c>
      <c r="J323" s="19">
        <f>IFERROR(VLOOKUP(Table2[[#This Row],[Player]],Season!$B:$AD,10,0),"-")</f>
        <v>2.2000000000000002</v>
      </c>
      <c r="K323" s="19">
        <f>IFERROR(VLOOKUP(Table2[[#This Row],[Player]],Season!$B:$AD,12,0),"-")</f>
        <v>0.8</v>
      </c>
      <c r="L323" s="19">
        <f>IFERROR(VLOOKUP(Table2[[#This Row],[Player]],Season!$B:$AD,13,0),"-")</f>
        <v>1.8</v>
      </c>
      <c r="M323" s="19">
        <f>IFERROR(VLOOKUP(Table2[[#This Row],[Player]],Season!$B:$AD,15,0),"-")</f>
        <v>0</v>
      </c>
      <c r="N323" s="19">
        <f>IFERROR(VLOOKUP(Table2[[#This Row],[Player]],Season!$B:$AD,16,0),"-")</f>
        <v>0</v>
      </c>
      <c r="O323" s="19" t="str">
        <f>IFERROR(VLOOKUP(Table2[[#This Row],[Player]],Last3!$B:$AD,7,0),"-")</f>
        <v>-</v>
      </c>
      <c r="P323" s="19" t="str">
        <f>IFERROR(VLOOKUP(Table2[[#This Row],[Player]],Last3!$B:$AD,8,0),"-")</f>
        <v>-</v>
      </c>
      <c r="Q323" s="19" t="str">
        <f>IFERROR(VLOOKUP(Table2[[#This Row],[Player]],Last3!$B:$AD,20,0),"-")</f>
        <v>-</v>
      </c>
      <c r="R323" s="19" t="str">
        <f>IFERROR(VLOOKUP(Table2[[#This Row],[Player]],Last3!$B:$AD,21,0),"-")</f>
        <v>-</v>
      </c>
      <c r="S323" s="19" t="str">
        <f>IFERROR(VLOOKUP(Table2[[#This Row],[Player]],Last1!$B:$AD,7,0),"-")</f>
        <v>-</v>
      </c>
      <c r="T323" s="19" t="str">
        <f>IFERROR(VLOOKUP(Table2[[#This Row],[Player]],Last1!$B:$AD,8,0),"-")</f>
        <v>-</v>
      </c>
      <c r="U323" s="19" t="str">
        <f>IFERROR(VLOOKUP(Table2[[#This Row],[Player]],Last1!$B:$AD,20,0),"-")</f>
        <v>-</v>
      </c>
      <c r="V323" s="19" t="str">
        <f>IFERROR(VLOOKUP(Table2[[#This Row],[Player]],Last1!$B:$AD,21,0),"-")</f>
        <v>-</v>
      </c>
      <c r="W323" s="75"/>
      <c r="X323" s="75"/>
      <c r="Y323" s="128">
        <f>Table2[[#This Row],[3PM]]</f>
        <v>0.8</v>
      </c>
      <c r="Z323" s="128">
        <f>Table2[[#This Row],[3PA]]</f>
        <v>1.8</v>
      </c>
      <c r="AA323" s="128" t="str">
        <f>IFERROR(VLOOKUP(Table2[[#This Row],[Player]],Last1!$B:$AD,12,0),"-")</f>
        <v>-</v>
      </c>
      <c r="AB323" s="128" t="str">
        <f>IFERROR(VLOOKUP(Table2[[#This Row],[Player]],Last1!$B:$AD,13,0),"-")</f>
        <v>-</v>
      </c>
      <c r="AC323" s="128" t="str">
        <f>IFERROR(VLOOKUP(Table2[[#This Row],[Player]],Last3!$B:$AD,12,0),"-")</f>
        <v>-</v>
      </c>
      <c r="AD323" s="128" t="str">
        <f>IFERROR(VLOOKUP(Table2[[#This Row],[Player]],Last3!$B:$AD,13,0),"-")</f>
        <v>-</v>
      </c>
      <c r="AE323" s="135">
        <f>0.33*AVERAGE(Table2[[#This Row],[L3_3PA]],Table2[[#This Row],[SEA_3PA]])</f>
        <v>0.59400000000000008</v>
      </c>
      <c r="AF323" s="76" t="str">
        <f>Table2[[#This Row],[L1_3PM]]</f>
        <v>-</v>
      </c>
      <c r="AG323" s="135" t="str">
        <f>IFERROR(Table2[[#This Row],[PROJ 3PM]]-Table2[[#This Row],[LG 3PM]],"-")</f>
        <v>-</v>
      </c>
      <c r="AH323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4" spans="1:34" x14ac:dyDescent="0.3">
      <c r="A324" s="2" t="s">
        <v>52</v>
      </c>
      <c r="B324" s="129" t="str">
        <f>IFERROR(VLOOKUP(Table2[[#This Row],[Player]],Season!$B:$AD,2,0),"-")</f>
        <v>BKN</v>
      </c>
      <c r="C324" s="19">
        <f>IFERROR(VLOOKUP(Table2[[#This Row],[Player]],Season!$B:$AD,3,0),"-")</f>
        <v>28</v>
      </c>
      <c r="D324" s="19">
        <f>IFERROR(VLOOKUP(Table2[[#This Row],[Player]],Season!$B:$AD,4,0),"-")</f>
        <v>8</v>
      </c>
      <c r="E324" s="19">
        <f>IFERROR(VLOOKUP(Table2[[#This Row],[Player]],Season!$B:$AD,7,0),"-")</f>
        <v>10.7</v>
      </c>
      <c r="F324" s="19">
        <f>IFERROR(VLOOKUP(Table2[[#This Row],[Player]],Season!$B:$AD,8,0),"-")</f>
        <v>1.9</v>
      </c>
      <c r="G324" s="19">
        <f>IFERROR(VLOOKUP(Table2[[#This Row],[Player]],Season!$B:$AD,20,0),"-")</f>
        <v>2.6</v>
      </c>
      <c r="H324" s="19">
        <f>IFERROR(VLOOKUP(Table2[[#This Row],[Player]],Season!$B:$AD,21,0),"-")</f>
        <v>0.8</v>
      </c>
      <c r="I324" s="19">
        <f>IFERROR(VLOOKUP(Table2[[#This Row],[Player]],Season!$B:$AD,9,0),"-")</f>
        <v>0.8</v>
      </c>
      <c r="J324" s="19">
        <f>IFERROR(VLOOKUP(Table2[[#This Row],[Player]],Season!$B:$AD,10,0),"-")</f>
        <v>2.4</v>
      </c>
      <c r="K324" s="19">
        <f>IFERROR(VLOOKUP(Table2[[#This Row],[Player]],Season!$B:$AD,12,0),"-")</f>
        <v>0.1</v>
      </c>
      <c r="L324" s="19">
        <f>IFERROR(VLOOKUP(Table2[[#This Row],[Player]],Season!$B:$AD,13,0),"-")</f>
        <v>1.1000000000000001</v>
      </c>
      <c r="M324" s="19">
        <f>IFERROR(VLOOKUP(Table2[[#This Row],[Player]],Season!$B:$AD,15,0),"-")</f>
        <v>0.3</v>
      </c>
      <c r="N324" s="19">
        <f>IFERROR(VLOOKUP(Table2[[#This Row],[Player]],Season!$B:$AD,16,0),"-")</f>
        <v>0.5</v>
      </c>
      <c r="O324" s="19">
        <f>IFERROR(VLOOKUP(Table2[[#This Row],[Player]],Last3!$B:$AD,7,0),"-")</f>
        <v>10.7</v>
      </c>
      <c r="P324" s="19">
        <f>IFERROR(VLOOKUP(Table2[[#This Row],[Player]],Last3!$B:$AD,8,0),"-")</f>
        <v>2.2999999999999998</v>
      </c>
      <c r="Q324" s="19">
        <f>IFERROR(VLOOKUP(Table2[[#This Row],[Player]],Last3!$B:$AD,20,0),"-")</f>
        <v>2.5</v>
      </c>
      <c r="R324" s="19">
        <f>IFERROR(VLOOKUP(Table2[[#This Row],[Player]],Last3!$B:$AD,21,0),"-")</f>
        <v>0.8</v>
      </c>
      <c r="S324" s="19">
        <f>IFERROR(VLOOKUP(Table2[[#This Row],[Player]],Last1!$B:$AD,7,0),"-")</f>
        <v>12.4</v>
      </c>
      <c r="T324" s="19">
        <f>IFERROR(VLOOKUP(Table2[[#This Row],[Player]],Last1!$B:$AD,8,0),"-")</f>
        <v>2</v>
      </c>
      <c r="U324" s="19">
        <f>IFERROR(VLOOKUP(Table2[[#This Row],[Player]],Last1!$B:$AD,20,0),"-")</f>
        <v>5</v>
      </c>
      <c r="V324" s="19">
        <f>IFERROR(VLOOKUP(Table2[[#This Row],[Player]],Last1!$B:$AD,21,0),"-")</f>
        <v>0</v>
      </c>
      <c r="Y324" s="128">
        <f>Table2[[#This Row],[3PM]]</f>
        <v>0.1</v>
      </c>
      <c r="Z324" s="128">
        <f>Table2[[#This Row],[3PA]]</f>
        <v>1.1000000000000001</v>
      </c>
      <c r="AA324" s="128">
        <f>IFERROR(VLOOKUP(Table2[[#This Row],[Player]],Last1!$B:$AD,12,0),"-")</f>
        <v>0</v>
      </c>
      <c r="AB324" s="128">
        <f>IFERROR(VLOOKUP(Table2[[#This Row],[Player]],Last1!$B:$AD,13,0),"-")</f>
        <v>1</v>
      </c>
      <c r="AC324" s="128">
        <f>IFERROR(VLOOKUP(Table2[[#This Row],[Player]],Last3!$B:$AD,12,0),"-")</f>
        <v>0.3</v>
      </c>
      <c r="AD324" s="128">
        <f>IFERROR(VLOOKUP(Table2[[#This Row],[Player]],Last3!$B:$AD,13,0),"-")</f>
        <v>1</v>
      </c>
      <c r="AE324" s="83">
        <f>0.33*AVERAGE(Table2[[#This Row],[L3_3PA]],Table2[[#This Row],[SEA_3PA]])</f>
        <v>0.34650000000000003</v>
      </c>
      <c r="AF324" s="21">
        <f>Table2[[#This Row],[L1_3PM]]</f>
        <v>0</v>
      </c>
      <c r="AG324" s="83">
        <f>IFERROR(Table2[[#This Row],[PROJ 3PM]]-Table2[[#This Row],[LG 3PM]],"-")</f>
        <v>0.34650000000000003</v>
      </c>
      <c r="AH32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5" spans="1:34" x14ac:dyDescent="0.3">
      <c r="A325" s="2" t="s">
        <v>2197</v>
      </c>
      <c r="B325" s="129" t="str">
        <f>IFERROR(VLOOKUP(Table2[[#This Row],[Player]],Season!$B:$AD,2,0),"-")</f>
        <v>MEM</v>
      </c>
      <c r="C325" s="19">
        <f>IFERROR(VLOOKUP(Table2[[#This Row],[Player]],Season!$B:$AD,3,0),"-")</f>
        <v>21</v>
      </c>
      <c r="D325" s="19">
        <f>IFERROR(VLOOKUP(Table2[[#This Row],[Player]],Season!$B:$AD,4,0),"-")</f>
        <v>6</v>
      </c>
      <c r="E325" s="19">
        <f>IFERROR(VLOOKUP(Table2[[#This Row],[Player]],Season!$B:$AD,7,0),"-")</f>
        <v>6.1</v>
      </c>
      <c r="F325" s="19">
        <f>IFERROR(VLOOKUP(Table2[[#This Row],[Player]],Season!$B:$AD,8,0),"-")</f>
        <v>3.2</v>
      </c>
      <c r="G325" s="19">
        <f>IFERROR(VLOOKUP(Table2[[#This Row],[Player]],Season!$B:$AD,20,0),"-")</f>
        <v>0.8</v>
      </c>
      <c r="H325" s="19">
        <f>IFERROR(VLOOKUP(Table2[[#This Row],[Player]],Season!$B:$AD,21,0),"-")</f>
        <v>0.3</v>
      </c>
      <c r="I325" s="19">
        <f>IFERROR(VLOOKUP(Table2[[#This Row],[Player]],Season!$B:$AD,9,0),"-")</f>
        <v>1.3</v>
      </c>
      <c r="J325" s="19">
        <f>IFERROR(VLOOKUP(Table2[[#This Row],[Player]],Season!$B:$AD,10,0),"-")</f>
        <v>2.8</v>
      </c>
      <c r="K325" s="19">
        <f>IFERROR(VLOOKUP(Table2[[#This Row],[Player]],Season!$B:$AD,12,0),"-")</f>
        <v>0.3</v>
      </c>
      <c r="L325" s="19">
        <f>IFERROR(VLOOKUP(Table2[[#This Row],[Player]],Season!$B:$AD,13,0),"-")</f>
        <v>1.2</v>
      </c>
      <c r="M325" s="19">
        <f>IFERROR(VLOOKUP(Table2[[#This Row],[Player]],Season!$B:$AD,15,0),"-")</f>
        <v>0.2</v>
      </c>
      <c r="N325" s="19">
        <f>IFERROR(VLOOKUP(Table2[[#This Row],[Player]],Season!$B:$AD,16,0),"-")</f>
        <v>0.2</v>
      </c>
      <c r="O325" s="19" t="str">
        <f>IFERROR(VLOOKUP(Table2[[#This Row],[Player]],Last3!$B:$AD,7,0),"-")</f>
        <v>-</v>
      </c>
      <c r="P325" s="19" t="str">
        <f>IFERROR(VLOOKUP(Table2[[#This Row],[Player]],Last3!$B:$AD,8,0),"-")</f>
        <v>-</v>
      </c>
      <c r="Q325" s="19" t="str">
        <f>IFERROR(VLOOKUP(Table2[[#This Row],[Player]],Last3!$B:$AD,20,0),"-")</f>
        <v>-</v>
      </c>
      <c r="R325" s="19" t="str">
        <f>IFERROR(VLOOKUP(Table2[[#This Row],[Player]],Last3!$B:$AD,21,0),"-")</f>
        <v>-</v>
      </c>
      <c r="S325" s="19" t="str">
        <f>IFERROR(VLOOKUP(Table2[[#This Row],[Player]],Last1!$B:$AD,7,0),"-")</f>
        <v>-</v>
      </c>
      <c r="T325" s="19" t="str">
        <f>IFERROR(VLOOKUP(Table2[[#This Row],[Player]],Last1!$B:$AD,8,0),"-")</f>
        <v>-</v>
      </c>
      <c r="U325" s="19" t="str">
        <f>IFERROR(VLOOKUP(Table2[[#This Row],[Player]],Last1!$B:$AD,20,0),"-")</f>
        <v>-</v>
      </c>
      <c r="V325" s="19" t="str">
        <f>IFERROR(VLOOKUP(Table2[[#This Row],[Player]],Last1!$B:$AD,21,0),"-")</f>
        <v>-</v>
      </c>
      <c r="Y325" s="128">
        <f>Table2[[#This Row],[3PM]]</f>
        <v>0.3</v>
      </c>
      <c r="Z325" s="128">
        <f>Table2[[#This Row],[3PA]]</f>
        <v>1.2</v>
      </c>
      <c r="AA325" s="128" t="str">
        <f>IFERROR(VLOOKUP(Table2[[#This Row],[Player]],Last1!$B:$AD,12,0),"-")</f>
        <v>-</v>
      </c>
      <c r="AB325" s="128" t="str">
        <f>IFERROR(VLOOKUP(Table2[[#This Row],[Player]],Last1!$B:$AD,13,0),"-")</f>
        <v>-</v>
      </c>
      <c r="AC325" s="128" t="str">
        <f>IFERROR(VLOOKUP(Table2[[#This Row],[Player]],Last3!$B:$AD,12,0),"-")</f>
        <v>-</v>
      </c>
      <c r="AD325" s="128" t="str">
        <f>IFERROR(VLOOKUP(Table2[[#This Row],[Player]],Last3!$B:$AD,13,0),"-")</f>
        <v>-</v>
      </c>
      <c r="AE325" s="83">
        <f>0.33*AVERAGE(Table2[[#This Row],[L3_3PA]],Table2[[#This Row],[SEA_3PA]])</f>
        <v>0.39600000000000002</v>
      </c>
      <c r="AF325" s="21" t="str">
        <f>Table2[[#This Row],[L1_3PM]]</f>
        <v>-</v>
      </c>
      <c r="AG325" s="83" t="str">
        <f>IFERROR(Table2[[#This Row],[PROJ 3PM]]-Table2[[#This Row],[LG 3PM]],"-")</f>
        <v>-</v>
      </c>
      <c r="AH32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6" spans="1:34" x14ac:dyDescent="0.3">
      <c r="A326" s="2" t="s">
        <v>437</v>
      </c>
      <c r="B326" s="129" t="str">
        <f>IFERROR(VLOOKUP(Table2[[#This Row],[Player]],Season!$B:$AD,2,0),"-")</f>
        <v>TOR</v>
      </c>
      <c r="C326" s="19">
        <f>IFERROR(VLOOKUP(Table2[[#This Row],[Player]],Season!$B:$AD,3,0),"-")</f>
        <v>34</v>
      </c>
      <c r="D326" s="19">
        <f>IFERROR(VLOOKUP(Table2[[#This Row],[Player]],Season!$B:$AD,4,0),"-")</f>
        <v>6</v>
      </c>
      <c r="E326" s="19">
        <f>IFERROR(VLOOKUP(Table2[[#This Row],[Player]],Season!$B:$AD,7,0),"-")</f>
        <v>6.3</v>
      </c>
      <c r="F326" s="19">
        <f>IFERROR(VLOOKUP(Table2[[#This Row],[Player]],Season!$B:$AD,8,0),"-")</f>
        <v>1.5</v>
      </c>
      <c r="G326" s="19">
        <f>IFERROR(VLOOKUP(Table2[[#This Row],[Player]],Season!$B:$AD,20,0),"-")</f>
        <v>1.7</v>
      </c>
      <c r="H326" s="19">
        <f>IFERROR(VLOOKUP(Table2[[#This Row],[Player]],Season!$B:$AD,21,0),"-")</f>
        <v>0.8</v>
      </c>
      <c r="I326" s="19">
        <f>IFERROR(VLOOKUP(Table2[[#This Row],[Player]],Season!$B:$AD,9,0),"-")</f>
        <v>0.7</v>
      </c>
      <c r="J326" s="19">
        <f>IFERROR(VLOOKUP(Table2[[#This Row],[Player]],Season!$B:$AD,10,0),"-")</f>
        <v>2.2000000000000002</v>
      </c>
      <c r="K326" s="19">
        <f>IFERROR(VLOOKUP(Table2[[#This Row],[Player]],Season!$B:$AD,12,0),"-")</f>
        <v>0.2</v>
      </c>
      <c r="L326" s="19">
        <f>IFERROR(VLOOKUP(Table2[[#This Row],[Player]],Season!$B:$AD,13,0),"-")</f>
        <v>0.5</v>
      </c>
      <c r="M326" s="19">
        <f>IFERROR(VLOOKUP(Table2[[#This Row],[Player]],Season!$B:$AD,15,0),"-")</f>
        <v>0</v>
      </c>
      <c r="N326" s="19">
        <f>IFERROR(VLOOKUP(Table2[[#This Row],[Player]],Season!$B:$AD,16,0),"-")</f>
        <v>0</v>
      </c>
      <c r="O326" s="19" t="str">
        <f>IFERROR(VLOOKUP(Table2[[#This Row],[Player]],Last3!$B:$AD,7,0),"-")</f>
        <v>-</v>
      </c>
      <c r="P326" s="19" t="str">
        <f>IFERROR(VLOOKUP(Table2[[#This Row],[Player]],Last3!$B:$AD,8,0),"-")</f>
        <v>-</v>
      </c>
      <c r="Q326" s="19" t="str">
        <f>IFERROR(VLOOKUP(Table2[[#This Row],[Player]],Last3!$B:$AD,20,0),"-")</f>
        <v>-</v>
      </c>
      <c r="R326" s="19" t="str">
        <f>IFERROR(VLOOKUP(Table2[[#This Row],[Player]],Last3!$B:$AD,21,0),"-")</f>
        <v>-</v>
      </c>
      <c r="S326" s="19" t="str">
        <f>IFERROR(VLOOKUP(Table2[[#This Row],[Player]],Last1!$B:$AD,7,0),"-")</f>
        <v>-</v>
      </c>
      <c r="T326" s="19" t="str">
        <f>IFERROR(VLOOKUP(Table2[[#This Row],[Player]],Last1!$B:$AD,8,0),"-")</f>
        <v>-</v>
      </c>
      <c r="U326" s="19" t="str">
        <f>IFERROR(VLOOKUP(Table2[[#This Row],[Player]],Last1!$B:$AD,20,0),"-")</f>
        <v>-</v>
      </c>
      <c r="V326" s="19" t="str">
        <f>IFERROR(VLOOKUP(Table2[[#This Row],[Player]],Last1!$B:$AD,21,0),"-")</f>
        <v>-</v>
      </c>
      <c r="Y326" s="128">
        <f>Table2[[#This Row],[3PM]]</f>
        <v>0.2</v>
      </c>
      <c r="Z326" s="128">
        <f>Table2[[#This Row],[3PA]]</f>
        <v>0.5</v>
      </c>
      <c r="AA326" s="128" t="str">
        <f>IFERROR(VLOOKUP(Table2[[#This Row],[Player]],Last1!$B:$AD,12,0),"-")</f>
        <v>-</v>
      </c>
      <c r="AB326" s="128" t="str">
        <f>IFERROR(VLOOKUP(Table2[[#This Row],[Player]],Last1!$B:$AD,13,0),"-")</f>
        <v>-</v>
      </c>
      <c r="AC326" s="128" t="str">
        <f>IFERROR(VLOOKUP(Table2[[#This Row],[Player]],Last3!$B:$AD,12,0),"-")</f>
        <v>-</v>
      </c>
      <c r="AD326" s="128" t="str">
        <f>IFERROR(VLOOKUP(Table2[[#This Row],[Player]],Last3!$B:$AD,13,0),"-")</f>
        <v>-</v>
      </c>
      <c r="AE326" s="83">
        <f>0.33*AVERAGE(Table2[[#This Row],[L3_3PA]],Table2[[#This Row],[SEA_3PA]])</f>
        <v>0.16500000000000001</v>
      </c>
      <c r="AF326" s="21" t="str">
        <f>Table2[[#This Row],[L1_3PM]]</f>
        <v>-</v>
      </c>
      <c r="AG326" s="83" t="str">
        <f>IFERROR(Table2[[#This Row],[PROJ 3PM]]-Table2[[#This Row],[LG 3PM]],"-")</f>
        <v>-</v>
      </c>
      <c r="AH32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7" spans="1:34" x14ac:dyDescent="0.3">
      <c r="A327" s="2" t="s">
        <v>2411</v>
      </c>
      <c r="B327" s="129" t="str">
        <f>IFERROR(VLOOKUP(Table2[[#This Row],[Player]],Season!$B:$AD,2,0),"-")</f>
        <v>UTA</v>
      </c>
      <c r="C327" s="134">
        <f>IFERROR(VLOOKUP(Table2[[#This Row],[Player]],Season!$B:$AD,3,0),"-")</f>
        <v>24</v>
      </c>
      <c r="D327" s="134">
        <f>IFERROR(VLOOKUP(Table2[[#This Row],[Player]],Season!$B:$AD,4,0),"-")</f>
        <v>1</v>
      </c>
      <c r="E327" s="134">
        <f>IFERROR(VLOOKUP(Table2[[#This Row],[Player]],Season!$B:$AD,7,0),"-")</f>
        <v>5.0999999999999996</v>
      </c>
      <c r="F327" s="19">
        <f>IFERROR(VLOOKUP(Table2[[#This Row],[Player]],Season!$B:$AD,8,0),"-")</f>
        <v>0</v>
      </c>
      <c r="G327" s="19">
        <f>IFERROR(VLOOKUP(Table2[[#This Row],[Player]],Season!$B:$AD,20,0),"-")</f>
        <v>2</v>
      </c>
      <c r="H327" s="19">
        <f>IFERROR(VLOOKUP(Table2[[#This Row],[Player]],Season!$B:$AD,21,0),"-")</f>
        <v>1</v>
      </c>
      <c r="I327" s="19">
        <f>IFERROR(VLOOKUP(Table2[[#This Row],[Player]],Season!$B:$AD,9,0),"-")</f>
        <v>0</v>
      </c>
      <c r="J327" s="19">
        <f>IFERROR(VLOOKUP(Table2[[#This Row],[Player]],Season!$B:$AD,10,0),"-")</f>
        <v>3</v>
      </c>
      <c r="K327" s="19">
        <f>IFERROR(VLOOKUP(Table2[[#This Row],[Player]],Season!$B:$AD,12,0),"-")</f>
        <v>0</v>
      </c>
      <c r="L327" s="19">
        <f>IFERROR(VLOOKUP(Table2[[#This Row],[Player]],Season!$B:$AD,13,0),"-")</f>
        <v>1</v>
      </c>
      <c r="M327" s="19">
        <f>IFERROR(VLOOKUP(Table2[[#This Row],[Player]],Season!$B:$AD,15,0),"-")</f>
        <v>0</v>
      </c>
      <c r="N327" s="19">
        <f>IFERROR(VLOOKUP(Table2[[#This Row],[Player]],Season!$B:$AD,16,0),"-")</f>
        <v>0</v>
      </c>
      <c r="O327" s="19" t="str">
        <f>IFERROR(VLOOKUP(Table2[[#This Row],[Player]],Last3!$B:$AD,7,0),"-")</f>
        <v>-</v>
      </c>
      <c r="P327" s="19" t="str">
        <f>IFERROR(VLOOKUP(Table2[[#This Row],[Player]],Last3!$B:$AD,8,0),"-")</f>
        <v>-</v>
      </c>
      <c r="Q327" s="19" t="str">
        <f>IFERROR(VLOOKUP(Table2[[#This Row],[Player]],Last3!$B:$AD,20,0),"-")</f>
        <v>-</v>
      </c>
      <c r="R327" s="19" t="str">
        <f>IFERROR(VLOOKUP(Table2[[#This Row],[Player]],Last3!$B:$AD,21,0),"-")</f>
        <v>-</v>
      </c>
      <c r="S327" s="19" t="str">
        <f>IFERROR(VLOOKUP(Table2[[#This Row],[Player]],Last1!$B:$AD,7,0),"-")</f>
        <v>-</v>
      </c>
      <c r="T327" s="19" t="str">
        <f>IFERROR(VLOOKUP(Table2[[#This Row],[Player]],Last1!$B:$AD,8,0),"-")</f>
        <v>-</v>
      </c>
      <c r="U327" s="19" t="str">
        <f>IFERROR(VLOOKUP(Table2[[#This Row],[Player]],Last1!$B:$AD,20,0),"-")</f>
        <v>-</v>
      </c>
      <c r="V327" s="19" t="str">
        <f>IFERROR(VLOOKUP(Table2[[#This Row],[Player]],Last1!$B:$AD,21,0),"-")</f>
        <v>-</v>
      </c>
      <c r="W327" s="75"/>
      <c r="X327" s="75"/>
      <c r="Y327" s="128">
        <f>Table2[[#This Row],[3PM]]</f>
        <v>0</v>
      </c>
      <c r="Z327" s="128">
        <f>Table2[[#This Row],[3PA]]</f>
        <v>1</v>
      </c>
      <c r="AA327" s="128" t="str">
        <f>IFERROR(VLOOKUP(Table2[[#This Row],[Player]],Last1!$B:$AD,12,0),"-")</f>
        <v>-</v>
      </c>
      <c r="AB327" s="128" t="str">
        <f>IFERROR(VLOOKUP(Table2[[#This Row],[Player]],Last1!$B:$AD,13,0),"-")</f>
        <v>-</v>
      </c>
      <c r="AC327" s="128" t="str">
        <f>IFERROR(VLOOKUP(Table2[[#This Row],[Player]],Last3!$B:$AD,12,0),"-")</f>
        <v>-</v>
      </c>
      <c r="AD327" s="128" t="str">
        <f>IFERROR(VLOOKUP(Table2[[#This Row],[Player]],Last3!$B:$AD,13,0),"-")</f>
        <v>-</v>
      </c>
      <c r="AE327" s="135">
        <f>0.33*AVERAGE(Table2[[#This Row],[L3_3PA]],Table2[[#This Row],[SEA_3PA]])</f>
        <v>0.33</v>
      </c>
      <c r="AF327" s="76" t="str">
        <f>Table2[[#This Row],[L1_3PM]]</f>
        <v>-</v>
      </c>
      <c r="AG327" s="135" t="str">
        <f>IFERROR(Table2[[#This Row],[PROJ 3PM]]-Table2[[#This Row],[LG 3PM]],"-")</f>
        <v>-</v>
      </c>
      <c r="AH32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8" spans="1:34" x14ac:dyDescent="0.3">
      <c r="A328" s="2" t="s">
        <v>410</v>
      </c>
      <c r="B328" s="129" t="str">
        <f>IFERROR(VLOOKUP(Table2[[#This Row],[Player]],Season!$B:$AD,2,0),"-")</f>
        <v>ORL</v>
      </c>
      <c r="C328" s="19">
        <f>IFERROR(VLOOKUP(Table2[[#This Row],[Player]],Season!$B:$AD,3,0),"-")</f>
        <v>25</v>
      </c>
      <c r="D328" s="19">
        <f>IFERROR(VLOOKUP(Table2[[#This Row],[Player]],Season!$B:$AD,4,0),"-")</f>
        <v>5</v>
      </c>
      <c r="E328" s="19">
        <f>IFERROR(VLOOKUP(Table2[[#This Row],[Player]],Season!$B:$AD,7,0),"-")</f>
        <v>6.6</v>
      </c>
      <c r="F328" s="19">
        <f>IFERROR(VLOOKUP(Table2[[#This Row],[Player]],Season!$B:$AD,8,0),"-")</f>
        <v>2.4</v>
      </c>
      <c r="G328" s="19">
        <f>IFERROR(VLOOKUP(Table2[[#This Row],[Player]],Season!$B:$AD,20,0),"-")</f>
        <v>0.8</v>
      </c>
      <c r="H328" s="19">
        <f>IFERROR(VLOOKUP(Table2[[#This Row],[Player]],Season!$B:$AD,21,0),"-")</f>
        <v>0.4</v>
      </c>
      <c r="I328" s="19">
        <f>IFERROR(VLOOKUP(Table2[[#This Row],[Player]],Season!$B:$AD,9,0),"-")</f>
        <v>0.8</v>
      </c>
      <c r="J328" s="19">
        <f>IFERROR(VLOOKUP(Table2[[#This Row],[Player]],Season!$B:$AD,10,0),"-")</f>
        <v>1.8</v>
      </c>
      <c r="K328" s="19">
        <f>IFERROR(VLOOKUP(Table2[[#This Row],[Player]],Season!$B:$AD,12,0),"-")</f>
        <v>0.8</v>
      </c>
      <c r="L328" s="19">
        <f>IFERROR(VLOOKUP(Table2[[#This Row],[Player]],Season!$B:$AD,13,0),"-")</f>
        <v>1.6</v>
      </c>
      <c r="M328" s="19">
        <f>IFERROR(VLOOKUP(Table2[[#This Row],[Player]],Season!$B:$AD,15,0),"-")</f>
        <v>0</v>
      </c>
      <c r="N328" s="19">
        <f>IFERROR(VLOOKUP(Table2[[#This Row],[Player]],Season!$B:$AD,16,0),"-")</f>
        <v>0</v>
      </c>
      <c r="O328" s="19">
        <f>IFERROR(VLOOKUP(Table2[[#This Row],[Player]],Last3!$B:$AD,7,0),"-")</f>
        <v>9.4</v>
      </c>
      <c r="P328" s="19">
        <f>IFERROR(VLOOKUP(Table2[[#This Row],[Player]],Last3!$B:$AD,8,0),"-")</f>
        <v>3</v>
      </c>
      <c r="Q328" s="19">
        <f>IFERROR(VLOOKUP(Table2[[#This Row],[Player]],Last3!$B:$AD,20,0),"-")</f>
        <v>2</v>
      </c>
      <c r="R328" s="19">
        <f>IFERROR(VLOOKUP(Table2[[#This Row],[Player]],Last3!$B:$AD,21,0),"-")</f>
        <v>0</v>
      </c>
      <c r="S328" s="19">
        <f>IFERROR(VLOOKUP(Table2[[#This Row],[Player]],Last1!$B:$AD,7,0),"-")</f>
        <v>16.2</v>
      </c>
      <c r="T328" s="19">
        <f>IFERROR(VLOOKUP(Table2[[#This Row],[Player]],Last1!$B:$AD,8,0),"-")</f>
        <v>6</v>
      </c>
      <c r="U328" s="19">
        <f>IFERROR(VLOOKUP(Table2[[#This Row],[Player]],Last1!$B:$AD,20,0),"-")</f>
        <v>4</v>
      </c>
      <c r="V328" s="19">
        <f>IFERROR(VLOOKUP(Table2[[#This Row],[Player]],Last1!$B:$AD,21,0),"-")</f>
        <v>0</v>
      </c>
      <c r="Y328" s="128">
        <f>Table2[[#This Row],[3PM]]</f>
        <v>0.8</v>
      </c>
      <c r="Z328" s="128">
        <f>Table2[[#This Row],[3PA]]</f>
        <v>1.6</v>
      </c>
      <c r="AA328" s="128">
        <f>IFERROR(VLOOKUP(Table2[[#This Row],[Player]],Last1!$B:$AD,12,0),"-")</f>
        <v>2</v>
      </c>
      <c r="AB328" s="128">
        <f>IFERROR(VLOOKUP(Table2[[#This Row],[Player]],Last1!$B:$AD,13,0),"-")</f>
        <v>5</v>
      </c>
      <c r="AC328" s="128">
        <f>IFERROR(VLOOKUP(Table2[[#This Row],[Player]],Last3!$B:$AD,12,0),"-")</f>
        <v>1</v>
      </c>
      <c r="AD328" s="128">
        <f>IFERROR(VLOOKUP(Table2[[#This Row],[Player]],Last3!$B:$AD,13,0),"-")</f>
        <v>2.5</v>
      </c>
      <c r="AE328" s="135">
        <f>0.33*AVERAGE(Table2[[#This Row],[L3_3PA]],Table2[[#This Row],[SEA_3PA]])</f>
        <v>0.67649999999999999</v>
      </c>
      <c r="AF328" s="76">
        <f>Table2[[#This Row],[L1_3PM]]</f>
        <v>2</v>
      </c>
      <c r="AG328" s="135">
        <f>IFERROR(Table2[[#This Row],[PROJ 3PM]]-Table2[[#This Row],[LG 3PM]],"-")</f>
        <v>-1.3235000000000001</v>
      </c>
      <c r="AH32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29" spans="1:34" x14ac:dyDescent="0.3">
      <c r="A329" s="2" t="s">
        <v>414</v>
      </c>
      <c r="B329" s="129" t="str">
        <f>IFERROR(VLOOKUP(Table2[[#This Row],[Player]],Season!$B:$AD,2,0),"-")</f>
        <v>BOS</v>
      </c>
      <c r="C329" s="19">
        <f>IFERROR(VLOOKUP(Table2[[#This Row],[Player]],Season!$B:$AD,3,0),"-")</f>
        <v>27</v>
      </c>
      <c r="D329" s="19">
        <f>IFERROR(VLOOKUP(Table2[[#This Row],[Player]],Season!$B:$AD,4,0),"-")</f>
        <v>11</v>
      </c>
      <c r="E329" s="19">
        <f>IFERROR(VLOOKUP(Table2[[#This Row],[Player]],Season!$B:$AD,7,0),"-")</f>
        <v>9.9</v>
      </c>
      <c r="F329" s="19">
        <f>IFERROR(VLOOKUP(Table2[[#This Row],[Player]],Season!$B:$AD,8,0),"-")</f>
        <v>3.5</v>
      </c>
      <c r="G329" s="19">
        <f>IFERROR(VLOOKUP(Table2[[#This Row],[Player]],Season!$B:$AD,20,0),"-")</f>
        <v>2.6</v>
      </c>
      <c r="H329" s="19">
        <f>IFERROR(VLOOKUP(Table2[[#This Row],[Player]],Season!$B:$AD,21,0),"-")</f>
        <v>0.7</v>
      </c>
      <c r="I329" s="19">
        <f>IFERROR(VLOOKUP(Table2[[#This Row],[Player]],Season!$B:$AD,9,0),"-")</f>
        <v>1.7</v>
      </c>
      <c r="J329" s="19">
        <f>IFERROR(VLOOKUP(Table2[[#This Row],[Player]],Season!$B:$AD,10,0),"-")</f>
        <v>2.5</v>
      </c>
      <c r="K329" s="19">
        <f>IFERROR(VLOOKUP(Table2[[#This Row],[Player]],Season!$B:$AD,12,0),"-")</f>
        <v>0</v>
      </c>
      <c r="L329" s="19">
        <f>IFERROR(VLOOKUP(Table2[[#This Row],[Player]],Season!$B:$AD,13,0),"-")</f>
        <v>0.2</v>
      </c>
      <c r="M329" s="19">
        <f>IFERROR(VLOOKUP(Table2[[#This Row],[Player]],Season!$B:$AD,15,0),"-")</f>
        <v>0.1</v>
      </c>
      <c r="N329" s="19">
        <f>IFERROR(VLOOKUP(Table2[[#This Row],[Player]],Season!$B:$AD,16,0),"-")</f>
        <v>0.3</v>
      </c>
      <c r="O329" s="19">
        <f>IFERROR(VLOOKUP(Table2[[#This Row],[Player]],Last3!$B:$AD,7,0),"-")</f>
        <v>6.3</v>
      </c>
      <c r="P329" s="19">
        <f>IFERROR(VLOOKUP(Table2[[#This Row],[Player]],Last3!$B:$AD,8,0),"-")</f>
        <v>3.5</v>
      </c>
      <c r="Q329" s="19">
        <f>IFERROR(VLOOKUP(Table2[[#This Row],[Player]],Last3!$B:$AD,20,0),"-")</f>
        <v>1</v>
      </c>
      <c r="R329" s="19">
        <f>IFERROR(VLOOKUP(Table2[[#This Row],[Player]],Last3!$B:$AD,21,0),"-")</f>
        <v>0.8</v>
      </c>
      <c r="S329" s="19">
        <f>IFERROR(VLOOKUP(Table2[[#This Row],[Player]],Last1!$B:$AD,7,0),"-")</f>
        <v>9.4</v>
      </c>
      <c r="T329" s="19">
        <f>IFERROR(VLOOKUP(Table2[[#This Row],[Player]],Last1!$B:$AD,8,0),"-")</f>
        <v>8</v>
      </c>
      <c r="U329" s="19">
        <f>IFERROR(VLOOKUP(Table2[[#This Row],[Player]],Last1!$B:$AD,20,0),"-")</f>
        <v>3</v>
      </c>
      <c r="V329" s="19">
        <f>IFERROR(VLOOKUP(Table2[[#This Row],[Player]],Last1!$B:$AD,21,0),"-")</f>
        <v>2</v>
      </c>
      <c r="Y329" s="128">
        <f>Table2[[#This Row],[3PM]]</f>
        <v>0</v>
      </c>
      <c r="Z329" s="128">
        <f>Table2[[#This Row],[3PA]]</f>
        <v>0.2</v>
      </c>
      <c r="AA329" s="128">
        <f>IFERROR(VLOOKUP(Table2[[#This Row],[Player]],Last1!$B:$AD,12,0),"-")</f>
        <v>0</v>
      </c>
      <c r="AB329" s="128">
        <f>IFERROR(VLOOKUP(Table2[[#This Row],[Player]],Last1!$B:$AD,13,0),"-")</f>
        <v>1</v>
      </c>
      <c r="AC329" s="128">
        <f>IFERROR(VLOOKUP(Table2[[#This Row],[Player]],Last3!$B:$AD,12,0),"-")</f>
        <v>0</v>
      </c>
      <c r="AD329" s="128">
        <f>IFERROR(VLOOKUP(Table2[[#This Row],[Player]],Last3!$B:$AD,13,0),"-")</f>
        <v>0.3</v>
      </c>
      <c r="AE329" s="135">
        <f>0.33*AVERAGE(Table2[[#This Row],[L3_3PA]],Table2[[#This Row],[SEA_3PA]])</f>
        <v>8.2500000000000004E-2</v>
      </c>
      <c r="AF329" s="76">
        <f>Table2[[#This Row],[L1_3PM]]</f>
        <v>0</v>
      </c>
      <c r="AG329" s="135">
        <f>IFERROR(Table2[[#This Row],[PROJ 3PM]]-Table2[[#This Row],[LG 3PM]],"-")</f>
        <v>8.2500000000000004E-2</v>
      </c>
      <c r="AH32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0" spans="1:34" x14ac:dyDescent="0.3">
      <c r="A330" s="2" t="s">
        <v>2412</v>
      </c>
      <c r="B330" s="129" t="str">
        <f>IFERROR(VLOOKUP(Table2[[#This Row],[Player]],Season!$B:$AD,2,0),"-")</f>
        <v>CLE</v>
      </c>
      <c r="C330" s="134">
        <f>IFERROR(VLOOKUP(Table2[[#This Row],[Player]],Season!$B:$AD,3,0),"-")</f>
        <v>26</v>
      </c>
      <c r="D330" s="134">
        <f>IFERROR(VLOOKUP(Table2[[#This Row],[Player]],Season!$B:$AD,4,0),"-")</f>
        <v>3</v>
      </c>
      <c r="E330" s="134">
        <f>IFERROR(VLOOKUP(Table2[[#This Row],[Player]],Season!$B:$AD,7,0),"-")</f>
        <v>3.6</v>
      </c>
      <c r="F330" s="19">
        <f>IFERROR(VLOOKUP(Table2[[#This Row],[Player]],Season!$B:$AD,8,0),"-")</f>
        <v>0.7</v>
      </c>
      <c r="G330" s="19">
        <f>IFERROR(VLOOKUP(Table2[[#This Row],[Player]],Season!$B:$AD,20,0),"-")</f>
        <v>0.3</v>
      </c>
      <c r="H330" s="19">
        <f>IFERROR(VLOOKUP(Table2[[#This Row],[Player]],Season!$B:$AD,21,0),"-")</f>
        <v>0.3</v>
      </c>
      <c r="I330" s="19">
        <f>IFERROR(VLOOKUP(Table2[[#This Row],[Player]],Season!$B:$AD,9,0),"-")</f>
        <v>0.3</v>
      </c>
      <c r="J330" s="19">
        <f>IFERROR(VLOOKUP(Table2[[#This Row],[Player]],Season!$B:$AD,10,0),"-")</f>
        <v>1.3</v>
      </c>
      <c r="K330" s="19">
        <f>IFERROR(VLOOKUP(Table2[[#This Row],[Player]],Season!$B:$AD,12,0),"-")</f>
        <v>0</v>
      </c>
      <c r="L330" s="19">
        <f>IFERROR(VLOOKUP(Table2[[#This Row],[Player]],Season!$B:$AD,13,0),"-")</f>
        <v>1</v>
      </c>
      <c r="M330" s="19">
        <f>IFERROR(VLOOKUP(Table2[[#This Row],[Player]],Season!$B:$AD,15,0),"-")</f>
        <v>0</v>
      </c>
      <c r="N330" s="19">
        <f>IFERROR(VLOOKUP(Table2[[#This Row],[Player]],Season!$B:$AD,16,0),"-")</f>
        <v>0</v>
      </c>
      <c r="O330" s="19">
        <f>IFERROR(VLOOKUP(Table2[[#This Row],[Player]],Last3!$B:$AD,7,0),"-")</f>
        <v>2.4</v>
      </c>
      <c r="P330" s="19">
        <f>IFERROR(VLOOKUP(Table2[[#This Row],[Player]],Last3!$B:$AD,8,0),"-")</f>
        <v>0</v>
      </c>
      <c r="Q330" s="19">
        <f>IFERROR(VLOOKUP(Table2[[#This Row],[Player]],Last3!$B:$AD,20,0),"-")</f>
        <v>1</v>
      </c>
      <c r="R330" s="19">
        <f>IFERROR(VLOOKUP(Table2[[#This Row],[Player]],Last3!$B:$AD,21,0),"-")</f>
        <v>1</v>
      </c>
      <c r="S330" s="19" t="str">
        <f>IFERROR(VLOOKUP(Table2[[#This Row],[Player]],Last1!$B:$AD,7,0),"-")</f>
        <v>-</v>
      </c>
      <c r="T330" s="19" t="str">
        <f>IFERROR(VLOOKUP(Table2[[#This Row],[Player]],Last1!$B:$AD,8,0),"-")</f>
        <v>-</v>
      </c>
      <c r="U330" s="19" t="str">
        <f>IFERROR(VLOOKUP(Table2[[#This Row],[Player]],Last1!$B:$AD,20,0),"-")</f>
        <v>-</v>
      </c>
      <c r="V330" s="19" t="str">
        <f>IFERROR(VLOOKUP(Table2[[#This Row],[Player]],Last1!$B:$AD,21,0),"-")</f>
        <v>-</v>
      </c>
      <c r="W330" s="75"/>
      <c r="X330" s="75"/>
      <c r="Y330" s="128">
        <f>Table2[[#This Row],[3PM]]</f>
        <v>0</v>
      </c>
      <c r="Z330" s="128">
        <f>Table2[[#This Row],[3PA]]</f>
        <v>1</v>
      </c>
      <c r="AA330" s="128" t="str">
        <f>IFERROR(VLOOKUP(Table2[[#This Row],[Player]],Last1!$B:$AD,12,0),"-")</f>
        <v>-</v>
      </c>
      <c r="AB330" s="128" t="str">
        <f>IFERROR(VLOOKUP(Table2[[#This Row],[Player]],Last1!$B:$AD,13,0),"-")</f>
        <v>-</v>
      </c>
      <c r="AC330" s="128">
        <f>IFERROR(VLOOKUP(Table2[[#This Row],[Player]],Last3!$B:$AD,12,0),"-")</f>
        <v>0</v>
      </c>
      <c r="AD330" s="128">
        <f>IFERROR(VLOOKUP(Table2[[#This Row],[Player]],Last3!$B:$AD,13,0),"-")</f>
        <v>1</v>
      </c>
      <c r="AE330" s="135">
        <f>0.33*AVERAGE(Table2[[#This Row],[L3_3PA]],Table2[[#This Row],[SEA_3PA]])</f>
        <v>0.33</v>
      </c>
      <c r="AF330" s="76" t="str">
        <f>Table2[[#This Row],[L1_3PM]]</f>
        <v>-</v>
      </c>
      <c r="AG330" s="135" t="str">
        <f>IFERROR(Table2[[#This Row],[PROJ 3PM]]-Table2[[#This Row],[LG 3PM]],"-")</f>
        <v>-</v>
      </c>
      <c r="AH330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1" spans="1:34" x14ac:dyDescent="0.3">
      <c r="A331" s="2" t="s">
        <v>40</v>
      </c>
      <c r="B331" s="129" t="str">
        <f>IFERROR(VLOOKUP(Table2[[#This Row],[Player]],Season!$B:$AD,2,0),"-")</f>
        <v>CHI</v>
      </c>
      <c r="C331" s="19">
        <f>IFERROR(VLOOKUP(Table2[[#This Row],[Player]],Season!$B:$AD,3,0),"-")</f>
        <v>26</v>
      </c>
      <c r="D331" s="19">
        <f>IFERROR(VLOOKUP(Table2[[#This Row],[Player]],Season!$B:$AD,4,0),"-")</f>
        <v>11</v>
      </c>
      <c r="E331" s="19">
        <f>IFERROR(VLOOKUP(Table2[[#This Row],[Player]],Season!$B:$AD,7,0),"-")</f>
        <v>10.199999999999999</v>
      </c>
      <c r="F331" s="19">
        <f>IFERROR(VLOOKUP(Table2[[#This Row],[Player]],Season!$B:$AD,8,0),"-")</f>
        <v>4</v>
      </c>
      <c r="G331" s="19">
        <f>IFERROR(VLOOKUP(Table2[[#This Row],[Player]],Season!$B:$AD,20,0),"-")</f>
        <v>1.6</v>
      </c>
      <c r="H331" s="19">
        <f>IFERROR(VLOOKUP(Table2[[#This Row],[Player]],Season!$B:$AD,21,0),"-")</f>
        <v>0.5</v>
      </c>
      <c r="I331" s="19">
        <f>IFERROR(VLOOKUP(Table2[[#This Row],[Player]],Season!$B:$AD,9,0),"-")</f>
        <v>1.5</v>
      </c>
      <c r="J331" s="19">
        <f>IFERROR(VLOOKUP(Table2[[#This Row],[Player]],Season!$B:$AD,10,0),"-")</f>
        <v>3</v>
      </c>
      <c r="K331" s="19">
        <f>IFERROR(VLOOKUP(Table2[[#This Row],[Player]],Season!$B:$AD,12,0),"-")</f>
        <v>0.4</v>
      </c>
      <c r="L331" s="19">
        <f>IFERROR(VLOOKUP(Table2[[#This Row],[Player]],Season!$B:$AD,13,0),"-")</f>
        <v>1.2</v>
      </c>
      <c r="M331" s="19">
        <f>IFERROR(VLOOKUP(Table2[[#This Row],[Player]],Season!$B:$AD,15,0),"-")</f>
        <v>0.5</v>
      </c>
      <c r="N331" s="19">
        <f>IFERROR(VLOOKUP(Table2[[#This Row],[Player]],Season!$B:$AD,16,0),"-")</f>
        <v>1</v>
      </c>
      <c r="O331" s="19">
        <f>IFERROR(VLOOKUP(Table2[[#This Row],[Player]],Last3!$B:$AD,7,0),"-")</f>
        <v>19.899999999999999</v>
      </c>
      <c r="P331" s="19">
        <f>IFERROR(VLOOKUP(Table2[[#This Row],[Player]],Last3!$B:$AD,8,0),"-")</f>
        <v>7.3</v>
      </c>
      <c r="Q331" s="19">
        <f>IFERROR(VLOOKUP(Table2[[#This Row],[Player]],Last3!$B:$AD,20,0),"-")</f>
        <v>3</v>
      </c>
      <c r="R331" s="19">
        <f>IFERROR(VLOOKUP(Table2[[#This Row],[Player]],Last3!$B:$AD,21,0),"-")</f>
        <v>0.8</v>
      </c>
      <c r="S331" s="19">
        <f>IFERROR(VLOOKUP(Table2[[#This Row],[Player]],Last1!$B:$AD,7,0),"-")</f>
        <v>19.7</v>
      </c>
      <c r="T331" s="19">
        <f>IFERROR(VLOOKUP(Table2[[#This Row],[Player]],Last1!$B:$AD,8,0),"-")</f>
        <v>3</v>
      </c>
      <c r="U331" s="19">
        <f>IFERROR(VLOOKUP(Table2[[#This Row],[Player]],Last1!$B:$AD,20,0),"-")</f>
        <v>3</v>
      </c>
      <c r="V331" s="19">
        <f>IFERROR(VLOOKUP(Table2[[#This Row],[Player]],Last1!$B:$AD,21,0),"-")</f>
        <v>1</v>
      </c>
      <c r="Y331" s="128">
        <f>Table2[[#This Row],[3PM]]</f>
        <v>0.4</v>
      </c>
      <c r="Z331" s="128">
        <f>Table2[[#This Row],[3PA]]</f>
        <v>1.2</v>
      </c>
      <c r="AA331" s="128">
        <f>IFERROR(VLOOKUP(Table2[[#This Row],[Player]],Last1!$B:$AD,12,0),"-")</f>
        <v>0</v>
      </c>
      <c r="AB331" s="128">
        <f>IFERROR(VLOOKUP(Table2[[#This Row],[Player]],Last1!$B:$AD,13,0),"-")</f>
        <v>2</v>
      </c>
      <c r="AC331" s="128">
        <f>IFERROR(VLOOKUP(Table2[[#This Row],[Player]],Last3!$B:$AD,12,0),"-")</f>
        <v>0.8</v>
      </c>
      <c r="AD331" s="128">
        <f>IFERROR(VLOOKUP(Table2[[#This Row],[Player]],Last3!$B:$AD,13,0),"-")</f>
        <v>2.2999999999999998</v>
      </c>
      <c r="AE331" s="135">
        <f>0.33*AVERAGE(Table2[[#This Row],[L3_3PA]],Table2[[#This Row],[SEA_3PA]])</f>
        <v>0.57750000000000001</v>
      </c>
      <c r="AF331" s="76">
        <f>Table2[[#This Row],[L1_3PM]]</f>
        <v>0</v>
      </c>
      <c r="AG331" s="135">
        <f>IFERROR(Table2[[#This Row],[PROJ 3PM]]-Table2[[#This Row],[LG 3PM]],"-")</f>
        <v>0.57750000000000001</v>
      </c>
      <c r="AH33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2" spans="1:34" x14ac:dyDescent="0.3">
      <c r="A332" s="2" t="s">
        <v>2413</v>
      </c>
      <c r="B332" s="129" t="str">
        <f>IFERROR(VLOOKUP(Table2[[#This Row],[Player]],Season!$B:$AD,2,0),"-")</f>
        <v>OKC</v>
      </c>
      <c r="C332" s="19">
        <f>IFERROR(VLOOKUP(Table2[[#This Row],[Player]],Season!$B:$AD,3,0),"-")</f>
        <v>22</v>
      </c>
      <c r="D332" s="19">
        <f>IFERROR(VLOOKUP(Table2[[#This Row],[Player]],Season!$B:$AD,4,0),"-")</f>
        <v>3</v>
      </c>
      <c r="E332" s="19">
        <f>IFERROR(VLOOKUP(Table2[[#This Row],[Player]],Season!$B:$AD,7,0),"-")</f>
        <v>8.9</v>
      </c>
      <c r="F332" s="19">
        <f>IFERROR(VLOOKUP(Table2[[#This Row],[Player]],Season!$B:$AD,8,0),"-")</f>
        <v>3</v>
      </c>
      <c r="G332" s="19">
        <f>IFERROR(VLOOKUP(Table2[[#This Row],[Player]],Season!$B:$AD,20,0),"-")</f>
        <v>0.3</v>
      </c>
      <c r="H332" s="19">
        <f>IFERROR(VLOOKUP(Table2[[#This Row],[Player]],Season!$B:$AD,21,0),"-")</f>
        <v>1.3</v>
      </c>
      <c r="I332" s="19">
        <f>IFERROR(VLOOKUP(Table2[[#This Row],[Player]],Season!$B:$AD,9,0),"-")</f>
        <v>1.3</v>
      </c>
      <c r="J332" s="19">
        <f>IFERROR(VLOOKUP(Table2[[#This Row],[Player]],Season!$B:$AD,10,0),"-")</f>
        <v>2.7</v>
      </c>
      <c r="K332" s="19">
        <f>IFERROR(VLOOKUP(Table2[[#This Row],[Player]],Season!$B:$AD,12,0),"-")</f>
        <v>0.3</v>
      </c>
      <c r="L332" s="19">
        <f>IFERROR(VLOOKUP(Table2[[#This Row],[Player]],Season!$B:$AD,13,0),"-")</f>
        <v>1</v>
      </c>
      <c r="M332" s="19">
        <f>IFERROR(VLOOKUP(Table2[[#This Row],[Player]],Season!$B:$AD,15,0),"-")</f>
        <v>0</v>
      </c>
      <c r="N332" s="19">
        <f>IFERROR(VLOOKUP(Table2[[#This Row],[Player]],Season!$B:$AD,16,0),"-")</f>
        <v>0</v>
      </c>
      <c r="O332" s="19">
        <f>IFERROR(VLOOKUP(Table2[[#This Row],[Player]],Last3!$B:$AD,7,0),"-")</f>
        <v>7.4</v>
      </c>
      <c r="P332" s="19">
        <f>IFERROR(VLOOKUP(Table2[[#This Row],[Player]],Last3!$B:$AD,8,0),"-")</f>
        <v>4</v>
      </c>
      <c r="Q332" s="19">
        <f>IFERROR(VLOOKUP(Table2[[#This Row],[Player]],Last3!$B:$AD,20,0),"-")</f>
        <v>0</v>
      </c>
      <c r="R332" s="19">
        <f>IFERROR(VLOOKUP(Table2[[#This Row],[Player]],Last3!$B:$AD,21,0),"-")</f>
        <v>0</v>
      </c>
      <c r="S332" s="19">
        <f>IFERROR(VLOOKUP(Table2[[#This Row],[Player]],Last1!$B:$AD,7,0),"-")</f>
        <v>7.4</v>
      </c>
      <c r="T332" s="19">
        <f>IFERROR(VLOOKUP(Table2[[#This Row],[Player]],Last1!$B:$AD,8,0),"-")</f>
        <v>4</v>
      </c>
      <c r="U332" s="19">
        <f>IFERROR(VLOOKUP(Table2[[#This Row],[Player]],Last1!$B:$AD,20,0),"-")</f>
        <v>0</v>
      </c>
      <c r="V332" s="19">
        <f>IFERROR(VLOOKUP(Table2[[#This Row],[Player]],Last1!$B:$AD,21,0),"-")</f>
        <v>0</v>
      </c>
      <c r="Y332" s="128">
        <f>Table2[[#This Row],[3PM]]</f>
        <v>0.3</v>
      </c>
      <c r="Z332" s="128">
        <f>Table2[[#This Row],[3PA]]</f>
        <v>1</v>
      </c>
      <c r="AA332" s="128">
        <f>IFERROR(VLOOKUP(Table2[[#This Row],[Player]],Last1!$B:$AD,12,0),"-")</f>
        <v>0</v>
      </c>
      <c r="AB332" s="128">
        <f>IFERROR(VLOOKUP(Table2[[#This Row],[Player]],Last1!$B:$AD,13,0),"-")</f>
        <v>1</v>
      </c>
      <c r="AC332" s="128">
        <f>IFERROR(VLOOKUP(Table2[[#This Row],[Player]],Last3!$B:$AD,12,0),"-")</f>
        <v>0</v>
      </c>
      <c r="AD332" s="128">
        <f>IFERROR(VLOOKUP(Table2[[#This Row],[Player]],Last3!$B:$AD,13,0),"-")</f>
        <v>1</v>
      </c>
      <c r="AE332" s="83">
        <f>0.33*AVERAGE(Table2[[#This Row],[L3_3PA]],Table2[[#This Row],[SEA_3PA]])</f>
        <v>0.33</v>
      </c>
      <c r="AF332" s="21">
        <f>Table2[[#This Row],[L1_3PM]]</f>
        <v>0</v>
      </c>
      <c r="AG332" s="83">
        <f>IFERROR(Table2[[#This Row],[PROJ 3PM]]-Table2[[#This Row],[LG 3PM]],"-")</f>
        <v>0.33</v>
      </c>
      <c r="AH33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3" spans="1:34" x14ac:dyDescent="0.3">
      <c r="A333" s="2" t="s">
        <v>356</v>
      </c>
      <c r="B333" s="129" t="str">
        <f>IFERROR(VLOOKUP(Table2[[#This Row],[Player]],Season!$B:$AD,2,0),"-")</f>
        <v>DEN</v>
      </c>
      <c r="C333" s="19">
        <f>IFERROR(VLOOKUP(Table2[[#This Row],[Player]],Season!$B:$AD,3,0),"-")</f>
        <v>21</v>
      </c>
      <c r="D333" s="19">
        <f>IFERROR(VLOOKUP(Table2[[#This Row],[Player]],Season!$B:$AD,4,0),"-")</f>
        <v>14</v>
      </c>
      <c r="E333" s="19">
        <f>IFERROR(VLOOKUP(Table2[[#This Row],[Player]],Season!$B:$AD,7,0),"-")</f>
        <v>11.8</v>
      </c>
      <c r="F333" s="19">
        <f>IFERROR(VLOOKUP(Table2[[#This Row],[Player]],Season!$B:$AD,8,0),"-")</f>
        <v>3.6</v>
      </c>
      <c r="G333" s="19">
        <f>IFERROR(VLOOKUP(Table2[[#This Row],[Player]],Season!$B:$AD,20,0),"-")</f>
        <v>1.7</v>
      </c>
      <c r="H333" s="19">
        <f>IFERROR(VLOOKUP(Table2[[#This Row],[Player]],Season!$B:$AD,21,0),"-")</f>
        <v>0.7</v>
      </c>
      <c r="I333" s="19">
        <f>IFERROR(VLOOKUP(Table2[[#This Row],[Player]],Season!$B:$AD,9,0),"-")</f>
        <v>1.3</v>
      </c>
      <c r="J333" s="19">
        <f>IFERROR(VLOOKUP(Table2[[#This Row],[Player]],Season!$B:$AD,10,0),"-")</f>
        <v>2.6</v>
      </c>
      <c r="K333" s="19">
        <f>IFERROR(VLOOKUP(Table2[[#This Row],[Player]],Season!$B:$AD,12,0),"-")</f>
        <v>0.6</v>
      </c>
      <c r="L333" s="19">
        <f>IFERROR(VLOOKUP(Table2[[#This Row],[Player]],Season!$B:$AD,13,0),"-")</f>
        <v>1.2</v>
      </c>
      <c r="M333" s="19">
        <f>IFERROR(VLOOKUP(Table2[[#This Row],[Player]],Season!$B:$AD,15,0),"-")</f>
        <v>0.5</v>
      </c>
      <c r="N333" s="19">
        <f>IFERROR(VLOOKUP(Table2[[#This Row],[Player]],Season!$B:$AD,16,0),"-")</f>
        <v>0.6</v>
      </c>
      <c r="O333" s="19">
        <f>IFERROR(VLOOKUP(Table2[[#This Row],[Player]],Last3!$B:$AD,7,0),"-")</f>
        <v>16</v>
      </c>
      <c r="P333" s="19">
        <f>IFERROR(VLOOKUP(Table2[[#This Row],[Player]],Last3!$B:$AD,8,0),"-")</f>
        <v>2</v>
      </c>
      <c r="Q333" s="19">
        <f>IFERROR(VLOOKUP(Table2[[#This Row],[Player]],Last3!$B:$AD,20,0),"-")</f>
        <v>1.5</v>
      </c>
      <c r="R333" s="19">
        <f>IFERROR(VLOOKUP(Table2[[#This Row],[Player]],Last3!$B:$AD,21,0),"-")</f>
        <v>1.3</v>
      </c>
      <c r="S333" s="19">
        <f>IFERROR(VLOOKUP(Table2[[#This Row],[Player]],Last1!$B:$AD,7,0),"-")</f>
        <v>16.600000000000001</v>
      </c>
      <c r="T333" s="19">
        <f>IFERROR(VLOOKUP(Table2[[#This Row],[Player]],Last1!$B:$AD,8,0),"-")</f>
        <v>8</v>
      </c>
      <c r="U333" s="19">
        <f>IFERROR(VLOOKUP(Table2[[#This Row],[Player]],Last1!$B:$AD,20,0),"-")</f>
        <v>3</v>
      </c>
      <c r="V333" s="19">
        <f>IFERROR(VLOOKUP(Table2[[#This Row],[Player]],Last1!$B:$AD,21,0),"-")</f>
        <v>1</v>
      </c>
      <c r="Y333" s="128">
        <f>Table2[[#This Row],[3PM]]</f>
        <v>0.6</v>
      </c>
      <c r="Z333" s="128">
        <f>Table2[[#This Row],[3PA]]</f>
        <v>1.2</v>
      </c>
      <c r="AA333" s="128">
        <f>IFERROR(VLOOKUP(Table2[[#This Row],[Player]],Last1!$B:$AD,12,0),"-")</f>
        <v>2</v>
      </c>
      <c r="AB333" s="128">
        <f>IFERROR(VLOOKUP(Table2[[#This Row],[Player]],Last1!$B:$AD,13,0),"-")</f>
        <v>3</v>
      </c>
      <c r="AC333" s="128">
        <f>IFERROR(VLOOKUP(Table2[[#This Row],[Player]],Last3!$B:$AD,12,0),"-")</f>
        <v>0.5</v>
      </c>
      <c r="AD333" s="128">
        <f>IFERROR(VLOOKUP(Table2[[#This Row],[Player]],Last3!$B:$AD,13,0),"-")</f>
        <v>1.8</v>
      </c>
      <c r="AE333" s="135">
        <f>0.33*AVERAGE(Table2[[#This Row],[L3_3PA]],Table2[[#This Row],[SEA_3PA]])</f>
        <v>0.495</v>
      </c>
      <c r="AF333" s="76">
        <f>Table2[[#This Row],[L1_3PM]]</f>
        <v>2</v>
      </c>
      <c r="AG333" s="135">
        <f>IFERROR(Table2[[#This Row],[PROJ 3PM]]-Table2[[#This Row],[LG 3PM]],"-")</f>
        <v>-1.5049999999999999</v>
      </c>
      <c r="AH33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4" spans="1:34" x14ac:dyDescent="0.3">
      <c r="A334" s="2" t="s">
        <v>2174</v>
      </c>
      <c r="B334" s="129" t="str">
        <f>IFERROR(VLOOKUP(Table2[[#This Row],[Player]],Season!$B:$AD,2,0),"-")</f>
        <v>PHX</v>
      </c>
      <c r="C334" s="134">
        <f>IFERROR(VLOOKUP(Table2[[#This Row],[Player]],Season!$B:$AD,3,0),"-")</f>
        <v>29</v>
      </c>
      <c r="D334" s="134">
        <f>IFERROR(VLOOKUP(Table2[[#This Row],[Player]],Season!$B:$AD,4,0),"-")</f>
        <v>10</v>
      </c>
      <c r="E334" s="134">
        <f>IFERROR(VLOOKUP(Table2[[#This Row],[Player]],Season!$B:$AD,7,0),"-")</f>
        <v>13.2</v>
      </c>
      <c r="F334" s="19">
        <f>IFERROR(VLOOKUP(Table2[[#This Row],[Player]],Season!$B:$AD,8,0),"-")</f>
        <v>4.8</v>
      </c>
      <c r="G334" s="19">
        <f>IFERROR(VLOOKUP(Table2[[#This Row],[Player]],Season!$B:$AD,20,0),"-")</f>
        <v>3</v>
      </c>
      <c r="H334" s="19">
        <f>IFERROR(VLOOKUP(Table2[[#This Row],[Player]],Season!$B:$AD,21,0),"-")</f>
        <v>0.3</v>
      </c>
      <c r="I334" s="19">
        <f>IFERROR(VLOOKUP(Table2[[#This Row],[Player]],Season!$B:$AD,9,0),"-")</f>
        <v>2.2000000000000002</v>
      </c>
      <c r="J334" s="19">
        <f>IFERROR(VLOOKUP(Table2[[#This Row],[Player]],Season!$B:$AD,10,0),"-")</f>
        <v>4.9000000000000004</v>
      </c>
      <c r="K334" s="19">
        <f>IFERROR(VLOOKUP(Table2[[#This Row],[Player]],Season!$B:$AD,12,0),"-")</f>
        <v>0.3</v>
      </c>
      <c r="L334" s="19">
        <f>IFERROR(VLOOKUP(Table2[[#This Row],[Player]],Season!$B:$AD,13,0),"-")</f>
        <v>1.2</v>
      </c>
      <c r="M334" s="19">
        <f>IFERROR(VLOOKUP(Table2[[#This Row],[Player]],Season!$B:$AD,15,0),"-")</f>
        <v>0.1</v>
      </c>
      <c r="N334" s="19">
        <f>IFERROR(VLOOKUP(Table2[[#This Row],[Player]],Season!$B:$AD,16,0),"-")</f>
        <v>0.2</v>
      </c>
      <c r="O334" s="19">
        <f>IFERROR(VLOOKUP(Table2[[#This Row],[Player]],Last3!$B:$AD,7,0),"-")</f>
        <v>24.1</v>
      </c>
      <c r="P334" s="19">
        <f>IFERROR(VLOOKUP(Table2[[#This Row],[Player]],Last3!$B:$AD,8,0),"-")</f>
        <v>11.5</v>
      </c>
      <c r="Q334" s="19">
        <f>IFERROR(VLOOKUP(Table2[[#This Row],[Player]],Last3!$B:$AD,20,0),"-")</f>
        <v>4.8</v>
      </c>
      <c r="R334" s="19">
        <f>IFERROR(VLOOKUP(Table2[[#This Row],[Player]],Last3!$B:$AD,21,0),"-")</f>
        <v>0.8</v>
      </c>
      <c r="S334" s="19">
        <f>IFERROR(VLOOKUP(Table2[[#This Row],[Player]],Last1!$B:$AD,7,0),"-")</f>
        <v>21.1</v>
      </c>
      <c r="T334" s="19">
        <f>IFERROR(VLOOKUP(Table2[[#This Row],[Player]],Last1!$B:$AD,8,0),"-")</f>
        <v>9</v>
      </c>
      <c r="U334" s="19">
        <f>IFERROR(VLOOKUP(Table2[[#This Row],[Player]],Last1!$B:$AD,20,0),"-")</f>
        <v>4</v>
      </c>
      <c r="V334" s="19">
        <f>IFERROR(VLOOKUP(Table2[[#This Row],[Player]],Last1!$B:$AD,21,0),"-")</f>
        <v>1</v>
      </c>
      <c r="W334" s="75"/>
      <c r="X334" s="75"/>
      <c r="Y334" s="128">
        <f>Table2[[#This Row],[3PM]]</f>
        <v>0.3</v>
      </c>
      <c r="Z334" s="128">
        <f>Table2[[#This Row],[3PA]]</f>
        <v>1.2</v>
      </c>
      <c r="AA334" s="128">
        <f>IFERROR(VLOOKUP(Table2[[#This Row],[Player]],Last1!$B:$AD,12,0),"-")</f>
        <v>0</v>
      </c>
      <c r="AB334" s="128">
        <f>IFERROR(VLOOKUP(Table2[[#This Row],[Player]],Last1!$B:$AD,13,0),"-")</f>
        <v>2</v>
      </c>
      <c r="AC334" s="128">
        <f>IFERROR(VLOOKUP(Table2[[#This Row],[Player]],Last3!$B:$AD,12,0),"-")</f>
        <v>0.8</v>
      </c>
      <c r="AD334" s="128">
        <f>IFERROR(VLOOKUP(Table2[[#This Row],[Player]],Last3!$B:$AD,13,0),"-")</f>
        <v>2.8</v>
      </c>
      <c r="AE334" s="135">
        <f>0.33*AVERAGE(Table2[[#This Row],[L3_3PA]],Table2[[#This Row],[SEA_3PA]])</f>
        <v>0.66</v>
      </c>
      <c r="AF334" s="76">
        <f>Table2[[#This Row],[L1_3PM]]</f>
        <v>0</v>
      </c>
      <c r="AG334" s="135">
        <f>IFERROR(Table2[[#This Row],[PROJ 3PM]]-Table2[[#This Row],[LG 3PM]],"-")</f>
        <v>0.66</v>
      </c>
      <c r="AH33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5" spans="1:34" x14ac:dyDescent="0.3">
      <c r="A335" s="2" t="s">
        <v>385</v>
      </c>
      <c r="B335" s="129" t="str">
        <f>IFERROR(VLOOKUP(Table2[[#This Row],[Player]],Season!$B:$AD,2,0),"-")</f>
        <v>PHI</v>
      </c>
      <c r="C335" s="134">
        <f>IFERROR(VLOOKUP(Table2[[#This Row],[Player]],Season!$B:$AD,3,0),"-")</f>
        <v>29</v>
      </c>
      <c r="D335" s="134">
        <f>IFERROR(VLOOKUP(Table2[[#This Row],[Player]],Season!$B:$AD,4,0),"-")</f>
        <v>3</v>
      </c>
      <c r="E335" s="134">
        <f>IFERROR(VLOOKUP(Table2[[#This Row],[Player]],Season!$B:$AD,7,0),"-")</f>
        <v>3.9</v>
      </c>
      <c r="F335" s="19">
        <f>IFERROR(VLOOKUP(Table2[[#This Row],[Player]],Season!$B:$AD,8,0),"-")</f>
        <v>1</v>
      </c>
      <c r="G335" s="19">
        <f>IFERROR(VLOOKUP(Table2[[#This Row],[Player]],Season!$B:$AD,20,0),"-")</f>
        <v>1.7</v>
      </c>
      <c r="H335" s="19">
        <f>IFERROR(VLOOKUP(Table2[[#This Row],[Player]],Season!$B:$AD,21,0),"-")</f>
        <v>0</v>
      </c>
      <c r="I335" s="19">
        <f>IFERROR(VLOOKUP(Table2[[#This Row],[Player]],Season!$B:$AD,9,0),"-")</f>
        <v>0.3</v>
      </c>
      <c r="J335" s="19">
        <f>IFERROR(VLOOKUP(Table2[[#This Row],[Player]],Season!$B:$AD,10,0),"-")</f>
        <v>1.3</v>
      </c>
      <c r="K335" s="19">
        <f>IFERROR(VLOOKUP(Table2[[#This Row],[Player]],Season!$B:$AD,12,0),"-")</f>
        <v>0</v>
      </c>
      <c r="L335" s="19">
        <f>IFERROR(VLOOKUP(Table2[[#This Row],[Player]],Season!$B:$AD,13,0),"-")</f>
        <v>0.3</v>
      </c>
      <c r="M335" s="19">
        <f>IFERROR(VLOOKUP(Table2[[#This Row],[Player]],Season!$B:$AD,15,0),"-")</f>
        <v>0.3</v>
      </c>
      <c r="N335" s="19">
        <f>IFERROR(VLOOKUP(Table2[[#This Row],[Player]],Season!$B:$AD,16,0),"-")</f>
        <v>0.7</v>
      </c>
      <c r="O335" s="19">
        <f>IFERROR(VLOOKUP(Table2[[#This Row],[Player]],Last3!$B:$AD,7,0),"-")</f>
        <v>4.5</v>
      </c>
      <c r="P335" s="19">
        <f>IFERROR(VLOOKUP(Table2[[#This Row],[Player]],Last3!$B:$AD,8,0),"-")</f>
        <v>1.5</v>
      </c>
      <c r="Q335" s="19">
        <f>IFERROR(VLOOKUP(Table2[[#This Row],[Player]],Last3!$B:$AD,20,0),"-")</f>
        <v>1.5</v>
      </c>
      <c r="R335" s="19">
        <f>IFERROR(VLOOKUP(Table2[[#This Row],[Player]],Last3!$B:$AD,21,0),"-")</f>
        <v>0</v>
      </c>
      <c r="S335" s="19">
        <f>IFERROR(VLOOKUP(Table2[[#This Row],[Player]],Last1!$B:$AD,7,0),"-")</f>
        <v>5.8</v>
      </c>
      <c r="T335" s="19">
        <f>IFERROR(VLOOKUP(Table2[[#This Row],[Player]],Last1!$B:$AD,8,0),"-")</f>
        <v>3</v>
      </c>
      <c r="U335" s="19">
        <f>IFERROR(VLOOKUP(Table2[[#This Row],[Player]],Last1!$B:$AD,20,0),"-")</f>
        <v>2</v>
      </c>
      <c r="V335" s="19">
        <f>IFERROR(VLOOKUP(Table2[[#This Row],[Player]],Last1!$B:$AD,21,0),"-")</f>
        <v>0</v>
      </c>
      <c r="W335" s="75"/>
      <c r="X335" s="75"/>
      <c r="Y335" s="128">
        <f>Table2[[#This Row],[3PM]]</f>
        <v>0</v>
      </c>
      <c r="Z335" s="128">
        <f>Table2[[#This Row],[3PA]]</f>
        <v>0.3</v>
      </c>
      <c r="AA335" s="128">
        <f>IFERROR(VLOOKUP(Table2[[#This Row],[Player]],Last1!$B:$AD,12,0),"-")</f>
        <v>0</v>
      </c>
      <c r="AB335" s="128">
        <f>IFERROR(VLOOKUP(Table2[[#This Row],[Player]],Last1!$B:$AD,13,0),"-")</f>
        <v>1</v>
      </c>
      <c r="AC335" s="128">
        <f>IFERROR(VLOOKUP(Table2[[#This Row],[Player]],Last3!$B:$AD,12,0),"-")</f>
        <v>0</v>
      </c>
      <c r="AD335" s="128">
        <f>IFERROR(VLOOKUP(Table2[[#This Row],[Player]],Last3!$B:$AD,13,0),"-")</f>
        <v>0.5</v>
      </c>
      <c r="AE335" s="135">
        <f>0.33*AVERAGE(Table2[[#This Row],[L3_3PA]],Table2[[#This Row],[SEA_3PA]])</f>
        <v>0.13200000000000001</v>
      </c>
      <c r="AF335" s="76">
        <f>Table2[[#This Row],[L1_3PM]]</f>
        <v>0</v>
      </c>
      <c r="AG335" s="135">
        <f>IFERROR(Table2[[#This Row],[PROJ 3PM]]-Table2[[#This Row],[LG 3PM]],"-")</f>
        <v>0.13200000000000001</v>
      </c>
      <c r="AH33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6" spans="1:34" x14ac:dyDescent="0.3">
      <c r="A336" s="2" t="s">
        <v>300</v>
      </c>
      <c r="B336" s="129" t="str">
        <f>IFERROR(VLOOKUP(Table2[[#This Row],[Player]],Season!$B:$AD,2,0),"-")</f>
        <v>MEM</v>
      </c>
      <c r="C336" s="19">
        <f>IFERROR(VLOOKUP(Table2[[#This Row],[Player]],Season!$B:$AD,3,0),"-")</f>
        <v>21</v>
      </c>
      <c r="D336" s="19">
        <f>IFERROR(VLOOKUP(Table2[[#This Row],[Player]],Season!$B:$AD,4,0),"-")</f>
        <v>2</v>
      </c>
      <c r="E336" s="19">
        <f>IFERROR(VLOOKUP(Table2[[#This Row],[Player]],Season!$B:$AD,7,0),"-")</f>
        <v>2.8</v>
      </c>
      <c r="F336" s="19">
        <f>IFERROR(VLOOKUP(Table2[[#This Row],[Player]],Season!$B:$AD,8,0),"-")</f>
        <v>1.5</v>
      </c>
      <c r="G336" s="19">
        <f>IFERROR(VLOOKUP(Table2[[#This Row],[Player]],Season!$B:$AD,20,0),"-")</f>
        <v>0.5</v>
      </c>
      <c r="H336" s="19">
        <f>IFERROR(VLOOKUP(Table2[[#This Row],[Player]],Season!$B:$AD,21,0),"-")</f>
        <v>0</v>
      </c>
      <c r="I336" s="19">
        <f>IFERROR(VLOOKUP(Table2[[#This Row],[Player]],Season!$B:$AD,9,0),"-")</f>
        <v>0.5</v>
      </c>
      <c r="J336" s="19">
        <f>IFERROR(VLOOKUP(Table2[[#This Row],[Player]],Season!$B:$AD,10,0),"-")</f>
        <v>2</v>
      </c>
      <c r="K336" s="19">
        <f>IFERROR(VLOOKUP(Table2[[#This Row],[Player]],Season!$B:$AD,12,0),"-")</f>
        <v>0.5</v>
      </c>
      <c r="L336" s="19">
        <f>IFERROR(VLOOKUP(Table2[[#This Row],[Player]],Season!$B:$AD,13,0),"-")</f>
        <v>2</v>
      </c>
      <c r="M336" s="19">
        <f>IFERROR(VLOOKUP(Table2[[#This Row],[Player]],Season!$B:$AD,15,0),"-")</f>
        <v>0</v>
      </c>
      <c r="N336" s="19">
        <f>IFERROR(VLOOKUP(Table2[[#This Row],[Player]],Season!$B:$AD,16,0),"-")</f>
        <v>0</v>
      </c>
      <c r="O336" s="19" t="str">
        <f>IFERROR(VLOOKUP(Table2[[#This Row],[Player]],Last3!$B:$AD,7,0),"-")</f>
        <v>-</v>
      </c>
      <c r="P336" s="19" t="str">
        <f>IFERROR(VLOOKUP(Table2[[#This Row],[Player]],Last3!$B:$AD,8,0),"-")</f>
        <v>-</v>
      </c>
      <c r="Q336" s="19" t="str">
        <f>IFERROR(VLOOKUP(Table2[[#This Row],[Player]],Last3!$B:$AD,20,0),"-")</f>
        <v>-</v>
      </c>
      <c r="R336" s="19" t="str">
        <f>IFERROR(VLOOKUP(Table2[[#This Row],[Player]],Last3!$B:$AD,21,0),"-")</f>
        <v>-</v>
      </c>
      <c r="S336" s="19" t="str">
        <f>IFERROR(VLOOKUP(Table2[[#This Row],[Player]],Last1!$B:$AD,7,0),"-")</f>
        <v>-</v>
      </c>
      <c r="T336" s="19" t="str">
        <f>IFERROR(VLOOKUP(Table2[[#This Row],[Player]],Last1!$B:$AD,8,0),"-")</f>
        <v>-</v>
      </c>
      <c r="U336" s="19" t="str">
        <f>IFERROR(VLOOKUP(Table2[[#This Row],[Player]],Last1!$B:$AD,20,0),"-")</f>
        <v>-</v>
      </c>
      <c r="V336" s="19" t="str">
        <f>IFERROR(VLOOKUP(Table2[[#This Row],[Player]],Last1!$B:$AD,21,0),"-")</f>
        <v>-</v>
      </c>
      <c r="Y336" s="128">
        <f>Table2[[#This Row],[3PM]]</f>
        <v>0.5</v>
      </c>
      <c r="Z336" s="128">
        <f>Table2[[#This Row],[3PA]]</f>
        <v>2</v>
      </c>
      <c r="AA336" s="128" t="str">
        <f>IFERROR(VLOOKUP(Table2[[#This Row],[Player]],Last1!$B:$AD,12,0),"-")</f>
        <v>-</v>
      </c>
      <c r="AB336" s="128" t="str">
        <f>IFERROR(VLOOKUP(Table2[[#This Row],[Player]],Last1!$B:$AD,13,0),"-")</f>
        <v>-</v>
      </c>
      <c r="AC336" s="128" t="str">
        <f>IFERROR(VLOOKUP(Table2[[#This Row],[Player]],Last3!$B:$AD,12,0),"-")</f>
        <v>-</v>
      </c>
      <c r="AD336" s="128" t="str">
        <f>IFERROR(VLOOKUP(Table2[[#This Row],[Player]],Last3!$B:$AD,13,0),"-")</f>
        <v>-</v>
      </c>
      <c r="AE336" s="135">
        <f>0.33*AVERAGE(Table2[[#This Row],[L3_3PA]],Table2[[#This Row],[SEA_3PA]])</f>
        <v>0.66</v>
      </c>
      <c r="AF336" s="76" t="str">
        <f>Table2[[#This Row],[L1_3PM]]</f>
        <v>-</v>
      </c>
      <c r="AG336" s="135" t="str">
        <f>IFERROR(Table2[[#This Row],[PROJ 3PM]]-Table2[[#This Row],[LG 3PM]],"-")</f>
        <v>-</v>
      </c>
      <c r="AH33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7" spans="1:34" x14ac:dyDescent="0.3">
      <c r="A337" s="2" t="s">
        <v>436</v>
      </c>
      <c r="B337" s="129" t="str">
        <f>IFERROR(VLOOKUP(Table2[[#This Row],[Player]],Season!$B:$AD,2,0),"-")</f>
        <v>MEM</v>
      </c>
      <c r="C337" s="134">
        <f>IFERROR(VLOOKUP(Table2[[#This Row],[Player]],Season!$B:$AD,3,0),"-")</f>
        <v>20</v>
      </c>
      <c r="D337" s="134">
        <f>IFERROR(VLOOKUP(Table2[[#This Row],[Player]],Season!$B:$AD,4,0),"-")</f>
        <v>6</v>
      </c>
      <c r="E337" s="134">
        <f>IFERROR(VLOOKUP(Table2[[#This Row],[Player]],Season!$B:$AD,7,0),"-")</f>
        <v>4.5999999999999996</v>
      </c>
      <c r="F337" s="19">
        <f>IFERROR(VLOOKUP(Table2[[#This Row],[Player]],Season!$B:$AD,8,0),"-")</f>
        <v>1.5</v>
      </c>
      <c r="G337" s="19">
        <f>IFERROR(VLOOKUP(Table2[[#This Row],[Player]],Season!$B:$AD,20,0),"-")</f>
        <v>0.3</v>
      </c>
      <c r="H337" s="19">
        <f>IFERROR(VLOOKUP(Table2[[#This Row],[Player]],Season!$B:$AD,21,0),"-")</f>
        <v>1.2</v>
      </c>
      <c r="I337" s="19">
        <f>IFERROR(VLOOKUP(Table2[[#This Row],[Player]],Season!$B:$AD,9,0),"-")</f>
        <v>0.7</v>
      </c>
      <c r="J337" s="19">
        <f>IFERROR(VLOOKUP(Table2[[#This Row],[Player]],Season!$B:$AD,10,0),"-")</f>
        <v>1.3</v>
      </c>
      <c r="K337" s="19">
        <f>IFERROR(VLOOKUP(Table2[[#This Row],[Player]],Season!$B:$AD,12,0),"-")</f>
        <v>0</v>
      </c>
      <c r="L337" s="19">
        <f>IFERROR(VLOOKUP(Table2[[#This Row],[Player]],Season!$B:$AD,13,0),"-")</f>
        <v>0.2</v>
      </c>
      <c r="M337" s="19">
        <f>IFERROR(VLOOKUP(Table2[[#This Row],[Player]],Season!$B:$AD,15,0),"-")</f>
        <v>0.2</v>
      </c>
      <c r="N337" s="19">
        <f>IFERROR(VLOOKUP(Table2[[#This Row],[Player]],Season!$B:$AD,16,0),"-")</f>
        <v>0.3</v>
      </c>
      <c r="O337" s="19">
        <f>IFERROR(VLOOKUP(Table2[[#This Row],[Player]],Last3!$B:$AD,7,0),"-")</f>
        <v>10</v>
      </c>
      <c r="P337" s="19">
        <f>IFERROR(VLOOKUP(Table2[[#This Row],[Player]],Last3!$B:$AD,8,0),"-")</f>
        <v>4</v>
      </c>
      <c r="Q337" s="19">
        <f>IFERROR(VLOOKUP(Table2[[#This Row],[Player]],Last3!$B:$AD,20,0),"-")</f>
        <v>1</v>
      </c>
      <c r="R337" s="19">
        <f>IFERROR(VLOOKUP(Table2[[#This Row],[Player]],Last3!$B:$AD,21,0),"-")</f>
        <v>3</v>
      </c>
      <c r="S337" s="19" t="str">
        <f>IFERROR(VLOOKUP(Table2[[#This Row],[Player]],Last1!$B:$AD,7,0),"-")</f>
        <v>-</v>
      </c>
      <c r="T337" s="19" t="str">
        <f>IFERROR(VLOOKUP(Table2[[#This Row],[Player]],Last1!$B:$AD,8,0),"-")</f>
        <v>-</v>
      </c>
      <c r="U337" s="19" t="str">
        <f>IFERROR(VLOOKUP(Table2[[#This Row],[Player]],Last1!$B:$AD,20,0),"-")</f>
        <v>-</v>
      </c>
      <c r="V337" s="19" t="str">
        <f>IFERROR(VLOOKUP(Table2[[#This Row],[Player]],Last1!$B:$AD,21,0),"-")</f>
        <v>-</v>
      </c>
      <c r="W337" s="75"/>
      <c r="X337" s="75"/>
      <c r="Y337" s="128">
        <f>Table2[[#This Row],[3PM]]</f>
        <v>0</v>
      </c>
      <c r="Z337" s="128">
        <f>Table2[[#This Row],[3PA]]</f>
        <v>0.2</v>
      </c>
      <c r="AA337" s="128" t="str">
        <f>IFERROR(VLOOKUP(Table2[[#This Row],[Player]],Last1!$B:$AD,12,0),"-")</f>
        <v>-</v>
      </c>
      <c r="AB337" s="128" t="str">
        <f>IFERROR(VLOOKUP(Table2[[#This Row],[Player]],Last1!$B:$AD,13,0),"-")</f>
        <v>-</v>
      </c>
      <c r="AC337" s="128">
        <f>IFERROR(VLOOKUP(Table2[[#This Row],[Player]],Last3!$B:$AD,12,0),"-")</f>
        <v>0</v>
      </c>
      <c r="AD337" s="128">
        <f>IFERROR(VLOOKUP(Table2[[#This Row],[Player]],Last3!$B:$AD,13,0),"-")</f>
        <v>1</v>
      </c>
      <c r="AE337" s="135">
        <f>0.33*AVERAGE(Table2[[#This Row],[L3_3PA]],Table2[[#This Row],[SEA_3PA]])</f>
        <v>0.19800000000000001</v>
      </c>
      <c r="AF337" s="76" t="str">
        <f>Table2[[#This Row],[L1_3PM]]</f>
        <v>-</v>
      </c>
      <c r="AG337" s="135" t="str">
        <f>IFERROR(Table2[[#This Row],[PROJ 3PM]]-Table2[[#This Row],[LG 3PM]],"-")</f>
        <v>-</v>
      </c>
      <c r="AH337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8" spans="1:34" x14ac:dyDescent="0.3">
      <c r="A338" s="2" t="s">
        <v>396</v>
      </c>
      <c r="B338" s="129" t="str">
        <f>IFERROR(VLOOKUP(Table2[[#This Row],[Player]],Season!$B:$AD,2,0),"-")</f>
        <v>MEM</v>
      </c>
      <c r="C338" s="19">
        <f>IFERROR(VLOOKUP(Table2[[#This Row],[Player]],Season!$B:$AD,3,0),"-")</f>
        <v>20</v>
      </c>
      <c r="D338" s="19">
        <f>IFERROR(VLOOKUP(Table2[[#This Row],[Player]],Season!$B:$AD,4,0),"-")</f>
        <v>8</v>
      </c>
      <c r="E338" s="19">
        <f>IFERROR(VLOOKUP(Table2[[#This Row],[Player]],Season!$B:$AD,7,0),"-")</f>
        <v>7.4</v>
      </c>
      <c r="F338" s="19">
        <f>IFERROR(VLOOKUP(Table2[[#This Row],[Player]],Season!$B:$AD,8,0),"-")</f>
        <v>5.5</v>
      </c>
      <c r="G338" s="19">
        <f>IFERROR(VLOOKUP(Table2[[#This Row],[Player]],Season!$B:$AD,20,0),"-")</f>
        <v>2.5</v>
      </c>
      <c r="H338" s="19">
        <f>IFERROR(VLOOKUP(Table2[[#This Row],[Player]],Season!$B:$AD,21,0),"-")</f>
        <v>1.4</v>
      </c>
      <c r="I338" s="19">
        <f>IFERROR(VLOOKUP(Table2[[#This Row],[Player]],Season!$B:$AD,9,0),"-")</f>
        <v>2.2999999999999998</v>
      </c>
      <c r="J338" s="19">
        <f>IFERROR(VLOOKUP(Table2[[#This Row],[Player]],Season!$B:$AD,10,0),"-")</f>
        <v>4</v>
      </c>
      <c r="K338" s="19">
        <f>IFERROR(VLOOKUP(Table2[[#This Row],[Player]],Season!$B:$AD,12,0),"-")</f>
        <v>0.6</v>
      </c>
      <c r="L338" s="19">
        <f>IFERROR(VLOOKUP(Table2[[#This Row],[Player]],Season!$B:$AD,13,0),"-")</f>
        <v>1</v>
      </c>
      <c r="M338" s="19">
        <f>IFERROR(VLOOKUP(Table2[[#This Row],[Player]],Season!$B:$AD,15,0),"-")</f>
        <v>0.4</v>
      </c>
      <c r="N338" s="19">
        <f>IFERROR(VLOOKUP(Table2[[#This Row],[Player]],Season!$B:$AD,16,0),"-")</f>
        <v>0.8</v>
      </c>
      <c r="O338" s="19">
        <f>IFERROR(VLOOKUP(Table2[[#This Row],[Player]],Last3!$B:$AD,7,0),"-")</f>
        <v>11.9</v>
      </c>
      <c r="P338" s="19">
        <f>IFERROR(VLOOKUP(Table2[[#This Row],[Player]],Last3!$B:$AD,8,0),"-")</f>
        <v>8</v>
      </c>
      <c r="Q338" s="19">
        <f>IFERROR(VLOOKUP(Table2[[#This Row],[Player]],Last3!$B:$AD,20,0),"-")</f>
        <v>3</v>
      </c>
      <c r="R338" s="19">
        <f>IFERROR(VLOOKUP(Table2[[#This Row],[Player]],Last3!$B:$AD,21,0),"-")</f>
        <v>2.5</v>
      </c>
      <c r="S338" s="19" t="str">
        <f>IFERROR(VLOOKUP(Table2[[#This Row],[Player]],Last1!$B:$AD,7,0),"-")</f>
        <v>-</v>
      </c>
      <c r="T338" s="19" t="str">
        <f>IFERROR(VLOOKUP(Table2[[#This Row],[Player]],Last1!$B:$AD,8,0),"-")</f>
        <v>-</v>
      </c>
      <c r="U338" s="19" t="str">
        <f>IFERROR(VLOOKUP(Table2[[#This Row],[Player]],Last1!$B:$AD,20,0),"-")</f>
        <v>-</v>
      </c>
      <c r="V338" s="19" t="str">
        <f>IFERROR(VLOOKUP(Table2[[#This Row],[Player]],Last1!$B:$AD,21,0),"-")</f>
        <v>-</v>
      </c>
      <c r="Y338" s="128">
        <f>Table2[[#This Row],[3PM]]</f>
        <v>0.6</v>
      </c>
      <c r="Z338" s="128">
        <f>Table2[[#This Row],[3PA]]</f>
        <v>1</v>
      </c>
      <c r="AA338" s="128" t="str">
        <f>IFERROR(VLOOKUP(Table2[[#This Row],[Player]],Last1!$B:$AD,12,0),"-")</f>
        <v>-</v>
      </c>
      <c r="AB338" s="128" t="str">
        <f>IFERROR(VLOOKUP(Table2[[#This Row],[Player]],Last1!$B:$AD,13,0),"-")</f>
        <v>-</v>
      </c>
      <c r="AC338" s="128">
        <f>IFERROR(VLOOKUP(Table2[[#This Row],[Player]],Last3!$B:$AD,12,0),"-")</f>
        <v>0.5</v>
      </c>
      <c r="AD338" s="128">
        <f>IFERROR(VLOOKUP(Table2[[#This Row],[Player]],Last3!$B:$AD,13,0),"-")</f>
        <v>0.5</v>
      </c>
      <c r="AE338" s="135">
        <f>0.33*AVERAGE(Table2[[#This Row],[L3_3PA]],Table2[[#This Row],[SEA_3PA]])</f>
        <v>0.2475</v>
      </c>
      <c r="AF338" s="76" t="str">
        <f>Table2[[#This Row],[L1_3PM]]</f>
        <v>-</v>
      </c>
      <c r="AG338" s="135" t="str">
        <f>IFERROR(Table2[[#This Row],[PROJ 3PM]]-Table2[[#This Row],[LG 3PM]],"-")</f>
        <v>-</v>
      </c>
      <c r="AH33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39" spans="1:34" x14ac:dyDescent="0.3">
      <c r="A339" s="2" t="s">
        <v>461</v>
      </c>
      <c r="B339" s="129" t="str">
        <f>IFERROR(VLOOKUP(Table2[[#This Row],[Player]],Season!$B:$AD,2,0),"-")</f>
        <v>MEM</v>
      </c>
      <c r="C339" s="19">
        <f>IFERROR(VLOOKUP(Table2[[#This Row],[Player]],Season!$B:$AD,3,0),"-")</f>
        <v>22</v>
      </c>
      <c r="D339" s="19">
        <f>IFERROR(VLOOKUP(Table2[[#This Row],[Player]],Season!$B:$AD,4,0),"-")</f>
        <v>1</v>
      </c>
      <c r="E339" s="19">
        <f>IFERROR(VLOOKUP(Table2[[#This Row],[Player]],Season!$B:$AD,7,0),"-")</f>
        <v>2.6</v>
      </c>
      <c r="F339" s="19">
        <f>IFERROR(VLOOKUP(Table2[[#This Row],[Player]],Season!$B:$AD,8,0),"-")</f>
        <v>3</v>
      </c>
      <c r="G339" s="19">
        <f>IFERROR(VLOOKUP(Table2[[#This Row],[Player]],Season!$B:$AD,20,0),"-")</f>
        <v>0</v>
      </c>
      <c r="H339" s="19">
        <f>IFERROR(VLOOKUP(Table2[[#This Row],[Player]],Season!$B:$AD,21,0),"-")</f>
        <v>0</v>
      </c>
      <c r="I339" s="19">
        <f>IFERROR(VLOOKUP(Table2[[#This Row],[Player]],Season!$B:$AD,9,0),"-")</f>
        <v>1</v>
      </c>
      <c r="J339" s="19">
        <f>IFERROR(VLOOKUP(Table2[[#This Row],[Player]],Season!$B:$AD,10,0),"-")</f>
        <v>1</v>
      </c>
      <c r="K339" s="19">
        <f>IFERROR(VLOOKUP(Table2[[#This Row],[Player]],Season!$B:$AD,12,0),"-")</f>
        <v>1</v>
      </c>
      <c r="L339" s="19">
        <f>IFERROR(VLOOKUP(Table2[[#This Row],[Player]],Season!$B:$AD,13,0),"-")</f>
        <v>1</v>
      </c>
      <c r="M339" s="19">
        <f>IFERROR(VLOOKUP(Table2[[#This Row],[Player]],Season!$B:$AD,15,0),"-")</f>
        <v>0</v>
      </c>
      <c r="N339" s="19">
        <f>IFERROR(VLOOKUP(Table2[[#This Row],[Player]],Season!$B:$AD,16,0),"-")</f>
        <v>0</v>
      </c>
      <c r="O339" s="19" t="str">
        <f>IFERROR(VLOOKUP(Table2[[#This Row],[Player]],Last3!$B:$AD,7,0),"-")</f>
        <v>-</v>
      </c>
      <c r="P339" s="19" t="str">
        <f>IFERROR(VLOOKUP(Table2[[#This Row],[Player]],Last3!$B:$AD,8,0),"-")</f>
        <v>-</v>
      </c>
      <c r="Q339" s="19" t="str">
        <f>IFERROR(VLOOKUP(Table2[[#This Row],[Player]],Last3!$B:$AD,20,0),"-")</f>
        <v>-</v>
      </c>
      <c r="R339" s="19" t="str">
        <f>IFERROR(VLOOKUP(Table2[[#This Row],[Player]],Last3!$B:$AD,21,0),"-")</f>
        <v>-</v>
      </c>
      <c r="S339" s="19" t="str">
        <f>IFERROR(VLOOKUP(Table2[[#This Row],[Player]],Last1!$B:$AD,7,0),"-")</f>
        <v>-</v>
      </c>
      <c r="T339" s="19" t="str">
        <f>IFERROR(VLOOKUP(Table2[[#This Row],[Player]],Last1!$B:$AD,8,0),"-")</f>
        <v>-</v>
      </c>
      <c r="U339" s="19" t="str">
        <f>IFERROR(VLOOKUP(Table2[[#This Row],[Player]],Last1!$B:$AD,20,0),"-")</f>
        <v>-</v>
      </c>
      <c r="V339" s="19" t="str">
        <f>IFERROR(VLOOKUP(Table2[[#This Row],[Player]],Last1!$B:$AD,21,0),"-")</f>
        <v>-</v>
      </c>
      <c r="Y339" s="128">
        <f>Table2[[#This Row],[3PM]]</f>
        <v>1</v>
      </c>
      <c r="Z339" s="128">
        <f>Table2[[#This Row],[3PA]]</f>
        <v>1</v>
      </c>
      <c r="AA339" s="128" t="str">
        <f>IFERROR(VLOOKUP(Table2[[#This Row],[Player]],Last1!$B:$AD,12,0),"-")</f>
        <v>-</v>
      </c>
      <c r="AB339" s="128" t="str">
        <f>IFERROR(VLOOKUP(Table2[[#This Row],[Player]],Last1!$B:$AD,13,0),"-")</f>
        <v>-</v>
      </c>
      <c r="AC339" s="128" t="str">
        <f>IFERROR(VLOOKUP(Table2[[#This Row],[Player]],Last3!$B:$AD,12,0),"-")</f>
        <v>-</v>
      </c>
      <c r="AD339" s="128" t="str">
        <f>IFERROR(VLOOKUP(Table2[[#This Row],[Player]],Last3!$B:$AD,13,0),"-")</f>
        <v>-</v>
      </c>
      <c r="AE339" s="135">
        <f>0.33*AVERAGE(Table2[[#This Row],[L3_3PA]],Table2[[#This Row],[SEA_3PA]])</f>
        <v>0.33</v>
      </c>
      <c r="AF339" s="76" t="str">
        <f>Table2[[#This Row],[L1_3PM]]</f>
        <v>-</v>
      </c>
      <c r="AG339" s="135" t="str">
        <f>IFERROR(Table2[[#This Row],[PROJ 3PM]]-Table2[[#This Row],[LG 3PM]],"-")</f>
        <v>-</v>
      </c>
      <c r="AH33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0" spans="1:34" x14ac:dyDescent="0.3">
      <c r="A340" s="2" t="s">
        <v>341</v>
      </c>
      <c r="B340" s="129" t="str">
        <f>IFERROR(VLOOKUP(Table2[[#This Row],[Player]],Season!$B:$AD,2,0),"-")</f>
        <v>ATL</v>
      </c>
      <c r="C340" s="19">
        <f>IFERROR(VLOOKUP(Table2[[#This Row],[Player]],Season!$B:$AD,3,0),"-")</f>
        <v>19</v>
      </c>
      <c r="D340" s="19">
        <f>IFERROR(VLOOKUP(Table2[[#This Row],[Player]],Season!$B:$AD,4,0),"-")</f>
        <v>10</v>
      </c>
      <c r="E340" s="19">
        <f>IFERROR(VLOOKUP(Table2[[#This Row],[Player]],Season!$B:$AD,7,0),"-")</f>
        <v>14.3</v>
      </c>
      <c r="F340" s="19">
        <f>IFERROR(VLOOKUP(Table2[[#This Row],[Player]],Season!$B:$AD,8,0),"-")</f>
        <v>6.4</v>
      </c>
      <c r="G340" s="19">
        <f>IFERROR(VLOOKUP(Table2[[#This Row],[Player]],Season!$B:$AD,20,0),"-")</f>
        <v>2.2999999999999998</v>
      </c>
      <c r="H340" s="19">
        <f>IFERROR(VLOOKUP(Table2[[#This Row],[Player]],Season!$B:$AD,21,0),"-")</f>
        <v>1</v>
      </c>
      <c r="I340" s="19">
        <f>IFERROR(VLOOKUP(Table2[[#This Row],[Player]],Season!$B:$AD,9,0),"-")</f>
        <v>2.2999999999999998</v>
      </c>
      <c r="J340" s="19">
        <f>IFERROR(VLOOKUP(Table2[[#This Row],[Player]],Season!$B:$AD,10,0),"-")</f>
        <v>5.7</v>
      </c>
      <c r="K340" s="19">
        <f>IFERROR(VLOOKUP(Table2[[#This Row],[Player]],Season!$B:$AD,12,0),"-")</f>
        <v>0.8</v>
      </c>
      <c r="L340" s="19">
        <f>IFERROR(VLOOKUP(Table2[[#This Row],[Player]],Season!$B:$AD,13,0),"-")</f>
        <v>2.7</v>
      </c>
      <c r="M340" s="19">
        <f>IFERROR(VLOOKUP(Table2[[#This Row],[Player]],Season!$B:$AD,15,0),"-")</f>
        <v>1</v>
      </c>
      <c r="N340" s="19">
        <f>IFERROR(VLOOKUP(Table2[[#This Row],[Player]],Season!$B:$AD,16,0),"-")</f>
        <v>1</v>
      </c>
      <c r="O340" s="19">
        <f>IFERROR(VLOOKUP(Table2[[#This Row],[Player]],Last3!$B:$AD,7,0),"-")</f>
        <v>18.2</v>
      </c>
      <c r="P340" s="19">
        <f>IFERROR(VLOOKUP(Table2[[#This Row],[Player]],Last3!$B:$AD,8,0),"-")</f>
        <v>5.7</v>
      </c>
      <c r="Q340" s="19">
        <f>IFERROR(VLOOKUP(Table2[[#This Row],[Player]],Last3!$B:$AD,20,0),"-")</f>
        <v>1.7</v>
      </c>
      <c r="R340" s="19">
        <f>IFERROR(VLOOKUP(Table2[[#This Row],[Player]],Last3!$B:$AD,21,0),"-")</f>
        <v>2</v>
      </c>
      <c r="S340" s="19" t="str">
        <f>IFERROR(VLOOKUP(Table2[[#This Row],[Player]],Last1!$B:$AD,7,0),"-")</f>
        <v>-</v>
      </c>
      <c r="T340" s="19" t="str">
        <f>IFERROR(VLOOKUP(Table2[[#This Row],[Player]],Last1!$B:$AD,8,0),"-")</f>
        <v>-</v>
      </c>
      <c r="U340" s="19" t="str">
        <f>IFERROR(VLOOKUP(Table2[[#This Row],[Player]],Last1!$B:$AD,20,0),"-")</f>
        <v>-</v>
      </c>
      <c r="V340" s="19" t="str">
        <f>IFERROR(VLOOKUP(Table2[[#This Row],[Player]],Last1!$B:$AD,21,0),"-")</f>
        <v>-</v>
      </c>
      <c r="Y340" s="128">
        <f>Table2[[#This Row],[3PM]]</f>
        <v>0.8</v>
      </c>
      <c r="Z340" s="128">
        <f>Table2[[#This Row],[3PA]]</f>
        <v>2.7</v>
      </c>
      <c r="AA340" s="128" t="str">
        <f>IFERROR(VLOOKUP(Table2[[#This Row],[Player]],Last1!$B:$AD,12,0),"-")</f>
        <v>-</v>
      </c>
      <c r="AB340" s="128" t="str">
        <f>IFERROR(VLOOKUP(Table2[[#This Row],[Player]],Last1!$B:$AD,13,0),"-")</f>
        <v>-</v>
      </c>
      <c r="AC340" s="128">
        <f>IFERROR(VLOOKUP(Table2[[#This Row],[Player]],Last3!$B:$AD,12,0),"-")</f>
        <v>1</v>
      </c>
      <c r="AD340" s="128">
        <f>IFERROR(VLOOKUP(Table2[[#This Row],[Player]],Last3!$B:$AD,13,0),"-")</f>
        <v>2.7</v>
      </c>
      <c r="AE340" s="135">
        <f>0.33*AVERAGE(Table2[[#This Row],[L3_3PA]],Table2[[#This Row],[SEA_3PA]])</f>
        <v>0.89100000000000013</v>
      </c>
      <c r="AF340" s="76" t="str">
        <f>Table2[[#This Row],[L1_3PM]]</f>
        <v>-</v>
      </c>
      <c r="AG340" s="135" t="str">
        <f>IFERROR(Table2[[#This Row],[PROJ 3PM]]-Table2[[#This Row],[LG 3PM]],"-")</f>
        <v>-</v>
      </c>
      <c r="AH34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1" spans="1:34" x14ac:dyDescent="0.3">
      <c r="A341" s="2" t="s">
        <v>329</v>
      </c>
      <c r="B341" s="129" t="str">
        <f>IFERROR(VLOOKUP(Table2[[#This Row],[Player]],Season!$B:$AD,2,0),"-")</f>
        <v>ATL</v>
      </c>
      <c r="C341" s="19">
        <f>IFERROR(VLOOKUP(Table2[[#This Row],[Player]],Season!$B:$AD,3,0),"-")</f>
        <v>26</v>
      </c>
      <c r="D341" s="19">
        <f>IFERROR(VLOOKUP(Table2[[#This Row],[Player]],Season!$B:$AD,4,0),"-")</f>
        <v>7</v>
      </c>
      <c r="E341" s="19">
        <f>IFERROR(VLOOKUP(Table2[[#This Row],[Player]],Season!$B:$AD,7,0),"-")</f>
        <v>7.9</v>
      </c>
      <c r="F341" s="19">
        <f>IFERROR(VLOOKUP(Table2[[#This Row],[Player]],Season!$B:$AD,8,0),"-")</f>
        <v>2.4</v>
      </c>
      <c r="G341" s="19">
        <f>IFERROR(VLOOKUP(Table2[[#This Row],[Player]],Season!$B:$AD,20,0),"-")</f>
        <v>0.4</v>
      </c>
      <c r="H341" s="19">
        <f>IFERROR(VLOOKUP(Table2[[#This Row],[Player]],Season!$B:$AD,21,0),"-")</f>
        <v>2</v>
      </c>
      <c r="I341" s="19">
        <f>IFERROR(VLOOKUP(Table2[[#This Row],[Player]],Season!$B:$AD,9,0),"-")</f>
        <v>1</v>
      </c>
      <c r="J341" s="19">
        <f>IFERROR(VLOOKUP(Table2[[#This Row],[Player]],Season!$B:$AD,10,0),"-")</f>
        <v>1.9</v>
      </c>
      <c r="K341" s="19">
        <f>IFERROR(VLOOKUP(Table2[[#This Row],[Player]],Season!$B:$AD,12,0),"-")</f>
        <v>0.3</v>
      </c>
      <c r="L341" s="19">
        <f>IFERROR(VLOOKUP(Table2[[#This Row],[Player]],Season!$B:$AD,13,0),"-")</f>
        <v>0.6</v>
      </c>
      <c r="M341" s="19">
        <f>IFERROR(VLOOKUP(Table2[[#This Row],[Player]],Season!$B:$AD,15,0),"-")</f>
        <v>0.1</v>
      </c>
      <c r="N341" s="19">
        <f>IFERROR(VLOOKUP(Table2[[#This Row],[Player]],Season!$B:$AD,16,0),"-")</f>
        <v>0.3</v>
      </c>
      <c r="O341" s="19">
        <f>IFERROR(VLOOKUP(Table2[[#This Row],[Player]],Last3!$B:$AD,7,0),"-")</f>
        <v>10.5</v>
      </c>
      <c r="P341" s="19">
        <f>IFERROR(VLOOKUP(Table2[[#This Row],[Player]],Last3!$B:$AD,8,0),"-")</f>
        <v>3.7</v>
      </c>
      <c r="Q341" s="19">
        <f>IFERROR(VLOOKUP(Table2[[#This Row],[Player]],Last3!$B:$AD,20,0),"-")</f>
        <v>0.7</v>
      </c>
      <c r="R341" s="19">
        <f>IFERROR(VLOOKUP(Table2[[#This Row],[Player]],Last3!$B:$AD,21,0),"-")</f>
        <v>3</v>
      </c>
      <c r="S341" s="19" t="str">
        <f>IFERROR(VLOOKUP(Table2[[#This Row],[Player]],Last1!$B:$AD,7,0),"-")</f>
        <v>-</v>
      </c>
      <c r="T341" s="19" t="str">
        <f>IFERROR(VLOOKUP(Table2[[#This Row],[Player]],Last1!$B:$AD,8,0),"-")</f>
        <v>-</v>
      </c>
      <c r="U341" s="19" t="str">
        <f>IFERROR(VLOOKUP(Table2[[#This Row],[Player]],Last1!$B:$AD,20,0),"-")</f>
        <v>-</v>
      </c>
      <c r="V341" s="19" t="str">
        <f>IFERROR(VLOOKUP(Table2[[#This Row],[Player]],Last1!$B:$AD,21,0),"-")</f>
        <v>-</v>
      </c>
      <c r="Y341" s="128">
        <f>Table2[[#This Row],[3PM]]</f>
        <v>0.3</v>
      </c>
      <c r="Z341" s="128">
        <f>Table2[[#This Row],[3PA]]</f>
        <v>0.6</v>
      </c>
      <c r="AA341" s="128" t="str">
        <f>IFERROR(VLOOKUP(Table2[[#This Row],[Player]],Last1!$B:$AD,12,0),"-")</f>
        <v>-</v>
      </c>
      <c r="AB341" s="128" t="str">
        <f>IFERROR(VLOOKUP(Table2[[#This Row],[Player]],Last1!$B:$AD,13,0),"-")</f>
        <v>-</v>
      </c>
      <c r="AC341" s="128">
        <f>IFERROR(VLOOKUP(Table2[[#This Row],[Player]],Last3!$B:$AD,12,0),"-")</f>
        <v>0.7</v>
      </c>
      <c r="AD341" s="128">
        <f>IFERROR(VLOOKUP(Table2[[#This Row],[Player]],Last3!$B:$AD,13,0),"-")</f>
        <v>1</v>
      </c>
      <c r="AE341" s="135">
        <f>0.33*AVERAGE(Table2[[#This Row],[L3_3PA]],Table2[[#This Row],[SEA_3PA]])</f>
        <v>0.26400000000000001</v>
      </c>
      <c r="AF341" s="76" t="str">
        <f>Table2[[#This Row],[L1_3PM]]</f>
        <v>-</v>
      </c>
      <c r="AG341" s="135" t="str">
        <f>IFERROR(Table2[[#This Row],[PROJ 3PM]]-Table2[[#This Row],[LG 3PM]],"-")</f>
        <v>-</v>
      </c>
      <c r="AH34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2" spans="1:34" x14ac:dyDescent="0.3">
      <c r="A342" s="2" t="s">
        <v>359</v>
      </c>
      <c r="B342" s="129" t="str">
        <f>IFERROR(VLOOKUP(Table2[[#This Row],[Player]],Season!$B:$AD,2,0),"-")</f>
        <v>POR</v>
      </c>
      <c r="C342" s="134">
        <f>IFERROR(VLOOKUP(Table2[[#This Row],[Player]],Season!$B:$AD,3,0),"-")</f>
        <v>21</v>
      </c>
      <c r="D342" s="134">
        <f>IFERROR(VLOOKUP(Table2[[#This Row],[Player]],Season!$B:$AD,4,0),"-")</f>
        <v>10</v>
      </c>
      <c r="E342" s="134">
        <f>IFERROR(VLOOKUP(Table2[[#This Row],[Player]],Season!$B:$AD,7,0),"-")</f>
        <v>11.5</v>
      </c>
      <c r="F342" s="19">
        <f>IFERROR(VLOOKUP(Table2[[#This Row],[Player]],Season!$B:$AD,8,0),"-")</f>
        <v>5.9</v>
      </c>
      <c r="G342" s="19">
        <f>IFERROR(VLOOKUP(Table2[[#This Row],[Player]],Season!$B:$AD,20,0),"-")</f>
        <v>0.9</v>
      </c>
      <c r="H342" s="19">
        <f>IFERROR(VLOOKUP(Table2[[#This Row],[Player]],Season!$B:$AD,21,0),"-")</f>
        <v>2.7</v>
      </c>
      <c r="I342" s="19">
        <f>IFERROR(VLOOKUP(Table2[[#This Row],[Player]],Season!$B:$AD,9,0),"-")</f>
        <v>1.9</v>
      </c>
      <c r="J342" s="19">
        <f>IFERROR(VLOOKUP(Table2[[#This Row],[Player]],Season!$B:$AD,10,0),"-")</f>
        <v>4.7</v>
      </c>
      <c r="K342" s="19">
        <f>IFERROR(VLOOKUP(Table2[[#This Row],[Player]],Season!$B:$AD,12,0),"-")</f>
        <v>0.6</v>
      </c>
      <c r="L342" s="19">
        <f>IFERROR(VLOOKUP(Table2[[#This Row],[Player]],Season!$B:$AD,13,0),"-")</f>
        <v>2.1</v>
      </c>
      <c r="M342" s="19">
        <f>IFERROR(VLOOKUP(Table2[[#This Row],[Player]],Season!$B:$AD,15,0),"-")</f>
        <v>1.5</v>
      </c>
      <c r="N342" s="19">
        <f>IFERROR(VLOOKUP(Table2[[#This Row],[Player]],Season!$B:$AD,16,0),"-")</f>
        <v>2</v>
      </c>
      <c r="O342" s="19">
        <f>IFERROR(VLOOKUP(Table2[[#This Row],[Player]],Last3!$B:$AD,7,0),"-")</f>
        <v>26.3</v>
      </c>
      <c r="P342" s="19">
        <f>IFERROR(VLOOKUP(Table2[[#This Row],[Player]],Last3!$B:$AD,8,0),"-")</f>
        <v>15.3</v>
      </c>
      <c r="Q342" s="19">
        <f>IFERROR(VLOOKUP(Table2[[#This Row],[Player]],Last3!$B:$AD,20,0),"-")</f>
        <v>2</v>
      </c>
      <c r="R342" s="19">
        <f>IFERROR(VLOOKUP(Table2[[#This Row],[Player]],Last3!$B:$AD,21,0),"-")</f>
        <v>5.7</v>
      </c>
      <c r="S342" s="19">
        <f>IFERROR(VLOOKUP(Table2[[#This Row],[Player]],Last1!$B:$AD,7,0),"-")</f>
        <v>31.4</v>
      </c>
      <c r="T342" s="19">
        <f>IFERROR(VLOOKUP(Table2[[#This Row],[Player]],Last1!$B:$AD,8,0),"-")</f>
        <v>20</v>
      </c>
      <c r="U342" s="19">
        <f>IFERROR(VLOOKUP(Table2[[#This Row],[Player]],Last1!$B:$AD,20,0),"-")</f>
        <v>3</v>
      </c>
      <c r="V342" s="19">
        <f>IFERROR(VLOOKUP(Table2[[#This Row],[Player]],Last1!$B:$AD,21,0),"-")</f>
        <v>6</v>
      </c>
      <c r="W342" s="75"/>
      <c r="X342" s="75"/>
      <c r="Y342" s="128">
        <f>Table2[[#This Row],[3PM]]</f>
        <v>0.6</v>
      </c>
      <c r="Z342" s="128">
        <f>Table2[[#This Row],[3PA]]</f>
        <v>2.1</v>
      </c>
      <c r="AA342" s="128">
        <f>IFERROR(VLOOKUP(Table2[[#This Row],[Player]],Last1!$B:$AD,12,0),"-")</f>
        <v>3</v>
      </c>
      <c r="AB342" s="128">
        <f>IFERROR(VLOOKUP(Table2[[#This Row],[Player]],Last1!$B:$AD,13,0),"-")</f>
        <v>7</v>
      </c>
      <c r="AC342" s="128">
        <f>IFERROR(VLOOKUP(Table2[[#This Row],[Player]],Last3!$B:$AD,12,0),"-")</f>
        <v>2</v>
      </c>
      <c r="AD342" s="128">
        <f>IFERROR(VLOOKUP(Table2[[#This Row],[Player]],Last3!$B:$AD,13,0),"-")</f>
        <v>5</v>
      </c>
      <c r="AE342" s="135">
        <f>0.33*AVERAGE(Table2[[#This Row],[L3_3PA]],Table2[[#This Row],[SEA_3PA]])</f>
        <v>1.1715</v>
      </c>
      <c r="AF342" s="76">
        <f>Table2[[#This Row],[L1_3PM]]</f>
        <v>3</v>
      </c>
      <c r="AG342" s="135">
        <f>IFERROR(Table2[[#This Row],[PROJ 3PM]]-Table2[[#This Row],[LG 3PM]],"-")</f>
        <v>-1.8285</v>
      </c>
      <c r="AH342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3" spans="1:34" x14ac:dyDescent="0.3">
      <c r="A343" s="2" t="s">
        <v>452</v>
      </c>
      <c r="B343" s="129" t="str">
        <f>IFERROR(VLOOKUP(Table2[[#This Row],[Player]],Season!$B:$AD,2,0),"-")</f>
        <v>POR</v>
      </c>
      <c r="C343" s="19">
        <f>IFERROR(VLOOKUP(Table2[[#This Row],[Player]],Season!$B:$AD,3,0),"-")</f>
        <v>23</v>
      </c>
      <c r="D343" s="19">
        <f>IFERROR(VLOOKUP(Table2[[#This Row],[Player]],Season!$B:$AD,4,0),"-")</f>
        <v>10</v>
      </c>
      <c r="E343" s="19">
        <f>IFERROR(VLOOKUP(Table2[[#This Row],[Player]],Season!$B:$AD,7,0),"-")</f>
        <v>12.5</v>
      </c>
      <c r="F343" s="19">
        <f>IFERROR(VLOOKUP(Table2[[#This Row],[Player]],Season!$B:$AD,8,0),"-")</f>
        <v>6.1</v>
      </c>
      <c r="G343" s="19">
        <f>IFERROR(VLOOKUP(Table2[[#This Row],[Player]],Season!$B:$AD,20,0),"-")</f>
        <v>2.5</v>
      </c>
      <c r="H343" s="19">
        <f>IFERROR(VLOOKUP(Table2[[#This Row],[Player]],Season!$B:$AD,21,0),"-")</f>
        <v>0.6</v>
      </c>
      <c r="I343" s="19">
        <f>IFERROR(VLOOKUP(Table2[[#This Row],[Player]],Season!$B:$AD,9,0),"-")</f>
        <v>2.5</v>
      </c>
      <c r="J343" s="19">
        <f>IFERROR(VLOOKUP(Table2[[#This Row],[Player]],Season!$B:$AD,10,0),"-")</f>
        <v>5.2</v>
      </c>
      <c r="K343" s="19">
        <f>IFERROR(VLOOKUP(Table2[[#This Row],[Player]],Season!$B:$AD,12,0),"-")</f>
        <v>0.8</v>
      </c>
      <c r="L343" s="19">
        <f>IFERROR(VLOOKUP(Table2[[#This Row],[Player]],Season!$B:$AD,13,0),"-")</f>
        <v>2.5</v>
      </c>
      <c r="M343" s="19">
        <f>IFERROR(VLOOKUP(Table2[[#This Row],[Player]],Season!$B:$AD,15,0),"-")</f>
        <v>0.3</v>
      </c>
      <c r="N343" s="19">
        <f>IFERROR(VLOOKUP(Table2[[#This Row],[Player]],Season!$B:$AD,16,0),"-")</f>
        <v>0.3</v>
      </c>
      <c r="O343" s="19">
        <f>IFERROR(VLOOKUP(Table2[[#This Row],[Player]],Last3!$B:$AD,7,0),"-")</f>
        <v>22.4</v>
      </c>
      <c r="P343" s="19">
        <f>IFERROR(VLOOKUP(Table2[[#This Row],[Player]],Last3!$B:$AD,8,0),"-")</f>
        <v>10.5</v>
      </c>
      <c r="Q343" s="19">
        <f>IFERROR(VLOOKUP(Table2[[#This Row],[Player]],Last3!$B:$AD,20,0),"-")</f>
        <v>4.3</v>
      </c>
      <c r="R343" s="19">
        <f>IFERROR(VLOOKUP(Table2[[#This Row],[Player]],Last3!$B:$AD,21,0),"-")</f>
        <v>1</v>
      </c>
      <c r="S343" s="19">
        <f>IFERROR(VLOOKUP(Table2[[#This Row],[Player]],Last1!$B:$AD,7,0),"-")</f>
        <v>32.5</v>
      </c>
      <c r="T343" s="19">
        <f>IFERROR(VLOOKUP(Table2[[#This Row],[Player]],Last1!$B:$AD,8,0),"-")</f>
        <v>15</v>
      </c>
      <c r="U343" s="19">
        <f>IFERROR(VLOOKUP(Table2[[#This Row],[Player]],Last1!$B:$AD,20,0),"-")</f>
        <v>5</v>
      </c>
      <c r="V343" s="19">
        <f>IFERROR(VLOOKUP(Table2[[#This Row],[Player]],Last1!$B:$AD,21,0),"-")</f>
        <v>3</v>
      </c>
      <c r="Y343" s="128">
        <f>Table2[[#This Row],[3PM]]</f>
        <v>0.8</v>
      </c>
      <c r="Z343" s="128">
        <f>Table2[[#This Row],[3PA]]</f>
        <v>2.5</v>
      </c>
      <c r="AA343" s="128">
        <f>IFERROR(VLOOKUP(Table2[[#This Row],[Player]],Last1!$B:$AD,12,0),"-")</f>
        <v>1</v>
      </c>
      <c r="AB343" s="128">
        <f>IFERROR(VLOOKUP(Table2[[#This Row],[Player]],Last1!$B:$AD,13,0),"-")</f>
        <v>7</v>
      </c>
      <c r="AC343" s="128">
        <f>IFERROR(VLOOKUP(Table2[[#This Row],[Player]],Last3!$B:$AD,12,0),"-")</f>
        <v>1.3</v>
      </c>
      <c r="AD343" s="128">
        <f>IFERROR(VLOOKUP(Table2[[#This Row],[Player]],Last3!$B:$AD,13,0),"-")</f>
        <v>5</v>
      </c>
      <c r="AE343" s="83">
        <f>0.33*AVERAGE(Table2[[#This Row],[L3_3PA]],Table2[[#This Row],[SEA_3PA]])</f>
        <v>1.2375</v>
      </c>
      <c r="AF343" s="21">
        <f>Table2[[#This Row],[L1_3PM]]</f>
        <v>1</v>
      </c>
      <c r="AG343" s="83">
        <f>IFERROR(Table2[[#This Row],[PROJ 3PM]]-Table2[[#This Row],[LG 3PM]],"-")</f>
        <v>0.23750000000000004</v>
      </c>
      <c r="AH34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4" spans="1:34" x14ac:dyDescent="0.3">
      <c r="A344" s="2" t="s">
        <v>449</v>
      </c>
      <c r="B344" s="129" t="str">
        <f>IFERROR(VLOOKUP(Table2[[#This Row],[Player]],Season!$B:$AD,2,0),"-")</f>
        <v>DEN</v>
      </c>
      <c r="C344" s="134">
        <f>IFERROR(VLOOKUP(Table2[[#This Row],[Player]],Season!$B:$AD,3,0),"-")</f>
        <v>20</v>
      </c>
      <c r="D344" s="134">
        <f>IFERROR(VLOOKUP(Table2[[#This Row],[Player]],Season!$B:$AD,4,0),"-")</f>
        <v>4</v>
      </c>
      <c r="E344" s="134">
        <f>IFERROR(VLOOKUP(Table2[[#This Row],[Player]],Season!$B:$AD,7,0),"-")</f>
        <v>3.1</v>
      </c>
      <c r="F344" s="19">
        <f>IFERROR(VLOOKUP(Table2[[#This Row],[Player]],Season!$B:$AD,8,0),"-")</f>
        <v>2.8</v>
      </c>
      <c r="G344" s="19">
        <f>IFERROR(VLOOKUP(Table2[[#This Row],[Player]],Season!$B:$AD,20,0),"-")</f>
        <v>0</v>
      </c>
      <c r="H344" s="19">
        <f>IFERROR(VLOOKUP(Table2[[#This Row],[Player]],Season!$B:$AD,21,0),"-")</f>
        <v>0.3</v>
      </c>
      <c r="I344" s="19">
        <f>IFERROR(VLOOKUP(Table2[[#This Row],[Player]],Season!$B:$AD,9,0),"-")</f>
        <v>1</v>
      </c>
      <c r="J344" s="19">
        <f>IFERROR(VLOOKUP(Table2[[#This Row],[Player]],Season!$B:$AD,10,0),"-")</f>
        <v>1.5</v>
      </c>
      <c r="K344" s="19">
        <f>IFERROR(VLOOKUP(Table2[[#This Row],[Player]],Season!$B:$AD,12,0),"-")</f>
        <v>0.8</v>
      </c>
      <c r="L344" s="19">
        <f>IFERROR(VLOOKUP(Table2[[#This Row],[Player]],Season!$B:$AD,13,0),"-")</f>
        <v>1</v>
      </c>
      <c r="M344" s="19">
        <f>IFERROR(VLOOKUP(Table2[[#This Row],[Player]],Season!$B:$AD,15,0),"-")</f>
        <v>0</v>
      </c>
      <c r="N344" s="19">
        <f>IFERROR(VLOOKUP(Table2[[#This Row],[Player]],Season!$B:$AD,16,0),"-")</f>
        <v>0</v>
      </c>
      <c r="O344" s="19">
        <f>IFERROR(VLOOKUP(Table2[[#This Row],[Player]],Last3!$B:$AD,7,0),"-")</f>
        <v>3</v>
      </c>
      <c r="P344" s="19">
        <f>IFERROR(VLOOKUP(Table2[[#This Row],[Player]],Last3!$B:$AD,8,0),"-")</f>
        <v>4</v>
      </c>
      <c r="Q344" s="19">
        <f>IFERROR(VLOOKUP(Table2[[#This Row],[Player]],Last3!$B:$AD,20,0),"-")</f>
        <v>0</v>
      </c>
      <c r="R344" s="19">
        <f>IFERROR(VLOOKUP(Table2[[#This Row],[Player]],Last3!$B:$AD,21,0),"-")</f>
        <v>0.5</v>
      </c>
      <c r="S344" s="19" t="str">
        <f>IFERROR(VLOOKUP(Table2[[#This Row],[Player]],Last1!$B:$AD,7,0),"-")</f>
        <v>-</v>
      </c>
      <c r="T344" s="19" t="str">
        <f>IFERROR(VLOOKUP(Table2[[#This Row],[Player]],Last1!$B:$AD,8,0),"-")</f>
        <v>-</v>
      </c>
      <c r="U344" s="19" t="str">
        <f>IFERROR(VLOOKUP(Table2[[#This Row],[Player]],Last1!$B:$AD,20,0),"-")</f>
        <v>-</v>
      </c>
      <c r="V344" s="19" t="str">
        <f>IFERROR(VLOOKUP(Table2[[#This Row],[Player]],Last1!$B:$AD,21,0),"-")</f>
        <v>-</v>
      </c>
      <c r="W344" s="75"/>
      <c r="X344" s="75"/>
      <c r="Y344" s="128">
        <f>Table2[[#This Row],[3PM]]</f>
        <v>0.8</v>
      </c>
      <c r="Z344" s="128">
        <f>Table2[[#This Row],[3PA]]</f>
        <v>1</v>
      </c>
      <c r="AA344" s="128" t="str">
        <f>IFERROR(VLOOKUP(Table2[[#This Row],[Player]],Last1!$B:$AD,12,0),"-")</f>
        <v>-</v>
      </c>
      <c r="AB344" s="128" t="str">
        <f>IFERROR(VLOOKUP(Table2[[#This Row],[Player]],Last1!$B:$AD,13,0),"-")</f>
        <v>-</v>
      </c>
      <c r="AC344" s="128">
        <f>IFERROR(VLOOKUP(Table2[[#This Row],[Player]],Last3!$B:$AD,12,0),"-")</f>
        <v>1</v>
      </c>
      <c r="AD344" s="128">
        <f>IFERROR(VLOOKUP(Table2[[#This Row],[Player]],Last3!$B:$AD,13,0),"-")</f>
        <v>1</v>
      </c>
      <c r="AE344" s="135">
        <f>0.33*AVERAGE(Table2[[#This Row],[L3_3PA]],Table2[[#This Row],[SEA_3PA]])</f>
        <v>0.33</v>
      </c>
      <c r="AF344" s="76" t="str">
        <f>Table2[[#This Row],[L1_3PM]]</f>
        <v>-</v>
      </c>
      <c r="AG344" s="135" t="str">
        <f>IFERROR(Table2[[#This Row],[PROJ 3PM]]-Table2[[#This Row],[LG 3PM]],"-")</f>
        <v>-</v>
      </c>
      <c r="AH344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5" spans="1:34" x14ac:dyDescent="0.3">
      <c r="A345" s="2" t="s">
        <v>256</v>
      </c>
      <c r="B345" s="130" t="str">
        <f>IFERROR(VLOOKUP(Table2[[#This Row],[Player]],Season!$B:$AD,2,0),"-")</f>
        <v>MEM</v>
      </c>
      <c r="C345" s="75">
        <f>IFERROR(VLOOKUP(Table2[[#This Row],[Player]],Season!$B:$AD,3,0),"-")</f>
        <v>26</v>
      </c>
      <c r="D345" s="75">
        <f>IFERROR(VLOOKUP(Table2[[#This Row],[Player]],Season!$B:$AD,4,0),"-")</f>
        <v>2</v>
      </c>
      <c r="E345" s="75">
        <f>IFERROR(VLOOKUP(Table2[[#This Row],[Player]],Season!$B:$AD,7,0),"-")</f>
        <v>11</v>
      </c>
      <c r="F345" s="19">
        <f>IFERROR(VLOOKUP(Table2[[#This Row],[Player]],Season!$B:$AD,8,0),"-")</f>
        <v>3.5</v>
      </c>
      <c r="G345" s="19">
        <f>IFERROR(VLOOKUP(Table2[[#This Row],[Player]],Season!$B:$AD,20,0),"-")</f>
        <v>4</v>
      </c>
      <c r="H345" s="19">
        <f>IFERROR(VLOOKUP(Table2[[#This Row],[Player]],Season!$B:$AD,21,0),"-")</f>
        <v>1</v>
      </c>
      <c r="I345" s="19">
        <f>IFERROR(VLOOKUP(Table2[[#This Row],[Player]],Season!$B:$AD,9,0),"-")</f>
        <v>1</v>
      </c>
      <c r="J345" s="19">
        <f>IFERROR(VLOOKUP(Table2[[#This Row],[Player]],Season!$B:$AD,10,0),"-")</f>
        <v>3</v>
      </c>
      <c r="K345" s="19">
        <f>IFERROR(VLOOKUP(Table2[[#This Row],[Player]],Season!$B:$AD,12,0),"-")</f>
        <v>0</v>
      </c>
      <c r="L345" s="19">
        <f>IFERROR(VLOOKUP(Table2[[#This Row],[Player]],Season!$B:$AD,13,0),"-")</f>
        <v>0</v>
      </c>
      <c r="M345" s="19">
        <f>IFERROR(VLOOKUP(Table2[[#This Row],[Player]],Season!$B:$AD,15,0),"-")</f>
        <v>1.5</v>
      </c>
      <c r="N345" s="19">
        <f>IFERROR(VLOOKUP(Table2[[#This Row],[Player]],Season!$B:$AD,16,0),"-")</f>
        <v>2</v>
      </c>
      <c r="O345" s="19" t="str">
        <f>IFERROR(VLOOKUP(Table2[[#This Row],[Player]],Last3!$B:$AD,7,0),"-")</f>
        <v>-</v>
      </c>
      <c r="P345" s="19" t="str">
        <f>IFERROR(VLOOKUP(Table2[[#This Row],[Player]],Last3!$B:$AD,8,0),"-")</f>
        <v>-</v>
      </c>
      <c r="Q345" s="19" t="str">
        <f>IFERROR(VLOOKUP(Table2[[#This Row],[Player]],Last3!$B:$AD,20,0),"-")</f>
        <v>-</v>
      </c>
      <c r="R345" s="19" t="str">
        <f>IFERROR(VLOOKUP(Table2[[#This Row],[Player]],Last3!$B:$AD,21,0),"-")</f>
        <v>-</v>
      </c>
      <c r="S345" s="19" t="str">
        <f>IFERROR(VLOOKUP(Table2[[#This Row],[Player]],Last1!$B:$AD,7,0),"-")</f>
        <v>-</v>
      </c>
      <c r="T345" s="19" t="str">
        <f>IFERROR(VLOOKUP(Table2[[#This Row],[Player]],Last1!$B:$AD,8,0),"-")</f>
        <v>-</v>
      </c>
      <c r="U345" s="19" t="str">
        <f>IFERROR(VLOOKUP(Table2[[#This Row],[Player]],Last1!$B:$AD,20,0),"-")</f>
        <v>-</v>
      </c>
      <c r="V345" s="19" t="str">
        <f>IFERROR(VLOOKUP(Table2[[#This Row],[Player]],Last1!$B:$AD,21,0),"-")</f>
        <v>-</v>
      </c>
      <c r="W345" s="75"/>
      <c r="X345" s="75"/>
      <c r="Y345" s="128">
        <f>Table2[[#This Row],[3PM]]</f>
        <v>0</v>
      </c>
      <c r="Z345" s="128">
        <f>Table2[[#This Row],[3PA]]</f>
        <v>0</v>
      </c>
      <c r="AA345" s="128" t="str">
        <f>IFERROR(VLOOKUP(Table2[[#This Row],[Player]],Last1!$B:$AD,12,0),"-")</f>
        <v>-</v>
      </c>
      <c r="AB345" s="128" t="str">
        <f>IFERROR(VLOOKUP(Table2[[#This Row],[Player]],Last1!$B:$AD,13,0),"-")</f>
        <v>-</v>
      </c>
      <c r="AC345" s="128" t="str">
        <f>IFERROR(VLOOKUP(Table2[[#This Row],[Player]],Last3!$B:$AD,12,0),"-")</f>
        <v>-</v>
      </c>
      <c r="AD345" s="128" t="str">
        <f>IFERROR(VLOOKUP(Table2[[#This Row],[Player]],Last3!$B:$AD,13,0),"-")</f>
        <v>-</v>
      </c>
      <c r="AE345" s="135">
        <f>0.33*AVERAGE(Table2[[#This Row],[L3_3PA]],Table2[[#This Row],[SEA_3PA]])</f>
        <v>0</v>
      </c>
      <c r="AF345" s="76" t="str">
        <f>Table2[[#This Row],[L1_3PM]]</f>
        <v>-</v>
      </c>
      <c r="AG345" s="135" t="str">
        <f>IFERROR(Table2[[#This Row],[PROJ 3PM]]-Table2[[#This Row],[LG 3PM]],"-")</f>
        <v>-</v>
      </c>
      <c r="AH34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6" spans="1:34" x14ac:dyDescent="0.3">
      <c r="A346" s="2" t="s">
        <v>55</v>
      </c>
      <c r="B346" s="129" t="str">
        <f>IFERROR(VLOOKUP(Table2[[#This Row],[Player]],Season!$B:$AD,2,0),"-")</f>
        <v>DAL</v>
      </c>
      <c r="C346" s="19">
        <f>IFERROR(VLOOKUP(Table2[[#This Row],[Player]],Season!$B:$AD,3,0),"-")</f>
        <v>33</v>
      </c>
      <c r="D346" s="19">
        <f>IFERROR(VLOOKUP(Table2[[#This Row],[Player]],Season!$B:$AD,4,0),"-")</f>
        <v>6</v>
      </c>
      <c r="E346" s="19">
        <f>IFERROR(VLOOKUP(Table2[[#This Row],[Player]],Season!$B:$AD,7,0),"-")</f>
        <v>5.8</v>
      </c>
      <c r="F346" s="19">
        <f>IFERROR(VLOOKUP(Table2[[#This Row],[Player]],Season!$B:$AD,8,0),"-")</f>
        <v>2.2000000000000002</v>
      </c>
      <c r="G346" s="19">
        <f>IFERROR(VLOOKUP(Table2[[#This Row],[Player]],Season!$B:$AD,20,0),"-")</f>
        <v>0.5</v>
      </c>
      <c r="H346" s="19">
        <f>IFERROR(VLOOKUP(Table2[[#This Row],[Player]],Season!$B:$AD,21,0),"-")</f>
        <v>0.5</v>
      </c>
      <c r="I346" s="19">
        <f>IFERROR(VLOOKUP(Table2[[#This Row],[Player]],Season!$B:$AD,9,0),"-")</f>
        <v>0.8</v>
      </c>
      <c r="J346" s="19">
        <f>IFERROR(VLOOKUP(Table2[[#This Row],[Player]],Season!$B:$AD,10,0),"-")</f>
        <v>1.7</v>
      </c>
      <c r="K346" s="19">
        <f>IFERROR(VLOOKUP(Table2[[#This Row],[Player]],Season!$B:$AD,12,0),"-")</f>
        <v>0.5</v>
      </c>
      <c r="L346" s="19">
        <f>IFERROR(VLOOKUP(Table2[[#This Row],[Player]],Season!$B:$AD,13,0),"-")</f>
        <v>1.2</v>
      </c>
      <c r="M346" s="19">
        <f>IFERROR(VLOOKUP(Table2[[#This Row],[Player]],Season!$B:$AD,15,0),"-")</f>
        <v>0</v>
      </c>
      <c r="N346" s="19">
        <f>IFERROR(VLOOKUP(Table2[[#This Row],[Player]],Season!$B:$AD,16,0),"-")</f>
        <v>0</v>
      </c>
      <c r="O346" s="19">
        <f>IFERROR(VLOOKUP(Table2[[#This Row],[Player]],Last3!$B:$AD,7,0),"-")</f>
        <v>10.7</v>
      </c>
      <c r="P346" s="19">
        <f>IFERROR(VLOOKUP(Table2[[#This Row],[Player]],Last3!$B:$AD,8,0),"-")</f>
        <v>3</v>
      </c>
      <c r="Q346" s="19">
        <f>IFERROR(VLOOKUP(Table2[[#This Row],[Player]],Last3!$B:$AD,20,0),"-")</f>
        <v>0</v>
      </c>
      <c r="R346" s="19">
        <f>IFERROR(VLOOKUP(Table2[[#This Row],[Player]],Last3!$B:$AD,21,0),"-")</f>
        <v>2</v>
      </c>
      <c r="S346" s="19">
        <f>IFERROR(VLOOKUP(Table2[[#This Row],[Player]],Last1!$B:$AD,7,0),"-")</f>
        <v>10.7</v>
      </c>
      <c r="T346" s="19">
        <f>IFERROR(VLOOKUP(Table2[[#This Row],[Player]],Last1!$B:$AD,8,0),"-")</f>
        <v>3</v>
      </c>
      <c r="U346" s="19">
        <f>IFERROR(VLOOKUP(Table2[[#This Row],[Player]],Last1!$B:$AD,20,0),"-")</f>
        <v>0</v>
      </c>
      <c r="V346" s="19">
        <f>IFERROR(VLOOKUP(Table2[[#This Row],[Player]],Last1!$B:$AD,21,0),"-")</f>
        <v>2</v>
      </c>
      <c r="Y346" s="128">
        <f>Table2[[#This Row],[3PM]]</f>
        <v>0.5</v>
      </c>
      <c r="Z346" s="128">
        <f>Table2[[#This Row],[3PA]]</f>
        <v>1.2</v>
      </c>
      <c r="AA346" s="128">
        <f>IFERROR(VLOOKUP(Table2[[#This Row],[Player]],Last1!$B:$AD,12,0),"-")</f>
        <v>1</v>
      </c>
      <c r="AB346" s="128">
        <f>IFERROR(VLOOKUP(Table2[[#This Row],[Player]],Last1!$B:$AD,13,0),"-")</f>
        <v>2</v>
      </c>
      <c r="AC346" s="128">
        <f>IFERROR(VLOOKUP(Table2[[#This Row],[Player]],Last3!$B:$AD,12,0),"-")</f>
        <v>1</v>
      </c>
      <c r="AD346" s="128">
        <f>IFERROR(VLOOKUP(Table2[[#This Row],[Player]],Last3!$B:$AD,13,0),"-")</f>
        <v>2</v>
      </c>
      <c r="AE346" s="135">
        <f>0.33*AVERAGE(Table2[[#This Row],[L3_3PA]],Table2[[#This Row],[SEA_3PA]])</f>
        <v>0.52800000000000002</v>
      </c>
      <c r="AF346" s="76">
        <f>Table2[[#This Row],[L1_3PM]]</f>
        <v>1</v>
      </c>
      <c r="AG346" s="135">
        <f>IFERROR(Table2[[#This Row],[PROJ 3PM]]-Table2[[#This Row],[LG 3PM]],"-")</f>
        <v>-0.47199999999999998</v>
      </c>
      <c r="AH34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7" spans="1:34" x14ac:dyDescent="0.3">
      <c r="A347" s="2" t="s">
        <v>332</v>
      </c>
      <c r="B347" s="129" t="str">
        <f>IFERROR(VLOOKUP(Table2[[#This Row],[Player]],Season!$B:$AD,2,0),"-")</f>
        <v>DEN</v>
      </c>
      <c r="C347" s="19">
        <f>IFERROR(VLOOKUP(Table2[[#This Row],[Player]],Season!$B:$AD,3,0),"-")</f>
        <v>34</v>
      </c>
      <c r="D347" s="19">
        <f>IFERROR(VLOOKUP(Table2[[#This Row],[Player]],Season!$B:$AD,4,0),"-")</f>
        <v>1</v>
      </c>
      <c r="E347" s="19">
        <f>IFERROR(VLOOKUP(Table2[[#This Row],[Player]],Season!$B:$AD,7,0),"-")</f>
        <v>1.8</v>
      </c>
      <c r="F347" s="19">
        <f>IFERROR(VLOOKUP(Table2[[#This Row],[Player]],Season!$B:$AD,8,0),"-")</f>
        <v>2</v>
      </c>
      <c r="G347" s="19">
        <f>IFERROR(VLOOKUP(Table2[[#This Row],[Player]],Season!$B:$AD,20,0),"-")</f>
        <v>1</v>
      </c>
      <c r="H347" s="19">
        <f>IFERROR(VLOOKUP(Table2[[#This Row],[Player]],Season!$B:$AD,21,0),"-")</f>
        <v>0</v>
      </c>
      <c r="I347" s="19">
        <f>IFERROR(VLOOKUP(Table2[[#This Row],[Player]],Season!$B:$AD,9,0),"-")</f>
        <v>1</v>
      </c>
      <c r="J347" s="19">
        <f>IFERROR(VLOOKUP(Table2[[#This Row],[Player]],Season!$B:$AD,10,0),"-")</f>
        <v>1</v>
      </c>
      <c r="K347" s="19">
        <f>IFERROR(VLOOKUP(Table2[[#This Row],[Player]],Season!$B:$AD,12,0),"-")</f>
        <v>0</v>
      </c>
      <c r="L347" s="19">
        <f>IFERROR(VLOOKUP(Table2[[#This Row],[Player]],Season!$B:$AD,13,0),"-")</f>
        <v>0</v>
      </c>
      <c r="M347" s="19">
        <f>IFERROR(VLOOKUP(Table2[[#This Row],[Player]],Season!$B:$AD,15,0),"-")</f>
        <v>0</v>
      </c>
      <c r="N347" s="19">
        <f>IFERROR(VLOOKUP(Table2[[#This Row],[Player]],Season!$B:$AD,16,0),"-")</f>
        <v>0</v>
      </c>
      <c r="O347" s="19" t="str">
        <f>IFERROR(VLOOKUP(Table2[[#This Row],[Player]],Last3!$B:$AD,7,0),"-")</f>
        <v>-</v>
      </c>
      <c r="P347" s="19" t="str">
        <f>IFERROR(VLOOKUP(Table2[[#This Row],[Player]],Last3!$B:$AD,8,0),"-")</f>
        <v>-</v>
      </c>
      <c r="Q347" s="19" t="str">
        <f>IFERROR(VLOOKUP(Table2[[#This Row],[Player]],Last3!$B:$AD,20,0),"-")</f>
        <v>-</v>
      </c>
      <c r="R347" s="19" t="str">
        <f>IFERROR(VLOOKUP(Table2[[#This Row],[Player]],Last3!$B:$AD,21,0),"-")</f>
        <v>-</v>
      </c>
      <c r="S347" s="19" t="str">
        <f>IFERROR(VLOOKUP(Table2[[#This Row],[Player]],Last1!$B:$AD,7,0),"-")</f>
        <v>-</v>
      </c>
      <c r="T347" s="19" t="str">
        <f>IFERROR(VLOOKUP(Table2[[#This Row],[Player]],Last1!$B:$AD,8,0),"-")</f>
        <v>-</v>
      </c>
      <c r="U347" s="19" t="str">
        <f>IFERROR(VLOOKUP(Table2[[#This Row],[Player]],Last1!$B:$AD,20,0),"-")</f>
        <v>-</v>
      </c>
      <c r="V347" s="19" t="str">
        <f>IFERROR(VLOOKUP(Table2[[#This Row],[Player]],Last1!$B:$AD,21,0),"-")</f>
        <v>-</v>
      </c>
      <c r="Y347" s="128">
        <f>Table2[[#This Row],[3PM]]</f>
        <v>0</v>
      </c>
      <c r="Z347" s="128">
        <f>Table2[[#This Row],[3PA]]</f>
        <v>0</v>
      </c>
      <c r="AA347" s="128" t="str">
        <f>IFERROR(VLOOKUP(Table2[[#This Row],[Player]],Last1!$B:$AD,12,0),"-")</f>
        <v>-</v>
      </c>
      <c r="AB347" s="128" t="str">
        <f>IFERROR(VLOOKUP(Table2[[#This Row],[Player]],Last1!$B:$AD,13,0),"-")</f>
        <v>-</v>
      </c>
      <c r="AC347" s="128" t="str">
        <f>IFERROR(VLOOKUP(Table2[[#This Row],[Player]],Last3!$B:$AD,12,0),"-")</f>
        <v>-</v>
      </c>
      <c r="AD347" s="128" t="str">
        <f>IFERROR(VLOOKUP(Table2[[#This Row],[Player]],Last3!$B:$AD,13,0),"-")</f>
        <v>-</v>
      </c>
      <c r="AE347" s="83">
        <f>0.33*AVERAGE(Table2[[#This Row],[L3_3PA]],Table2[[#This Row],[SEA_3PA]])</f>
        <v>0</v>
      </c>
      <c r="AF347" s="21" t="str">
        <f>Table2[[#This Row],[L1_3PM]]</f>
        <v>-</v>
      </c>
      <c r="AG347" s="83" t="str">
        <f>IFERROR(Table2[[#This Row],[PROJ 3PM]]-Table2[[#This Row],[LG 3PM]],"-")</f>
        <v>-</v>
      </c>
      <c r="AH34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8" spans="1:34" x14ac:dyDescent="0.3">
      <c r="A348" s="2" t="s">
        <v>463</v>
      </c>
      <c r="B348" s="129" t="str">
        <f>IFERROR(VLOOKUP(Table2[[#This Row],[Player]],Season!$B:$AD,2,0),"-")</f>
        <v>DEN</v>
      </c>
      <c r="C348" s="19">
        <f>IFERROR(VLOOKUP(Table2[[#This Row],[Player]],Season!$B:$AD,3,0),"-")</f>
        <v>34</v>
      </c>
      <c r="D348" s="19">
        <f>IFERROR(VLOOKUP(Table2[[#This Row],[Player]],Season!$B:$AD,4,0),"-")</f>
        <v>8</v>
      </c>
      <c r="E348" s="19">
        <f>IFERROR(VLOOKUP(Table2[[#This Row],[Player]],Season!$B:$AD,7,0),"-")</f>
        <v>2.2999999999999998</v>
      </c>
      <c r="F348" s="19">
        <f>IFERROR(VLOOKUP(Table2[[#This Row],[Player]],Season!$B:$AD,8,0),"-")</f>
        <v>0.8</v>
      </c>
      <c r="G348" s="19">
        <f>IFERROR(VLOOKUP(Table2[[#This Row],[Player]],Season!$B:$AD,20,0),"-")</f>
        <v>0.4</v>
      </c>
      <c r="H348" s="19">
        <f>IFERROR(VLOOKUP(Table2[[#This Row],[Player]],Season!$B:$AD,21,0),"-")</f>
        <v>0.9</v>
      </c>
      <c r="I348" s="19">
        <f>IFERROR(VLOOKUP(Table2[[#This Row],[Player]],Season!$B:$AD,9,0),"-")</f>
        <v>0.4</v>
      </c>
      <c r="J348" s="19">
        <f>IFERROR(VLOOKUP(Table2[[#This Row],[Player]],Season!$B:$AD,10,0),"-")</f>
        <v>0.5</v>
      </c>
      <c r="K348" s="19">
        <f>IFERROR(VLOOKUP(Table2[[#This Row],[Player]],Season!$B:$AD,12,0),"-")</f>
        <v>0</v>
      </c>
      <c r="L348" s="19">
        <f>IFERROR(VLOOKUP(Table2[[#This Row],[Player]],Season!$B:$AD,13,0),"-")</f>
        <v>0</v>
      </c>
      <c r="M348" s="19">
        <f>IFERROR(VLOOKUP(Table2[[#This Row],[Player]],Season!$B:$AD,15,0),"-")</f>
        <v>0</v>
      </c>
      <c r="N348" s="19">
        <f>IFERROR(VLOOKUP(Table2[[#This Row],[Player]],Season!$B:$AD,16,0),"-")</f>
        <v>0</v>
      </c>
      <c r="O348" s="19">
        <f>IFERROR(VLOOKUP(Table2[[#This Row],[Player]],Last3!$B:$AD,7,0),"-")</f>
        <v>3</v>
      </c>
      <c r="P348" s="19">
        <f>IFERROR(VLOOKUP(Table2[[#This Row],[Player]],Last3!$B:$AD,8,0),"-")</f>
        <v>0</v>
      </c>
      <c r="Q348" s="19">
        <f>IFERROR(VLOOKUP(Table2[[#This Row],[Player]],Last3!$B:$AD,20,0),"-")</f>
        <v>0</v>
      </c>
      <c r="R348" s="19">
        <f>IFERROR(VLOOKUP(Table2[[#This Row],[Player]],Last3!$B:$AD,21,0),"-")</f>
        <v>2</v>
      </c>
      <c r="S348" s="19" t="str">
        <f>IFERROR(VLOOKUP(Table2[[#This Row],[Player]],Last1!$B:$AD,7,0),"-")</f>
        <v>-</v>
      </c>
      <c r="T348" s="19" t="str">
        <f>IFERROR(VLOOKUP(Table2[[#This Row],[Player]],Last1!$B:$AD,8,0),"-")</f>
        <v>-</v>
      </c>
      <c r="U348" s="19" t="str">
        <f>IFERROR(VLOOKUP(Table2[[#This Row],[Player]],Last1!$B:$AD,20,0),"-")</f>
        <v>-</v>
      </c>
      <c r="V348" s="19" t="str">
        <f>IFERROR(VLOOKUP(Table2[[#This Row],[Player]],Last1!$B:$AD,21,0),"-")</f>
        <v>-</v>
      </c>
      <c r="Y348" s="128">
        <f>Table2[[#This Row],[3PM]]</f>
        <v>0</v>
      </c>
      <c r="Z348" s="128">
        <f>Table2[[#This Row],[3PA]]</f>
        <v>0</v>
      </c>
      <c r="AA348" s="128" t="str">
        <f>IFERROR(VLOOKUP(Table2[[#This Row],[Player]],Last1!$B:$AD,12,0),"-")</f>
        <v>-</v>
      </c>
      <c r="AB348" s="128" t="str">
        <f>IFERROR(VLOOKUP(Table2[[#This Row],[Player]],Last1!$B:$AD,13,0),"-")</f>
        <v>-</v>
      </c>
      <c r="AC348" s="128">
        <f>IFERROR(VLOOKUP(Table2[[#This Row],[Player]],Last3!$B:$AD,12,0),"-")</f>
        <v>0</v>
      </c>
      <c r="AD348" s="128">
        <f>IFERROR(VLOOKUP(Table2[[#This Row],[Player]],Last3!$B:$AD,13,0),"-")</f>
        <v>0</v>
      </c>
      <c r="AE348" s="83">
        <f>0.33*AVERAGE(Table2[[#This Row],[L3_3PA]],Table2[[#This Row],[SEA_3PA]])</f>
        <v>0</v>
      </c>
      <c r="AF348" s="21" t="str">
        <f>Table2[[#This Row],[L1_3PM]]</f>
        <v>-</v>
      </c>
      <c r="AG348" s="83" t="str">
        <f>IFERROR(Table2[[#This Row],[PROJ 3PM]]-Table2[[#This Row],[LG 3PM]],"-")</f>
        <v>-</v>
      </c>
      <c r="AH34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49" spans="1:34" x14ac:dyDescent="0.3">
      <c r="A349" s="2" t="s">
        <v>41</v>
      </c>
      <c r="B349" s="129" t="str">
        <f>IFERROR(VLOOKUP(Table2[[#This Row],[Player]],Season!$B:$AD,2,0),"-")</f>
        <v>CHI</v>
      </c>
      <c r="C349" s="19">
        <f>IFERROR(VLOOKUP(Table2[[#This Row],[Player]],Season!$B:$AD,3,0),"-")</f>
        <v>20</v>
      </c>
      <c r="D349" s="19">
        <f>IFERROR(VLOOKUP(Table2[[#This Row],[Player]],Season!$B:$AD,4,0),"-")</f>
        <v>7</v>
      </c>
      <c r="E349" s="19">
        <f>IFERROR(VLOOKUP(Table2[[#This Row],[Player]],Season!$B:$AD,7,0),"-")</f>
        <v>6.8</v>
      </c>
      <c r="F349" s="19">
        <f>IFERROR(VLOOKUP(Table2[[#This Row],[Player]],Season!$B:$AD,8,0),"-")</f>
        <v>1.6</v>
      </c>
      <c r="G349" s="19">
        <f>IFERROR(VLOOKUP(Table2[[#This Row],[Player]],Season!$B:$AD,20,0),"-")</f>
        <v>1.4</v>
      </c>
      <c r="H349" s="19">
        <f>IFERROR(VLOOKUP(Table2[[#This Row],[Player]],Season!$B:$AD,21,0),"-")</f>
        <v>0.9</v>
      </c>
      <c r="I349" s="19">
        <f>IFERROR(VLOOKUP(Table2[[#This Row],[Player]],Season!$B:$AD,9,0),"-")</f>
        <v>0.7</v>
      </c>
      <c r="J349" s="19">
        <f>IFERROR(VLOOKUP(Table2[[#This Row],[Player]],Season!$B:$AD,10,0),"-")</f>
        <v>1.3</v>
      </c>
      <c r="K349" s="19">
        <f>IFERROR(VLOOKUP(Table2[[#This Row],[Player]],Season!$B:$AD,12,0),"-")</f>
        <v>0.1</v>
      </c>
      <c r="L349" s="19">
        <f>IFERROR(VLOOKUP(Table2[[#This Row],[Player]],Season!$B:$AD,13,0),"-")</f>
        <v>0.4</v>
      </c>
      <c r="M349" s="19">
        <f>IFERROR(VLOOKUP(Table2[[#This Row],[Player]],Season!$B:$AD,15,0),"-")</f>
        <v>0</v>
      </c>
      <c r="N349" s="19">
        <f>IFERROR(VLOOKUP(Table2[[#This Row],[Player]],Season!$B:$AD,16,0),"-")</f>
        <v>0.1</v>
      </c>
      <c r="O349" s="19">
        <f>IFERROR(VLOOKUP(Table2[[#This Row],[Player]],Last3!$B:$AD,7,0),"-")</f>
        <v>11.8</v>
      </c>
      <c r="P349" s="19">
        <f>IFERROR(VLOOKUP(Table2[[#This Row],[Player]],Last3!$B:$AD,8,0),"-")</f>
        <v>2.7</v>
      </c>
      <c r="Q349" s="19">
        <f>IFERROR(VLOOKUP(Table2[[#This Row],[Player]],Last3!$B:$AD,20,0),"-")</f>
        <v>3</v>
      </c>
      <c r="R349" s="19">
        <f>IFERROR(VLOOKUP(Table2[[#This Row],[Player]],Last3!$B:$AD,21,0),"-")</f>
        <v>1.3</v>
      </c>
      <c r="S349" s="19">
        <f>IFERROR(VLOOKUP(Table2[[#This Row],[Player]],Last1!$B:$AD,7,0),"-")</f>
        <v>4.5</v>
      </c>
      <c r="T349" s="19">
        <f>IFERROR(VLOOKUP(Table2[[#This Row],[Player]],Last1!$B:$AD,8,0),"-")</f>
        <v>2</v>
      </c>
      <c r="U349" s="19">
        <f>IFERROR(VLOOKUP(Table2[[#This Row],[Player]],Last1!$B:$AD,20,0),"-")</f>
        <v>2</v>
      </c>
      <c r="V349" s="19">
        <f>IFERROR(VLOOKUP(Table2[[#This Row],[Player]],Last1!$B:$AD,21,0),"-")</f>
        <v>1</v>
      </c>
      <c r="Y349" s="128">
        <f>Table2[[#This Row],[3PM]]</f>
        <v>0.1</v>
      </c>
      <c r="Z349" s="128">
        <f>Table2[[#This Row],[3PA]]</f>
        <v>0.4</v>
      </c>
      <c r="AA349" s="128">
        <f>IFERROR(VLOOKUP(Table2[[#This Row],[Player]],Last1!$B:$AD,12,0),"-")</f>
        <v>0</v>
      </c>
      <c r="AB349" s="128">
        <f>IFERROR(VLOOKUP(Table2[[#This Row],[Player]],Last1!$B:$AD,13,0),"-")</f>
        <v>0</v>
      </c>
      <c r="AC349" s="128">
        <f>IFERROR(VLOOKUP(Table2[[#This Row],[Player]],Last3!$B:$AD,12,0),"-")</f>
        <v>0</v>
      </c>
      <c r="AD349" s="128">
        <f>IFERROR(VLOOKUP(Table2[[#This Row],[Player]],Last3!$B:$AD,13,0),"-")</f>
        <v>0.7</v>
      </c>
      <c r="AE349" s="83">
        <f>0.33*AVERAGE(Table2[[#This Row],[L3_3PA]],Table2[[#This Row],[SEA_3PA]])</f>
        <v>0.18150000000000002</v>
      </c>
      <c r="AF349" s="21">
        <f>Table2[[#This Row],[L1_3PM]]</f>
        <v>0</v>
      </c>
      <c r="AG349" s="83">
        <f>IFERROR(Table2[[#This Row],[PROJ 3PM]]-Table2[[#This Row],[LG 3PM]],"-")</f>
        <v>0.18150000000000002</v>
      </c>
      <c r="AH34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0" spans="1:34" x14ac:dyDescent="0.3">
      <c r="A350" s="2" t="s">
        <v>2160</v>
      </c>
      <c r="B350" s="129" t="str">
        <f>IFERROR(VLOOKUP(Table2[[#This Row],[Player]],Season!$B:$AD,2,0),"-")</f>
        <v>PHX</v>
      </c>
      <c r="C350" s="19">
        <f>IFERROR(VLOOKUP(Table2[[#This Row],[Player]],Season!$B:$AD,3,0),"-")</f>
        <v>23</v>
      </c>
      <c r="D350" s="19">
        <f>IFERROR(VLOOKUP(Table2[[#This Row],[Player]],Season!$B:$AD,4,0),"-")</f>
        <v>2</v>
      </c>
      <c r="E350" s="19">
        <f>IFERROR(VLOOKUP(Table2[[#This Row],[Player]],Season!$B:$AD,7,0),"-")</f>
        <v>3.9</v>
      </c>
      <c r="F350" s="19">
        <f>IFERROR(VLOOKUP(Table2[[#This Row],[Player]],Season!$B:$AD,8,0),"-")</f>
        <v>1</v>
      </c>
      <c r="G350" s="19">
        <f>IFERROR(VLOOKUP(Table2[[#This Row],[Player]],Season!$B:$AD,20,0),"-")</f>
        <v>0.5</v>
      </c>
      <c r="H350" s="19">
        <f>IFERROR(VLOOKUP(Table2[[#This Row],[Player]],Season!$B:$AD,21,0),"-")</f>
        <v>0.5</v>
      </c>
      <c r="I350" s="19">
        <f>IFERROR(VLOOKUP(Table2[[#This Row],[Player]],Season!$B:$AD,9,0),"-")</f>
        <v>0</v>
      </c>
      <c r="J350" s="19">
        <f>IFERROR(VLOOKUP(Table2[[#This Row],[Player]],Season!$B:$AD,10,0),"-")</f>
        <v>2</v>
      </c>
      <c r="K350" s="19">
        <f>IFERROR(VLOOKUP(Table2[[#This Row],[Player]],Season!$B:$AD,12,0),"-")</f>
        <v>0</v>
      </c>
      <c r="L350" s="19">
        <f>IFERROR(VLOOKUP(Table2[[#This Row],[Player]],Season!$B:$AD,13,0),"-")</f>
        <v>0.5</v>
      </c>
      <c r="M350" s="19">
        <f>IFERROR(VLOOKUP(Table2[[#This Row],[Player]],Season!$B:$AD,15,0),"-")</f>
        <v>1</v>
      </c>
      <c r="N350" s="19">
        <f>IFERROR(VLOOKUP(Table2[[#This Row],[Player]],Season!$B:$AD,16,0),"-")</f>
        <v>1</v>
      </c>
      <c r="O350" s="19" t="str">
        <f>IFERROR(VLOOKUP(Table2[[#This Row],[Player]],Last3!$B:$AD,7,0),"-")</f>
        <v>-</v>
      </c>
      <c r="P350" s="19" t="str">
        <f>IFERROR(VLOOKUP(Table2[[#This Row],[Player]],Last3!$B:$AD,8,0),"-")</f>
        <v>-</v>
      </c>
      <c r="Q350" s="19" t="str">
        <f>IFERROR(VLOOKUP(Table2[[#This Row],[Player]],Last3!$B:$AD,20,0),"-")</f>
        <v>-</v>
      </c>
      <c r="R350" s="19" t="str">
        <f>IFERROR(VLOOKUP(Table2[[#This Row],[Player]],Last3!$B:$AD,21,0),"-")</f>
        <v>-</v>
      </c>
      <c r="S350" s="19" t="str">
        <f>IFERROR(VLOOKUP(Table2[[#This Row],[Player]],Last1!$B:$AD,7,0),"-")</f>
        <v>-</v>
      </c>
      <c r="T350" s="19" t="str">
        <f>IFERROR(VLOOKUP(Table2[[#This Row],[Player]],Last1!$B:$AD,8,0),"-")</f>
        <v>-</v>
      </c>
      <c r="U350" s="19" t="str">
        <f>IFERROR(VLOOKUP(Table2[[#This Row],[Player]],Last1!$B:$AD,20,0),"-")</f>
        <v>-</v>
      </c>
      <c r="V350" s="19" t="str">
        <f>IFERROR(VLOOKUP(Table2[[#This Row],[Player]],Last1!$B:$AD,21,0),"-")</f>
        <v>-</v>
      </c>
      <c r="Y350" s="128">
        <f>Table2[[#This Row],[3PM]]</f>
        <v>0</v>
      </c>
      <c r="Z350" s="128">
        <f>Table2[[#This Row],[3PA]]</f>
        <v>0.5</v>
      </c>
      <c r="AA350" s="128" t="str">
        <f>IFERROR(VLOOKUP(Table2[[#This Row],[Player]],Last1!$B:$AD,12,0),"-")</f>
        <v>-</v>
      </c>
      <c r="AB350" s="128" t="str">
        <f>IFERROR(VLOOKUP(Table2[[#This Row],[Player]],Last1!$B:$AD,13,0),"-")</f>
        <v>-</v>
      </c>
      <c r="AC350" s="128" t="str">
        <f>IFERROR(VLOOKUP(Table2[[#This Row],[Player]],Last3!$B:$AD,12,0),"-")</f>
        <v>-</v>
      </c>
      <c r="AD350" s="128" t="str">
        <f>IFERROR(VLOOKUP(Table2[[#This Row],[Player]],Last3!$B:$AD,13,0),"-")</f>
        <v>-</v>
      </c>
      <c r="AE350" s="135">
        <f>0.33*AVERAGE(Table2[[#This Row],[L3_3PA]],Table2[[#This Row],[SEA_3PA]])</f>
        <v>0.16500000000000001</v>
      </c>
      <c r="AF350" s="76" t="str">
        <f>Table2[[#This Row],[L1_3PM]]</f>
        <v>-</v>
      </c>
      <c r="AG350" s="135" t="str">
        <f>IFERROR(Table2[[#This Row],[PROJ 3PM]]-Table2[[#This Row],[LG 3PM]],"-")</f>
        <v>-</v>
      </c>
      <c r="AH35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1" spans="1:34" x14ac:dyDescent="0.3">
      <c r="A351" s="2" t="s">
        <v>388</v>
      </c>
      <c r="B351" s="129" t="str">
        <f>IFERROR(VLOOKUP(Table2[[#This Row],[Player]],Season!$B:$AD,2,0),"-")</f>
        <v>CHI</v>
      </c>
      <c r="C351" s="19">
        <f>IFERROR(VLOOKUP(Table2[[#This Row],[Player]],Season!$B:$AD,3,0),"-")</f>
        <v>23</v>
      </c>
      <c r="D351" s="19">
        <f>IFERROR(VLOOKUP(Table2[[#This Row],[Player]],Season!$B:$AD,4,0),"-")</f>
        <v>1</v>
      </c>
      <c r="E351" s="19">
        <f>IFERROR(VLOOKUP(Table2[[#This Row],[Player]],Season!$B:$AD,7,0),"-")</f>
        <v>1.5</v>
      </c>
      <c r="F351" s="19">
        <f>IFERROR(VLOOKUP(Table2[[#This Row],[Player]],Season!$B:$AD,8,0),"-")</f>
        <v>0</v>
      </c>
      <c r="G351" s="19">
        <f>IFERROR(VLOOKUP(Table2[[#This Row],[Player]],Season!$B:$AD,20,0),"-")</f>
        <v>0</v>
      </c>
      <c r="H351" s="19">
        <f>IFERROR(VLOOKUP(Table2[[#This Row],[Player]],Season!$B:$AD,21,0),"-")</f>
        <v>0</v>
      </c>
      <c r="I351" s="19">
        <f>IFERROR(VLOOKUP(Table2[[#This Row],[Player]],Season!$B:$AD,9,0),"-")</f>
        <v>0</v>
      </c>
      <c r="J351" s="19">
        <f>IFERROR(VLOOKUP(Table2[[#This Row],[Player]],Season!$B:$AD,10,0),"-")</f>
        <v>0</v>
      </c>
      <c r="K351" s="19">
        <f>IFERROR(VLOOKUP(Table2[[#This Row],[Player]],Season!$B:$AD,12,0),"-")</f>
        <v>0</v>
      </c>
      <c r="L351" s="19">
        <f>IFERROR(VLOOKUP(Table2[[#This Row],[Player]],Season!$B:$AD,13,0),"-")</f>
        <v>0</v>
      </c>
      <c r="M351" s="19">
        <f>IFERROR(VLOOKUP(Table2[[#This Row],[Player]],Season!$B:$AD,15,0),"-")</f>
        <v>0</v>
      </c>
      <c r="N351" s="19">
        <f>IFERROR(VLOOKUP(Table2[[#This Row],[Player]],Season!$B:$AD,16,0),"-")</f>
        <v>0</v>
      </c>
      <c r="O351" s="19" t="str">
        <f>IFERROR(VLOOKUP(Table2[[#This Row],[Player]],Last3!$B:$AD,7,0),"-")</f>
        <v>-</v>
      </c>
      <c r="P351" s="19" t="str">
        <f>IFERROR(VLOOKUP(Table2[[#This Row],[Player]],Last3!$B:$AD,8,0),"-")</f>
        <v>-</v>
      </c>
      <c r="Q351" s="19" t="str">
        <f>IFERROR(VLOOKUP(Table2[[#This Row],[Player]],Last3!$B:$AD,20,0),"-")</f>
        <v>-</v>
      </c>
      <c r="R351" s="19" t="str">
        <f>IFERROR(VLOOKUP(Table2[[#This Row],[Player]],Last3!$B:$AD,21,0),"-")</f>
        <v>-</v>
      </c>
      <c r="S351" s="19" t="str">
        <f>IFERROR(VLOOKUP(Table2[[#This Row],[Player]],Last1!$B:$AD,7,0),"-")</f>
        <v>-</v>
      </c>
      <c r="T351" s="19" t="str">
        <f>IFERROR(VLOOKUP(Table2[[#This Row],[Player]],Last1!$B:$AD,8,0),"-")</f>
        <v>-</v>
      </c>
      <c r="U351" s="19" t="str">
        <f>IFERROR(VLOOKUP(Table2[[#This Row],[Player]],Last1!$B:$AD,20,0),"-")</f>
        <v>-</v>
      </c>
      <c r="V351" s="19" t="str">
        <f>IFERROR(VLOOKUP(Table2[[#This Row],[Player]],Last1!$B:$AD,21,0),"-")</f>
        <v>-</v>
      </c>
      <c r="Y351" s="128">
        <f>Table2[[#This Row],[3PM]]</f>
        <v>0</v>
      </c>
      <c r="Z351" s="128">
        <f>Table2[[#This Row],[3PA]]</f>
        <v>0</v>
      </c>
      <c r="AA351" s="128" t="str">
        <f>IFERROR(VLOOKUP(Table2[[#This Row],[Player]],Last1!$B:$AD,12,0),"-")</f>
        <v>-</v>
      </c>
      <c r="AB351" s="128" t="str">
        <f>IFERROR(VLOOKUP(Table2[[#This Row],[Player]],Last1!$B:$AD,13,0),"-")</f>
        <v>-</v>
      </c>
      <c r="AC351" s="128" t="str">
        <f>IFERROR(VLOOKUP(Table2[[#This Row],[Player]],Last3!$B:$AD,12,0),"-")</f>
        <v>-</v>
      </c>
      <c r="AD351" s="128" t="str">
        <f>IFERROR(VLOOKUP(Table2[[#This Row],[Player]],Last3!$B:$AD,13,0),"-")</f>
        <v>-</v>
      </c>
      <c r="AE351" s="83">
        <f>0.33*AVERAGE(Table2[[#This Row],[L3_3PA]],Table2[[#This Row],[SEA_3PA]])</f>
        <v>0</v>
      </c>
      <c r="AF351" s="21" t="str">
        <f>Table2[[#This Row],[L1_3PM]]</f>
        <v>-</v>
      </c>
      <c r="AG351" s="83" t="str">
        <f>IFERROR(Table2[[#This Row],[PROJ 3PM]]-Table2[[#This Row],[LG 3PM]],"-")</f>
        <v>-</v>
      </c>
      <c r="AH35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2" spans="1:34" x14ac:dyDescent="0.3">
      <c r="A352" s="2" t="s">
        <v>2270</v>
      </c>
      <c r="B352" s="129" t="str">
        <f>IFERROR(VLOOKUP(Table2[[#This Row],[Player]],Season!$B:$AD,2,0),"-")</f>
        <v>SAC</v>
      </c>
      <c r="C352" s="19">
        <f>IFERROR(VLOOKUP(Table2[[#This Row],[Player]],Season!$B:$AD,3,0),"-")</f>
        <v>26</v>
      </c>
      <c r="D352" s="19">
        <f>IFERROR(VLOOKUP(Table2[[#This Row],[Player]],Season!$B:$AD,4,0),"-")</f>
        <v>6</v>
      </c>
      <c r="E352" s="19">
        <f>IFERROR(VLOOKUP(Table2[[#This Row],[Player]],Season!$B:$AD,7,0),"-")</f>
        <v>2.2000000000000002</v>
      </c>
      <c r="F352" s="19">
        <f>IFERROR(VLOOKUP(Table2[[#This Row],[Player]],Season!$B:$AD,8,0),"-")</f>
        <v>0.3</v>
      </c>
      <c r="G352" s="19">
        <f>IFERROR(VLOOKUP(Table2[[#This Row],[Player]],Season!$B:$AD,20,0),"-")</f>
        <v>0.7</v>
      </c>
      <c r="H352" s="19">
        <f>IFERROR(VLOOKUP(Table2[[#This Row],[Player]],Season!$B:$AD,21,0),"-")</f>
        <v>0</v>
      </c>
      <c r="I352" s="19">
        <f>IFERROR(VLOOKUP(Table2[[#This Row],[Player]],Season!$B:$AD,9,0),"-")</f>
        <v>0.2</v>
      </c>
      <c r="J352" s="19">
        <f>IFERROR(VLOOKUP(Table2[[#This Row],[Player]],Season!$B:$AD,10,0),"-")</f>
        <v>1.2</v>
      </c>
      <c r="K352" s="19">
        <f>IFERROR(VLOOKUP(Table2[[#This Row],[Player]],Season!$B:$AD,12,0),"-")</f>
        <v>0</v>
      </c>
      <c r="L352" s="19">
        <f>IFERROR(VLOOKUP(Table2[[#This Row],[Player]],Season!$B:$AD,13,0),"-")</f>
        <v>0.5</v>
      </c>
      <c r="M352" s="19">
        <f>IFERROR(VLOOKUP(Table2[[#This Row],[Player]],Season!$B:$AD,15,0),"-")</f>
        <v>0</v>
      </c>
      <c r="N352" s="19">
        <f>IFERROR(VLOOKUP(Table2[[#This Row],[Player]],Season!$B:$AD,16,0),"-")</f>
        <v>0</v>
      </c>
      <c r="O352" s="19">
        <f>IFERROR(VLOOKUP(Table2[[#This Row],[Player]],Last3!$B:$AD,7,0),"-")</f>
        <v>5.0999999999999996</v>
      </c>
      <c r="P352" s="19">
        <f>IFERROR(VLOOKUP(Table2[[#This Row],[Player]],Last3!$B:$AD,8,0),"-")</f>
        <v>0</v>
      </c>
      <c r="Q352" s="19">
        <f>IFERROR(VLOOKUP(Table2[[#This Row],[Player]],Last3!$B:$AD,20,0),"-")</f>
        <v>1</v>
      </c>
      <c r="R352" s="19">
        <f>IFERROR(VLOOKUP(Table2[[#This Row],[Player]],Last3!$B:$AD,21,0),"-")</f>
        <v>0</v>
      </c>
      <c r="S352" s="19" t="str">
        <f>IFERROR(VLOOKUP(Table2[[#This Row],[Player]],Last1!$B:$AD,7,0),"-")</f>
        <v>-</v>
      </c>
      <c r="T352" s="19" t="str">
        <f>IFERROR(VLOOKUP(Table2[[#This Row],[Player]],Last1!$B:$AD,8,0),"-")</f>
        <v>-</v>
      </c>
      <c r="U352" s="19" t="str">
        <f>IFERROR(VLOOKUP(Table2[[#This Row],[Player]],Last1!$B:$AD,20,0),"-")</f>
        <v>-</v>
      </c>
      <c r="V352" s="19" t="str">
        <f>IFERROR(VLOOKUP(Table2[[#This Row],[Player]],Last1!$B:$AD,21,0),"-")</f>
        <v>-</v>
      </c>
      <c r="Y352" s="128">
        <f>Table2[[#This Row],[3PM]]</f>
        <v>0</v>
      </c>
      <c r="Z352" s="128">
        <f>Table2[[#This Row],[3PA]]</f>
        <v>0.5</v>
      </c>
      <c r="AA352" s="128" t="str">
        <f>IFERROR(VLOOKUP(Table2[[#This Row],[Player]],Last1!$B:$AD,12,0),"-")</f>
        <v>-</v>
      </c>
      <c r="AB352" s="128" t="str">
        <f>IFERROR(VLOOKUP(Table2[[#This Row],[Player]],Last1!$B:$AD,13,0),"-")</f>
        <v>-</v>
      </c>
      <c r="AC352" s="128">
        <f>IFERROR(VLOOKUP(Table2[[#This Row],[Player]],Last3!$B:$AD,12,0),"-")</f>
        <v>0</v>
      </c>
      <c r="AD352" s="128">
        <f>IFERROR(VLOOKUP(Table2[[#This Row],[Player]],Last3!$B:$AD,13,0),"-")</f>
        <v>0</v>
      </c>
      <c r="AE352" s="135">
        <f>0.33*AVERAGE(Table2[[#This Row],[L3_3PA]],Table2[[#This Row],[SEA_3PA]])</f>
        <v>8.2500000000000004E-2</v>
      </c>
      <c r="AF352" s="76" t="str">
        <f>Table2[[#This Row],[L1_3PM]]</f>
        <v>-</v>
      </c>
      <c r="AG352" s="135" t="str">
        <f>IFERROR(Table2[[#This Row],[PROJ 3PM]]-Table2[[#This Row],[LG 3PM]],"-")</f>
        <v>-</v>
      </c>
      <c r="AH35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3" spans="1:34" x14ac:dyDescent="0.3">
      <c r="A353" s="2" t="s">
        <v>446</v>
      </c>
      <c r="B353" s="129" t="str">
        <f>IFERROR(VLOOKUP(Table2[[#This Row],[Player]],Season!$B:$AD,2,0),"-")</f>
        <v>OKC</v>
      </c>
      <c r="C353" s="19">
        <f>IFERROR(VLOOKUP(Table2[[#This Row],[Player]],Season!$B:$AD,3,0),"-")</f>
        <v>25</v>
      </c>
      <c r="D353" s="19">
        <f>IFERROR(VLOOKUP(Table2[[#This Row],[Player]],Season!$B:$AD,4,0),"-")</f>
        <v>12</v>
      </c>
      <c r="E353" s="19">
        <f>IFERROR(VLOOKUP(Table2[[#This Row],[Player]],Season!$B:$AD,7,0),"-")</f>
        <v>16.3</v>
      </c>
      <c r="F353" s="19">
        <f>IFERROR(VLOOKUP(Table2[[#This Row],[Player]],Season!$B:$AD,8,0),"-")</f>
        <v>6.7</v>
      </c>
      <c r="G353" s="19">
        <f>IFERROR(VLOOKUP(Table2[[#This Row],[Player]],Season!$B:$AD,20,0),"-")</f>
        <v>1.8</v>
      </c>
      <c r="H353" s="19">
        <f>IFERROR(VLOOKUP(Table2[[#This Row],[Player]],Season!$B:$AD,21,0),"-")</f>
        <v>0.8</v>
      </c>
      <c r="I353" s="19">
        <f>IFERROR(VLOOKUP(Table2[[#This Row],[Player]],Season!$B:$AD,9,0),"-")</f>
        <v>2.1</v>
      </c>
      <c r="J353" s="19">
        <f>IFERROR(VLOOKUP(Table2[[#This Row],[Player]],Season!$B:$AD,10,0),"-")</f>
        <v>5.3</v>
      </c>
      <c r="K353" s="19">
        <f>IFERROR(VLOOKUP(Table2[[#This Row],[Player]],Season!$B:$AD,12,0),"-")</f>
        <v>1.8</v>
      </c>
      <c r="L353" s="19">
        <f>IFERROR(VLOOKUP(Table2[[#This Row],[Player]],Season!$B:$AD,13,0),"-")</f>
        <v>4.8</v>
      </c>
      <c r="M353" s="19">
        <f>IFERROR(VLOOKUP(Table2[[#This Row],[Player]],Season!$B:$AD,15,0),"-")</f>
        <v>0.8</v>
      </c>
      <c r="N353" s="19">
        <f>IFERROR(VLOOKUP(Table2[[#This Row],[Player]],Season!$B:$AD,16,0),"-")</f>
        <v>0.8</v>
      </c>
      <c r="O353" s="19">
        <f>IFERROR(VLOOKUP(Table2[[#This Row],[Player]],Last3!$B:$AD,7,0),"-")</f>
        <v>20.3</v>
      </c>
      <c r="P353" s="19">
        <f>IFERROR(VLOOKUP(Table2[[#This Row],[Player]],Last3!$B:$AD,8,0),"-")</f>
        <v>6</v>
      </c>
      <c r="Q353" s="19">
        <f>IFERROR(VLOOKUP(Table2[[#This Row],[Player]],Last3!$B:$AD,20,0),"-")</f>
        <v>1</v>
      </c>
      <c r="R353" s="19">
        <f>IFERROR(VLOOKUP(Table2[[#This Row],[Player]],Last3!$B:$AD,21,0),"-")</f>
        <v>1</v>
      </c>
      <c r="S353" s="19" t="str">
        <f>IFERROR(VLOOKUP(Table2[[#This Row],[Player]],Last1!$B:$AD,7,0),"-")</f>
        <v>-</v>
      </c>
      <c r="T353" s="19" t="str">
        <f>IFERROR(VLOOKUP(Table2[[#This Row],[Player]],Last1!$B:$AD,8,0),"-")</f>
        <v>-</v>
      </c>
      <c r="U353" s="19" t="str">
        <f>IFERROR(VLOOKUP(Table2[[#This Row],[Player]],Last1!$B:$AD,20,0),"-")</f>
        <v>-</v>
      </c>
      <c r="V353" s="19" t="str">
        <f>IFERROR(VLOOKUP(Table2[[#This Row],[Player]],Last1!$B:$AD,21,0),"-")</f>
        <v>-</v>
      </c>
      <c r="Y353" s="128">
        <f>Table2[[#This Row],[3PM]]</f>
        <v>1.8</v>
      </c>
      <c r="Z353" s="128">
        <f>Table2[[#This Row],[3PA]]</f>
        <v>4.8</v>
      </c>
      <c r="AA353" s="128" t="str">
        <f>IFERROR(VLOOKUP(Table2[[#This Row],[Player]],Last1!$B:$AD,12,0),"-")</f>
        <v>-</v>
      </c>
      <c r="AB353" s="128" t="str">
        <f>IFERROR(VLOOKUP(Table2[[#This Row],[Player]],Last1!$B:$AD,13,0),"-")</f>
        <v>-</v>
      </c>
      <c r="AC353" s="128">
        <f>IFERROR(VLOOKUP(Table2[[#This Row],[Player]],Last3!$B:$AD,12,0),"-")</f>
        <v>2</v>
      </c>
      <c r="AD353" s="128">
        <f>IFERROR(VLOOKUP(Table2[[#This Row],[Player]],Last3!$B:$AD,13,0),"-")</f>
        <v>5.5</v>
      </c>
      <c r="AE353" s="83">
        <f>0.33*AVERAGE(Table2[[#This Row],[L3_3PA]],Table2[[#This Row],[SEA_3PA]])</f>
        <v>1.6995000000000002</v>
      </c>
      <c r="AF353" s="21" t="str">
        <f>Table2[[#This Row],[L1_3PM]]</f>
        <v>-</v>
      </c>
      <c r="AG353" s="83" t="str">
        <f>IFERROR(Table2[[#This Row],[PROJ 3PM]]-Table2[[#This Row],[LG 3PM]],"-")</f>
        <v>-</v>
      </c>
      <c r="AH35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4" spans="1:34" x14ac:dyDescent="0.3">
      <c r="A354" s="2" t="s">
        <v>469</v>
      </c>
      <c r="B354" s="129" t="str">
        <f>IFERROR(VLOOKUP(Table2[[#This Row],[Player]],Season!$B:$AD,2,0),"-")</f>
        <v>SAC</v>
      </c>
      <c r="C354" s="19">
        <f>IFERROR(VLOOKUP(Table2[[#This Row],[Player]],Season!$B:$AD,3,0),"-")</f>
        <v>29</v>
      </c>
      <c r="D354" s="19">
        <f>IFERROR(VLOOKUP(Table2[[#This Row],[Player]],Season!$B:$AD,4,0),"-")</f>
        <v>5</v>
      </c>
      <c r="E354" s="19">
        <f>IFERROR(VLOOKUP(Table2[[#This Row],[Player]],Season!$B:$AD,7,0),"-")</f>
        <v>3.5</v>
      </c>
      <c r="F354" s="19">
        <f>IFERROR(VLOOKUP(Table2[[#This Row],[Player]],Season!$B:$AD,8,0),"-")</f>
        <v>0.8</v>
      </c>
      <c r="G354" s="19">
        <f>IFERROR(VLOOKUP(Table2[[#This Row],[Player]],Season!$B:$AD,20,0),"-")</f>
        <v>0.8</v>
      </c>
      <c r="H354" s="19">
        <f>IFERROR(VLOOKUP(Table2[[#This Row],[Player]],Season!$B:$AD,21,0),"-")</f>
        <v>0.2</v>
      </c>
      <c r="I354" s="19">
        <f>IFERROR(VLOOKUP(Table2[[#This Row],[Player]],Season!$B:$AD,9,0),"-")</f>
        <v>0.2</v>
      </c>
      <c r="J354" s="19">
        <f>IFERROR(VLOOKUP(Table2[[#This Row],[Player]],Season!$B:$AD,10,0),"-")</f>
        <v>0.6</v>
      </c>
      <c r="K354" s="19">
        <f>IFERROR(VLOOKUP(Table2[[#This Row],[Player]],Season!$B:$AD,12,0),"-")</f>
        <v>0</v>
      </c>
      <c r="L354" s="19">
        <f>IFERROR(VLOOKUP(Table2[[#This Row],[Player]],Season!$B:$AD,13,0),"-")</f>
        <v>0.2</v>
      </c>
      <c r="M354" s="19">
        <f>IFERROR(VLOOKUP(Table2[[#This Row],[Player]],Season!$B:$AD,15,0),"-")</f>
        <v>0.4</v>
      </c>
      <c r="N354" s="19">
        <f>IFERROR(VLOOKUP(Table2[[#This Row],[Player]],Season!$B:$AD,16,0),"-")</f>
        <v>0.8</v>
      </c>
      <c r="O354" s="19">
        <f>IFERROR(VLOOKUP(Table2[[#This Row],[Player]],Last3!$B:$AD,7,0),"-")</f>
        <v>7.5</v>
      </c>
      <c r="P354" s="19">
        <f>IFERROR(VLOOKUP(Table2[[#This Row],[Player]],Last3!$B:$AD,8,0),"-")</f>
        <v>4</v>
      </c>
      <c r="Q354" s="19">
        <f>IFERROR(VLOOKUP(Table2[[#This Row],[Player]],Last3!$B:$AD,20,0),"-")</f>
        <v>2</v>
      </c>
      <c r="R354" s="19">
        <f>IFERROR(VLOOKUP(Table2[[#This Row],[Player]],Last3!$B:$AD,21,0),"-")</f>
        <v>0</v>
      </c>
      <c r="S354" s="19">
        <f>IFERROR(VLOOKUP(Table2[[#This Row],[Player]],Last1!$B:$AD,7,0),"-")</f>
        <v>7.5</v>
      </c>
      <c r="T354" s="19">
        <f>IFERROR(VLOOKUP(Table2[[#This Row],[Player]],Last1!$B:$AD,8,0),"-")</f>
        <v>4</v>
      </c>
      <c r="U354" s="19">
        <f>IFERROR(VLOOKUP(Table2[[#This Row],[Player]],Last1!$B:$AD,20,0),"-")</f>
        <v>2</v>
      </c>
      <c r="V354" s="19">
        <f>IFERROR(VLOOKUP(Table2[[#This Row],[Player]],Last1!$B:$AD,21,0),"-")</f>
        <v>0</v>
      </c>
      <c r="Y354" s="128">
        <f>Table2[[#This Row],[3PM]]</f>
        <v>0</v>
      </c>
      <c r="Z354" s="128">
        <f>Table2[[#This Row],[3PA]]</f>
        <v>0.2</v>
      </c>
      <c r="AA354" s="128">
        <f>IFERROR(VLOOKUP(Table2[[#This Row],[Player]],Last1!$B:$AD,12,0),"-")</f>
        <v>0</v>
      </c>
      <c r="AB354" s="128">
        <f>IFERROR(VLOOKUP(Table2[[#This Row],[Player]],Last1!$B:$AD,13,0),"-")</f>
        <v>0</v>
      </c>
      <c r="AC354" s="128">
        <f>IFERROR(VLOOKUP(Table2[[#This Row],[Player]],Last3!$B:$AD,12,0),"-")</f>
        <v>0</v>
      </c>
      <c r="AD354" s="128">
        <f>IFERROR(VLOOKUP(Table2[[#This Row],[Player]],Last3!$B:$AD,13,0),"-")</f>
        <v>0</v>
      </c>
      <c r="AE354" s="135">
        <f>0.33*AVERAGE(Table2[[#This Row],[L3_3PA]],Table2[[#This Row],[SEA_3PA]])</f>
        <v>3.3000000000000002E-2</v>
      </c>
      <c r="AF354" s="76">
        <f>Table2[[#This Row],[L1_3PM]]</f>
        <v>0</v>
      </c>
      <c r="AG354" s="135">
        <f>IFERROR(Table2[[#This Row],[PROJ 3PM]]-Table2[[#This Row],[LG 3PM]],"-")</f>
        <v>3.3000000000000002E-2</v>
      </c>
      <c r="AH35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5" spans="1:34" x14ac:dyDescent="0.3">
      <c r="A355" s="2" t="s">
        <v>406</v>
      </c>
      <c r="B355" s="129" t="str">
        <f>IFERROR(VLOOKUP(Table2[[#This Row],[Player]],Season!$B:$AD,2,0),"-")</f>
        <v>PHI</v>
      </c>
      <c r="C355" s="134">
        <f>IFERROR(VLOOKUP(Table2[[#This Row],[Player]],Season!$B:$AD,3,0),"-")</f>
        <v>29</v>
      </c>
      <c r="D355" s="134">
        <f>IFERROR(VLOOKUP(Table2[[#This Row],[Player]],Season!$B:$AD,4,0),"-")</f>
        <v>12</v>
      </c>
      <c r="E355" s="134">
        <f>IFERROR(VLOOKUP(Table2[[#This Row],[Player]],Season!$B:$AD,7,0),"-")</f>
        <v>13.2</v>
      </c>
      <c r="F355" s="19">
        <f>IFERROR(VLOOKUP(Table2[[#This Row],[Player]],Season!$B:$AD,8,0),"-")</f>
        <v>4.4000000000000004</v>
      </c>
      <c r="G355" s="19">
        <f>IFERROR(VLOOKUP(Table2[[#This Row],[Player]],Season!$B:$AD,20,0),"-")</f>
        <v>1.3</v>
      </c>
      <c r="H355" s="19">
        <f>IFERROR(VLOOKUP(Table2[[#This Row],[Player]],Season!$B:$AD,21,0),"-")</f>
        <v>0.9</v>
      </c>
      <c r="I355" s="19">
        <f>IFERROR(VLOOKUP(Table2[[#This Row],[Player]],Season!$B:$AD,9,0),"-")</f>
        <v>1.7</v>
      </c>
      <c r="J355" s="19">
        <f>IFERROR(VLOOKUP(Table2[[#This Row],[Player]],Season!$B:$AD,10,0),"-")</f>
        <v>3.2</v>
      </c>
      <c r="K355" s="19">
        <f>IFERROR(VLOOKUP(Table2[[#This Row],[Player]],Season!$B:$AD,12,0),"-")</f>
        <v>0.8</v>
      </c>
      <c r="L355" s="19">
        <f>IFERROR(VLOOKUP(Table2[[#This Row],[Player]],Season!$B:$AD,13,0),"-")</f>
        <v>1.8</v>
      </c>
      <c r="M355" s="19">
        <f>IFERROR(VLOOKUP(Table2[[#This Row],[Player]],Season!$B:$AD,15,0),"-")</f>
        <v>0.3</v>
      </c>
      <c r="N355" s="19">
        <f>IFERROR(VLOOKUP(Table2[[#This Row],[Player]],Season!$B:$AD,16,0),"-")</f>
        <v>0.5</v>
      </c>
      <c r="O355" s="19">
        <f>IFERROR(VLOOKUP(Table2[[#This Row],[Player]],Last3!$B:$AD,7,0),"-")</f>
        <v>18.600000000000001</v>
      </c>
      <c r="P355" s="19">
        <f>IFERROR(VLOOKUP(Table2[[#This Row],[Player]],Last3!$B:$AD,8,0),"-")</f>
        <v>6.5</v>
      </c>
      <c r="Q355" s="19">
        <f>IFERROR(VLOOKUP(Table2[[#This Row],[Player]],Last3!$B:$AD,20,0),"-")</f>
        <v>1</v>
      </c>
      <c r="R355" s="19">
        <f>IFERROR(VLOOKUP(Table2[[#This Row],[Player]],Last3!$B:$AD,21,0),"-")</f>
        <v>1</v>
      </c>
      <c r="S355" s="19">
        <f>IFERROR(VLOOKUP(Table2[[#This Row],[Player]],Last1!$B:$AD,7,0),"-")</f>
        <v>17.100000000000001</v>
      </c>
      <c r="T355" s="19">
        <f>IFERROR(VLOOKUP(Table2[[#This Row],[Player]],Last1!$B:$AD,8,0),"-")</f>
        <v>8</v>
      </c>
      <c r="U355" s="19">
        <f>IFERROR(VLOOKUP(Table2[[#This Row],[Player]],Last1!$B:$AD,20,0),"-")</f>
        <v>1</v>
      </c>
      <c r="V355" s="19">
        <f>IFERROR(VLOOKUP(Table2[[#This Row],[Player]],Last1!$B:$AD,21,0),"-")</f>
        <v>1</v>
      </c>
      <c r="W355" s="75"/>
      <c r="X355" s="75"/>
      <c r="Y355" s="128">
        <f>Table2[[#This Row],[3PM]]</f>
        <v>0.8</v>
      </c>
      <c r="Z355" s="128">
        <f>Table2[[#This Row],[3PA]]</f>
        <v>1.8</v>
      </c>
      <c r="AA355" s="128">
        <f>IFERROR(VLOOKUP(Table2[[#This Row],[Player]],Last1!$B:$AD,12,0),"-")</f>
        <v>1</v>
      </c>
      <c r="AB355" s="128">
        <f>IFERROR(VLOOKUP(Table2[[#This Row],[Player]],Last1!$B:$AD,13,0),"-")</f>
        <v>4</v>
      </c>
      <c r="AC355" s="128">
        <f>IFERROR(VLOOKUP(Table2[[#This Row],[Player]],Last3!$B:$AD,12,0),"-")</f>
        <v>1</v>
      </c>
      <c r="AD355" s="128">
        <f>IFERROR(VLOOKUP(Table2[[#This Row],[Player]],Last3!$B:$AD,13,0),"-")</f>
        <v>3.5</v>
      </c>
      <c r="AE355" s="135">
        <f>0.33*AVERAGE(Table2[[#This Row],[L3_3PA]],Table2[[#This Row],[SEA_3PA]])</f>
        <v>0.87450000000000006</v>
      </c>
      <c r="AF355" s="76">
        <f>Table2[[#This Row],[L1_3PM]]</f>
        <v>1</v>
      </c>
      <c r="AG355" s="135">
        <f>IFERROR(Table2[[#This Row],[PROJ 3PM]]-Table2[[#This Row],[LG 3PM]],"-")</f>
        <v>-0.12549999999999994</v>
      </c>
      <c r="AH355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6" spans="1:34" x14ac:dyDescent="0.3">
      <c r="A356" s="2" t="s">
        <v>384</v>
      </c>
      <c r="B356" s="129" t="str">
        <f>IFERROR(VLOOKUP(Table2[[#This Row],[Player]],Season!$B:$AD,2,0),"-")</f>
        <v>TOR</v>
      </c>
      <c r="C356" s="19">
        <f>IFERROR(VLOOKUP(Table2[[#This Row],[Player]],Season!$B:$AD,3,0),"-")</f>
        <v>24</v>
      </c>
      <c r="D356" s="19">
        <f>IFERROR(VLOOKUP(Table2[[#This Row],[Player]],Season!$B:$AD,4,0),"-")</f>
        <v>7</v>
      </c>
      <c r="E356" s="19">
        <f>IFERROR(VLOOKUP(Table2[[#This Row],[Player]],Season!$B:$AD,7,0),"-")</f>
        <v>8.4</v>
      </c>
      <c r="F356" s="19">
        <f>IFERROR(VLOOKUP(Table2[[#This Row],[Player]],Season!$B:$AD,8,0),"-")</f>
        <v>3.1</v>
      </c>
      <c r="G356" s="19">
        <f>IFERROR(VLOOKUP(Table2[[#This Row],[Player]],Season!$B:$AD,20,0),"-")</f>
        <v>1</v>
      </c>
      <c r="H356" s="19">
        <f>IFERROR(VLOOKUP(Table2[[#This Row],[Player]],Season!$B:$AD,21,0),"-")</f>
        <v>0.3</v>
      </c>
      <c r="I356" s="19">
        <f>IFERROR(VLOOKUP(Table2[[#This Row],[Player]],Season!$B:$AD,9,0),"-")</f>
        <v>0.9</v>
      </c>
      <c r="J356" s="19">
        <f>IFERROR(VLOOKUP(Table2[[#This Row],[Player]],Season!$B:$AD,10,0),"-")</f>
        <v>3.6</v>
      </c>
      <c r="K356" s="19">
        <f>IFERROR(VLOOKUP(Table2[[#This Row],[Player]],Season!$B:$AD,12,0),"-")</f>
        <v>0.6</v>
      </c>
      <c r="L356" s="19">
        <f>IFERROR(VLOOKUP(Table2[[#This Row],[Player]],Season!$B:$AD,13,0),"-")</f>
        <v>2.6</v>
      </c>
      <c r="M356" s="19">
        <f>IFERROR(VLOOKUP(Table2[[#This Row],[Player]],Season!$B:$AD,15,0),"-")</f>
        <v>0.9</v>
      </c>
      <c r="N356" s="19">
        <f>IFERROR(VLOOKUP(Table2[[#This Row],[Player]],Season!$B:$AD,16,0),"-")</f>
        <v>1.3</v>
      </c>
      <c r="O356" s="19">
        <f>IFERROR(VLOOKUP(Table2[[#This Row],[Player]],Last3!$B:$AD,7,0),"-")</f>
        <v>14.2</v>
      </c>
      <c r="P356" s="19">
        <f>IFERROR(VLOOKUP(Table2[[#This Row],[Player]],Last3!$B:$AD,8,0),"-")</f>
        <v>4.3</v>
      </c>
      <c r="Q356" s="19">
        <f>IFERROR(VLOOKUP(Table2[[#This Row],[Player]],Last3!$B:$AD,20,0),"-")</f>
        <v>1</v>
      </c>
      <c r="R356" s="19">
        <f>IFERROR(VLOOKUP(Table2[[#This Row],[Player]],Last3!$B:$AD,21,0),"-")</f>
        <v>0</v>
      </c>
      <c r="S356" s="19" t="str">
        <f>IFERROR(VLOOKUP(Table2[[#This Row],[Player]],Last1!$B:$AD,7,0),"-")</f>
        <v>-</v>
      </c>
      <c r="T356" s="19" t="str">
        <f>IFERROR(VLOOKUP(Table2[[#This Row],[Player]],Last1!$B:$AD,8,0),"-")</f>
        <v>-</v>
      </c>
      <c r="U356" s="19" t="str">
        <f>IFERROR(VLOOKUP(Table2[[#This Row],[Player]],Last1!$B:$AD,20,0),"-")</f>
        <v>-</v>
      </c>
      <c r="V356" s="19" t="str">
        <f>IFERROR(VLOOKUP(Table2[[#This Row],[Player]],Last1!$B:$AD,21,0),"-")</f>
        <v>-</v>
      </c>
      <c r="Y356" s="128">
        <f>Table2[[#This Row],[3PM]]</f>
        <v>0.6</v>
      </c>
      <c r="Z356" s="128">
        <f>Table2[[#This Row],[3PA]]</f>
        <v>2.6</v>
      </c>
      <c r="AA356" s="128" t="str">
        <f>IFERROR(VLOOKUP(Table2[[#This Row],[Player]],Last1!$B:$AD,12,0),"-")</f>
        <v>-</v>
      </c>
      <c r="AB356" s="128" t="str">
        <f>IFERROR(VLOOKUP(Table2[[#This Row],[Player]],Last1!$B:$AD,13,0),"-")</f>
        <v>-</v>
      </c>
      <c r="AC356" s="128">
        <f>IFERROR(VLOOKUP(Table2[[#This Row],[Player]],Last3!$B:$AD,12,0),"-")</f>
        <v>1</v>
      </c>
      <c r="AD356" s="128">
        <f>IFERROR(VLOOKUP(Table2[[#This Row],[Player]],Last3!$B:$AD,13,0),"-")</f>
        <v>4.3</v>
      </c>
      <c r="AE356" s="135">
        <f>0.33*AVERAGE(Table2[[#This Row],[L3_3PA]],Table2[[#This Row],[SEA_3PA]])</f>
        <v>1.1385000000000001</v>
      </c>
      <c r="AF356" s="76" t="str">
        <f>Table2[[#This Row],[L1_3PM]]</f>
        <v>-</v>
      </c>
      <c r="AG356" s="135" t="str">
        <f>IFERROR(Table2[[#This Row],[PROJ 3PM]]-Table2[[#This Row],[LG 3PM]],"-")</f>
        <v>-</v>
      </c>
      <c r="AH35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7" spans="1:34" x14ac:dyDescent="0.3">
      <c r="A357" s="2" t="s">
        <v>2345</v>
      </c>
      <c r="B357" s="129" t="str">
        <f>IFERROR(VLOOKUP(Table2[[#This Row],[Player]],Season!$B:$AD,2,0),"-")</f>
        <v>-</v>
      </c>
      <c r="C357" s="19" t="str">
        <f>IFERROR(VLOOKUP(Table2[[#This Row],[Player]],Season!$B:$AD,3,0),"-")</f>
        <v>-</v>
      </c>
      <c r="D357" s="19" t="str">
        <f>IFERROR(VLOOKUP(Table2[[#This Row],[Player]],Season!$B:$AD,4,0),"-")</f>
        <v>-</v>
      </c>
      <c r="E357" s="19" t="str">
        <f>IFERROR(VLOOKUP(Table2[[#This Row],[Player]],Season!$B:$AD,7,0),"-")</f>
        <v>-</v>
      </c>
      <c r="F357" s="19" t="str">
        <f>IFERROR(VLOOKUP(Table2[[#This Row],[Player]],Season!$B:$AD,8,0),"-")</f>
        <v>-</v>
      </c>
      <c r="G357" s="19" t="str">
        <f>IFERROR(VLOOKUP(Table2[[#This Row],[Player]],Season!$B:$AD,20,0),"-")</f>
        <v>-</v>
      </c>
      <c r="H357" s="19" t="str">
        <f>IFERROR(VLOOKUP(Table2[[#This Row],[Player]],Season!$B:$AD,21,0),"-")</f>
        <v>-</v>
      </c>
      <c r="I357" s="19" t="str">
        <f>IFERROR(VLOOKUP(Table2[[#This Row],[Player]],Season!$B:$AD,9,0),"-")</f>
        <v>-</v>
      </c>
      <c r="J357" s="19" t="str">
        <f>IFERROR(VLOOKUP(Table2[[#This Row],[Player]],Season!$B:$AD,10,0),"-")</f>
        <v>-</v>
      </c>
      <c r="K357" s="19" t="str">
        <f>IFERROR(VLOOKUP(Table2[[#This Row],[Player]],Season!$B:$AD,12,0),"-")</f>
        <v>-</v>
      </c>
      <c r="L357" s="19" t="str">
        <f>IFERROR(VLOOKUP(Table2[[#This Row],[Player]],Season!$B:$AD,13,0),"-")</f>
        <v>-</v>
      </c>
      <c r="M357" s="19" t="str">
        <f>IFERROR(VLOOKUP(Table2[[#This Row],[Player]],Season!$B:$AD,15,0),"-")</f>
        <v>-</v>
      </c>
      <c r="N357" s="19" t="str">
        <f>IFERROR(VLOOKUP(Table2[[#This Row],[Player]],Season!$B:$AD,16,0),"-")</f>
        <v>-</v>
      </c>
      <c r="O357" s="19" t="str">
        <f>IFERROR(VLOOKUP(Table2[[#This Row],[Player]],Last3!$B:$AD,7,0),"-")</f>
        <v>-</v>
      </c>
      <c r="P357" s="19" t="str">
        <f>IFERROR(VLOOKUP(Table2[[#This Row],[Player]],Last3!$B:$AD,8,0),"-")</f>
        <v>-</v>
      </c>
      <c r="Q357" s="19" t="str">
        <f>IFERROR(VLOOKUP(Table2[[#This Row],[Player]],Last3!$B:$AD,20,0),"-")</f>
        <v>-</v>
      </c>
      <c r="R357" s="19" t="str">
        <f>IFERROR(VLOOKUP(Table2[[#This Row],[Player]],Last3!$B:$AD,21,0),"-")</f>
        <v>-</v>
      </c>
      <c r="S357" s="19" t="str">
        <f>IFERROR(VLOOKUP(Table2[[#This Row],[Player]],Last1!$B:$AD,7,0),"-")</f>
        <v>-</v>
      </c>
      <c r="T357" s="19" t="str">
        <f>IFERROR(VLOOKUP(Table2[[#This Row],[Player]],Last1!$B:$AD,8,0),"-")</f>
        <v>-</v>
      </c>
      <c r="U357" s="19" t="str">
        <f>IFERROR(VLOOKUP(Table2[[#This Row],[Player]],Last1!$B:$AD,20,0),"-")</f>
        <v>-</v>
      </c>
      <c r="V357" s="19" t="str">
        <f>IFERROR(VLOOKUP(Table2[[#This Row],[Player]],Last1!$B:$AD,21,0),"-")</f>
        <v>-</v>
      </c>
      <c r="Y357" s="128" t="str">
        <f>Table2[[#This Row],[3PM]]</f>
        <v>-</v>
      </c>
      <c r="Z357" s="128" t="str">
        <f>Table2[[#This Row],[3PA]]</f>
        <v>-</v>
      </c>
      <c r="AA357" s="128" t="str">
        <f>IFERROR(VLOOKUP(Table2[[#This Row],[Player]],Last1!$B:$AD,12,0),"-")</f>
        <v>-</v>
      </c>
      <c r="AB357" s="128" t="str">
        <f>IFERROR(VLOOKUP(Table2[[#This Row],[Player]],Last1!$B:$AD,13,0),"-")</f>
        <v>-</v>
      </c>
      <c r="AC357" s="128" t="str">
        <f>IFERROR(VLOOKUP(Table2[[#This Row],[Player]],Last3!$B:$AD,12,0),"-")</f>
        <v>-</v>
      </c>
      <c r="AD357" s="128" t="str">
        <f>IFERROR(VLOOKUP(Table2[[#This Row],[Player]],Last3!$B:$AD,13,0),"-")</f>
        <v>-</v>
      </c>
      <c r="AE357" s="135" t="e">
        <f>0.33*AVERAGE(Table2[[#This Row],[L3_3PA]],Table2[[#This Row],[SEA_3PA]])</f>
        <v>#DIV/0!</v>
      </c>
      <c r="AF357" s="76" t="str">
        <f>Table2[[#This Row],[L1_3PM]]</f>
        <v>-</v>
      </c>
      <c r="AG357" s="135" t="str">
        <f>IFERROR(Table2[[#This Row],[PROJ 3PM]]-Table2[[#This Row],[LG 3PM]],"-")</f>
        <v>-</v>
      </c>
      <c r="AH357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58" spans="1:34" x14ac:dyDescent="0.3">
      <c r="A358" s="2" t="s">
        <v>326</v>
      </c>
      <c r="B358" s="129" t="str">
        <f>IFERROR(VLOOKUP(Table2[[#This Row],[Player]],Season!$B:$AD,2,0),"-")</f>
        <v>ATL</v>
      </c>
      <c r="C358" s="134">
        <f>IFERROR(VLOOKUP(Table2[[#This Row],[Player]],Season!$B:$AD,3,0),"-")</f>
        <v>24</v>
      </c>
      <c r="D358" s="134">
        <f>IFERROR(VLOOKUP(Table2[[#This Row],[Player]],Season!$B:$AD,4,0),"-")</f>
        <v>2</v>
      </c>
      <c r="E358" s="134">
        <f>IFERROR(VLOOKUP(Table2[[#This Row],[Player]],Season!$B:$AD,7,0),"-")</f>
        <v>2.2999999999999998</v>
      </c>
      <c r="F358" s="19">
        <f>IFERROR(VLOOKUP(Table2[[#This Row],[Player]],Season!$B:$AD,8,0),"-")</f>
        <v>0</v>
      </c>
      <c r="G358" s="19">
        <f>IFERROR(VLOOKUP(Table2[[#This Row],[Player]],Season!$B:$AD,20,0),"-")</f>
        <v>0</v>
      </c>
      <c r="H358" s="19">
        <f>IFERROR(VLOOKUP(Table2[[#This Row],[Player]],Season!$B:$AD,21,0),"-")</f>
        <v>0</v>
      </c>
      <c r="I358" s="19">
        <f>IFERROR(VLOOKUP(Table2[[#This Row],[Player]],Season!$B:$AD,9,0),"-")</f>
        <v>0</v>
      </c>
      <c r="J358" s="19">
        <f>IFERROR(VLOOKUP(Table2[[#This Row],[Player]],Season!$B:$AD,10,0),"-")</f>
        <v>0.5</v>
      </c>
      <c r="K358" s="19">
        <f>IFERROR(VLOOKUP(Table2[[#This Row],[Player]],Season!$B:$AD,12,0),"-")</f>
        <v>0</v>
      </c>
      <c r="L358" s="19">
        <f>IFERROR(VLOOKUP(Table2[[#This Row],[Player]],Season!$B:$AD,13,0),"-")</f>
        <v>0</v>
      </c>
      <c r="M358" s="19">
        <f>IFERROR(VLOOKUP(Table2[[#This Row],[Player]],Season!$B:$AD,15,0),"-")</f>
        <v>0</v>
      </c>
      <c r="N358" s="19">
        <f>IFERROR(VLOOKUP(Table2[[#This Row],[Player]],Season!$B:$AD,16,0),"-")</f>
        <v>0</v>
      </c>
      <c r="O358" s="19" t="str">
        <f>IFERROR(VLOOKUP(Table2[[#This Row],[Player]],Last3!$B:$AD,7,0),"-")</f>
        <v>-</v>
      </c>
      <c r="P358" s="19" t="str">
        <f>IFERROR(VLOOKUP(Table2[[#This Row],[Player]],Last3!$B:$AD,8,0),"-")</f>
        <v>-</v>
      </c>
      <c r="Q358" s="19" t="str">
        <f>IFERROR(VLOOKUP(Table2[[#This Row],[Player]],Last3!$B:$AD,20,0),"-")</f>
        <v>-</v>
      </c>
      <c r="R358" s="19" t="str">
        <f>IFERROR(VLOOKUP(Table2[[#This Row],[Player]],Last3!$B:$AD,21,0),"-")</f>
        <v>-</v>
      </c>
      <c r="S358" s="19" t="str">
        <f>IFERROR(VLOOKUP(Table2[[#This Row],[Player]],Last1!$B:$AD,7,0),"-")</f>
        <v>-</v>
      </c>
      <c r="T358" s="19" t="str">
        <f>IFERROR(VLOOKUP(Table2[[#This Row],[Player]],Last1!$B:$AD,8,0),"-")</f>
        <v>-</v>
      </c>
      <c r="U358" s="19" t="str">
        <f>IFERROR(VLOOKUP(Table2[[#This Row],[Player]],Last1!$B:$AD,20,0),"-")</f>
        <v>-</v>
      </c>
      <c r="V358" s="19" t="str">
        <f>IFERROR(VLOOKUP(Table2[[#This Row],[Player]],Last1!$B:$AD,21,0),"-")</f>
        <v>-</v>
      </c>
      <c r="W358" s="75"/>
      <c r="X358" s="75"/>
      <c r="Y358" s="128">
        <f>Table2[[#This Row],[3PM]]</f>
        <v>0</v>
      </c>
      <c r="Z358" s="128">
        <f>Table2[[#This Row],[3PA]]</f>
        <v>0</v>
      </c>
      <c r="AA358" s="128" t="str">
        <f>IFERROR(VLOOKUP(Table2[[#This Row],[Player]],Last1!$B:$AD,12,0),"-")</f>
        <v>-</v>
      </c>
      <c r="AB358" s="128" t="str">
        <f>IFERROR(VLOOKUP(Table2[[#This Row],[Player]],Last1!$B:$AD,13,0),"-")</f>
        <v>-</v>
      </c>
      <c r="AC358" s="128" t="str">
        <f>IFERROR(VLOOKUP(Table2[[#This Row],[Player]],Last3!$B:$AD,12,0),"-")</f>
        <v>-</v>
      </c>
      <c r="AD358" s="128" t="str">
        <f>IFERROR(VLOOKUP(Table2[[#This Row],[Player]],Last3!$B:$AD,13,0),"-")</f>
        <v>-</v>
      </c>
      <c r="AE358" s="135">
        <f>0.33*AVERAGE(Table2[[#This Row],[L3_3PA]],Table2[[#This Row],[SEA_3PA]])</f>
        <v>0</v>
      </c>
      <c r="AF358" s="76" t="str">
        <f>Table2[[#This Row],[L1_3PM]]</f>
        <v>-</v>
      </c>
      <c r="AG358" s="135" t="str">
        <f>IFERROR(Table2[[#This Row],[PROJ 3PM]]-Table2[[#This Row],[LG 3PM]],"-")</f>
        <v>-</v>
      </c>
      <c r="AH358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59" spans="1:34" x14ac:dyDescent="0.3">
      <c r="A359" s="2" t="s">
        <v>485</v>
      </c>
      <c r="B359" s="129" t="str">
        <f>IFERROR(VLOOKUP(Table2[[#This Row],[Player]],Season!$B:$AD,2,0),"-")</f>
        <v>MIN</v>
      </c>
      <c r="C359" s="19">
        <f>IFERROR(VLOOKUP(Table2[[#This Row],[Player]],Season!$B:$AD,3,0),"-")</f>
        <v>25</v>
      </c>
      <c r="D359" s="19">
        <f>IFERROR(VLOOKUP(Table2[[#This Row],[Player]],Season!$B:$AD,4,0),"-")</f>
        <v>3</v>
      </c>
      <c r="E359" s="19">
        <f>IFERROR(VLOOKUP(Table2[[#This Row],[Player]],Season!$B:$AD,7,0),"-")</f>
        <v>5.4</v>
      </c>
      <c r="F359" s="19">
        <f>IFERROR(VLOOKUP(Table2[[#This Row],[Player]],Season!$B:$AD,8,0),"-")</f>
        <v>2.2999999999999998</v>
      </c>
      <c r="G359" s="19">
        <f>IFERROR(VLOOKUP(Table2[[#This Row],[Player]],Season!$B:$AD,20,0),"-")</f>
        <v>1.3</v>
      </c>
      <c r="H359" s="19">
        <f>IFERROR(VLOOKUP(Table2[[#This Row],[Player]],Season!$B:$AD,21,0),"-")</f>
        <v>0</v>
      </c>
      <c r="I359" s="19">
        <f>IFERROR(VLOOKUP(Table2[[#This Row],[Player]],Season!$B:$AD,9,0),"-")</f>
        <v>0.7</v>
      </c>
      <c r="J359" s="19">
        <f>IFERROR(VLOOKUP(Table2[[#This Row],[Player]],Season!$B:$AD,10,0),"-")</f>
        <v>1.3</v>
      </c>
      <c r="K359" s="19">
        <f>IFERROR(VLOOKUP(Table2[[#This Row],[Player]],Season!$B:$AD,12,0),"-")</f>
        <v>0</v>
      </c>
      <c r="L359" s="19">
        <f>IFERROR(VLOOKUP(Table2[[#This Row],[Player]],Season!$B:$AD,13,0),"-")</f>
        <v>0.3</v>
      </c>
      <c r="M359" s="19">
        <f>IFERROR(VLOOKUP(Table2[[#This Row],[Player]],Season!$B:$AD,15,0),"-")</f>
        <v>1</v>
      </c>
      <c r="N359" s="19">
        <f>IFERROR(VLOOKUP(Table2[[#This Row],[Player]],Season!$B:$AD,16,0),"-")</f>
        <v>1.3</v>
      </c>
      <c r="O359" s="19" t="str">
        <f>IFERROR(VLOOKUP(Table2[[#This Row],[Player]],Last3!$B:$AD,7,0),"-")</f>
        <v>-</v>
      </c>
      <c r="P359" s="19" t="str">
        <f>IFERROR(VLOOKUP(Table2[[#This Row],[Player]],Last3!$B:$AD,8,0),"-")</f>
        <v>-</v>
      </c>
      <c r="Q359" s="19" t="str">
        <f>IFERROR(VLOOKUP(Table2[[#This Row],[Player]],Last3!$B:$AD,20,0),"-")</f>
        <v>-</v>
      </c>
      <c r="R359" s="19" t="str">
        <f>IFERROR(VLOOKUP(Table2[[#This Row],[Player]],Last3!$B:$AD,21,0),"-")</f>
        <v>-</v>
      </c>
      <c r="S359" s="19" t="str">
        <f>IFERROR(VLOOKUP(Table2[[#This Row],[Player]],Last1!$B:$AD,7,0),"-")</f>
        <v>-</v>
      </c>
      <c r="T359" s="19" t="str">
        <f>IFERROR(VLOOKUP(Table2[[#This Row],[Player]],Last1!$B:$AD,8,0),"-")</f>
        <v>-</v>
      </c>
      <c r="U359" s="19" t="str">
        <f>IFERROR(VLOOKUP(Table2[[#This Row],[Player]],Last1!$B:$AD,20,0),"-")</f>
        <v>-</v>
      </c>
      <c r="V359" s="19" t="str">
        <f>IFERROR(VLOOKUP(Table2[[#This Row],[Player]],Last1!$B:$AD,21,0),"-")</f>
        <v>-</v>
      </c>
      <c r="Y359" s="128">
        <f>Table2[[#This Row],[3PM]]</f>
        <v>0</v>
      </c>
      <c r="Z359" s="128">
        <f>Table2[[#This Row],[3PA]]</f>
        <v>0.3</v>
      </c>
      <c r="AA359" s="128" t="str">
        <f>IFERROR(VLOOKUP(Table2[[#This Row],[Player]],Last1!$B:$AD,12,0),"-")</f>
        <v>-</v>
      </c>
      <c r="AB359" s="128" t="str">
        <f>IFERROR(VLOOKUP(Table2[[#This Row],[Player]],Last1!$B:$AD,13,0),"-")</f>
        <v>-</v>
      </c>
      <c r="AC359" s="128" t="str">
        <f>IFERROR(VLOOKUP(Table2[[#This Row],[Player]],Last3!$B:$AD,12,0),"-")</f>
        <v>-</v>
      </c>
      <c r="AD359" s="128" t="str">
        <f>IFERROR(VLOOKUP(Table2[[#This Row],[Player]],Last3!$B:$AD,13,0),"-")</f>
        <v>-</v>
      </c>
      <c r="AE359" s="135">
        <f>0.33*AVERAGE(Table2[[#This Row],[L3_3PA]],Table2[[#This Row],[SEA_3PA]])</f>
        <v>9.9000000000000005E-2</v>
      </c>
      <c r="AF359" s="76" t="str">
        <f>Table2[[#This Row],[L1_3PM]]</f>
        <v>-</v>
      </c>
      <c r="AG359" s="135" t="str">
        <f>IFERROR(Table2[[#This Row],[PROJ 3PM]]-Table2[[#This Row],[LG 3PM]],"-")</f>
        <v>-</v>
      </c>
      <c r="AH35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0" spans="1:34" x14ac:dyDescent="0.3">
      <c r="A360" s="2" t="s">
        <v>37</v>
      </c>
      <c r="B360" s="129" t="str">
        <f>IFERROR(VLOOKUP(Table2[[#This Row],[Player]],Season!$B:$AD,2,0),"-")</f>
        <v>MIL</v>
      </c>
      <c r="C360" s="19">
        <f>IFERROR(VLOOKUP(Table2[[#This Row],[Player]],Season!$B:$AD,3,0),"-")</f>
        <v>36</v>
      </c>
      <c r="D360" s="19">
        <f>IFERROR(VLOOKUP(Table2[[#This Row],[Player]],Season!$B:$AD,4,0),"-")</f>
        <v>1</v>
      </c>
      <c r="E360" s="19">
        <f>IFERROR(VLOOKUP(Table2[[#This Row],[Player]],Season!$B:$AD,7,0),"-")</f>
        <v>8.9</v>
      </c>
      <c r="F360" s="19">
        <f>IFERROR(VLOOKUP(Table2[[#This Row],[Player]],Season!$B:$AD,8,0),"-")</f>
        <v>0</v>
      </c>
      <c r="G360" s="19">
        <f>IFERROR(VLOOKUP(Table2[[#This Row],[Player]],Season!$B:$AD,20,0),"-")</f>
        <v>0</v>
      </c>
      <c r="H360" s="19">
        <f>IFERROR(VLOOKUP(Table2[[#This Row],[Player]],Season!$B:$AD,21,0),"-")</f>
        <v>3</v>
      </c>
      <c r="I360" s="19">
        <f>IFERROR(VLOOKUP(Table2[[#This Row],[Player]],Season!$B:$AD,9,0),"-")</f>
        <v>0</v>
      </c>
      <c r="J360" s="19">
        <f>IFERROR(VLOOKUP(Table2[[#This Row],[Player]],Season!$B:$AD,10,0),"-")</f>
        <v>2</v>
      </c>
      <c r="K360" s="19">
        <f>IFERROR(VLOOKUP(Table2[[#This Row],[Player]],Season!$B:$AD,12,0),"-")</f>
        <v>0</v>
      </c>
      <c r="L360" s="19">
        <f>IFERROR(VLOOKUP(Table2[[#This Row],[Player]],Season!$B:$AD,13,0),"-")</f>
        <v>1</v>
      </c>
      <c r="M360" s="19">
        <f>IFERROR(VLOOKUP(Table2[[#This Row],[Player]],Season!$B:$AD,15,0),"-")</f>
        <v>0</v>
      </c>
      <c r="N360" s="19">
        <f>IFERROR(VLOOKUP(Table2[[#This Row],[Player]],Season!$B:$AD,16,0),"-")</f>
        <v>0</v>
      </c>
      <c r="O360" s="19">
        <f>IFERROR(VLOOKUP(Table2[[#This Row],[Player]],Last3!$B:$AD,7,0),"-")</f>
        <v>8.9</v>
      </c>
      <c r="P360" s="19">
        <f>IFERROR(VLOOKUP(Table2[[#This Row],[Player]],Last3!$B:$AD,8,0),"-")</f>
        <v>0</v>
      </c>
      <c r="Q360" s="19">
        <f>IFERROR(VLOOKUP(Table2[[#This Row],[Player]],Last3!$B:$AD,20,0),"-")</f>
        <v>0</v>
      </c>
      <c r="R360" s="19">
        <f>IFERROR(VLOOKUP(Table2[[#This Row],[Player]],Last3!$B:$AD,21,0),"-")</f>
        <v>3</v>
      </c>
      <c r="S360" s="19">
        <f>IFERROR(VLOOKUP(Table2[[#This Row],[Player]],Last1!$B:$AD,7,0),"-")</f>
        <v>8.9</v>
      </c>
      <c r="T360" s="19">
        <f>IFERROR(VLOOKUP(Table2[[#This Row],[Player]],Last1!$B:$AD,8,0),"-")</f>
        <v>0</v>
      </c>
      <c r="U360" s="19">
        <f>IFERROR(VLOOKUP(Table2[[#This Row],[Player]],Last1!$B:$AD,20,0),"-")</f>
        <v>0</v>
      </c>
      <c r="V360" s="19">
        <f>IFERROR(VLOOKUP(Table2[[#This Row],[Player]],Last1!$B:$AD,21,0),"-")</f>
        <v>3</v>
      </c>
      <c r="Y360" s="128">
        <f>Table2[[#This Row],[3PM]]</f>
        <v>0</v>
      </c>
      <c r="Z360" s="128">
        <f>Table2[[#This Row],[3PA]]</f>
        <v>1</v>
      </c>
      <c r="AA360" s="128">
        <f>IFERROR(VLOOKUP(Table2[[#This Row],[Player]],Last1!$B:$AD,12,0),"-")</f>
        <v>0</v>
      </c>
      <c r="AB360" s="128">
        <f>IFERROR(VLOOKUP(Table2[[#This Row],[Player]],Last1!$B:$AD,13,0),"-")</f>
        <v>1</v>
      </c>
      <c r="AC360" s="128">
        <f>IFERROR(VLOOKUP(Table2[[#This Row],[Player]],Last3!$B:$AD,12,0),"-")</f>
        <v>0</v>
      </c>
      <c r="AD360" s="128">
        <f>IFERROR(VLOOKUP(Table2[[#This Row],[Player]],Last3!$B:$AD,13,0),"-")</f>
        <v>1</v>
      </c>
      <c r="AE360" s="135">
        <f>0.33*AVERAGE(Table2[[#This Row],[L3_3PA]],Table2[[#This Row],[SEA_3PA]])</f>
        <v>0.33</v>
      </c>
      <c r="AF360" s="76">
        <f>Table2[[#This Row],[L1_3PM]]</f>
        <v>0</v>
      </c>
      <c r="AG360" s="135">
        <f>IFERROR(Table2[[#This Row],[PROJ 3PM]]-Table2[[#This Row],[LG 3PM]],"-")</f>
        <v>0.33</v>
      </c>
      <c r="AH36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1" spans="1:34" x14ac:dyDescent="0.3">
      <c r="A361" s="2" t="s">
        <v>2163</v>
      </c>
      <c r="B361" s="129" t="str">
        <f>IFERROR(VLOOKUP(Table2[[#This Row],[Player]],Season!$B:$AD,2,0),"-")</f>
        <v>MIN</v>
      </c>
      <c r="C361" s="134">
        <f>IFERROR(VLOOKUP(Table2[[#This Row],[Player]],Season!$B:$AD,3,0),"-")</f>
        <v>24</v>
      </c>
      <c r="D361" s="134">
        <f>IFERROR(VLOOKUP(Table2[[#This Row],[Player]],Season!$B:$AD,4,0),"-")</f>
        <v>4</v>
      </c>
      <c r="E361" s="134">
        <f>IFERROR(VLOOKUP(Table2[[#This Row],[Player]],Season!$B:$AD,7,0),"-")</f>
        <v>7.6</v>
      </c>
      <c r="F361" s="19">
        <f>IFERROR(VLOOKUP(Table2[[#This Row],[Player]],Season!$B:$AD,8,0),"-")</f>
        <v>6.3</v>
      </c>
      <c r="G361" s="19">
        <f>IFERROR(VLOOKUP(Table2[[#This Row],[Player]],Season!$B:$AD,20,0),"-")</f>
        <v>1.8</v>
      </c>
      <c r="H361" s="19">
        <f>IFERROR(VLOOKUP(Table2[[#This Row],[Player]],Season!$B:$AD,21,0),"-")</f>
        <v>1</v>
      </c>
      <c r="I361" s="19">
        <f>IFERROR(VLOOKUP(Table2[[#This Row],[Player]],Season!$B:$AD,9,0),"-")</f>
        <v>2</v>
      </c>
      <c r="J361" s="19">
        <f>IFERROR(VLOOKUP(Table2[[#This Row],[Player]],Season!$B:$AD,10,0),"-")</f>
        <v>2.5</v>
      </c>
      <c r="K361" s="19">
        <f>IFERROR(VLOOKUP(Table2[[#This Row],[Player]],Season!$B:$AD,12,0),"-")</f>
        <v>0.3</v>
      </c>
      <c r="L361" s="19">
        <f>IFERROR(VLOOKUP(Table2[[#This Row],[Player]],Season!$B:$AD,13,0),"-")</f>
        <v>0.5</v>
      </c>
      <c r="M361" s="19">
        <f>IFERROR(VLOOKUP(Table2[[#This Row],[Player]],Season!$B:$AD,15,0),"-")</f>
        <v>2</v>
      </c>
      <c r="N361" s="19">
        <f>IFERROR(VLOOKUP(Table2[[#This Row],[Player]],Season!$B:$AD,16,0),"-")</f>
        <v>2.2999999999999998</v>
      </c>
      <c r="O361" s="19" t="str">
        <f>IFERROR(VLOOKUP(Table2[[#This Row],[Player]],Last3!$B:$AD,7,0),"-")</f>
        <v>-</v>
      </c>
      <c r="P361" s="19" t="str">
        <f>IFERROR(VLOOKUP(Table2[[#This Row],[Player]],Last3!$B:$AD,8,0),"-")</f>
        <v>-</v>
      </c>
      <c r="Q361" s="19" t="str">
        <f>IFERROR(VLOOKUP(Table2[[#This Row],[Player]],Last3!$B:$AD,20,0),"-")</f>
        <v>-</v>
      </c>
      <c r="R361" s="19" t="str">
        <f>IFERROR(VLOOKUP(Table2[[#This Row],[Player]],Last3!$B:$AD,21,0),"-")</f>
        <v>-</v>
      </c>
      <c r="S361" s="19" t="str">
        <f>IFERROR(VLOOKUP(Table2[[#This Row],[Player]],Last1!$B:$AD,7,0),"-")</f>
        <v>-</v>
      </c>
      <c r="T361" s="19" t="str">
        <f>IFERROR(VLOOKUP(Table2[[#This Row],[Player]],Last1!$B:$AD,8,0),"-")</f>
        <v>-</v>
      </c>
      <c r="U361" s="19" t="str">
        <f>IFERROR(VLOOKUP(Table2[[#This Row],[Player]],Last1!$B:$AD,20,0),"-")</f>
        <v>-</v>
      </c>
      <c r="V361" s="19" t="str">
        <f>IFERROR(VLOOKUP(Table2[[#This Row],[Player]],Last1!$B:$AD,21,0),"-")</f>
        <v>-</v>
      </c>
      <c r="W361" s="75"/>
      <c r="X361" s="75"/>
      <c r="Y361" s="128">
        <f>Table2[[#This Row],[3PM]]</f>
        <v>0.3</v>
      </c>
      <c r="Z361" s="128">
        <f>Table2[[#This Row],[3PA]]</f>
        <v>0.5</v>
      </c>
      <c r="AA361" s="128" t="str">
        <f>IFERROR(VLOOKUP(Table2[[#This Row],[Player]],Last1!$B:$AD,12,0),"-")</f>
        <v>-</v>
      </c>
      <c r="AB361" s="128" t="str">
        <f>IFERROR(VLOOKUP(Table2[[#This Row],[Player]],Last1!$B:$AD,13,0),"-")</f>
        <v>-</v>
      </c>
      <c r="AC361" s="128" t="str">
        <f>IFERROR(VLOOKUP(Table2[[#This Row],[Player]],Last3!$B:$AD,12,0),"-")</f>
        <v>-</v>
      </c>
      <c r="AD361" s="128" t="str">
        <f>IFERROR(VLOOKUP(Table2[[#This Row],[Player]],Last3!$B:$AD,13,0),"-")</f>
        <v>-</v>
      </c>
      <c r="AE361" s="135">
        <f>0.33*AVERAGE(Table2[[#This Row],[L3_3PA]],Table2[[#This Row],[SEA_3PA]])</f>
        <v>0.16500000000000001</v>
      </c>
      <c r="AF361" s="76" t="str">
        <f>Table2[[#This Row],[L1_3PM]]</f>
        <v>-</v>
      </c>
      <c r="AG361" s="135" t="str">
        <f>IFERROR(Table2[[#This Row],[PROJ 3PM]]-Table2[[#This Row],[LG 3PM]],"-")</f>
        <v>-</v>
      </c>
      <c r="AH361" s="146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2" spans="1:34" x14ac:dyDescent="0.3">
      <c r="A362" s="2" t="s">
        <v>588</v>
      </c>
      <c r="B362" s="129" t="str">
        <f>IFERROR(VLOOKUP(Table2[[#This Row],[Player]],Season!$B:$AD,2,0),"-")</f>
        <v>-</v>
      </c>
      <c r="C362" s="134" t="str">
        <f>IFERROR(VLOOKUP(Table2[[#This Row],[Player]],Season!$B:$AD,3,0),"-")</f>
        <v>-</v>
      </c>
      <c r="D362" s="134" t="str">
        <f>IFERROR(VLOOKUP(Table2[[#This Row],[Player]],Season!$B:$AD,4,0),"-")</f>
        <v>-</v>
      </c>
      <c r="E362" s="134" t="str">
        <f>IFERROR(VLOOKUP(Table2[[#This Row],[Player]],Season!$B:$AD,7,0),"-")</f>
        <v>-</v>
      </c>
      <c r="F362" s="19" t="str">
        <f>IFERROR(VLOOKUP(Table2[[#This Row],[Player]],Season!$B:$AD,8,0),"-")</f>
        <v>-</v>
      </c>
      <c r="G362" s="19" t="str">
        <f>IFERROR(VLOOKUP(Table2[[#This Row],[Player]],Season!$B:$AD,20,0),"-")</f>
        <v>-</v>
      </c>
      <c r="H362" s="19" t="str">
        <f>IFERROR(VLOOKUP(Table2[[#This Row],[Player]],Season!$B:$AD,21,0),"-")</f>
        <v>-</v>
      </c>
      <c r="I362" s="19" t="str">
        <f>IFERROR(VLOOKUP(Table2[[#This Row],[Player]],Season!$B:$AD,9,0),"-")</f>
        <v>-</v>
      </c>
      <c r="J362" s="19" t="str">
        <f>IFERROR(VLOOKUP(Table2[[#This Row],[Player]],Season!$B:$AD,10,0),"-")</f>
        <v>-</v>
      </c>
      <c r="K362" s="19" t="str">
        <f>IFERROR(VLOOKUP(Table2[[#This Row],[Player]],Season!$B:$AD,12,0),"-")</f>
        <v>-</v>
      </c>
      <c r="L362" s="19" t="str">
        <f>IFERROR(VLOOKUP(Table2[[#This Row],[Player]],Season!$B:$AD,13,0),"-")</f>
        <v>-</v>
      </c>
      <c r="M362" s="19" t="str">
        <f>IFERROR(VLOOKUP(Table2[[#This Row],[Player]],Season!$B:$AD,15,0),"-")</f>
        <v>-</v>
      </c>
      <c r="N362" s="19" t="str">
        <f>IFERROR(VLOOKUP(Table2[[#This Row],[Player]],Season!$B:$AD,16,0),"-")</f>
        <v>-</v>
      </c>
      <c r="O362" s="19" t="str">
        <f>IFERROR(VLOOKUP(Table2[[#This Row],[Player]],Last3!$B:$AD,7,0),"-")</f>
        <v>-</v>
      </c>
      <c r="P362" s="19" t="str">
        <f>IFERROR(VLOOKUP(Table2[[#This Row],[Player]],Last3!$B:$AD,8,0),"-")</f>
        <v>-</v>
      </c>
      <c r="Q362" s="19" t="str">
        <f>IFERROR(VLOOKUP(Table2[[#This Row],[Player]],Last3!$B:$AD,20,0),"-")</f>
        <v>-</v>
      </c>
      <c r="R362" s="19" t="str">
        <f>IFERROR(VLOOKUP(Table2[[#This Row],[Player]],Last3!$B:$AD,21,0),"-")</f>
        <v>-</v>
      </c>
      <c r="S362" s="19" t="str">
        <f>IFERROR(VLOOKUP(Table2[[#This Row],[Player]],Last1!$B:$AD,7,0),"-")</f>
        <v>-</v>
      </c>
      <c r="T362" s="19" t="str">
        <f>IFERROR(VLOOKUP(Table2[[#This Row],[Player]],Last1!$B:$AD,8,0),"-")</f>
        <v>-</v>
      </c>
      <c r="U362" s="19" t="str">
        <f>IFERROR(VLOOKUP(Table2[[#This Row],[Player]],Last1!$B:$AD,20,0),"-")</f>
        <v>-</v>
      </c>
      <c r="V362" s="19" t="str">
        <f>IFERROR(VLOOKUP(Table2[[#This Row],[Player]],Last1!$B:$AD,21,0),"-")</f>
        <v>-</v>
      </c>
      <c r="W362" s="75"/>
      <c r="X362" s="75"/>
      <c r="Y362" s="128" t="str">
        <f>Table2[[#This Row],[3PM]]</f>
        <v>-</v>
      </c>
      <c r="Z362" s="128" t="str">
        <f>Table2[[#This Row],[3PA]]</f>
        <v>-</v>
      </c>
      <c r="AA362" s="128" t="str">
        <f>IFERROR(VLOOKUP(Table2[[#This Row],[Player]],Last1!$B:$AD,12,0),"-")</f>
        <v>-</v>
      </c>
      <c r="AB362" s="128" t="str">
        <f>IFERROR(VLOOKUP(Table2[[#This Row],[Player]],Last1!$B:$AD,13,0),"-")</f>
        <v>-</v>
      </c>
      <c r="AC362" s="128" t="str">
        <f>IFERROR(VLOOKUP(Table2[[#This Row],[Player]],Last3!$B:$AD,12,0),"-")</f>
        <v>-</v>
      </c>
      <c r="AD362" s="128" t="str">
        <f>IFERROR(VLOOKUP(Table2[[#This Row],[Player]],Last3!$B:$AD,13,0),"-")</f>
        <v>-</v>
      </c>
      <c r="AE362" s="135" t="e">
        <f>0.33*AVERAGE(Table2[[#This Row],[L3_3PA]],Table2[[#This Row],[SEA_3PA]])</f>
        <v>#DIV/0!</v>
      </c>
      <c r="AF362" s="76" t="str">
        <f>Table2[[#This Row],[L1_3PM]]</f>
        <v>-</v>
      </c>
      <c r="AG362" s="135" t="str">
        <f>IFERROR(Table2[[#This Row],[PROJ 3PM]]-Table2[[#This Row],[LG 3PM]],"-")</f>
        <v>-</v>
      </c>
      <c r="AH362" s="146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63" spans="1:34" x14ac:dyDescent="0.3">
      <c r="A363" s="2" t="s">
        <v>67</v>
      </c>
      <c r="B363" s="129" t="str">
        <f>IFERROR(VLOOKUP(Table2[[#This Row],[Player]],Season!$B:$AD,2,0),"-")</f>
        <v>-</v>
      </c>
      <c r="C363" s="19" t="str">
        <f>IFERROR(VLOOKUP(Table2[[#This Row],[Player]],Season!$B:$AD,3,0),"-")</f>
        <v>-</v>
      </c>
      <c r="D363" s="19" t="str">
        <f>IFERROR(VLOOKUP(Table2[[#This Row],[Player]],Season!$B:$AD,4,0),"-")</f>
        <v>-</v>
      </c>
      <c r="E363" s="19" t="str">
        <f>IFERROR(VLOOKUP(Table2[[#This Row],[Player]],Season!$B:$AD,7,0),"-")</f>
        <v>-</v>
      </c>
      <c r="F363" s="19" t="str">
        <f>IFERROR(VLOOKUP(Table2[[#This Row],[Player]],Season!$B:$AD,8,0),"-")</f>
        <v>-</v>
      </c>
      <c r="G363" s="19" t="str">
        <f>IFERROR(VLOOKUP(Table2[[#This Row],[Player]],Season!$B:$AD,20,0),"-")</f>
        <v>-</v>
      </c>
      <c r="H363" s="19" t="str">
        <f>IFERROR(VLOOKUP(Table2[[#This Row],[Player]],Season!$B:$AD,21,0),"-")</f>
        <v>-</v>
      </c>
      <c r="I363" s="19" t="str">
        <f>IFERROR(VLOOKUP(Table2[[#This Row],[Player]],Season!$B:$AD,9,0),"-")</f>
        <v>-</v>
      </c>
      <c r="J363" s="19" t="str">
        <f>IFERROR(VLOOKUP(Table2[[#This Row],[Player]],Season!$B:$AD,10,0),"-")</f>
        <v>-</v>
      </c>
      <c r="K363" s="19" t="str">
        <f>IFERROR(VLOOKUP(Table2[[#This Row],[Player]],Season!$B:$AD,12,0),"-")</f>
        <v>-</v>
      </c>
      <c r="L363" s="19" t="str">
        <f>IFERROR(VLOOKUP(Table2[[#This Row],[Player]],Season!$B:$AD,13,0),"-")</f>
        <v>-</v>
      </c>
      <c r="M363" s="19" t="str">
        <f>IFERROR(VLOOKUP(Table2[[#This Row],[Player]],Season!$B:$AD,15,0),"-")</f>
        <v>-</v>
      </c>
      <c r="N363" s="19" t="str">
        <f>IFERROR(VLOOKUP(Table2[[#This Row],[Player]],Season!$B:$AD,16,0),"-")</f>
        <v>-</v>
      </c>
      <c r="O363" s="19" t="str">
        <f>IFERROR(VLOOKUP(Table2[[#This Row],[Player]],Last3!$B:$AD,7,0),"-")</f>
        <v>-</v>
      </c>
      <c r="P363" s="19" t="str">
        <f>IFERROR(VLOOKUP(Table2[[#This Row],[Player]],Last3!$B:$AD,8,0),"-")</f>
        <v>-</v>
      </c>
      <c r="Q363" s="19" t="str">
        <f>IFERROR(VLOOKUP(Table2[[#This Row],[Player]],Last3!$B:$AD,20,0),"-")</f>
        <v>-</v>
      </c>
      <c r="R363" s="19" t="str">
        <f>IFERROR(VLOOKUP(Table2[[#This Row],[Player]],Last3!$B:$AD,21,0),"-")</f>
        <v>-</v>
      </c>
      <c r="S363" s="19" t="str">
        <f>IFERROR(VLOOKUP(Table2[[#This Row],[Player]],Last1!$B:$AD,7,0),"-")</f>
        <v>-</v>
      </c>
      <c r="T363" s="19" t="str">
        <f>IFERROR(VLOOKUP(Table2[[#This Row],[Player]],Last1!$B:$AD,8,0),"-")</f>
        <v>-</v>
      </c>
      <c r="U363" s="19" t="str">
        <f>IFERROR(VLOOKUP(Table2[[#This Row],[Player]],Last1!$B:$AD,20,0),"-")</f>
        <v>-</v>
      </c>
      <c r="V363" s="19" t="str">
        <f>IFERROR(VLOOKUP(Table2[[#This Row],[Player]],Last1!$B:$AD,21,0),"-")</f>
        <v>-</v>
      </c>
      <c r="Y363" s="128" t="str">
        <f>Table2[[#This Row],[3PM]]</f>
        <v>-</v>
      </c>
      <c r="Z363" s="128" t="str">
        <f>Table2[[#This Row],[3PA]]</f>
        <v>-</v>
      </c>
      <c r="AA363" s="128" t="str">
        <f>IFERROR(VLOOKUP(Table2[[#This Row],[Player]],Last1!$B:$AD,12,0),"-")</f>
        <v>-</v>
      </c>
      <c r="AB363" s="128" t="str">
        <f>IFERROR(VLOOKUP(Table2[[#This Row],[Player]],Last1!$B:$AD,13,0),"-")</f>
        <v>-</v>
      </c>
      <c r="AC363" s="128" t="str">
        <f>IFERROR(VLOOKUP(Table2[[#This Row],[Player]],Last3!$B:$AD,12,0),"-")</f>
        <v>-</v>
      </c>
      <c r="AD363" s="128" t="str">
        <f>IFERROR(VLOOKUP(Table2[[#This Row],[Player]],Last3!$B:$AD,13,0),"-")</f>
        <v>-</v>
      </c>
      <c r="AE363" s="83" t="e">
        <f>0.33*AVERAGE(Table2[[#This Row],[L3_3PA]],Table2[[#This Row],[SEA_3PA]])</f>
        <v>#DIV/0!</v>
      </c>
      <c r="AF363" s="21" t="str">
        <f>Table2[[#This Row],[L1_3PM]]</f>
        <v>-</v>
      </c>
      <c r="AG363" s="83" t="str">
        <f>IFERROR(Table2[[#This Row],[PROJ 3PM]]-Table2[[#This Row],[LG 3PM]],"-")</f>
        <v>-</v>
      </c>
      <c r="AH363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64" spans="1:34" x14ac:dyDescent="0.3">
      <c r="A364" s="2" t="s">
        <v>347</v>
      </c>
      <c r="B364" s="210" t="str">
        <f>IFERROR(VLOOKUP(Table2[[#This Row],[Player]],Season!$B:$AD,2,0),"-")</f>
        <v>MIN</v>
      </c>
      <c r="C364" s="19">
        <f>IFERROR(VLOOKUP(Table2[[#This Row],[Player]],Season!$B:$AD,3,0),"-")</f>
        <v>25</v>
      </c>
      <c r="D364" s="19">
        <f>IFERROR(VLOOKUP(Table2[[#This Row],[Player]],Season!$B:$AD,4,0),"-")</f>
        <v>1</v>
      </c>
      <c r="E364" s="19">
        <f>IFERROR(VLOOKUP(Table2[[#This Row],[Player]],Season!$B:$AD,7,0),"-")</f>
        <v>3</v>
      </c>
      <c r="F364" s="19">
        <f>IFERROR(VLOOKUP(Table2[[#This Row],[Player]],Season!$B:$AD,8,0),"-")</f>
        <v>0</v>
      </c>
      <c r="G364" s="19">
        <f>IFERROR(VLOOKUP(Table2[[#This Row],[Player]],Season!$B:$AD,20,0),"-")</f>
        <v>1</v>
      </c>
      <c r="H364" s="19">
        <f>IFERROR(VLOOKUP(Table2[[#This Row],[Player]],Season!$B:$AD,21,0),"-")</f>
        <v>0</v>
      </c>
      <c r="I364" s="19">
        <f>IFERROR(VLOOKUP(Table2[[#This Row],[Player]],Season!$B:$AD,9,0),"-")</f>
        <v>0</v>
      </c>
      <c r="J364" s="19">
        <f>IFERROR(VLOOKUP(Table2[[#This Row],[Player]],Season!$B:$AD,10,0),"-")</f>
        <v>0</v>
      </c>
      <c r="K364" s="19">
        <f>IFERROR(VLOOKUP(Table2[[#This Row],[Player]],Season!$B:$AD,12,0),"-")</f>
        <v>0</v>
      </c>
      <c r="L364" s="19">
        <f>IFERROR(VLOOKUP(Table2[[#This Row],[Player]],Season!$B:$AD,13,0),"-")</f>
        <v>0</v>
      </c>
      <c r="M364" s="19">
        <f>IFERROR(VLOOKUP(Table2[[#This Row],[Player]],Season!$B:$AD,15,0),"-")</f>
        <v>0</v>
      </c>
      <c r="N364" s="19">
        <f>IFERROR(VLOOKUP(Table2[[#This Row],[Player]],Season!$B:$AD,16,0),"-")</f>
        <v>0</v>
      </c>
      <c r="O364" s="19" t="str">
        <f>IFERROR(VLOOKUP(Table2[[#This Row],[Player]],Last3!$B:$AD,7,0),"-")</f>
        <v>-</v>
      </c>
      <c r="P364" s="19" t="str">
        <f>IFERROR(VLOOKUP(Table2[[#This Row],[Player]],Last3!$B:$AD,8,0),"-")</f>
        <v>-</v>
      </c>
      <c r="Q364" s="19" t="str">
        <f>IFERROR(VLOOKUP(Table2[[#This Row],[Player]],Last3!$B:$AD,20,0),"-")</f>
        <v>-</v>
      </c>
      <c r="R364" s="19" t="str">
        <f>IFERROR(VLOOKUP(Table2[[#This Row],[Player]],Last3!$B:$AD,21,0),"-")</f>
        <v>-</v>
      </c>
      <c r="S364" s="19" t="str">
        <f>IFERROR(VLOOKUP(Table2[[#This Row],[Player]],Last1!$B:$AD,7,0),"-")</f>
        <v>-</v>
      </c>
      <c r="T364" s="19" t="str">
        <f>IFERROR(VLOOKUP(Table2[[#This Row],[Player]],Last1!$B:$AD,8,0),"-")</f>
        <v>-</v>
      </c>
      <c r="U364" s="19" t="str">
        <f>IFERROR(VLOOKUP(Table2[[#This Row],[Player]],Last1!$B:$AD,20,0),"-")</f>
        <v>-</v>
      </c>
      <c r="V364" s="19" t="str">
        <f>IFERROR(VLOOKUP(Table2[[#This Row],[Player]],Last1!$B:$AD,21,0),"-")</f>
        <v>-</v>
      </c>
      <c r="Y364" s="211">
        <f>Table2[[#This Row],[3PM]]</f>
        <v>0</v>
      </c>
      <c r="Z364" s="128">
        <f>Table2[[#This Row],[3PA]]</f>
        <v>0</v>
      </c>
      <c r="AA364" s="75" t="str">
        <f>IFERROR(VLOOKUP(Table2[[#This Row],[Player]],Last1!$B:$AD,12,0),"-")</f>
        <v>-</v>
      </c>
      <c r="AB364" s="75" t="str">
        <f>IFERROR(VLOOKUP(Table2[[#This Row],[Player]],Last1!$B:$AD,13,0),"-")</f>
        <v>-</v>
      </c>
      <c r="AC364" s="75" t="str">
        <f>IFERROR(VLOOKUP(Table2[[#This Row],[Player]],Last3!$B:$AD,12,0),"-")</f>
        <v>-</v>
      </c>
      <c r="AD364" s="75" t="str">
        <f>IFERROR(VLOOKUP(Table2[[#This Row],[Player]],Last3!$B:$AD,13,0),"-")</f>
        <v>-</v>
      </c>
      <c r="AE364" s="135">
        <f>0.33*AVERAGE(Table2[[#This Row],[L3_3PA]],Table2[[#This Row],[SEA_3PA]])</f>
        <v>0</v>
      </c>
      <c r="AF364" s="76" t="str">
        <f>Table2[[#This Row],[L1_3PM]]</f>
        <v>-</v>
      </c>
      <c r="AG364" s="135" t="str">
        <f>IFERROR(Table2[[#This Row],[PROJ 3PM]]-Table2[[#This Row],[LG 3PM]],"-")</f>
        <v>-</v>
      </c>
      <c r="AH36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5" spans="1:34" x14ac:dyDescent="0.3">
      <c r="A365" s="2" t="s">
        <v>398</v>
      </c>
      <c r="B365" s="210" t="str">
        <f>IFERROR(VLOOKUP(Table2[[#This Row],[Player]],Season!$B:$AD,2,0),"-")</f>
        <v>WAS</v>
      </c>
      <c r="C365" s="19">
        <f>IFERROR(VLOOKUP(Table2[[#This Row],[Player]],Season!$B:$AD,3,0),"-")</f>
        <v>37</v>
      </c>
      <c r="D365" s="19">
        <f>IFERROR(VLOOKUP(Table2[[#This Row],[Player]],Season!$B:$AD,4,0),"-")</f>
        <v>8</v>
      </c>
      <c r="E365" s="19">
        <f>IFERROR(VLOOKUP(Table2[[#This Row],[Player]],Season!$B:$AD,7,0),"-")</f>
        <v>7.6</v>
      </c>
      <c r="F365" s="19">
        <f>IFERROR(VLOOKUP(Table2[[#This Row],[Player]],Season!$B:$AD,8,0),"-")</f>
        <v>2</v>
      </c>
      <c r="G365" s="19">
        <f>IFERROR(VLOOKUP(Table2[[#This Row],[Player]],Season!$B:$AD,20,0),"-")</f>
        <v>1</v>
      </c>
      <c r="H365" s="19">
        <f>IFERROR(VLOOKUP(Table2[[#This Row],[Player]],Season!$B:$AD,21,0),"-")</f>
        <v>0.5</v>
      </c>
      <c r="I365" s="19">
        <f>IFERROR(VLOOKUP(Table2[[#This Row],[Player]],Season!$B:$AD,9,0),"-")</f>
        <v>0.8</v>
      </c>
      <c r="J365" s="19">
        <f>IFERROR(VLOOKUP(Table2[[#This Row],[Player]],Season!$B:$AD,10,0),"-")</f>
        <v>1.4</v>
      </c>
      <c r="K365" s="19">
        <f>IFERROR(VLOOKUP(Table2[[#This Row],[Player]],Season!$B:$AD,12,0),"-")</f>
        <v>0</v>
      </c>
      <c r="L365" s="19">
        <f>IFERROR(VLOOKUP(Table2[[#This Row],[Player]],Season!$B:$AD,13,0),"-")</f>
        <v>0</v>
      </c>
      <c r="M365" s="19">
        <f>IFERROR(VLOOKUP(Table2[[#This Row],[Player]],Season!$B:$AD,15,0),"-")</f>
        <v>0.5</v>
      </c>
      <c r="N365" s="19">
        <f>IFERROR(VLOOKUP(Table2[[#This Row],[Player]],Season!$B:$AD,16,0),"-")</f>
        <v>0.5</v>
      </c>
      <c r="O365" s="19">
        <f>IFERROR(VLOOKUP(Table2[[#This Row],[Player]],Last3!$B:$AD,7,0),"-")</f>
        <v>11.6</v>
      </c>
      <c r="P365" s="19">
        <f>IFERROR(VLOOKUP(Table2[[#This Row],[Player]],Last3!$B:$AD,8,0),"-")</f>
        <v>2</v>
      </c>
      <c r="Q365" s="19">
        <f>IFERROR(VLOOKUP(Table2[[#This Row],[Player]],Last3!$B:$AD,20,0),"-")</f>
        <v>1</v>
      </c>
      <c r="R365" s="19">
        <f>IFERROR(VLOOKUP(Table2[[#This Row],[Player]],Last3!$B:$AD,21,0),"-")</f>
        <v>0.5</v>
      </c>
      <c r="S365" s="19">
        <f>IFERROR(VLOOKUP(Table2[[#This Row],[Player]],Last1!$B:$AD,7,0),"-")</f>
        <v>11.9</v>
      </c>
      <c r="T365" s="19">
        <f>IFERROR(VLOOKUP(Table2[[#This Row],[Player]],Last1!$B:$AD,8,0),"-")</f>
        <v>4</v>
      </c>
      <c r="U365" s="19">
        <f>IFERROR(VLOOKUP(Table2[[#This Row],[Player]],Last1!$B:$AD,20,0),"-")</f>
        <v>1</v>
      </c>
      <c r="V365" s="19">
        <f>IFERROR(VLOOKUP(Table2[[#This Row],[Player]],Last1!$B:$AD,21,0),"-")</f>
        <v>1</v>
      </c>
      <c r="Y365" s="211">
        <f>Table2[[#This Row],[3PM]]</f>
        <v>0</v>
      </c>
      <c r="Z365" s="128">
        <f>Table2[[#This Row],[3PA]]</f>
        <v>0</v>
      </c>
      <c r="AA365" s="2">
        <f>IFERROR(VLOOKUP(Table2[[#This Row],[Player]],Last1!$B:$AD,12,0),"-")</f>
        <v>0</v>
      </c>
      <c r="AB365" s="2">
        <f>IFERROR(VLOOKUP(Table2[[#This Row],[Player]],Last1!$B:$AD,13,0),"-")</f>
        <v>0</v>
      </c>
      <c r="AC365" s="2">
        <f>IFERROR(VLOOKUP(Table2[[#This Row],[Player]],Last3!$B:$AD,12,0),"-")</f>
        <v>0</v>
      </c>
      <c r="AD365" s="2">
        <f>IFERROR(VLOOKUP(Table2[[#This Row],[Player]],Last3!$B:$AD,13,0),"-")</f>
        <v>0</v>
      </c>
      <c r="AE365" s="83">
        <f>0.33*AVERAGE(Table2[[#This Row],[L3_3PA]],Table2[[#This Row],[SEA_3PA]])</f>
        <v>0</v>
      </c>
      <c r="AF365" s="21">
        <f>Table2[[#This Row],[L1_3PM]]</f>
        <v>0</v>
      </c>
      <c r="AG365" s="83">
        <f>IFERROR(Table2[[#This Row],[PROJ 3PM]]-Table2[[#This Row],[LG 3PM]],"-")</f>
        <v>0</v>
      </c>
      <c r="AH36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6" spans="1:34" x14ac:dyDescent="0.3">
      <c r="A366" s="2" t="s">
        <v>451</v>
      </c>
      <c r="B366" s="210" t="str">
        <f>IFERROR(VLOOKUP(Table2[[#This Row],[Player]],Season!$B:$AD,2,0),"-")</f>
        <v>-</v>
      </c>
      <c r="C366" s="19" t="str">
        <f>IFERROR(VLOOKUP(Table2[[#This Row],[Player]],Season!$B:$AD,3,0),"-")</f>
        <v>-</v>
      </c>
      <c r="D366" s="19" t="str">
        <f>IFERROR(VLOOKUP(Table2[[#This Row],[Player]],Season!$B:$AD,4,0),"-")</f>
        <v>-</v>
      </c>
      <c r="E366" s="19" t="str">
        <f>IFERROR(VLOOKUP(Table2[[#This Row],[Player]],Season!$B:$AD,7,0),"-")</f>
        <v>-</v>
      </c>
      <c r="F366" s="19" t="str">
        <f>IFERROR(VLOOKUP(Table2[[#This Row],[Player]],Season!$B:$AD,8,0),"-")</f>
        <v>-</v>
      </c>
      <c r="G366" s="19" t="str">
        <f>IFERROR(VLOOKUP(Table2[[#This Row],[Player]],Season!$B:$AD,20,0),"-")</f>
        <v>-</v>
      </c>
      <c r="H366" s="19" t="str">
        <f>IFERROR(VLOOKUP(Table2[[#This Row],[Player]],Season!$B:$AD,21,0),"-")</f>
        <v>-</v>
      </c>
      <c r="I366" s="19" t="str">
        <f>IFERROR(VLOOKUP(Table2[[#This Row],[Player]],Season!$B:$AD,9,0),"-")</f>
        <v>-</v>
      </c>
      <c r="J366" s="19" t="str">
        <f>IFERROR(VLOOKUP(Table2[[#This Row],[Player]],Season!$B:$AD,10,0),"-")</f>
        <v>-</v>
      </c>
      <c r="K366" s="19" t="str">
        <f>IFERROR(VLOOKUP(Table2[[#This Row],[Player]],Season!$B:$AD,12,0),"-")</f>
        <v>-</v>
      </c>
      <c r="L366" s="19" t="str">
        <f>IFERROR(VLOOKUP(Table2[[#This Row],[Player]],Season!$B:$AD,13,0),"-")</f>
        <v>-</v>
      </c>
      <c r="M366" s="19" t="str">
        <f>IFERROR(VLOOKUP(Table2[[#This Row],[Player]],Season!$B:$AD,15,0),"-")</f>
        <v>-</v>
      </c>
      <c r="N366" s="19" t="str">
        <f>IFERROR(VLOOKUP(Table2[[#This Row],[Player]],Season!$B:$AD,16,0),"-")</f>
        <v>-</v>
      </c>
      <c r="O366" s="19" t="str">
        <f>IFERROR(VLOOKUP(Table2[[#This Row],[Player]],Last3!$B:$AD,7,0),"-")</f>
        <v>-</v>
      </c>
      <c r="P366" s="19" t="str">
        <f>IFERROR(VLOOKUP(Table2[[#This Row],[Player]],Last3!$B:$AD,8,0),"-")</f>
        <v>-</v>
      </c>
      <c r="Q366" s="19" t="str">
        <f>IFERROR(VLOOKUP(Table2[[#This Row],[Player]],Last3!$B:$AD,20,0),"-")</f>
        <v>-</v>
      </c>
      <c r="R366" s="19" t="str">
        <f>IFERROR(VLOOKUP(Table2[[#This Row],[Player]],Last3!$B:$AD,21,0),"-")</f>
        <v>-</v>
      </c>
      <c r="S366" s="19" t="str">
        <f>IFERROR(VLOOKUP(Table2[[#This Row],[Player]],Last1!$B:$AD,7,0),"-")</f>
        <v>-</v>
      </c>
      <c r="T366" s="19" t="str">
        <f>IFERROR(VLOOKUP(Table2[[#This Row],[Player]],Last1!$B:$AD,8,0),"-")</f>
        <v>-</v>
      </c>
      <c r="U366" s="19" t="str">
        <f>IFERROR(VLOOKUP(Table2[[#This Row],[Player]],Last1!$B:$AD,20,0),"-")</f>
        <v>-</v>
      </c>
      <c r="V366" s="19" t="str">
        <f>IFERROR(VLOOKUP(Table2[[#This Row],[Player]],Last1!$B:$AD,21,0),"-")</f>
        <v>-</v>
      </c>
      <c r="Y366" s="211" t="str">
        <f>Table2[[#This Row],[3PM]]</f>
        <v>-</v>
      </c>
      <c r="Z366" s="128" t="str">
        <f>Table2[[#This Row],[3PA]]</f>
        <v>-</v>
      </c>
      <c r="AA366" s="2" t="str">
        <f>IFERROR(VLOOKUP(Table2[[#This Row],[Player]],Last1!$B:$AD,12,0),"-")</f>
        <v>-</v>
      </c>
      <c r="AB366" s="2" t="str">
        <f>IFERROR(VLOOKUP(Table2[[#This Row],[Player]],Last1!$B:$AD,13,0),"-")</f>
        <v>-</v>
      </c>
      <c r="AC366" s="2" t="str">
        <f>IFERROR(VLOOKUP(Table2[[#This Row],[Player]],Last3!$B:$AD,12,0),"-")</f>
        <v>-</v>
      </c>
      <c r="AD366" s="2" t="str">
        <f>IFERROR(VLOOKUP(Table2[[#This Row],[Player]],Last3!$B:$AD,13,0),"-")</f>
        <v>-</v>
      </c>
      <c r="AE366" s="83" t="e">
        <f>0.33*AVERAGE(Table2[[#This Row],[L3_3PA]],Table2[[#This Row],[SEA_3PA]])</f>
        <v>#DIV/0!</v>
      </c>
      <c r="AF366" s="21" t="str">
        <f>Table2[[#This Row],[L1_3PM]]</f>
        <v>-</v>
      </c>
      <c r="AG366" s="83" t="str">
        <f>IFERROR(Table2[[#This Row],[PROJ 3PM]]-Table2[[#This Row],[LG 3PM]],"-")</f>
        <v>-</v>
      </c>
      <c r="AH366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67" spans="1:34" x14ac:dyDescent="0.3">
      <c r="A367" s="2" t="s">
        <v>486</v>
      </c>
      <c r="B367" s="210" t="str">
        <f>IFERROR(VLOOKUP(Table2[[#This Row],[Player]],Season!$B:$AD,2,0),"-")</f>
        <v>GSW</v>
      </c>
      <c r="C367" s="19">
        <f>IFERROR(VLOOKUP(Table2[[#This Row],[Player]],Season!$B:$AD,3,0),"-")</f>
        <v>20</v>
      </c>
      <c r="D367" s="19">
        <f>IFERROR(VLOOKUP(Table2[[#This Row],[Player]],Season!$B:$AD,4,0),"-")</f>
        <v>7</v>
      </c>
      <c r="E367" s="19">
        <f>IFERROR(VLOOKUP(Table2[[#This Row],[Player]],Season!$B:$AD,7,0),"-")</f>
        <v>5.2</v>
      </c>
      <c r="F367" s="19">
        <f>IFERROR(VLOOKUP(Table2[[#This Row],[Player]],Season!$B:$AD,8,0),"-")</f>
        <v>1.3</v>
      </c>
      <c r="G367" s="19">
        <f>IFERROR(VLOOKUP(Table2[[#This Row],[Player]],Season!$B:$AD,20,0),"-")</f>
        <v>0.9</v>
      </c>
      <c r="H367" s="19">
        <f>IFERROR(VLOOKUP(Table2[[#This Row],[Player]],Season!$B:$AD,21,0),"-")</f>
        <v>0.6</v>
      </c>
      <c r="I367" s="19">
        <f>IFERROR(VLOOKUP(Table2[[#This Row],[Player]],Season!$B:$AD,9,0),"-")</f>
        <v>0.6</v>
      </c>
      <c r="J367" s="19">
        <f>IFERROR(VLOOKUP(Table2[[#This Row],[Player]],Season!$B:$AD,10,0),"-")</f>
        <v>2.7</v>
      </c>
      <c r="K367" s="19">
        <f>IFERROR(VLOOKUP(Table2[[#This Row],[Player]],Season!$B:$AD,12,0),"-")</f>
        <v>0.1</v>
      </c>
      <c r="L367" s="19">
        <f>IFERROR(VLOOKUP(Table2[[#This Row],[Player]],Season!$B:$AD,13,0),"-")</f>
        <v>2</v>
      </c>
      <c r="M367" s="19">
        <f>IFERROR(VLOOKUP(Table2[[#This Row],[Player]],Season!$B:$AD,15,0),"-")</f>
        <v>0</v>
      </c>
      <c r="N367" s="19">
        <f>IFERROR(VLOOKUP(Table2[[#This Row],[Player]],Season!$B:$AD,16,0),"-")</f>
        <v>0</v>
      </c>
      <c r="O367" s="19">
        <f>IFERROR(VLOOKUP(Table2[[#This Row],[Player]],Last3!$B:$AD,7,0),"-")</f>
        <v>1</v>
      </c>
      <c r="P367" s="19">
        <f>IFERROR(VLOOKUP(Table2[[#This Row],[Player]],Last3!$B:$AD,8,0),"-")</f>
        <v>0</v>
      </c>
      <c r="Q367" s="19">
        <f>IFERROR(VLOOKUP(Table2[[#This Row],[Player]],Last3!$B:$AD,20,0),"-")</f>
        <v>0</v>
      </c>
      <c r="R367" s="19">
        <f>IFERROR(VLOOKUP(Table2[[#This Row],[Player]],Last3!$B:$AD,21,0),"-")</f>
        <v>1</v>
      </c>
      <c r="S367" s="19">
        <f>IFERROR(VLOOKUP(Table2[[#This Row],[Player]],Last1!$B:$AD,7,0),"-")</f>
        <v>1</v>
      </c>
      <c r="T367" s="19">
        <f>IFERROR(VLOOKUP(Table2[[#This Row],[Player]],Last1!$B:$AD,8,0),"-")</f>
        <v>0</v>
      </c>
      <c r="U367" s="19">
        <f>IFERROR(VLOOKUP(Table2[[#This Row],[Player]],Last1!$B:$AD,20,0),"-")</f>
        <v>0</v>
      </c>
      <c r="V367" s="19">
        <f>IFERROR(VLOOKUP(Table2[[#This Row],[Player]],Last1!$B:$AD,21,0),"-")</f>
        <v>1</v>
      </c>
      <c r="Y367" s="211">
        <f>Table2[[#This Row],[3PM]]</f>
        <v>0.1</v>
      </c>
      <c r="Z367" s="128">
        <f>Table2[[#This Row],[3PA]]</f>
        <v>2</v>
      </c>
      <c r="AA367" s="2">
        <f>IFERROR(VLOOKUP(Table2[[#This Row],[Player]],Last1!$B:$AD,12,0),"-")</f>
        <v>0</v>
      </c>
      <c r="AB367" s="2">
        <f>IFERROR(VLOOKUP(Table2[[#This Row],[Player]],Last1!$B:$AD,13,0),"-")</f>
        <v>1</v>
      </c>
      <c r="AC367" s="2">
        <f>IFERROR(VLOOKUP(Table2[[#This Row],[Player]],Last3!$B:$AD,12,0),"-")</f>
        <v>0</v>
      </c>
      <c r="AD367" s="2">
        <f>IFERROR(VLOOKUP(Table2[[#This Row],[Player]],Last3!$B:$AD,13,0),"-")</f>
        <v>1</v>
      </c>
      <c r="AE367" s="83">
        <f>0.33*AVERAGE(Table2[[#This Row],[L3_3PA]],Table2[[#This Row],[SEA_3PA]])</f>
        <v>0.495</v>
      </c>
      <c r="AF367" s="21">
        <f>Table2[[#This Row],[L1_3PM]]</f>
        <v>0</v>
      </c>
      <c r="AG367" s="83">
        <f>IFERROR(Table2[[#This Row],[PROJ 3PM]]-Table2[[#This Row],[LG 3PM]],"-")</f>
        <v>0.495</v>
      </c>
      <c r="AH36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8" spans="1:34" x14ac:dyDescent="0.3">
      <c r="A368" s="2" t="s">
        <v>2405</v>
      </c>
      <c r="B368" s="210" t="str">
        <f>IFERROR(VLOOKUP(Table2[[#This Row],[Player]],Season!$B:$AD,2,0),"-")</f>
        <v>MIL</v>
      </c>
      <c r="C368" s="19">
        <f>IFERROR(VLOOKUP(Table2[[#This Row],[Player]],Season!$B:$AD,3,0),"-")</f>
        <v>31</v>
      </c>
      <c r="D368" s="19">
        <f>IFERROR(VLOOKUP(Table2[[#This Row],[Player]],Season!$B:$AD,4,0),"-")</f>
        <v>4</v>
      </c>
      <c r="E368" s="19">
        <f>IFERROR(VLOOKUP(Table2[[#This Row],[Player]],Season!$B:$AD,7,0),"-")</f>
        <v>7.6</v>
      </c>
      <c r="F368" s="19">
        <f>IFERROR(VLOOKUP(Table2[[#This Row],[Player]],Season!$B:$AD,8,0),"-")</f>
        <v>4</v>
      </c>
      <c r="G368" s="19">
        <f>IFERROR(VLOOKUP(Table2[[#This Row],[Player]],Season!$B:$AD,20,0),"-")</f>
        <v>1.8</v>
      </c>
      <c r="H368" s="19">
        <f>IFERROR(VLOOKUP(Table2[[#This Row],[Player]],Season!$B:$AD,21,0),"-")</f>
        <v>0</v>
      </c>
      <c r="I368" s="19">
        <f>IFERROR(VLOOKUP(Table2[[#This Row],[Player]],Season!$B:$AD,9,0),"-")</f>
        <v>1.5</v>
      </c>
      <c r="J368" s="19">
        <f>IFERROR(VLOOKUP(Table2[[#This Row],[Player]],Season!$B:$AD,10,0),"-")</f>
        <v>2.2999999999999998</v>
      </c>
      <c r="K368" s="19">
        <f>IFERROR(VLOOKUP(Table2[[#This Row],[Player]],Season!$B:$AD,12,0),"-")</f>
        <v>0.8</v>
      </c>
      <c r="L368" s="19">
        <f>IFERROR(VLOOKUP(Table2[[#This Row],[Player]],Season!$B:$AD,13,0),"-")</f>
        <v>1.5</v>
      </c>
      <c r="M368" s="19">
        <f>IFERROR(VLOOKUP(Table2[[#This Row],[Player]],Season!$B:$AD,15,0),"-")</f>
        <v>0.3</v>
      </c>
      <c r="N368" s="19">
        <f>IFERROR(VLOOKUP(Table2[[#This Row],[Player]],Season!$B:$AD,16,0),"-")</f>
        <v>0.5</v>
      </c>
      <c r="O368" s="19" t="str">
        <f>IFERROR(VLOOKUP(Table2[[#This Row],[Player]],Last3!$B:$AD,7,0),"-")</f>
        <v>-</v>
      </c>
      <c r="P368" s="19" t="str">
        <f>IFERROR(VLOOKUP(Table2[[#This Row],[Player]],Last3!$B:$AD,8,0),"-")</f>
        <v>-</v>
      </c>
      <c r="Q368" s="19" t="str">
        <f>IFERROR(VLOOKUP(Table2[[#This Row],[Player]],Last3!$B:$AD,20,0),"-")</f>
        <v>-</v>
      </c>
      <c r="R368" s="19" t="str">
        <f>IFERROR(VLOOKUP(Table2[[#This Row],[Player]],Last3!$B:$AD,21,0),"-")</f>
        <v>-</v>
      </c>
      <c r="S368" s="19" t="str">
        <f>IFERROR(VLOOKUP(Table2[[#This Row],[Player]],Last1!$B:$AD,7,0),"-")</f>
        <v>-</v>
      </c>
      <c r="T368" s="19" t="str">
        <f>IFERROR(VLOOKUP(Table2[[#This Row],[Player]],Last1!$B:$AD,8,0),"-")</f>
        <v>-</v>
      </c>
      <c r="U368" s="19" t="str">
        <f>IFERROR(VLOOKUP(Table2[[#This Row],[Player]],Last1!$B:$AD,20,0),"-")</f>
        <v>-</v>
      </c>
      <c r="V368" s="19" t="str">
        <f>IFERROR(VLOOKUP(Table2[[#This Row],[Player]],Last1!$B:$AD,21,0),"-")</f>
        <v>-</v>
      </c>
      <c r="Y368" s="211">
        <f>Table2[[#This Row],[3PM]]</f>
        <v>0.8</v>
      </c>
      <c r="Z368" s="128">
        <f>Table2[[#This Row],[3PA]]</f>
        <v>1.5</v>
      </c>
      <c r="AA368" s="2" t="str">
        <f>IFERROR(VLOOKUP(Table2[[#This Row],[Player]],Last1!$B:$AD,12,0),"-")</f>
        <v>-</v>
      </c>
      <c r="AB368" s="2" t="str">
        <f>IFERROR(VLOOKUP(Table2[[#This Row],[Player]],Last1!$B:$AD,13,0),"-")</f>
        <v>-</v>
      </c>
      <c r="AC368" s="2" t="str">
        <f>IFERROR(VLOOKUP(Table2[[#This Row],[Player]],Last3!$B:$AD,12,0),"-")</f>
        <v>-</v>
      </c>
      <c r="AD368" s="2" t="str">
        <f>IFERROR(VLOOKUP(Table2[[#This Row],[Player]],Last3!$B:$AD,13,0),"-")</f>
        <v>-</v>
      </c>
      <c r="AE368" s="83">
        <f>0.33*AVERAGE(Table2[[#This Row],[L3_3PA]],Table2[[#This Row],[SEA_3PA]])</f>
        <v>0.495</v>
      </c>
      <c r="AF368" s="21" t="str">
        <f>Table2[[#This Row],[L1_3PM]]</f>
        <v>-</v>
      </c>
      <c r="AG368" s="83" t="str">
        <f>IFERROR(Table2[[#This Row],[PROJ 3PM]]-Table2[[#This Row],[LG 3PM]],"-")</f>
        <v>-</v>
      </c>
      <c r="AH36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69" spans="1:34" x14ac:dyDescent="0.3">
      <c r="A369" s="2" t="s">
        <v>440</v>
      </c>
      <c r="B369" s="210" t="str">
        <f>IFERROR(VLOOKUP(Table2[[#This Row],[Player]],Season!$B:$AD,2,0),"-")</f>
        <v>MIL</v>
      </c>
      <c r="C369" s="19">
        <f>IFERROR(VLOOKUP(Table2[[#This Row],[Player]],Season!$B:$AD,3,0),"-")</f>
        <v>22</v>
      </c>
      <c r="D369" s="19">
        <f>IFERROR(VLOOKUP(Table2[[#This Row],[Player]],Season!$B:$AD,4,0),"-")</f>
        <v>6</v>
      </c>
      <c r="E369" s="19">
        <f>IFERROR(VLOOKUP(Table2[[#This Row],[Player]],Season!$B:$AD,7,0),"-")</f>
        <v>5.4</v>
      </c>
      <c r="F369" s="19">
        <f>IFERROR(VLOOKUP(Table2[[#This Row],[Player]],Season!$B:$AD,8,0),"-")</f>
        <v>2.7</v>
      </c>
      <c r="G369" s="19">
        <f>IFERROR(VLOOKUP(Table2[[#This Row],[Player]],Season!$B:$AD,20,0),"-")</f>
        <v>0.8</v>
      </c>
      <c r="H369" s="19">
        <f>IFERROR(VLOOKUP(Table2[[#This Row],[Player]],Season!$B:$AD,21,0),"-")</f>
        <v>0.2</v>
      </c>
      <c r="I369" s="19">
        <f>IFERROR(VLOOKUP(Table2[[#This Row],[Player]],Season!$B:$AD,9,0),"-")</f>
        <v>1</v>
      </c>
      <c r="J369" s="19">
        <f>IFERROR(VLOOKUP(Table2[[#This Row],[Player]],Season!$B:$AD,10,0),"-")</f>
        <v>2</v>
      </c>
      <c r="K369" s="19">
        <f>IFERROR(VLOOKUP(Table2[[#This Row],[Player]],Season!$B:$AD,12,0),"-")</f>
        <v>0.3</v>
      </c>
      <c r="L369" s="19">
        <f>IFERROR(VLOOKUP(Table2[[#This Row],[Player]],Season!$B:$AD,13,0),"-")</f>
        <v>0.8</v>
      </c>
      <c r="M369" s="19">
        <f>IFERROR(VLOOKUP(Table2[[#This Row],[Player]],Season!$B:$AD,15,0),"-")</f>
        <v>0.3</v>
      </c>
      <c r="N369" s="19">
        <f>IFERROR(VLOOKUP(Table2[[#This Row],[Player]],Season!$B:$AD,16,0),"-")</f>
        <v>0.7</v>
      </c>
      <c r="O369" s="19">
        <f>IFERROR(VLOOKUP(Table2[[#This Row],[Player]],Last3!$B:$AD,7,0),"-")</f>
        <v>7.3</v>
      </c>
      <c r="P369" s="19">
        <f>IFERROR(VLOOKUP(Table2[[#This Row],[Player]],Last3!$B:$AD,8,0),"-")</f>
        <v>5.3</v>
      </c>
      <c r="Q369" s="19">
        <f>IFERROR(VLOOKUP(Table2[[#This Row],[Player]],Last3!$B:$AD,20,0),"-")</f>
        <v>1.7</v>
      </c>
      <c r="R369" s="19">
        <f>IFERROR(VLOOKUP(Table2[[#This Row],[Player]],Last3!$B:$AD,21,0),"-")</f>
        <v>0.3</v>
      </c>
      <c r="S369" s="19" t="str">
        <f>IFERROR(VLOOKUP(Table2[[#This Row],[Player]],Last1!$B:$AD,7,0),"-")</f>
        <v>-</v>
      </c>
      <c r="T369" s="19" t="str">
        <f>IFERROR(VLOOKUP(Table2[[#This Row],[Player]],Last1!$B:$AD,8,0),"-")</f>
        <v>-</v>
      </c>
      <c r="U369" s="19" t="str">
        <f>IFERROR(VLOOKUP(Table2[[#This Row],[Player]],Last1!$B:$AD,20,0),"-")</f>
        <v>-</v>
      </c>
      <c r="V369" s="19" t="str">
        <f>IFERROR(VLOOKUP(Table2[[#This Row],[Player]],Last1!$B:$AD,21,0),"-")</f>
        <v>-</v>
      </c>
      <c r="Y369" s="211">
        <f>Table2[[#This Row],[3PM]]</f>
        <v>0.3</v>
      </c>
      <c r="Z369" s="128">
        <f>Table2[[#This Row],[3PA]]</f>
        <v>0.8</v>
      </c>
      <c r="AA369" s="2" t="str">
        <f>IFERROR(VLOOKUP(Table2[[#This Row],[Player]],Last1!$B:$AD,12,0),"-")</f>
        <v>-</v>
      </c>
      <c r="AB369" s="2" t="str">
        <f>IFERROR(VLOOKUP(Table2[[#This Row],[Player]],Last1!$B:$AD,13,0),"-")</f>
        <v>-</v>
      </c>
      <c r="AC369" s="2">
        <f>IFERROR(VLOOKUP(Table2[[#This Row],[Player]],Last3!$B:$AD,12,0),"-")</f>
        <v>0.7</v>
      </c>
      <c r="AD369" s="2">
        <f>IFERROR(VLOOKUP(Table2[[#This Row],[Player]],Last3!$B:$AD,13,0),"-")</f>
        <v>1.3</v>
      </c>
      <c r="AE369" s="83">
        <f>0.33*AVERAGE(Table2[[#This Row],[L3_3PA]],Table2[[#This Row],[SEA_3PA]])</f>
        <v>0.34650000000000003</v>
      </c>
      <c r="AF369" s="21" t="str">
        <f>Table2[[#This Row],[L1_3PM]]</f>
        <v>-</v>
      </c>
      <c r="AG369" s="83" t="str">
        <f>IFERROR(Table2[[#This Row],[PROJ 3PM]]-Table2[[#This Row],[LG 3PM]],"-")</f>
        <v>-</v>
      </c>
      <c r="AH36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0" spans="1:34" x14ac:dyDescent="0.3">
      <c r="A370" s="2" t="s">
        <v>423</v>
      </c>
      <c r="B370" s="210" t="str">
        <f>IFERROR(VLOOKUP(Table2[[#This Row],[Player]],Season!$B:$AD,2,0),"-")</f>
        <v>BKN</v>
      </c>
      <c r="C370" s="19">
        <f>IFERROR(VLOOKUP(Table2[[#This Row],[Player]],Season!$B:$AD,3,0),"-")</f>
        <v>25</v>
      </c>
      <c r="D370" s="19">
        <f>IFERROR(VLOOKUP(Table2[[#This Row],[Player]],Season!$B:$AD,4,0),"-")</f>
        <v>4</v>
      </c>
      <c r="E370" s="19">
        <f>IFERROR(VLOOKUP(Table2[[#This Row],[Player]],Season!$B:$AD,7,0),"-")</f>
        <v>8.6</v>
      </c>
      <c r="F370" s="19">
        <f>IFERROR(VLOOKUP(Table2[[#This Row],[Player]],Season!$B:$AD,8,0),"-")</f>
        <v>5</v>
      </c>
      <c r="G370" s="19">
        <f>IFERROR(VLOOKUP(Table2[[#This Row],[Player]],Season!$B:$AD,20,0),"-")</f>
        <v>1</v>
      </c>
      <c r="H370" s="19">
        <f>IFERROR(VLOOKUP(Table2[[#This Row],[Player]],Season!$B:$AD,21,0),"-")</f>
        <v>1.5</v>
      </c>
      <c r="I370" s="19">
        <f>IFERROR(VLOOKUP(Table2[[#This Row],[Player]],Season!$B:$AD,9,0),"-")</f>
        <v>2</v>
      </c>
      <c r="J370" s="19">
        <f>IFERROR(VLOOKUP(Table2[[#This Row],[Player]],Season!$B:$AD,10,0),"-")</f>
        <v>4.3</v>
      </c>
      <c r="K370" s="19">
        <f>IFERROR(VLOOKUP(Table2[[#This Row],[Player]],Season!$B:$AD,12,0),"-")</f>
        <v>0.8</v>
      </c>
      <c r="L370" s="19">
        <f>IFERROR(VLOOKUP(Table2[[#This Row],[Player]],Season!$B:$AD,13,0),"-")</f>
        <v>2.2999999999999998</v>
      </c>
      <c r="M370" s="19">
        <f>IFERROR(VLOOKUP(Table2[[#This Row],[Player]],Season!$B:$AD,15,0),"-")</f>
        <v>0.3</v>
      </c>
      <c r="N370" s="19">
        <f>IFERROR(VLOOKUP(Table2[[#This Row],[Player]],Season!$B:$AD,16,0),"-")</f>
        <v>0.3</v>
      </c>
      <c r="O370" s="19">
        <f>IFERROR(VLOOKUP(Table2[[#This Row],[Player]],Last3!$B:$AD,7,0),"-")</f>
        <v>3.7</v>
      </c>
      <c r="P370" s="19">
        <f>IFERROR(VLOOKUP(Table2[[#This Row],[Player]],Last3!$B:$AD,8,0),"-")</f>
        <v>0</v>
      </c>
      <c r="Q370" s="19">
        <f>IFERROR(VLOOKUP(Table2[[#This Row],[Player]],Last3!$B:$AD,20,0),"-")</f>
        <v>0.5</v>
      </c>
      <c r="R370" s="19">
        <f>IFERROR(VLOOKUP(Table2[[#This Row],[Player]],Last3!$B:$AD,21,0),"-")</f>
        <v>0.5</v>
      </c>
      <c r="S370" s="19">
        <f>IFERROR(VLOOKUP(Table2[[#This Row],[Player]],Last1!$B:$AD,7,0),"-")</f>
        <v>3.9</v>
      </c>
      <c r="T370" s="19">
        <f>IFERROR(VLOOKUP(Table2[[#This Row],[Player]],Last1!$B:$AD,8,0),"-")</f>
        <v>0</v>
      </c>
      <c r="U370" s="19">
        <f>IFERROR(VLOOKUP(Table2[[#This Row],[Player]],Last1!$B:$AD,20,0),"-")</f>
        <v>0</v>
      </c>
      <c r="V370" s="19">
        <f>IFERROR(VLOOKUP(Table2[[#This Row],[Player]],Last1!$B:$AD,21,0),"-")</f>
        <v>1</v>
      </c>
      <c r="Y370" s="211">
        <f>Table2[[#This Row],[3PM]]</f>
        <v>0.8</v>
      </c>
      <c r="Z370" s="128">
        <f>Table2[[#This Row],[3PA]]</f>
        <v>2.2999999999999998</v>
      </c>
      <c r="AA370" s="2">
        <f>IFERROR(VLOOKUP(Table2[[#This Row],[Player]],Last1!$B:$AD,12,0),"-")</f>
        <v>0</v>
      </c>
      <c r="AB370" s="2">
        <f>IFERROR(VLOOKUP(Table2[[#This Row],[Player]],Last1!$B:$AD,13,0),"-")</f>
        <v>1</v>
      </c>
      <c r="AC370" s="2">
        <f>IFERROR(VLOOKUP(Table2[[#This Row],[Player]],Last3!$B:$AD,12,0),"-")</f>
        <v>0</v>
      </c>
      <c r="AD370" s="2">
        <f>IFERROR(VLOOKUP(Table2[[#This Row],[Player]],Last3!$B:$AD,13,0),"-")</f>
        <v>0.5</v>
      </c>
      <c r="AE370" s="83">
        <f>0.33*AVERAGE(Table2[[#This Row],[L3_3PA]],Table2[[#This Row],[SEA_3PA]])</f>
        <v>0.46199999999999997</v>
      </c>
      <c r="AF370" s="21">
        <f>Table2[[#This Row],[L1_3PM]]</f>
        <v>0</v>
      </c>
      <c r="AG370" s="83">
        <f>IFERROR(Table2[[#This Row],[PROJ 3PM]]-Table2[[#This Row],[LG 3PM]],"-")</f>
        <v>0.46199999999999997</v>
      </c>
      <c r="AH37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1" spans="1:34" x14ac:dyDescent="0.3">
      <c r="A371" s="2" t="s">
        <v>222</v>
      </c>
      <c r="B371" s="210" t="str">
        <f>IFERROR(VLOOKUP(Table2[[#This Row],[Player]],Season!$B:$AD,2,0),"-")</f>
        <v>IND</v>
      </c>
      <c r="C371" s="19">
        <f>IFERROR(VLOOKUP(Table2[[#This Row],[Player]],Season!$B:$AD,3,0),"-")</f>
        <v>23</v>
      </c>
      <c r="D371" s="19">
        <f>IFERROR(VLOOKUP(Table2[[#This Row],[Player]],Season!$B:$AD,4,0),"-")</f>
        <v>13</v>
      </c>
      <c r="E371" s="19">
        <f>IFERROR(VLOOKUP(Table2[[#This Row],[Player]],Season!$B:$AD,7,0),"-")</f>
        <v>19.100000000000001</v>
      </c>
      <c r="F371" s="19">
        <f>IFERROR(VLOOKUP(Table2[[#This Row],[Player]],Season!$B:$AD,8,0),"-")</f>
        <v>9.1999999999999993</v>
      </c>
      <c r="G371" s="19">
        <f>IFERROR(VLOOKUP(Table2[[#This Row],[Player]],Season!$B:$AD,20,0),"-")</f>
        <v>5.9</v>
      </c>
      <c r="H371" s="19">
        <f>IFERROR(VLOOKUP(Table2[[#This Row],[Player]],Season!$B:$AD,21,0),"-")</f>
        <v>1</v>
      </c>
      <c r="I371" s="19">
        <f>IFERROR(VLOOKUP(Table2[[#This Row],[Player]],Season!$B:$AD,9,0),"-")</f>
        <v>3.3</v>
      </c>
      <c r="J371" s="19">
        <f>IFERROR(VLOOKUP(Table2[[#This Row],[Player]],Season!$B:$AD,10,0),"-")</f>
        <v>6.8</v>
      </c>
      <c r="K371" s="19">
        <f>IFERROR(VLOOKUP(Table2[[#This Row],[Player]],Season!$B:$AD,12,0),"-")</f>
        <v>0.6</v>
      </c>
      <c r="L371" s="19">
        <f>IFERROR(VLOOKUP(Table2[[#This Row],[Player]],Season!$B:$AD,13,0),"-")</f>
        <v>2.2000000000000002</v>
      </c>
      <c r="M371" s="19">
        <f>IFERROR(VLOOKUP(Table2[[#This Row],[Player]],Season!$B:$AD,15,0),"-")</f>
        <v>1.9</v>
      </c>
      <c r="N371" s="19">
        <f>IFERROR(VLOOKUP(Table2[[#This Row],[Player]],Season!$B:$AD,16,0),"-")</f>
        <v>2.5</v>
      </c>
      <c r="O371" s="19">
        <f>IFERROR(VLOOKUP(Table2[[#This Row],[Player]],Last3!$B:$AD,7,0),"-")</f>
        <v>16.600000000000001</v>
      </c>
      <c r="P371" s="19">
        <f>IFERROR(VLOOKUP(Table2[[#This Row],[Player]],Last3!$B:$AD,8,0),"-")</f>
        <v>6</v>
      </c>
      <c r="Q371" s="19">
        <f>IFERROR(VLOOKUP(Table2[[#This Row],[Player]],Last3!$B:$AD,20,0),"-")</f>
        <v>4.5</v>
      </c>
      <c r="R371" s="19">
        <f>IFERROR(VLOOKUP(Table2[[#This Row],[Player]],Last3!$B:$AD,21,0),"-")</f>
        <v>0.8</v>
      </c>
      <c r="S371" s="19">
        <f>IFERROR(VLOOKUP(Table2[[#This Row],[Player]],Last1!$B:$AD,7,0),"-")</f>
        <v>23.9</v>
      </c>
      <c r="T371" s="19">
        <f>IFERROR(VLOOKUP(Table2[[#This Row],[Player]],Last1!$B:$AD,8,0),"-")</f>
        <v>11</v>
      </c>
      <c r="U371" s="19">
        <f>IFERROR(VLOOKUP(Table2[[#This Row],[Player]],Last1!$B:$AD,20,0),"-")</f>
        <v>6</v>
      </c>
      <c r="V371" s="19">
        <f>IFERROR(VLOOKUP(Table2[[#This Row],[Player]],Last1!$B:$AD,21,0),"-")</f>
        <v>0</v>
      </c>
      <c r="Y371" s="211">
        <f>Table2[[#This Row],[3PM]]</f>
        <v>0.6</v>
      </c>
      <c r="Z371" s="128">
        <f>Table2[[#This Row],[3PA]]</f>
        <v>2.2000000000000002</v>
      </c>
      <c r="AA371" s="2">
        <f>IFERROR(VLOOKUP(Table2[[#This Row],[Player]],Last1!$B:$AD,12,0),"-")</f>
        <v>1</v>
      </c>
      <c r="AB371" s="2">
        <f>IFERROR(VLOOKUP(Table2[[#This Row],[Player]],Last1!$B:$AD,13,0),"-")</f>
        <v>3</v>
      </c>
      <c r="AC371" s="2">
        <f>IFERROR(VLOOKUP(Table2[[#This Row],[Player]],Last3!$B:$AD,12,0),"-")</f>
        <v>0.5</v>
      </c>
      <c r="AD371" s="2">
        <f>IFERROR(VLOOKUP(Table2[[#This Row],[Player]],Last3!$B:$AD,13,0),"-")</f>
        <v>2</v>
      </c>
      <c r="AE371" s="83">
        <f>0.33*AVERAGE(Table2[[#This Row],[L3_3PA]],Table2[[#This Row],[SEA_3PA]])</f>
        <v>0.69300000000000006</v>
      </c>
      <c r="AF371" s="21">
        <f>Table2[[#This Row],[L1_3PM]]</f>
        <v>1</v>
      </c>
      <c r="AG371" s="83">
        <f>IFERROR(Table2[[#This Row],[PROJ 3PM]]-Table2[[#This Row],[LG 3PM]],"-")</f>
        <v>-0.30699999999999994</v>
      </c>
      <c r="AH37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2" spans="1:34" x14ac:dyDescent="0.3">
      <c r="A372" s="2" t="s">
        <v>493</v>
      </c>
      <c r="B372" s="210" t="str">
        <f>IFERROR(VLOOKUP(Table2[[#This Row],[Player]],Season!$B:$AD,2,0),"-")</f>
        <v>ATL</v>
      </c>
      <c r="C372" s="19">
        <f>IFERROR(VLOOKUP(Table2[[#This Row],[Player]],Season!$B:$AD,3,0),"-")</f>
        <v>24</v>
      </c>
      <c r="D372" s="19">
        <f>IFERROR(VLOOKUP(Table2[[#This Row],[Player]],Season!$B:$AD,4,0),"-")</f>
        <v>1</v>
      </c>
      <c r="E372" s="19">
        <f>IFERROR(VLOOKUP(Table2[[#This Row],[Player]],Season!$B:$AD,7,0),"-")</f>
        <v>2.2999999999999998</v>
      </c>
      <c r="F372" s="19">
        <f>IFERROR(VLOOKUP(Table2[[#This Row],[Player]],Season!$B:$AD,8,0),"-")</f>
        <v>0</v>
      </c>
      <c r="G372" s="19">
        <f>IFERROR(VLOOKUP(Table2[[#This Row],[Player]],Season!$B:$AD,20,0),"-")</f>
        <v>0</v>
      </c>
      <c r="H372" s="19">
        <f>IFERROR(VLOOKUP(Table2[[#This Row],[Player]],Season!$B:$AD,21,0),"-")</f>
        <v>0</v>
      </c>
      <c r="I372" s="19">
        <f>IFERROR(VLOOKUP(Table2[[#This Row],[Player]],Season!$B:$AD,9,0),"-")</f>
        <v>0</v>
      </c>
      <c r="J372" s="19">
        <f>IFERROR(VLOOKUP(Table2[[#This Row],[Player]],Season!$B:$AD,10,0),"-")</f>
        <v>0</v>
      </c>
      <c r="K372" s="19">
        <f>IFERROR(VLOOKUP(Table2[[#This Row],[Player]],Season!$B:$AD,12,0),"-")</f>
        <v>0</v>
      </c>
      <c r="L372" s="19">
        <f>IFERROR(VLOOKUP(Table2[[#This Row],[Player]],Season!$B:$AD,13,0),"-")</f>
        <v>0</v>
      </c>
      <c r="M372" s="19">
        <f>IFERROR(VLOOKUP(Table2[[#This Row],[Player]],Season!$B:$AD,15,0),"-")</f>
        <v>0</v>
      </c>
      <c r="N372" s="19">
        <f>IFERROR(VLOOKUP(Table2[[#This Row],[Player]],Season!$B:$AD,16,0),"-")</f>
        <v>0</v>
      </c>
      <c r="O372" s="19" t="str">
        <f>IFERROR(VLOOKUP(Table2[[#This Row],[Player]],Last3!$B:$AD,7,0),"-")</f>
        <v>-</v>
      </c>
      <c r="P372" s="19" t="str">
        <f>IFERROR(VLOOKUP(Table2[[#This Row],[Player]],Last3!$B:$AD,8,0),"-")</f>
        <v>-</v>
      </c>
      <c r="Q372" s="19" t="str">
        <f>IFERROR(VLOOKUP(Table2[[#This Row],[Player]],Last3!$B:$AD,20,0),"-")</f>
        <v>-</v>
      </c>
      <c r="R372" s="19" t="str">
        <f>IFERROR(VLOOKUP(Table2[[#This Row],[Player]],Last3!$B:$AD,21,0),"-")</f>
        <v>-</v>
      </c>
      <c r="S372" s="19" t="str">
        <f>IFERROR(VLOOKUP(Table2[[#This Row],[Player]],Last1!$B:$AD,7,0),"-")</f>
        <v>-</v>
      </c>
      <c r="T372" s="19" t="str">
        <f>IFERROR(VLOOKUP(Table2[[#This Row],[Player]],Last1!$B:$AD,8,0),"-")</f>
        <v>-</v>
      </c>
      <c r="U372" s="19" t="str">
        <f>IFERROR(VLOOKUP(Table2[[#This Row],[Player]],Last1!$B:$AD,20,0),"-")</f>
        <v>-</v>
      </c>
      <c r="V372" s="19" t="str">
        <f>IFERROR(VLOOKUP(Table2[[#This Row],[Player]],Last1!$B:$AD,21,0),"-")</f>
        <v>-</v>
      </c>
      <c r="Y372" s="211">
        <f>Table2[[#This Row],[3PM]]</f>
        <v>0</v>
      </c>
      <c r="Z372" s="128">
        <f>Table2[[#This Row],[3PA]]</f>
        <v>0</v>
      </c>
      <c r="AA372" s="2" t="str">
        <f>IFERROR(VLOOKUP(Table2[[#This Row],[Player]],Last1!$B:$AD,12,0),"-")</f>
        <v>-</v>
      </c>
      <c r="AB372" s="2" t="str">
        <f>IFERROR(VLOOKUP(Table2[[#This Row],[Player]],Last1!$B:$AD,13,0),"-")</f>
        <v>-</v>
      </c>
      <c r="AC372" s="2" t="str">
        <f>IFERROR(VLOOKUP(Table2[[#This Row],[Player]],Last3!$B:$AD,12,0),"-")</f>
        <v>-</v>
      </c>
      <c r="AD372" s="2" t="str">
        <f>IFERROR(VLOOKUP(Table2[[#This Row],[Player]],Last3!$B:$AD,13,0),"-")</f>
        <v>-</v>
      </c>
      <c r="AE372" s="83">
        <f>0.33*AVERAGE(Table2[[#This Row],[L3_3PA]],Table2[[#This Row],[SEA_3PA]])</f>
        <v>0</v>
      </c>
      <c r="AF372" s="21" t="str">
        <f>Table2[[#This Row],[L1_3PM]]</f>
        <v>-</v>
      </c>
      <c r="AG372" s="83" t="str">
        <f>IFERROR(Table2[[#This Row],[PROJ 3PM]]-Table2[[#This Row],[LG 3PM]],"-")</f>
        <v>-</v>
      </c>
      <c r="AH37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3" spans="1:34" x14ac:dyDescent="0.3">
      <c r="A373" s="2" t="s">
        <v>584</v>
      </c>
      <c r="B373" s="210" t="str">
        <f>IFERROR(VLOOKUP(Table2[[#This Row],[Player]],Season!$B:$AD,2,0),"-")</f>
        <v>DAL</v>
      </c>
      <c r="C373" s="19">
        <f>IFERROR(VLOOKUP(Table2[[#This Row],[Player]],Season!$B:$AD,3,0),"-")</f>
        <v>30</v>
      </c>
      <c r="D373" s="19">
        <f>IFERROR(VLOOKUP(Table2[[#This Row],[Player]],Season!$B:$AD,4,0),"-")</f>
        <v>8</v>
      </c>
      <c r="E373" s="19">
        <f>IFERROR(VLOOKUP(Table2[[#This Row],[Player]],Season!$B:$AD,7,0),"-")</f>
        <v>10.4</v>
      </c>
      <c r="F373" s="19">
        <f>IFERROR(VLOOKUP(Table2[[#This Row],[Player]],Season!$B:$AD,8,0),"-")</f>
        <v>4.4000000000000004</v>
      </c>
      <c r="G373" s="19">
        <f>IFERROR(VLOOKUP(Table2[[#This Row],[Player]],Season!$B:$AD,20,0),"-")</f>
        <v>1.3</v>
      </c>
      <c r="H373" s="19">
        <f>IFERROR(VLOOKUP(Table2[[#This Row],[Player]],Season!$B:$AD,21,0),"-")</f>
        <v>1</v>
      </c>
      <c r="I373" s="19">
        <f>IFERROR(VLOOKUP(Table2[[#This Row],[Player]],Season!$B:$AD,9,0),"-")</f>
        <v>1.5</v>
      </c>
      <c r="J373" s="19">
        <f>IFERROR(VLOOKUP(Table2[[#This Row],[Player]],Season!$B:$AD,10,0),"-")</f>
        <v>3.4</v>
      </c>
      <c r="K373" s="19">
        <f>IFERROR(VLOOKUP(Table2[[#This Row],[Player]],Season!$B:$AD,12,0),"-")</f>
        <v>1.4</v>
      </c>
      <c r="L373" s="19">
        <f>IFERROR(VLOOKUP(Table2[[#This Row],[Player]],Season!$B:$AD,13,0),"-")</f>
        <v>3.1</v>
      </c>
      <c r="M373" s="19">
        <f>IFERROR(VLOOKUP(Table2[[#This Row],[Player]],Season!$B:$AD,15,0),"-")</f>
        <v>0</v>
      </c>
      <c r="N373" s="19">
        <f>IFERROR(VLOOKUP(Table2[[#This Row],[Player]],Season!$B:$AD,16,0),"-")</f>
        <v>0</v>
      </c>
      <c r="O373" s="19">
        <f>IFERROR(VLOOKUP(Table2[[#This Row],[Player]],Last3!$B:$AD,7,0),"-")</f>
        <v>5.3</v>
      </c>
      <c r="P373" s="19">
        <f>IFERROR(VLOOKUP(Table2[[#This Row],[Player]],Last3!$B:$AD,8,0),"-")</f>
        <v>3</v>
      </c>
      <c r="Q373" s="19">
        <f>IFERROR(VLOOKUP(Table2[[#This Row],[Player]],Last3!$B:$AD,20,0),"-")</f>
        <v>0.5</v>
      </c>
      <c r="R373" s="19">
        <f>IFERROR(VLOOKUP(Table2[[#This Row],[Player]],Last3!$B:$AD,21,0),"-")</f>
        <v>0</v>
      </c>
      <c r="S373" s="19">
        <f>IFERROR(VLOOKUP(Table2[[#This Row],[Player]],Last1!$B:$AD,7,0),"-")</f>
        <v>7</v>
      </c>
      <c r="T373" s="19">
        <f>IFERROR(VLOOKUP(Table2[[#This Row],[Player]],Last1!$B:$AD,8,0),"-")</f>
        <v>6</v>
      </c>
      <c r="U373" s="19">
        <f>IFERROR(VLOOKUP(Table2[[#This Row],[Player]],Last1!$B:$AD,20,0),"-")</f>
        <v>1</v>
      </c>
      <c r="V373" s="19">
        <f>IFERROR(VLOOKUP(Table2[[#This Row],[Player]],Last1!$B:$AD,21,0),"-")</f>
        <v>0</v>
      </c>
      <c r="Y373" s="211">
        <f>Table2[[#This Row],[3PM]]</f>
        <v>1.4</v>
      </c>
      <c r="Z373" s="128">
        <f>Table2[[#This Row],[3PA]]</f>
        <v>3.1</v>
      </c>
      <c r="AA373" s="2">
        <f>IFERROR(VLOOKUP(Table2[[#This Row],[Player]],Last1!$B:$AD,12,0),"-")</f>
        <v>2</v>
      </c>
      <c r="AB373" s="2">
        <f>IFERROR(VLOOKUP(Table2[[#This Row],[Player]],Last1!$B:$AD,13,0),"-")</f>
        <v>2</v>
      </c>
      <c r="AC373" s="2">
        <f>IFERROR(VLOOKUP(Table2[[#This Row],[Player]],Last3!$B:$AD,12,0),"-")</f>
        <v>1</v>
      </c>
      <c r="AD373" s="2">
        <f>IFERROR(VLOOKUP(Table2[[#This Row],[Player]],Last3!$B:$AD,13,0),"-")</f>
        <v>1</v>
      </c>
      <c r="AE373" s="83">
        <f>0.33*AVERAGE(Table2[[#This Row],[L3_3PA]],Table2[[#This Row],[SEA_3PA]])</f>
        <v>0.67649999999999999</v>
      </c>
      <c r="AF373" s="21">
        <f>Table2[[#This Row],[L1_3PM]]</f>
        <v>2</v>
      </c>
      <c r="AG373" s="83">
        <f>IFERROR(Table2[[#This Row],[PROJ 3PM]]-Table2[[#This Row],[LG 3PM]],"-")</f>
        <v>-1.3235000000000001</v>
      </c>
      <c r="AH37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4" spans="1:34" x14ac:dyDescent="0.3">
      <c r="A374" s="2" t="s">
        <v>344</v>
      </c>
      <c r="B374" s="210" t="str">
        <f>IFERROR(VLOOKUP(Table2[[#This Row],[Player]],Season!$B:$AD,2,0),"-")</f>
        <v>DAL</v>
      </c>
      <c r="C374" s="19">
        <f>IFERROR(VLOOKUP(Table2[[#This Row],[Player]],Season!$B:$AD,3,0),"-")</f>
        <v>35</v>
      </c>
      <c r="D374" s="19">
        <f>IFERROR(VLOOKUP(Table2[[#This Row],[Player]],Season!$B:$AD,4,0),"-")</f>
        <v>2</v>
      </c>
      <c r="E374" s="19">
        <f>IFERROR(VLOOKUP(Table2[[#This Row],[Player]],Season!$B:$AD,7,0),"-")</f>
        <v>8.4</v>
      </c>
      <c r="F374" s="19">
        <f>IFERROR(VLOOKUP(Table2[[#This Row],[Player]],Season!$B:$AD,8,0),"-")</f>
        <v>7</v>
      </c>
      <c r="G374" s="19">
        <f>IFERROR(VLOOKUP(Table2[[#This Row],[Player]],Season!$B:$AD,20,0),"-")</f>
        <v>1.5</v>
      </c>
      <c r="H374" s="19">
        <f>IFERROR(VLOOKUP(Table2[[#This Row],[Player]],Season!$B:$AD,21,0),"-")</f>
        <v>0</v>
      </c>
      <c r="I374" s="19">
        <f>IFERROR(VLOOKUP(Table2[[#This Row],[Player]],Season!$B:$AD,9,0),"-")</f>
        <v>2.5</v>
      </c>
      <c r="J374" s="19">
        <f>IFERROR(VLOOKUP(Table2[[#This Row],[Player]],Season!$B:$AD,10,0),"-")</f>
        <v>3</v>
      </c>
      <c r="K374" s="19">
        <f>IFERROR(VLOOKUP(Table2[[#This Row],[Player]],Season!$B:$AD,12,0),"-")</f>
        <v>0</v>
      </c>
      <c r="L374" s="19">
        <f>IFERROR(VLOOKUP(Table2[[#This Row],[Player]],Season!$B:$AD,13,0),"-")</f>
        <v>0</v>
      </c>
      <c r="M374" s="19">
        <f>IFERROR(VLOOKUP(Table2[[#This Row],[Player]],Season!$B:$AD,15,0),"-")</f>
        <v>2</v>
      </c>
      <c r="N374" s="19">
        <f>IFERROR(VLOOKUP(Table2[[#This Row],[Player]],Season!$B:$AD,16,0),"-")</f>
        <v>2.5</v>
      </c>
      <c r="O374" s="19">
        <f>IFERROR(VLOOKUP(Table2[[#This Row],[Player]],Last3!$B:$AD,7,0),"-")</f>
        <v>13.3</v>
      </c>
      <c r="P374" s="19">
        <f>IFERROR(VLOOKUP(Table2[[#This Row],[Player]],Last3!$B:$AD,8,0),"-")</f>
        <v>10</v>
      </c>
      <c r="Q374" s="19">
        <f>IFERROR(VLOOKUP(Table2[[#This Row],[Player]],Last3!$B:$AD,20,0),"-")</f>
        <v>2</v>
      </c>
      <c r="R374" s="19">
        <f>IFERROR(VLOOKUP(Table2[[#This Row],[Player]],Last3!$B:$AD,21,0),"-")</f>
        <v>0</v>
      </c>
      <c r="S374" s="19">
        <f>IFERROR(VLOOKUP(Table2[[#This Row],[Player]],Last1!$B:$AD,7,0),"-")</f>
        <v>13.3</v>
      </c>
      <c r="T374" s="19">
        <f>IFERROR(VLOOKUP(Table2[[#This Row],[Player]],Last1!$B:$AD,8,0),"-")</f>
        <v>10</v>
      </c>
      <c r="U374" s="19">
        <f>IFERROR(VLOOKUP(Table2[[#This Row],[Player]],Last1!$B:$AD,20,0),"-")</f>
        <v>2</v>
      </c>
      <c r="V374" s="19">
        <f>IFERROR(VLOOKUP(Table2[[#This Row],[Player]],Last1!$B:$AD,21,0),"-")</f>
        <v>0</v>
      </c>
      <c r="Y374" s="211">
        <f>Table2[[#This Row],[3PM]]</f>
        <v>0</v>
      </c>
      <c r="Z374" s="128">
        <f>Table2[[#This Row],[3PA]]</f>
        <v>0</v>
      </c>
      <c r="AA374" s="2">
        <f>IFERROR(VLOOKUP(Table2[[#This Row],[Player]],Last1!$B:$AD,12,0),"-")</f>
        <v>0</v>
      </c>
      <c r="AB374" s="2">
        <f>IFERROR(VLOOKUP(Table2[[#This Row],[Player]],Last1!$B:$AD,13,0),"-")</f>
        <v>0</v>
      </c>
      <c r="AC374" s="2">
        <f>IFERROR(VLOOKUP(Table2[[#This Row],[Player]],Last3!$B:$AD,12,0),"-")</f>
        <v>0</v>
      </c>
      <c r="AD374" s="2">
        <f>IFERROR(VLOOKUP(Table2[[#This Row],[Player]],Last3!$B:$AD,13,0),"-")</f>
        <v>0</v>
      </c>
      <c r="AE374" s="83">
        <f>0.33*AVERAGE(Table2[[#This Row],[L3_3PA]],Table2[[#This Row],[SEA_3PA]])</f>
        <v>0</v>
      </c>
      <c r="AF374" s="21">
        <f>Table2[[#This Row],[L1_3PM]]</f>
        <v>0</v>
      </c>
      <c r="AG374" s="83">
        <f>IFERROR(Table2[[#This Row],[PROJ 3PM]]-Table2[[#This Row],[LG 3PM]],"-")</f>
        <v>0</v>
      </c>
      <c r="AH37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5" spans="1:34" x14ac:dyDescent="0.3">
      <c r="A375" s="2" t="s">
        <v>586</v>
      </c>
      <c r="B375" s="210" t="str">
        <f>IFERROR(VLOOKUP(Table2[[#This Row],[Player]],Season!$B:$AD,2,0),"-")</f>
        <v>-</v>
      </c>
      <c r="C375" s="19" t="str">
        <f>IFERROR(VLOOKUP(Table2[[#This Row],[Player]],Season!$B:$AD,3,0),"-")</f>
        <v>-</v>
      </c>
      <c r="D375" s="19" t="str">
        <f>IFERROR(VLOOKUP(Table2[[#This Row],[Player]],Season!$B:$AD,4,0),"-")</f>
        <v>-</v>
      </c>
      <c r="E375" s="19" t="str">
        <f>IFERROR(VLOOKUP(Table2[[#This Row],[Player]],Season!$B:$AD,7,0),"-")</f>
        <v>-</v>
      </c>
      <c r="F375" s="19" t="str">
        <f>IFERROR(VLOOKUP(Table2[[#This Row],[Player]],Season!$B:$AD,8,0),"-")</f>
        <v>-</v>
      </c>
      <c r="G375" s="19" t="str">
        <f>IFERROR(VLOOKUP(Table2[[#This Row],[Player]],Season!$B:$AD,20,0),"-")</f>
        <v>-</v>
      </c>
      <c r="H375" s="19" t="str">
        <f>IFERROR(VLOOKUP(Table2[[#This Row],[Player]],Season!$B:$AD,21,0),"-")</f>
        <v>-</v>
      </c>
      <c r="I375" s="19" t="str">
        <f>IFERROR(VLOOKUP(Table2[[#This Row],[Player]],Season!$B:$AD,9,0),"-")</f>
        <v>-</v>
      </c>
      <c r="J375" s="19" t="str">
        <f>IFERROR(VLOOKUP(Table2[[#This Row],[Player]],Season!$B:$AD,10,0),"-")</f>
        <v>-</v>
      </c>
      <c r="K375" s="19" t="str">
        <f>IFERROR(VLOOKUP(Table2[[#This Row],[Player]],Season!$B:$AD,12,0),"-")</f>
        <v>-</v>
      </c>
      <c r="L375" s="19" t="str">
        <f>IFERROR(VLOOKUP(Table2[[#This Row],[Player]],Season!$B:$AD,13,0),"-")</f>
        <v>-</v>
      </c>
      <c r="M375" s="19" t="str">
        <f>IFERROR(VLOOKUP(Table2[[#This Row],[Player]],Season!$B:$AD,15,0),"-")</f>
        <v>-</v>
      </c>
      <c r="N375" s="19" t="str">
        <f>IFERROR(VLOOKUP(Table2[[#This Row],[Player]],Season!$B:$AD,16,0),"-")</f>
        <v>-</v>
      </c>
      <c r="O375" s="19" t="str">
        <f>IFERROR(VLOOKUP(Table2[[#This Row],[Player]],Last3!$B:$AD,7,0),"-")</f>
        <v>-</v>
      </c>
      <c r="P375" s="19" t="str">
        <f>IFERROR(VLOOKUP(Table2[[#This Row],[Player]],Last3!$B:$AD,8,0),"-")</f>
        <v>-</v>
      </c>
      <c r="Q375" s="19" t="str">
        <f>IFERROR(VLOOKUP(Table2[[#This Row],[Player]],Last3!$B:$AD,20,0),"-")</f>
        <v>-</v>
      </c>
      <c r="R375" s="19" t="str">
        <f>IFERROR(VLOOKUP(Table2[[#This Row],[Player]],Last3!$B:$AD,21,0),"-")</f>
        <v>-</v>
      </c>
      <c r="S375" s="19" t="str">
        <f>IFERROR(VLOOKUP(Table2[[#This Row],[Player]],Last1!$B:$AD,7,0),"-")</f>
        <v>-</v>
      </c>
      <c r="T375" s="19" t="str">
        <f>IFERROR(VLOOKUP(Table2[[#This Row],[Player]],Last1!$B:$AD,8,0),"-")</f>
        <v>-</v>
      </c>
      <c r="U375" s="19" t="str">
        <f>IFERROR(VLOOKUP(Table2[[#This Row],[Player]],Last1!$B:$AD,20,0),"-")</f>
        <v>-</v>
      </c>
      <c r="V375" s="19" t="str">
        <f>IFERROR(VLOOKUP(Table2[[#This Row],[Player]],Last1!$B:$AD,21,0),"-")</f>
        <v>-</v>
      </c>
      <c r="Y375" s="211" t="str">
        <f>Table2[[#This Row],[3PM]]</f>
        <v>-</v>
      </c>
      <c r="Z375" s="128" t="str">
        <f>Table2[[#This Row],[3PA]]</f>
        <v>-</v>
      </c>
      <c r="AA375" s="2" t="str">
        <f>IFERROR(VLOOKUP(Table2[[#This Row],[Player]],Last1!$B:$AD,12,0),"-")</f>
        <v>-</v>
      </c>
      <c r="AB375" s="2" t="str">
        <f>IFERROR(VLOOKUP(Table2[[#This Row],[Player]],Last1!$B:$AD,13,0),"-")</f>
        <v>-</v>
      </c>
      <c r="AC375" s="2" t="str">
        <f>IFERROR(VLOOKUP(Table2[[#This Row],[Player]],Last3!$B:$AD,12,0),"-")</f>
        <v>-</v>
      </c>
      <c r="AD375" s="2" t="str">
        <f>IFERROR(VLOOKUP(Table2[[#This Row],[Player]],Last3!$B:$AD,13,0),"-")</f>
        <v>-</v>
      </c>
      <c r="AE375" s="83" t="e">
        <f>0.33*AVERAGE(Table2[[#This Row],[L3_3PA]],Table2[[#This Row],[SEA_3PA]])</f>
        <v>#DIV/0!</v>
      </c>
      <c r="AF375" s="21" t="str">
        <f>Table2[[#This Row],[L1_3PM]]</f>
        <v>-</v>
      </c>
      <c r="AG375" s="83" t="str">
        <f>IFERROR(Table2[[#This Row],[PROJ 3PM]]-Table2[[#This Row],[LG 3PM]],"-")</f>
        <v>-</v>
      </c>
      <c r="AH375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76" spans="1:34" x14ac:dyDescent="0.3">
      <c r="A376" s="2" t="s">
        <v>462</v>
      </c>
      <c r="B376" s="210" t="str">
        <f>IFERROR(VLOOKUP(Table2[[#This Row],[Player]],Season!$B:$AD,2,0),"-")</f>
        <v>LAL</v>
      </c>
      <c r="C376" s="19">
        <f>IFERROR(VLOOKUP(Table2[[#This Row],[Player]],Season!$B:$AD,3,0),"-")</f>
        <v>27</v>
      </c>
      <c r="D376" s="19">
        <f>IFERROR(VLOOKUP(Table2[[#This Row],[Player]],Season!$B:$AD,4,0),"-")</f>
        <v>2</v>
      </c>
      <c r="E376" s="19">
        <f>IFERROR(VLOOKUP(Table2[[#This Row],[Player]],Season!$B:$AD,7,0),"-")</f>
        <v>1.4</v>
      </c>
      <c r="F376" s="19">
        <f>IFERROR(VLOOKUP(Table2[[#This Row],[Player]],Season!$B:$AD,8,0),"-")</f>
        <v>0</v>
      </c>
      <c r="G376" s="19">
        <f>IFERROR(VLOOKUP(Table2[[#This Row],[Player]],Season!$B:$AD,20,0),"-")</f>
        <v>0</v>
      </c>
      <c r="H376" s="19">
        <f>IFERROR(VLOOKUP(Table2[[#This Row],[Player]],Season!$B:$AD,21,0),"-")</f>
        <v>0</v>
      </c>
      <c r="I376" s="19">
        <f>IFERROR(VLOOKUP(Table2[[#This Row],[Player]],Season!$B:$AD,9,0),"-")</f>
        <v>0</v>
      </c>
      <c r="J376" s="19">
        <f>IFERROR(VLOOKUP(Table2[[#This Row],[Player]],Season!$B:$AD,10,0),"-")</f>
        <v>0.5</v>
      </c>
      <c r="K376" s="19">
        <f>IFERROR(VLOOKUP(Table2[[#This Row],[Player]],Season!$B:$AD,12,0),"-")</f>
        <v>0</v>
      </c>
      <c r="L376" s="19">
        <f>IFERROR(VLOOKUP(Table2[[#This Row],[Player]],Season!$B:$AD,13,0),"-")</f>
        <v>0.5</v>
      </c>
      <c r="M376" s="19">
        <f>IFERROR(VLOOKUP(Table2[[#This Row],[Player]],Season!$B:$AD,15,0),"-")</f>
        <v>0</v>
      </c>
      <c r="N376" s="19">
        <f>IFERROR(VLOOKUP(Table2[[#This Row],[Player]],Season!$B:$AD,16,0),"-")</f>
        <v>0</v>
      </c>
      <c r="O376" s="19" t="str">
        <f>IFERROR(VLOOKUP(Table2[[#This Row],[Player]],Last3!$B:$AD,7,0),"-")</f>
        <v>-</v>
      </c>
      <c r="P376" s="19" t="str">
        <f>IFERROR(VLOOKUP(Table2[[#This Row],[Player]],Last3!$B:$AD,8,0),"-")</f>
        <v>-</v>
      </c>
      <c r="Q376" s="19" t="str">
        <f>IFERROR(VLOOKUP(Table2[[#This Row],[Player]],Last3!$B:$AD,20,0),"-")</f>
        <v>-</v>
      </c>
      <c r="R376" s="19" t="str">
        <f>IFERROR(VLOOKUP(Table2[[#This Row],[Player]],Last3!$B:$AD,21,0),"-")</f>
        <v>-</v>
      </c>
      <c r="S376" s="19" t="str">
        <f>IFERROR(VLOOKUP(Table2[[#This Row],[Player]],Last1!$B:$AD,7,0),"-")</f>
        <v>-</v>
      </c>
      <c r="T376" s="19" t="str">
        <f>IFERROR(VLOOKUP(Table2[[#This Row],[Player]],Last1!$B:$AD,8,0),"-")</f>
        <v>-</v>
      </c>
      <c r="U376" s="19" t="str">
        <f>IFERROR(VLOOKUP(Table2[[#This Row],[Player]],Last1!$B:$AD,20,0),"-")</f>
        <v>-</v>
      </c>
      <c r="V376" s="19" t="str">
        <f>IFERROR(VLOOKUP(Table2[[#This Row],[Player]],Last1!$B:$AD,21,0),"-")</f>
        <v>-</v>
      </c>
      <c r="Y376" s="211">
        <f>Table2[[#This Row],[3PM]]</f>
        <v>0</v>
      </c>
      <c r="Z376" s="128">
        <f>Table2[[#This Row],[3PA]]</f>
        <v>0.5</v>
      </c>
      <c r="AA376" s="2" t="str">
        <f>IFERROR(VLOOKUP(Table2[[#This Row],[Player]],Last1!$B:$AD,12,0),"-")</f>
        <v>-</v>
      </c>
      <c r="AB376" s="2" t="str">
        <f>IFERROR(VLOOKUP(Table2[[#This Row],[Player]],Last1!$B:$AD,13,0),"-")</f>
        <v>-</v>
      </c>
      <c r="AC376" s="2" t="str">
        <f>IFERROR(VLOOKUP(Table2[[#This Row],[Player]],Last3!$B:$AD,12,0),"-")</f>
        <v>-</v>
      </c>
      <c r="AD376" s="2" t="str">
        <f>IFERROR(VLOOKUP(Table2[[#This Row],[Player]],Last3!$B:$AD,13,0),"-")</f>
        <v>-</v>
      </c>
      <c r="AE376" s="83">
        <f>0.33*AVERAGE(Table2[[#This Row],[L3_3PA]],Table2[[#This Row],[SEA_3PA]])</f>
        <v>0.16500000000000001</v>
      </c>
      <c r="AF376" s="21" t="str">
        <f>Table2[[#This Row],[L1_3PM]]</f>
        <v>-</v>
      </c>
      <c r="AG376" s="83" t="str">
        <f>IFERROR(Table2[[#This Row],[PROJ 3PM]]-Table2[[#This Row],[LG 3PM]],"-")</f>
        <v>-</v>
      </c>
      <c r="AH37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7" spans="1:34" x14ac:dyDescent="0.3">
      <c r="A377" s="2" t="s">
        <v>481</v>
      </c>
      <c r="B377" s="210" t="str">
        <f>IFERROR(VLOOKUP(Table2[[#This Row],[Player]],Season!$B:$AD,2,0),"-")</f>
        <v>TOR</v>
      </c>
      <c r="C377" s="19">
        <f>IFERROR(VLOOKUP(Table2[[#This Row],[Player]],Season!$B:$AD,3,0),"-")</f>
        <v>27</v>
      </c>
      <c r="D377" s="19">
        <f>IFERROR(VLOOKUP(Table2[[#This Row],[Player]],Season!$B:$AD,4,0),"-")</f>
        <v>1</v>
      </c>
      <c r="E377" s="19">
        <f>IFERROR(VLOOKUP(Table2[[#This Row],[Player]],Season!$B:$AD,7,0),"-")</f>
        <v>4.7</v>
      </c>
      <c r="F377" s="19">
        <f>IFERROR(VLOOKUP(Table2[[#This Row],[Player]],Season!$B:$AD,8,0),"-")</f>
        <v>0</v>
      </c>
      <c r="G377" s="19">
        <f>IFERROR(VLOOKUP(Table2[[#This Row],[Player]],Season!$B:$AD,20,0),"-")</f>
        <v>1</v>
      </c>
      <c r="H377" s="19">
        <f>IFERROR(VLOOKUP(Table2[[#This Row],[Player]],Season!$B:$AD,21,0),"-")</f>
        <v>1</v>
      </c>
      <c r="I377" s="19">
        <f>IFERROR(VLOOKUP(Table2[[#This Row],[Player]],Season!$B:$AD,9,0),"-")</f>
        <v>0</v>
      </c>
      <c r="J377" s="19">
        <f>IFERROR(VLOOKUP(Table2[[#This Row],[Player]],Season!$B:$AD,10,0),"-")</f>
        <v>1</v>
      </c>
      <c r="K377" s="19">
        <f>IFERROR(VLOOKUP(Table2[[#This Row],[Player]],Season!$B:$AD,12,0),"-")</f>
        <v>0</v>
      </c>
      <c r="L377" s="19">
        <f>IFERROR(VLOOKUP(Table2[[#This Row],[Player]],Season!$B:$AD,13,0),"-")</f>
        <v>1</v>
      </c>
      <c r="M377" s="19">
        <f>IFERROR(VLOOKUP(Table2[[#This Row],[Player]],Season!$B:$AD,15,0),"-")</f>
        <v>0</v>
      </c>
      <c r="N377" s="19">
        <f>IFERROR(VLOOKUP(Table2[[#This Row],[Player]],Season!$B:$AD,16,0),"-")</f>
        <v>0</v>
      </c>
      <c r="O377" s="19" t="str">
        <f>IFERROR(VLOOKUP(Table2[[#This Row],[Player]],Last3!$B:$AD,7,0),"-")</f>
        <v>-</v>
      </c>
      <c r="P377" s="19" t="str">
        <f>IFERROR(VLOOKUP(Table2[[#This Row],[Player]],Last3!$B:$AD,8,0),"-")</f>
        <v>-</v>
      </c>
      <c r="Q377" s="19" t="str">
        <f>IFERROR(VLOOKUP(Table2[[#This Row],[Player]],Last3!$B:$AD,20,0),"-")</f>
        <v>-</v>
      </c>
      <c r="R377" s="19" t="str">
        <f>IFERROR(VLOOKUP(Table2[[#This Row],[Player]],Last3!$B:$AD,21,0),"-")</f>
        <v>-</v>
      </c>
      <c r="S377" s="19" t="str">
        <f>IFERROR(VLOOKUP(Table2[[#This Row],[Player]],Last1!$B:$AD,7,0),"-")</f>
        <v>-</v>
      </c>
      <c r="T377" s="19" t="str">
        <f>IFERROR(VLOOKUP(Table2[[#This Row],[Player]],Last1!$B:$AD,8,0),"-")</f>
        <v>-</v>
      </c>
      <c r="U377" s="19" t="str">
        <f>IFERROR(VLOOKUP(Table2[[#This Row],[Player]],Last1!$B:$AD,20,0),"-")</f>
        <v>-</v>
      </c>
      <c r="V377" s="19" t="str">
        <f>IFERROR(VLOOKUP(Table2[[#This Row],[Player]],Last1!$B:$AD,21,0),"-")</f>
        <v>-</v>
      </c>
      <c r="Y377" s="211">
        <f>Table2[[#This Row],[3PM]]</f>
        <v>0</v>
      </c>
      <c r="Z377" s="128">
        <f>Table2[[#This Row],[3PA]]</f>
        <v>1</v>
      </c>
      <c r="AA377" s="2" t="str">
        <f>IFERROR(VLOOKUP(Table2[[#This Row],[Player]],Last1!$B:$AD,12,0),"-")</f>
        <v>-</v>
      </c>
      <c r="AB377" s="2" t="str">
        <f>IFERROR(VLOOKUP(Table2[[#This Row],[Player]],Last1!$B:$AD,13,0),"-")</f>
        <v>-</v>
      </c>
      <c r="AC377" s="2" t="str">
        <f>IFERROR(VLOOKUP(Table2[[#This Row],[Player]],Last3!$B:$AD,12,0),"-")</f>
        <v>-</v>
      </c>
      <c r="AD377" s="2" t="str">
        <f>IFERROR(VLOOKUP(Table2[[#This Row],[Player]],Last3!$B:$AD,13,0),"-")</f>
        <v>-</v>
      </c>
      <c r="AE377" s="83">
        <f>0.33*AVERAGE(Table2[[#This Row],[L3_3PA]],Table2[[#This Row],[SEA_3PA]])</f>
        <v>0.33</v>
      </c>
      <c r="AF377" s="21" t="str">
        <f>Table2[[#This Row],[L1_3PM]]</f>
        <v>-</v>
      </c>
      <c r="AG377" s="83" t="str">
        <f>IFERROR(Table2[[#This Row],[PROJ 3PM]]-Table2[[#This Row],[LG 3PM]],"-")</f>
        <v>-</v>
      </c>
      <c r="AH37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8" spans="1:34" x14ac:dyDescent="0.3">
      <c r="A378" s="75" t="s">
        <v>432</v>
      </c>
      <c r="B378" s="210" t="str">
        <f>IFERROR(VLOOKUP(Table2[[#This Row],[Player]],Season!$B:$AD,2,0),"-")</f>
        <v>UTA</v>
      </c>
      <c r="C378" s="19">
        <f>IFERROR(VLOOKUP(Table2[[#This Row],[Player]],Season!$B:$AD,3,0),"-")</f>
        <v>23</v>
      </c>
      <c r="D378" s="19">
        <f>IFERROR(VLOOKUP(Table2[[#This Row],[Player]],Season!$B:$AD,4,0),"-")</f>
        <v>6</v>
      </c>
      <c r="E378" s="19">
        <f>IFERROR(VLOOKUP(Table2[[#This Row],[Player]],Season!$B:$AD,7,0),"-")</f>
        <v>13.5</v>
      </c>
      <c r="F378" s="19">
        <f>IFERROR(VLOOKUP(Table2[[#This Row],[Player]],Season!$B:$AD,8,0),"-")</f>
        <v>5.8</v>
      </c>
      <c r="G378" s="19">
        <f>IFERROR(VLOOKUP(Table2[[#This Row],[Player]],Season!$B:$AD,20,0),"-")</f>
        <v>5.2</v>
      </c>
      <c r="H378" s="19">
        <f>IFERROR(VLOOKUP(Table2[[#This Row],[Player]],Season!$B:$AD,21,0),"-")</f>
        <v>0.3</v>
      </c>
      <c r="I378" s="19">
        <f>IFERROR(VLOOKUP(Table2[[#This Row],[Player]],Season!$B:$AD,9,0),"-")</f>
        <v>2.7</v>
      </c>
      <c r="J378" s="19">
        <f>IFERROR(VLOOKUP(Table2[[#This Row],[Player]],Season!$B:$AD,10,0),"-")</f>
        <v>3.8</v>
      </c>
      <c r="K378" s="19">
        <f>IFERROR(VLOOKUP(Table2[[#This Row],[Player]],Season!$B:$AD,12,0),"-")</f>
        <v>0</v>
      </c>
      <c r="L378" s="19">
        <f>IFERROR(VLOOKUP(Table2[[#This Row],[Player]],Season!$B:$AD,13,0),"-")</f>
        <v>0</v>
      </c>
      <c r="M378" s="19">
        <f>IFERROR(VLOOKUP(Table2[[#This Row],[Player]],Season!$B:$AD,15,0),"-")</f>
        <v>0.5</v>
      </c>
      <c r="N378" s="19">
        <f>IFERROR(VLOOKUP(Table2[[#This Row],[Player]],Season!$B:$AD,16,0),"-")</f>
        <v>1.7</v>
      </c>
      <c r="O378" s="19">
        <f>IFERROR(VLOOKUP(Table2[[#This Row],[Player]],Last3!$B:$AD,7,0),"-")</f>
        <v>15.4</v>
      </c>
      <c r="P378" s="19">
        <f>IFERROR(VLOOKUP(Table2[[#This Row],[Player]],Last3!$B:$AD,8,0),"-")</f>
        <v>5.3</v>
      </c>
      <c r="Q378" s="19">
        <f>IFERROR(VLOOKUP(Table2[[#This Row],[Player]],Last3!$B:$AD,20,0),"-")</f>
        <v>5.7</v>
      </c>
      <c r="R378" s="19">
        <f>IFERROR(VLOOKUP(Table2[[#This Row],[Player]],Last3!$B:$AD,21,0),"-")</f>
        <v>0.3</v>
      </c>
      <c r="S378" s="19" t="str">
        <f>IFERROR(VLOOKUP(Table2[[#This Row],[Player]],Last1!$B:$AD,7,0),"-")</f>
        <v>-</v>
      </c>
      <c r="T378" s="19" t="str">
        <f>IFERROR(VLOOKUP(Table2[[#This Row],[Player]],Last1!$B:$AD,8,0),"-")</f>
        <v>-</v>
      </c>
      <c r="U378" s="19" t="str">
        <f>IFERROR(VLOOKUP(Table2[[#This Row],[Player]],Last1!$B:$AD,20,0),"-")</f>
        <v>-</v>
      </c>
      <c r="V378" s="19" t="str">
        <f>IFERROR(VLOOKUP(Table2[[#This Row],[Player]],Last1!$B:$AD,21,0),"-")</f>
        <v>-</v>
      </c>
      <c r="Y378" s="211">
        <f>Table2[[#This Row],[3PM]]</f>
        <v>0</v>
      </c>
      <c r="Z378" s="128">
        <f>Table2[[#This Row],[3PA]]</f>
        <v>0</v>
      </c>
      <c r="AA378" s="2" t="str">
        <f>IFERROR(VLOOKUP(Table2[[#This Row],[Player]],Last1!$B:$AD,12,0),"-")</f>
        <v>-</v>
      </c>
      <c r="AB378" s="2" t="str">
        <f>IFERROR(VLOOKUP(Table2[[#This Row],[Player]],Last1!$B:$AD,13,0),"-")</f>
        <v>-</v>
      </c>
      <c r="AC378" s="2">
        <f>IFERROR(VLOOKUP(Table2[[#This Row],[Player]],Last3!$B:$AD,12,0),"-")</f>
        <v>0</v>
      </c>
      <c r="AD378" s="2">
        <f>IFERROR(VLOOKUP(Table2[[#This Row],[Player]],Last3!$B:$AD,13,0),"-")</f>
        <v>0</v>
      </c>
      <c r="AE378" s="83">
        <f>0.33*AVERAGE(Table2[[#This Row],[L3_3PA]],Table2[[#This Row],[SEA_3PA]])</f>
        <v>0</v>
      </c>
      <c r="AF378" s="21" t="str">
        <f>Table2[[#This Row],[L1_3PM]]</f>
        <v>-</v>
      </c>
      <c r="AG378" s="83" t="str">
        <f>IFERROR(Table2[[#This Row],[PROJ 3PM]]-Table2[[#This Row],[LG 3PM]],"-")</f>
        <v>-</v>
      </c>
      <c r="AH37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79" spans="1:34" x14ac:dyDescent="0.3">
      <c r="A379" s="75" t="s">
        <v>382</v>
      </c>
      <c r="B379" s="210" t="str">
        <f>IFERROR(VLOOKUP(Table2[[#This Row],[Player]],Season!$B:$AD,2,0),"-")</f>
        <v>ORL</v>
      </c>
      <c r="C379" s="19">
        <f>IFERROR(VLOOKUP(Table2[[#This Row],[Player]],Season!$B:$AD,3,0),"-")</f>
        <v>25</v>
      </c>
      <c r="D379" s="19">
        <f>IFERROR(VLOOKUP(Table2[[#This Row],[Player]],Season!$B:$AD,4,0),"-")</f>
        <v>4</v>
      </c>
      <c r="E379" s="19">
        <f>IFERROR(VLOOKUP(Table2[[#This Row],[Player]],Season!$B:$AD,7,0),"-")</f>
        <v>11.6</v>
      </c>
      <c r="F379" s="19">
        <f>IFERROR(VLOOKUP(Table2[[#This Row],[Player]],Season!$B:$AD,8,0),"-")</f>
        <v>1</v>
      </c>
      <c r="G379" s="19">
        <f>IFERROR(VLOOKUP(Table2[[#This Row],[Player]],Season!$B:$AD,20,0),"-")</f>
        <v>1.5</v>
      </c>
      <c r="H379" s="19">
        <f>IFERROR(VLOOKUP(Table2[[#This Row],[Player]],Season!$B:$AD,21,0),"-")</f>
        <v>0.3</v>
      </c>
      <c r="I379" s="19">
        <f>IFERROR(VLOOKUP(Table2[[#This Row],[Player]],Season!$B:$AD,9,0),"-")</f>
        <v>0.5</v>
      </c>
      <c r="J379" s="19">
        <f>IFERROR(VLOOKUP(Table2[[#This Row],[Player]],Season!$B:$AD,10,0),"-")</f>
        <v>1.5</v>
      </c>
      <c r="K379" s="19">
        <f>IFERROR(VLOOKUP(Table2[[#This Row],[Player]],Season!$B:$AD,12,0),"-")</f>
        <v>0</v>
      </c>
      <c r="L379" s="19">
        <f>IFERROR(VLOOKUP(Table2[[#This Row],[Player]],Season!$B:$AD,13,0),"-")</f>
        <v>0.5</v>
      </c>
      <c r="M379" s="19">
        <f>IFERROR(VLOOKUP(Table2[[#This Row],[Player]],Season!$B:$AD,15,0),"-")</f>
        <v>0</v>
      </c>
      <c r="N379" s="19">
        <f>IFERROR(VLOOKUP(Table2[[#This Row],[Player]],Season!$B:$AD,16,0),"-")</f>
        <v>0</v>
      </c>
      <c r="O379" s="19">
        <f>IFERROR(VLOOKUP(Table2[[#This Row],[Player]],Last3!$B:$AD,7,0),"-")</f>
        <v>15.8</v>
      </c>
      <c r="P379" s="19">
        <f>IFERROR(VLOOKUP(Table2[[#This Row],[Player]],Last3!$B:$AD,8,0),"-")</f>
        <v>0</v>
      </c>
      <c r="Q379" s="19">
        <f>IFERROR(VLOOKUP(Table2[[#This Row],[Player]],Last3!$B:$AD,20,0),"-")</f>
        <v>2</v>
      </c>
      <c r="R379" s="19">
        <f>IFERROR(VLOOKUP(Table2[[#This Row],[Player]],Last3!$B:$AD,21,0),"-")</f>
        <v>0</v>
      </c>
      <c r="S379" s="19" t="str">
        <f>IFERROR(VLOOKUP(Table2[[#This Row],[Player]],Last1!$B:$AD,7,0),"-")</f>
        <v>-</v>
      </c>
      <c r="T379" s="19" t="str">
        <f>IFERROR(VLOOKUP(Table2[[#This Row],[Player]],Last1!$B:$AD,8,0),"-")</f>
        <v>-</v>
      </c>
      <c r="U379" s="19" t="str">
        <f>IFERROR(VLOOKUP(Table2[[#This Row],[Player]],Last1!$B:$AD,20,0),"-")</f>
        <v>-</v>
      </c>
      <c r="V379" s="19" t="str">
        <f>IFERROR(VLOOKUP(Table2[[#This Row],[Player]],Last1!$B:$AD,21,0),"-")</f>
        <v>-</v>
      </c>
      <c r="Y379" s="211">
        <f>Table2[[#This Row],[3PM]]</f>
        <v>0</v>
      </c>
      <c r="Z379" s="128">
        <f>Table2[[#This Row],[3PA]]</f>
        <v>0.5</v>
      </c>
      <c r="AA379" s="2" t="str">
        <f>IFERROR(VLOOKUP(Table2[[#This Row],[Player]],Last1!$B:$AD,12,0),"-")</f>
        <v>-</v>
      </c>
      <c r="AB379" s="2" t="str">
        <f>IFERROR(VLOOKUP(Table2[[#This Row],[Player]],Last1!$B:$AD,13,0),"-")</f>
        <v>-</v>
      </c>
      <c r="AC379" s="2">
        <f>IFERROR(VLOOKUP(Table2[[#This Row],[Player]],Last3!$B:$AD,12,0),"-")</f>
        <v>0</v>
      </c>
      <c r="AD379" s="2">
        <f>IFERROR(VLOOKUP(Table2[[#This Row],[Player]],Last3!$B:$AD,13,0),"-")</f>
        <v>0</v>
      </c>
      <c r="AE379" s="83">
        <f>0.33*AVERAGE(Table2[[#This Row],[L3_3PA]],Table2[[#This Row],[SEA_3PA]])</f>
        <v>8.2500000000000004E-2</v>
      </c>
      <c r="AF379" s="21" t="str">
        <f>Table2[[#This Row],[L1_3PM]]</f>
        <v>-</v>
      </c>
      <c r="AG379" s="83" t="str">
        <f>IFERROR(Table2[[#This Row],[PROJ 3PM]]-Table2[[#This Row],[LG 3PM]],"-")</f>
        <v>-</v>
      </c>
      <c r="AH37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0" spans="1:34" x14ac:dyDescent="0.3">
      <c r="A380" s="75" t="s">
        <v>47</v>
      </c>
      <c r="B380" s="210" t="str">
        <f>IFERROR(VLOOKUP(Table2[[#This Row],[Player]],Season!$B:$AD,2,0),"-")</f>
        <v>BKN</v>
      </c>
      <c r="C380" s="19">
        <f>IFERROR(VLOOKUP(Table2[[#This Row],[Player]],Season!$B:$AD,3,0),"-")</f>
        <v>23</v>
      </c>
      <c r="D380" s="19">
        <f>IFERROR(VLOOKUP(Table2[[#This Row],[Player]],Season!$B:$AD,4,0),"-")</f>
        <v>4</v>
      </c>
      <c r="E380" s="19">
        <f>IFERROR(VLOOKUP(Table2[[#This Row],[Player]],Season!$B:$AD,7,0),"-")</f>
        <v>9.6</v>
      </c>
      <c r="F380" s="19">
        <f>IFERROR(VLOOKUP(Table2[[#This Row],[Player]],Season!$B:$AD,8,0),"-")</f>
        <v>5</v>
      </c>
      <c r="G380" s="19">
        <f>IFERROR(VLOOKUP(Table2[[#This Row],[Player]],Season!$B:$AD,20,0),"-")</f>
        <v>1.5</v>
      </c>
      <c r="H380" s="19">
        <f>IFERROR(VLOOKUP(Table2[[#This Row],[Player]],Season!$B:$AD,21,0),"-")</f>
        <v>1</v>
      </c>
      <c r="I380" s="19">
        <f>IFERROR(VLOOKUP(Table2[[#This Row],[Player]],Season!$B:$AD,9,0),"-")</f>
        <v>2</v>
      </c>
      <c r="J380" s="19">
        <f>IFERROR(VLOOKUP(Table2[[#This Row],[Player]],Season!$B:$AD,10,0),"-")</f>
        <v>3.8</v>
      </c>
      <c r="K380" s="19">
        <f>IFERROR(VLOOKUP(Table2[[#This Row],[Player]],Season!$B:$AD,12,0),"-")</f>
        <v>0.3</v>
      </c>
      <c r="L380" s="19">
        <f>IFERROR(VLOOKUP(Table2[[#This Row],[Player]],Season!$B:$AD,13,0),"-")</f>
        <v>0.5</v>
      </c>
      <c r="M380" s="19">
        <f>IFERROR(VLOOKUP(Table2[[#This Row],[Player]],Season!$B:$AD,15,0),"-")</f>
        <v>0.8</v>
      </c>
      <c r="N380" s="19">
        <f>IFERROR(VLOOKUP(Table2[[#This Row],[Player]],Season!$B:$AD,16,0),"-")</f>
        <v>0.8</v>
      </c>
      <c r="O380" s="19">
        <f>IFERROR(VLOOKUP(Table2[[#This Row],[Player]],Last3!$B:$AD,7,0),"-")</f>
        <v>3.3</v>
      </c>
      <c r="P380" s="19">
        <f>IFERROR(VLOOKUP(Table2[[#This Row],[Player]],Last3!$B:$AD,8,0),"-")</f>
        <v>2</v>
      </c>
      <c r="Q380" s="19">
        <f>IFERROR(VLOOKUP(Table2[[#This Row],[Player]],Last3!$B:$AD,20,0),"-")</f>
        <v>0.5</v>
      </c>
      <c r="R380" s="19">
        <f>IFERROR(VLOOKUP(Table2[[#This Row],[Player]],Last3!$B:$AD,21,0),"-")</f>
        <v>0</v>
      </c>
      <c r="S380" s="19">
        <f>IFERROR(VLOOKUP(Table2[[#This Row],[Player]],Last1!$B:$AD,7,0),"-")</f>
        <v>3.8</v>
      </c>
      <c r="T380" s="19">
        <f>IFERROR(VLOOKUP(Table2[[#This Row],[Player]],Last1!$B:$AD,8,0),"-")</f>
        <v>4</v>
      </c>
      <c r="U380" s="19">
        <f>IFERROR(VLOOKUP(Table2[[#This Row],[Player]],Last1!$B:$AD,20,0),"-")</f>
        <v>0</v>
      </c>
      <c r="V380" s="19">
        <f>IFERROR(VLOOKUP(Table2[[#This Row],[Player]],Last1!$B:$AD,21,0),"-")</f>
        <v>0</v>
      </c>
      <c r="Y380" s="211">
        <f>Table2[[#This Row],[3PM]]</f>
        <v>0.3</v>
      </c>
      <c r="Z380" s="128">
        <f>Table2[[#This Row],[3PA]]</f>
        <v>0.5</v>
      </c>
      <c r="AA380" s="2">
        <f>IFERROR(VLOOKUP(Table2[[#This Row],[Player]],Last1!$B:$AD,12,0),"-")</f>
        <v>0</v>
      </c>
      <c r="AB380" s="2">
        <f>IFERROR(VLOOKUP(Table2[[#This Row],[Player]],Last1!$B:$AD,13,0),"-")</f>
        <v>0</v>
      </c>
      <c r="AC380" s="2">
        <f>IFERROR(VLOOKUP(Table2[[#This Row],[Player]],Last3!$B:$AD,12,0),"-")</f>
        <v>0</v>
      </c>
      <c r="AD380" s="2">
        <f>IFERROR(VLOOKUP(Table2[[#This Row],[Player]],Last3!$B:$AD,13,0),"-")</f>
        <v>0</v>
      </c>
      <c r="AE380" s="83">
        <f>0.33*AVERAGE(Table2[[#This Row],[L3_3PA]],Table2[[#This Row],[SEA_3PA]])</f>
        <v>8.2500000000000004E-2</v>
      </c>
      <c r="AF380" s="21">
        <f>Table2[[#This Row],[L1_3PM]]</f>
        <v>0</v>
      </c>
      <c r="AG380" s="83">
        <f>IFERROR(Table2[[#This Row],[PROJ 3PM]]-Table2[[#This Row],[LG 3PM]],"-")</f>
        <v>8.2500000000000004E-2</v>
      </c>
      <c r="AH38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1" spans="1:34" x14ac:dyDescent="0.3">
      <c r="A381" s="75" t="s">
        <v>42</v>
      </c>
      <c r="B381" s="210" t="str">
        <f>IFERROR(VLOOKUP(Table2[[#This Row],[Player]],Season!$B:$AD,2,0),"-")</f>
        <v>-</v>
      </c>
      <c r="C381" s="19" t="str">
        <f>IFERROR(VLOOKUP(Table2[[#This Row],[Player]],Season!$B:$AD,3,0),"-")</f>
        <v>-</v>
      </c>
      <c r="D381" s="19" t="str">
        <f>IFERROR(VLOOKUP(Table2[[#This Row],[Player]],Season!$B:$AD,4,0),"-")</f>
        <v>-</v>
      </c>
      <c r="E381" s="19" t="str">
        <f>IFERROR(VLOOKUP(Table2[[#This Row],[Player]],Season!$B:$AD,7,0),"-")</f>
        <v>-</v>
      </c>
      <c r="F381" s="19" t="str">
        <f>IFERROR(VLOOKUP(Table2[[#This Row],[Player]],Season!$B:$AD,8,0),"-")</f>
        <v>-</v>
      </c>
      <c r="G381" s="19" t="str">
        <f>IFERROR(VLOOKUP(Table2[[#This Row],[Player]],Season!$B:$AD,20,0),"-")</f>
        <v>-</v>
      </c>
      <c r="H381" s="19" t="str">
        <f>IFERROR(VLOOKUP(Table2[[#This Row],[Player]],Season!$B:$AD,21,0),"-")</f>
        <v>-</v>
      </c>
      <c r="I381" s="19" t="str">
        <f>IFERROR(VLOOKUP(Table2[[#This Row],[Player]],Season!$B:$AD,9,0),"-")</f>
        <v>-</v>
      </c>
      <c r="J381" s="19" t="str">
        <f>IFERROR(VLOOKUP(Table2[[#This Row],[Player]],Season!$B:$AD,10,0),"-")</f>
        <v>-</v>
      </c>
      <c r="K381" s="19" t="str">
        <f>IFERROR(VLOOKUP(Table2[[#This Row],[Player]],Season!$B:$AD,12,0),"-")</f>
        <v>-</v>
      </c>
      <c r="L381" s="19" t="str">
        <f>IFERROR(VLOOKUP(Table2[[#This Row],[Player]],Season!$B:$AD,13,0),"-")</f>
        <v>-</v>
      </c>
      <c r="M381" s="19" t="str">
        <f>IFERROR(VLOOKUP(Table2[[#This Row],[Player]],Season!$B:$AD,15,0),"-")</f>
        <v>-</v>
      </c>
      <c r="N381" s="19" t="str">
        <f>IFERROR(VLOOKUP(Table2[[#This Row],[Player]],Season!$B:$AD,16,0),"-")</f>
        <v>-</v>
      </c>
      <c r="O381" s="19" t="str">
        <f>IFERROR(VLOOKUP(Table2[[#This Row],[Player]],Last3!$B:$AD,7,0),"-")</f>
        <v>-</v>
      </c>
      <c r="P381" s="19" t="str">
        <f>IFERROR(VLOOKUP(Table2[[#This Row],[Player]],Last3!$B:$AD,8,0),"-")</f>
        <v>-</v>
      </c>
      <c r="Q381" s="19" t="str">
        <f>IFERROR(VLOOKUP(Table2[[#This Row],[Player]],Last3!$B:$AD,20,0),"-")</f>
        <v>-</v>
      </c>
      <c r="R381" s="19" t="str">
        <f>IFERROR(VLOOKUP(Table2[[#This Row],[Player]],Last3!$B:$AD,21,0),"-")</f>
        <v>-</v>
      </c>
      <c r="S381" s="19" t="str">
        <f>IFERROR(VLOOKUP(Table2[[#This Row],[Player]],Last1!$B:$AD,7,0),"-")</f>
        <v>-</v>
      </c>
      <c r="T381" s="19" t="str">
        <f>IFERROR(VLOOKUP(Table2[[#This Row],[Player]],Last1!$B:$AD,8,0),"-")</f>
        <v>-</v>
      </c>
      <c r="U381" s="19" t="str">
        <f>IFERROR(VLOOKUP(Table2[[#This Row],[Player]],Last1!$B:$AD,20,0),"-")</f>
        <v>-</v>
      </c>
      <c r="V381" s="19" t="str">
        <f>IFERROR(VLOOKUP(Table2[[#This Row],[Player]],Last1!$B:$AD,21,0),"-")</f>
        <v>-</v>
      </c>
      <c r="Y381" s="211" t="str">
        <f>Table2[[#This Row],[3PM]]</f>
        <v>-</v>
      </c>
      <c r="Z381" s="128" t="str">
        <f>Table2[[#This Row],[3PA]]</f>
        <v>-</v>
      </c>
      <c r="AA381" s="2" t="str">
        <f>IFERROR(VLOOKUP(Table2[[#This Row],[Player]],Last1!$B:$AD,12,0),"-")</f>
        <v>-</v>
      </c>
      <c r="AB381" s="2" t="str">
        <f>IFERROR(VLOOKUP(Table2[[#This Row],[Player]],Last1!$B:$AD,13,0),"-")</f>
        <v>-</v>
      </c>
      <c r="AC381" s="2" t="str">
        <f>IFERROR(VLOOKUP(Table2[[#This Row],[Player]],Last3!$B:$AD,12,0),"-")</f>
        <v>-</v>
      </c>
      <c r="AD381" s="2" t="str">
        <f>IFERROR(VLOOKUP(Table2[[#This Row],[Player]],Last3!$B:$AD,13,0),"-")</f>
        <v>-</v>
      </c>
      <c r="AE381" s="83" t="e">
        <f>0.33*AVERAGE(Table2[[#This Row],[L3_3PA]],Table2[[#This Row],[SEA_3PA]])</f>
        <v>#DIV/0!</v>
      </c>
      <c r="AF381" s="21" t="str">
        <f>Table2[[#This Row],[L1_3PM]]</f>
        <v>-</v>
      </c>
      <c r="AG381" s="83" t="str">
        <f>IFERROR(Table2[[#This Row],[PROJ 3PM]]-Table2[[#This Row],[LG 3PM]],"-")</f>
        <v>-</v>
      </c>
      <c r="AH381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82" spans="1:34" x14ac:dyDescent="0.3">
      <c r="A382" s="75" t="s">
        <v>448</v>
      </c>
      <c r="B382" s="210" t="str">
        <f>IFERROR(VLOOKUP(Table2[[#This Row],[Player]],Season!$B:$AD,2,0),"-")</f>
        <v>LAC</v>
      </c>
      <c r="C382" s="19">
        <f>IFERROR(VLOOKUP(Table2[[#This Row],[Player]],Season!$B:$AD,3,0),"-")</f>
        <v>21</v>
      </c>
      <c r="D382" s="19">
        <f>IFERROR(VLOOKUP(Table2[[#This Row],[Player]],Season!$B:$AD,4,0),"-")</f>
        <v>3</v>
      </c>
      <c r="E382" s="19">
        <f>IFERROR(VLOOKUP(Table2[[#This Row],[Player]],Season!$B:$AD,7,0),"-")</f>
        <v>4.5999999999999996</v>
      </c>
      <c r="F382" s="19">
        <f>IFERROR(VLOOKUP(Table2[[#This Row],[Player]],Season!$B:$AD,8,0),"-")</f>
        <v>1.3</v>
      </c>
      <c r="G382" s="19">
        <f>IFERROR(VLOOKUP(Table2[[#This Row],[Player]],Season!$B:$AD,20,0),"-")</f>
        <v>0</v>
      </c>
      <c r="H382" s="19">
        <f>IFERROR(VLOOKUP(Table2[[#This Row],[Player]],Season!$B:$AD,21,0),"-")</f>
        <v>0.3</v>
      </c>
      <c r="I382" s="19">
        <f>IFERROR(VLOOKUP(Table2[[#This Row],[Player]],Season!$B:$AD,9,0),"-")</f>
        <v>0.7</v>
      </c>
      <c r="J382" s="19">
        <f>IFERROR(VLOOKUP(Table2[[#This Row],[Player]],Season!$B:$AD,10,0),"-")</f>
        <v>1.3</v>
      </c>
      <c r="K382" s="19">
        <f>IFERROR(VLOOKUP(Table2[[#This Row],[Player]],Season!$B:$AD,12,0),"-")</f>
        <v>0</v>
      </c>
      <c r="L382" s="19">
        <f>IFERROR(VLOOKUP(Table2[[#This Row],[Player]],Season!$B:$AD,13,0),"-")</f>
        <v>0</v>
      </c>
      <c r="M382" s="19">
        <f>IFERROR(VLOOKUP(Table2[[#This Row],[Player]],Season!$B:$AD,15,0),"-")</f>
        <v>0</v>
      </c>
      <c r="N382" s="19">
        <f>IFERROR(VLOOKUP(Table2[[#This Row],[Player]],Season!$B:$AD,16,0),"-")</f>
        <v>0</v>
      </c>
      <c r="O382" s="19">
        <f>IFERROR(VLOOKUP(Table2[[#This Row],[Player]],Last3!$B:$AD,7,0),"-")</f>
        <v>6.4</v>
      </c>
      <c r="P382" s="19">
        <f>IFERROR(VLOOKUP(Table2[[#This Row],[Player]],Last3!$B:$AD,8,0),"-")</f>
        <v>2</v>
      </c>
      <c r="Q382" s="19">
        <f>IFERROR(VLOOKUP(Table2[[#This Row],[Player]],Last3!$B:$AD,20,0),"-")</f>
        <v>0</v>
      </c>
      <c r="R382" s="19">
        <f>IFERROR(VLOOKUP(Table2[[#This Row],[Player]],Last3!$B:$AD,21,0),"-")</f>
        <v>0.5</v>
      </c>
      <c r="S382" s="19">
        <f>IFERROR(VLOOKUP(Table2[[#This Row],[Player]],Last1!$B:$AD,7,0),"-")</f>
        <v>4.5</v>
      </c>
      <c r="T382" s="19">
        <f>IFERROR(VLOOKUP(Table2[[#This Row],[Player]],Last1!$B:$AD,8,0),"-")</f>
        <v>2</v>
      </c>
      <c r="U382" s="19">
        <f>IFERROR(VLOOKUP(Table2[[#This Row],[Player]],Last1!$B:$AD,20,0),"-")</f>
        <v>0</v>
      </c>
      <c r="V382" s="19">
        <f>IFERROR(VLOOKUP(Table2[[#This Row],[Player]],Last1!$B:$AD,21,0),"-")</f>
        <v>1</v>
      </c>
      <c r="Y382" s="211">
        <f>Table2[[#This Row],[3PM]]</f>
        <v>0</v>
      </c>
      <c r="Z382" s="128">
        <f>Table2[[#This Row],[3PA]]</f>
        <v>0</v>
      </c>
      <c r="AA382" s="2">
        <f>IFERROR(VLOOKUP(Table2[[#This Row],[Player]],Last1!$B:$AD,12,0),"-")</f>
        <v>0</v>
      </c>
      <c r="AB382" s="2">
        <f>IFERROR(VLOOKUP(Table2[[#This Row],[Player]],Last1!$B:$AD,13,0),"-")</f>
        <v>0</v>
      </c>
      <c r="AC382" s="2">
        <f>IFERROR(VLOOKUP(Table2[[#This Row],[Player]],Last3!$B:$AD,12,0),"-")</f>
        <v>0</v>
      </c>
      <c r="AD382" s="2">
        <f>IFERROR(VLOOKUP(Table2[[#This Row],[Player]],Last3!$B:$AD,13,0),"-")</f>
        <v>0</v>
      </c>
      <c r="AE382" s="83">
        <f>0.33*AVERAGE(Table2[[#This Row],[L3_3PA]],Table2[[#This Row],[SEA_3PA]])</f>
        <v>0</v>
      </c>
      <c r="AF382" s="21">
        <f>Table2[[#This Row],[L1_3PM]]</f>
        <v>0</v>
      </c>
      <c r="AG382" s="83">
        <f>IFERROR(Table2[[#This Row],[PROJ 3PM]]-Table2[[#This Row],[LG 3PM]],"-")</f>
        <v>0</v>
      </c>
      <c r="AH38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3" spans="1:34" x14ac:dyDescent="0.3">
      <c r="A383" s="75" t="s">
        <v>383</v>
      </c>
      <c r="B383" s="210" t="str">
        <f>IFERROR(VLOOKUP(Table2[[#This Row],[Player]],Season!$B:$AD,2,0),"-")</f>
        <v>TOR</v>
      </c>
      <c r="C383" s="19">
        <f>IFERROR(VLOOKUP(Table2[[#This Row],[Player]],Season!$B:$AD,3,0),"-")</f>
        <v>22</v>
      </c>
      <c r="D383" s="19">
        <f>IFERROR(VLOOKUP(Table2[[#This Row],[Player]],Season!$B:$AD,4,0),"-")</f>
        <v>7</v>
      </c>
      <c r="E383" s="19">
        <f>IFERROR(VLOOKUP(Table2[[#This Row],[Player]],Season!$B:$AD,7,0),"-")</f>
        <v>10.4</v>
      </c>
      <c r="F383" s="19">
        <f>IFERROR(VLOOKUP(Table2[[#This Row],[Player]],Season!$B:$AD,8,0),"-")</f>
        <v>0.7</v>
      </c>
      <c r="G383" s="19">
        <f>IFERROR(VLOOKUP(Table2[[#This Row],[Player]],Season!$B:$AD,20,0),"-")</f>
        <v>1.7</v>
      </c>
      <c r="H383" s="19">
        <f>IFERROR(VLOOKUP(Table2[[#This Row],[Player]],Season!$B:$AD,21,0),"-")</f>
        <v>0.6</v>
      </c>
      <c r="I383" s="19">
        <f>IFERROR(VLOOKUP(Table2[[#This Row],[Player]],Season!$B:$AD,9,0),"-")</f>
        <v>0.3</v>
      </c>
      <c r="J383" s="19">
        <f>IFERROR(VLOOKUP(Table2[[#This Row],[Player]],Season!$B:$AD,10,0),"-")</f>
        <v>1.6</v>
      </c>
      <c r="K383" s="19">
        <f>IFERROR(VLOOKUP(Table2[[#This Row],[Player]],Season!$B:$AD,12,0),"-")</f>
        <v>0</v>
      </c>
      <c r="L383" s="19">
        <f>IFERROR(VLOOKUP(Table2[[#This Row],[Player]],Season!$B:$AD,13,0),"-")</f>
        <v>0.1</v>
      </c>
      <c r="M383" s="19">
        <f>IFERROR(VLOOKUP(Table2[[#This Row],[Player]],Season!$B:$AD,15,0),"-")</f>
        <v>0.1</v>
      </c>
      <c r="N383" s="19">
        <f>IFERROR(VLOOKUP(Table2[[#This Row],[Player]],Season!$B:$AD,16,0),"-")</f>
        <v>0.3</v>
      </c>
      <c r="O383" s="19">
        <f>IFERROR(VLOOKUP(Table2[[#This Row],[Player]],Last3!$B:$AD,7,0),"-")</f>
        <v>15.1</v>
      </c>
      <c r="P383" s="19">
        <f>IFERROR(VLOOKUP(Table2[[#This Row],[Player]],Last3!$B:$AD,8,0),"-")</f>
        <v>1.7</v>
      </c>
      <c r="Q383" s="19">
        <f>IFERROR(VLOOKUP(Table2[[#This Row],[Player]],Last3!$B:$AD,20,0),"-")</f>
        <v>2.7</v>
      </c>
      <c r="R383" s="19">
        <f>IFERROR(VLOOKUP(Table2[[#This Row],[Player]],Last3!$B:$AD,21,0),"-")</f>
        <v>1</v>
      </c>
      <c r="S383" s="19" t="str">
        <f>IFERROR(VLOOKUP(Table2[[#This Row],[Player]],Last1!$B:$AD,7,0),"-")</f>
        <v>-</v>
      </c>
      <c r="T383" s="19" t="str">
        <f>IFERROR(VLOOKUP(Table2[[#This Row],[Player]],Last1!$B:$AD,8,0),"-")</f>
        <v>-</v>
      </c>
      <c r="U383" s="19" t="str">
        <f>IFERROR(VLOOKUP(Table2[[#This Row],[Player]],Last1!$B:$AD,20,0),"-")</f>
        <v>-</v>
      </c>
      <c r="V383" s="19" t="str">
        <f>IFERROR(VLOOKUP(Table2[[#This Row],[Player]],Last1!$B:$AD,21,0),"-")</f>
        <v>-</v>
      </c>
      <c r="Y383" s="211">
        <f>Table2[[#This Row],[3PM]]</f>
        <v>0</v>
      </c>
      <c r="Z383" s="128">
        <f>Table2[[#This Row],[3PA]]</f>
        <v>0.1</v>
      </c>
      <c r="AA383" s="2" t="str">
        <f>IFERROR(VLOOKUP(Table2[[#This Row],[Player]],Last1!$B:$AD,12,0),"-")</f>
        <v>-</v>
      </c>
      <c r="AB383" s="2" t="str">
        <f>IFERROR(VLOOKUP(Table2[[#This Row],[Player]],Last1!$B:$AD,13,0),"-")</f>
        <v>-</v>
      </c>
      <c r="AC383" s="2">
        <f>IFERROR(VLOOKUP(Table2[[#This Row],[Player]],Last3!$B:$AD,12,0),"-")</f>
        <v>0</v>
      </c>
      <c r="AD383" s="2">
        <f>IFERROR(VLOOKUP(Table2[[#This Row],[Player]],Last3!$B:$AD,13,0),"-")</f>
        <v>0.3</v>
      </c>
      <c r="AE383" s="83">
        <f>0.33*AVERAGE(Table2[[#This Row],[L3_3PA]],Table2[[#This Row],[SEA_3PA]])</f>
        <v>6.6000000000000003E-2</v>
      </c>
      <c r="AF383" s="21" t="str">
        <f>Table2[[#This Row],[L1_3PM]]</f>
        <v>-</v>
      </c>
      <c r="AG383" s="83" t="str">
        <f>IFERROR(Table2[[#This Row],[PROJ 3PM]]-Table2[[#This Row],[LG 3PM]],"-")</f>
        <v>-</v>
      </c>
      <c r="AH38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4" spans="1:34" x14ac:dyDescent="0.3">
      <c r="A384" s="75" t="s">
        <v>2350</v>
      </c>
      <c r="B384" s="210" t="str">
        <f>IFERROR(VLOOKUP(Table2[[#This Row],[Player]],Season!$B:$AD,2,0),"-")</f>
        <v>-</v>
      </c>
      <c r="C384" s="19" t="str">
        <f>IFERROR(VLOOKUP(Table2[[#This Row],[Player]],Season!$B:$AD,3,0),"-")</f>
        <v>-</v>
      </c>
      <c r="D384" s="19" t="str">
        <f>IFERROR(VLOOKUP(Table2[[#This Row],[Player]],Season!$B:$AD,4,0),"-")</f>
        <v>-</v>
      </c>
      <c r="E384" s="19" t="str">
        <f>IFERROR(VLOOKUP(Table2[[#This Row],[Player]],Season!$B:$AD,7,0),"-")</f>
        <v>-</v>
      </c>
      <c r="F384" s="19" t="str">
        <f>IFERROR(VLOOKUP(Table2[[#This Row],[Player]],Season!$B:$AD,8,0),"-")</f>
        <v>-</v>
      </c>
      <c r="G384" s="19" t="str">
        <f>IFERROR(VLOOKUP(Table2[[#This Row],[Player]],Season!$B:$AD,20,0),"-")</f>
        <v>-</v>
      </c>
      <c r="H384" s="19" t="str">
        <f>IFERROR(VLOOKUP(Table2[[#This Row],[Player]],Season!$B:$AD,21,0),"-")</f>
        <v>-</v>
      </c>
      <c r="I384" s="19" t="str">
        <f>IFERROR(VLOOKUP(Table2[[#This Row],[Player]],Season!$B:$AD,9,0),"-")</f>
        <v>-</v>
      </c>
      <c r="J384" s="19" t="str">
        <f>IFERROR(VLOOKUP(Table2[[#This Row],[Player]],Season!$B:$AD,10,0),"-")</f>
        <v>-</v>
      </c>
      <c r="K384" s="19" t="str">
        <f>IFERROR(VLOOKUP(Table2[[#This Row],[Player]],Season!$B:$AD,12,0),"-")</f>
        <v>-</v>
      </c>
      <c r="L384" s="19" t="str">
        <f>IFERROR(VLOOKUP(Table2[[#This Row],[Player]],Season!$B:$AD,13,0),"-")</f>
        <v>-</v>
      </c>
      <c r="M384" s="19" t="str">
        <f>IFERROR(VLOOKUP(Table2[[#This Row],[Player]],Season!$B:$AD,15,0),"-")</f>
        <v>-</v>
      </c>
      <c r="N384" s="19" t="str">
        <f>IFERROR(VLOOKUP(Table2[[#This Row],[Player]],Season!$B:$AD,16,0),"-")</f>
        <v>-</v>
      </c>
      <c r="O384" s="19" t="str">
        <f>IFERROR(VLOOKUP(Table2[[#This Row],[Player]],Last3!$B:$AD,7,0),"-")</f>
        <v>-</v>
      </c>
      <c r="P384" s="19" t="str">
        <f>IFERROR(VLOOKUP(Table2[[#This Row],[Player]],Last3!$B:$AD,8,0),"-")</f>
        <v>-</v>
      </c>
      <c r="Q384" s="19" t="str">
        <f>IFERROR(VLOOKUP(Table2[[#This Row],[Player]],Last3!$B:$AD,20,0),"-")</f>
        <v>-</v>
      </c>
      <c r="R384" s="19" t="str">
        <f>IFERROR(VLOOKUP(Table2[[#This Row],[Player]],Last3!$B:$AD,21,0),"-")</f>
        <v>-</v>
      </c>
      <c r="S384" s="19" t="str">
        <f>IFERROR(VLOOKUP(Table2[[#This Row],[Player]],Last1!$B:$AD,7,0),"-")</f>
        <v>-</v>
      </c>
      <c r="T384" s="19" t="str">
        <f>IFERROR(VLOOKUP(Table2[[#This Row],[Player]],Last1!$B:$AD,8,0),"-")</f>
        <v>-</v>
      </c>
      <c r="U384" s="19" t="str">
        <f>IFERROR(VLOOKUP(Table2[[#This Row],[Player]],Last1!$B:$AD,20,0),"-")</f>
        <v>-</v>
      </c>
      <c r="V384" s="19" t="str">
        <f>IFERROR(VLOOKUP(Table2[[#This Row],[Player]],Last1!$B:$AD,21,0),"-")</f>
        <v>-</v>
      </c>
      <c r="Y384" s="211" t="str">
        <f>Table2[[#This Row],[3PM]]</f>
        <v>-</v>
      </c>
      <c r="Z384" s="128" t="str">
        <f>Table2[[#This Row],[3PA]]</f>
        <v>-</v>
      </c>
      <c r="AA384" s="2" t="str">
        <f>IFERROR(VLOOKUP(Table2[[#This Row],[Player]],Last1!$B:$AD,12,0),"-")</f>
        <v>-</v>
      </c>
      <c r="AB384" s="2" t="str">
        <f>IFERROR(VLOOKUP(Table2[[#This Row],[Player]],Last1!$B:$AD,13,0),"-")</f>
        <v>-</v>
      </c>
      <c r="AC384" s="2" t="str">
        <f>IFERROR(VLOOKUP(Table2[[#This Row],[Player]],Last3!$B:$AD,12,0),"-")</f>
        <v>-</v>
      </c>
      <c r="AD384" s="2" t="str">
        <f>IFERROR(VLOOKUP(Table2[[#This Row],[Player]],Last3!$B:$AD,13,0),"-")</f>
        <v>-</v>
      </c>
      <c r="AE384" s="83" t="e">
        <f>0.33*AVERAGE(Table2[[#This Row],[L3_3PA]],Table2[[#This Row],[SEA_3PA]])</f>
        <v>#DIV/0!</v>
      </c>
      <c r="AF384" s="21" t="str">
        <f>Table2[[#This Row],[L1_3PM]]</f>
        <v>-</v>
      </c>
      <c r="AG384" s="83" t="str">
        <f>IFERROR(Table2[[#This Row],[PROJ 3PM]]-Table2[[#This Row],[LG 3PM]],"-")</f>
        <v>-</v>
      </c>
      <c r="AH384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85" spans="1:34" x14ac:dyDescent="0.3">
      <c r="A385" s="75" t="s">
        <v>587</v>
      </c>
      <c r="B385" s="210" t="str">
        <f>IFERROR(VLOOKUP(Table2[[#This Row],[Player]],Season!$B:$AD,2,0),"-")</f>
        <v>SAC</v>
      </c>
      <c r="C385" s="19">
        <f>IFERROR(VLOOKUP(Table2[[#This Row],[Player]],Season!$B:$AD,3,0),"-")</f>
        <v>23</v>
      </c>
      <c r="D385" s="19">
        <f>IFERROR(VLOOKUP(Table2[[#This Row],[Player]],Season!$B:$AD,4,0),"-")</f>
        <v>4</v>
      </c>
      <c r="E385" s="19">
        <f>IFERROR(VLOOKUP(Table2[[#This Row],[Player]],Season!$B:$AD,7,0),"-")</f>
        <v>3.6</v>
      </c>
      <c r="F385" s="19">
        <f>IFERROR(VLOOKUP(Table2[[#This Row],[Player]],Season!$B:$AD,8,0),"-")</f>
        <v>0.8</v>
      </c>
      <c r="G385" s="19">
        <f>IFERROR(VLOOKUP(Table2[[#This Row],[Player]],Season!$B:$AD,20,0),"-")</f>
        <v>0.3</v>
      </c>
      <c r="H385" s="19">
        <f>IFERROR(VLOOKUP(Table2[[#This Row],[Player]],Season!$B:$AD,21,0),"-")</f>
        <v>0.3</v>
      </c>
      <c r="I385" s="19">
        <f>IFERROR(VLOOKUP(Table2[[#This Row],[Player]],Season!$B:$AD,9,0),"-")</f>
        <v>0.3</v>
      </c>
      <c r="J385" s="19">
        <f>IFERROR(VLOOKUP(Table2[[#This Row],[Player]],Season!$B:$AD,10,0),"-")</f>
        <v>0.8</v>
      </c>
      <c r="K385" s="19">
        <f>IFERROR(VLOOKUP(Table2[[#This Row],[Player]],Season!$B:$AD,12,0),"-")</f>
        <v>0.3</v>
      </c>
      <c r="L385" s="19">
        <f>IFERROR(VLOOKUP(Table2[[#This Row],[Player]],Season!$B:$AD,13,0),"-")</f>
        <v>0.5</v>
      </c>
      <c r="M385" s="19">
        <f>IFERROR(VLOOKUP(Table2[[#This Row],[Player]],Season!$B:$AD,15,0),"-")</f>
        <v>0</v>
      </c>
      <c r="N385" s="19">
        <f>IFERROR(VLOOKUP(Table2[[#This Row],[Player]],Season!$B:$AD,16,0),"-")</f>
        <v>0</v>
      </c>
      <c r="O385" s="19">
        <f>IFERROR(VLOOKUP(Table2[[#This Row],[Player]],Last3!$B:$AD,7,0),"-")</f>
        <v>5.0999999999999996</v>
      </c>
      <c r="P385" s="19">
        <f>IFERROR(VLOOKUP(Table2[[#This Row],[Player]],Last3!$B:$AD,8,0),"-")</f>
        <v>0</v>
      </c>
      <c r="Q385" s="19">
        <f>IFERROR(VLOOKUP(Table2[[#This Row],[Player]],Last3!$B:$AD,20,0),"-")</f>
        <v>0</v>
      </c>
      <c r="R385" s="19">
        <f>IFERROR(VLOOKUP(Table2[[#This Row],[Player]],Last3!$B:$AD,21,0),"-")</f>
        <v>1</v>
      </c>
      <c r="S385" s="19" t="str">
        <f>IFERROR(VLOOKUP(Table2[[#This Row],[Player]],Last1!$B:$AD,7,0),"-")</f>
        <v>-</v>
      </c>
      <c r="T385" s="19" t="str">
        <f>IFERROR(VLOOKUP(Table2[[#This Row],[Player]],Last1!$B:$AD,8,0),"-")</f>
        <v>-</v>
      </c>
      <c r="U385" s="19" t="str">
        <f>IFERROR(VLOOKUP(Table2[[#This Row],[Player]],Last1!$B:$AD,20,0),"-")</f>
        <v>-</v>
      </c>
      <c r="V385" s="19" t="str">
        <f>IFERROR(VLOOKUP(Table2[[#This Row],[Player]],Last1!$B:$AD,21,0),"-")</f>
        <v>-</v>
      </c>
      <c r="Y385" s="211">
        <f>Table2[[#This Row],[3PM]]</f>
        <v>0.3</v>
      </c>
      <c r="Z385" s="128">
        <f>Table2[[#This Row],[3PA]]</f>
        <v>0.5</v>
      </c>
      <c r="AA385" s="2" t="str">
        <f>IFERROR(VLOOKUP(Table2[[#This Row],[Player]],Last1!$B:$AD,12,0),"-")</f>
        <v>-</v>
      </c>
      <c r="AB385" s="2" t="str">
        <f>IFERROR(VLOOKUP(Table2[[#This Row],[Player]],Last1!$B:$AD,13,0),"-")</f>
        <v>-</v>
      </c>
      <c r="AC385" s="2">
        <f>IFERROR(VLOOKUP(Table2[[#This Row],[Player]],Last3!$B:$AD,12,0),"-")</f>
        <v>0</v>
      </c>
      <c r="AD385" s="2">
        <f>IFERROR(VLOOKUP(Table2[[#This Row],[Player]],Last3!$B:$AD,13,0),"-")</f>
        <v>0</v>
      </c>
      <c r="AE385" s="83">
        <f>0.33*AVERAGE(Table2[[#This Row],[L3_3PA]],Table2[[#This Row],[SEA_3PA]])</f>
        <v>8.2500000000000004E-2</v>
      </c>
      <c r="AF385" s="21" t="str">
        <f>Table2[[#This Row],[L1_3PM]]</f>
        <v>-</v>
      </c>
      <c r="AG385" s="83" t="str">
        <f>IFERROR(Table2[[#This Row],[PROJ 3PM]]-Table2[[#This Row],[LG 3PM]],"-")</f>
        <v>-</v>
      </c>
      <c r="AH38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6" spans="1:34" x14ac:dyDescent="0.3">
      <c r="A386" s="75" t="s">
        <v>399</v>
      </c>
      <c r="B386" s="210" t="str">
        <f>IFERROR(VLOOKUP(Table2[[#This Row],[Player]],Season!$B:$AD,2,0),"-")</f>
        <v>-</v>
      </c>
      <c r="C386" s="19" t="str">
        <f>IFERROR(VLOOKUP(Table2[[#This Row],[Player]],Season!$B:$AD,3,0),"-")</f>
        <v>-</v>
      </c>
      <c r="D386" s="19" t="str">
        <f>IFERROR(VLOOKUP(Table2[[#This Row],[Player]],Season!$B:$AD,4,0),"-")</f>
        <v>-</v>
      </c>
      <c r="E386" s="19" t="str">
        <f>IFERROR(VLOOKUP(Table2[[#This Row],[Player]],Season!$B:$AD,7,0),"-")</f>
        <v>-</v>
      </c>
      <c r="F386" s="19" t="str">
        <f>IFERROR(VLOOKUP(Table2[[#This Row],[Player]],Season!$B:$AD,8,0),"-")</f>
        <v>-</v>
      </c>
      <c r="G386" s="19" t="str">
        <f>IFERROR(VLOOKUP(Table2[[#This Row],[Player]],Season!$B:$AD,20,0),"-")</f>
        <v>-</v>
      </c>
      <c r="H386" s="19" t="str">
        <f>IFERROR(VLOOKUP(Table2[[#This Row],[Player]],Season!$B:$AD,21,0),"-")</f>
        <v>-</v>
      </c>
      <c r="I386" s="19" t="str">
        <f>IFERROR(VLOOKUP(Table2[[#This Row],[Player]],Season!$B:$AD,9,0),"-")</f>
        <v>-</v>
      </c>
      <c r="J386" s="19" t="str">
        <f>IFERROR(VLOOKUP(Table2[[#This Row],[Player]],Season!$B:$AD,10,0),"-")</f>
        <v>-</v>
      </c>
      <c r="K386" s="19" t="str">
        <f>IFERROR(VLOOKUP(Table2[[#This Row],[Player]],Season!$B:$AD,12,0),"-")</f>
        <v>-</v>
      </c>
      <c r="L386" s="19" t="str">
        <f>IFERROR(VLOOKUP(Table2[[#This Row],[Player]],Season!$B:$AD,13,0),"-")</f>
        <v>-</v>
      </c>
      <c r="M386" s="19" t="str">
        <f>IFERROR(VLOOKUP(Table2[[#This Row],[Player]],Season!$B:$AD,15,0),"-")</f>
        <v>-</v>
      </c>
      <c r="N386" s="19" t="str">
        <f>IFERROR(VLOOKUP(Table2[[#This Row],[Player]],Season!$B:$AD,16,0),"-")</f>
        <v>-</v>
      </c>
      <c r="O386" s="19" t="str">
        <f>IFERROR(VLOOKUP(Table2[[#This Row],[Player]],Last3!$B:$AD,7,0),"-")</f>
        <v>-</v>
      </c>
      <c r="P386" s="19" t="str">
        <f>IFERROR(VLOOKUP(Table2[[#This Row],[Player]],Last3!$B:$AD,8,0),"-")</f>
        <v>-</v>
      </c>
      <c r="Q386" s="19" t="str">
        <f>IFERROR(VLOOKUP(Table2[[#This Row],[Player]],Last3!$B:$AD,20,0),"-")</f>
        <v>-</v>
      </c>
      <c r="R386" s="19" t="str">
        <f>IFERROR(VLOOKUP(Table2[[#This Row],[Player]],Last3!$B:$AD,21,0),"-")</f>
        <v>-</v>
      </c>
      <c r="S386" s="19" t="str">
        <f>IFERROR(VLOOKUP(Table2[[#This Row],[Player]],Last1!$B:$AD,7,0),"-")</f>
        <v>-</v>
      </c>
      <c r="T386" s="19" t="str">
        <f>IFERROR(VLOOKUP(Table2[[#This Row],[Player]],Last1!$B:$AD,8,0),"-")</f>
        <v>-</v>
      </c>
      <c r="U386" s="19" t="str">
        <f>IFERROR(VLOOKUP(Table2[[#This Row],[Player]],Last1!$B:$AD,20,0),"-")</f>
        <v>-</v>
      </c>
      <c r="V386" s="19" t="str">
        <f>IFERROR(VLOOKUP(Table2[[#This Row],[Player]],Last1!$B:$AD,21,0),"-")</f>
        <v>-</v>
      </c>
      <c r="Y386" s="211" t="str">
        <f>Table2[[#This Row],[3PM]]</f>
        <v>-</v>
      </c>
      <c r="Z386" s="128" t="str">
        <f>Table2[[#This Row],[3PA]]</f>
        <v>-</v>
      </c>
      <c r="AA386" s="2" t="str">
        <f>IFERROR(VLOOKUP(Table2[[#This Row],[Player]],Last1!$B:$AD,12,0),"-")</f>
        <v>-</v>
      </c>
      <c r="AB386" s="2" t="str">
        <f>IFERROR(VLOOKUP(Table2[[#This Row],[Player]],Last1!$B:$AD,13,0),"-")</f>
        <v>-</v>
      </c>
      <c r="AC386" s="2" t="str">
        <f>IFERROR(VLOOKUP(Table2[[#This Row],[Player]],Last3!$B:$AD,12,0),"-")</f>
        <v>-</v>
      </c>
      <c r="AD386" s="2" t="str">
        <f>IFERROR(VLOOKUP(Table2[[#This Row],[Player]],Last3!$B:$AD,13,0),"-")</f>
        <v>-</v>
      </c>
      <c r="AE386" s="83" t="e">
        <f>0.33*AVERAGE(Table2[[#This Row],[L3_3PA]],Table2[[#This Row],[SEA_3PA]])</f>
        <v>#DIV/0!</v>
      </c>
      <c r="AF386" s="21" t="str">
        <f>Table2[[#This Row],[L1_3PM]]</f>
        <v>-</v>
      </c>
      <c r="AG386" s="83" t="str">
        <f>IFERROR(Table2[[#This Row],[PROJ 3PM]]-Table2[[#This Row],[LG 3PM]],"-")</f>
        <v>-</v>
      </c>
      <c r="AH386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87" spans="1:34" x14ac:dyDescent="0.3">
      <c r="A387" s="75" t="s">
        <v>395</v>
      </c>
      <c r="B387" s="210" t="str">
        <f>IFERROR(VLOOKUP(Table2[[#This Row],[Player]],Season!$B:$AD,2,0),"-")</f>
        <v>-</v>
      </c>
      <c r="C387" s="19" t="str">
        <f>IFERROR(VLOOKUP(Table2[[#This Row],[Player]],Season!$B:$AD,3,0),"-")</f>
        <v>-</v>
      </c>
      <c r="D387" s="19" t="str">
        <f>IFERROR(VLOOKUP(Table2[[#This Row],[Player]],Season!$B:$AD,4,0),"-")</f>
        <v>-</v>
      </c>
      <c r="E387" s="19" t="str">
        <f>IFERROR(VLOOKUP(Table2[[#This Row],[Player]],Season!$B:$AD,7,0),"-")</f>
        <v>-</v>
      </c>
      <c r="F387" s="19" t="str">
        <f>IFERROR(VLOOKUP(Table2[[#This Row],[Player]],Season!$B:$AD,8,0),"-")</f>
        <v>-</v>
      </c>
      <c r="G387" s="19" t="str">
        <f>IFERROR(VLOOKUP(Table2[[#This Row],[Player]],Season!$B:$AD,20,0),"-")</f>
        <v>-</v>
      </c>
      <c r="H387" s="19" t="str">
        <f>IFERROR(VLOOKUP(Table2[[#This Row],[Player]],Season!$B:$AD,21,0),"-")</f>
        <v>-</v>
      </c>
      <c r="I387" s="19" t="str">
        <f>IFERROR(VLOOKUP(Table2[[#This Row],[Player]],Season!$B:$AD,9,0),"-")</f>
        <v>-</v>
      </c>
      <c r="J387" s="19" t="str">
        <f>IFERROR(VLOOKUP(Table2[[#This Row],[Player]],Season!$B:$AD,10,0),"-")</f>
        <v>-</v>
      </c>
      <c r="K387" s="19" t="str">
        <f>IFERROR(VLOOKUP(Table2[[#This Row],[Player]],Season!$B:$AD,12,0),"-")</f>
        <v>-</v>
      </c>
      <c r="L387" s="19" t="str">
        <f>IFERROR(VLOOKUP(Table2[[#This Row],[Player]],Season!$B:$AD,13,0),"-")</f>
        <v>-</v>
      </c>
      <c r="M387" s="19" t="str">
        <f>IFERROR(VLOOKUP(Table2[[#This Row],[Player]],Season!$B:$AD,15,0),"-")</f>
        <v>-</v>
      </c>
      <c r="N387" s="19" t="str">
        <f>IFERROR(VLOOKUP(Table2[[#This Row],[Player]],Season!$B:$AD,16,0),"-")</f>
        <v>-</v>
      </c>
      <c r="O387" s="19" t="str">
        <f>IFERROR(VLOOKUP(Table2[[#This Row],[Player]],Last3!$B:$AD,7,0),"-")</f>
        <v>-</v>
      </c>
      <c r="P387" s="19" t="str">
        <f>IFERROR(VLOOKUP(Table2[[#This Row],[Player]],Last3!$B:$AD,8,0),"-")</f>
        <v>-</v>
      </c>
      <c r="Q387" s="19" t="str">
        <f>IFERROR(VLOOKUP(Table2[[#This Row],[Player]],Last3!$B:$AD,20,0),"-")</f>
        <v>-</v>
      </c>
      <c r="R387" s="19" t="str">
        <f>IFERROR(VLOOKUP(Table2[[#This Row],[Player]],Last3!$B:$AD,21,0),"-")</f>
        <v>-</v>
      </c>
      <c r="S387" s="19" t="str">
        <f>IFERROR(VLOOKUP(Table2[[#This Row],[Player]],Last1!$B:$AD,7,0),"-")</f>
        <v>-</v>
      </c>
      <c r="T387" s="19" t="str">
        <f>IFERROR(VLOOKUP(Table2[[#This Row],[Player]],Last1!$B:$AD,8,0),"-")</f>
        <v>-</v>
      </c>
      <c r="U387" s="19" t="str">
        <f>IFERROR(VLOOKUP(Table2[[#This Row],[Player]],Last1!$B:$AD,20,0),"-")</f>
        <v>-</v>
      </c>
      <c r="V387" s="19" t="str">
        <f>IFERROR(VLOOKUP(Table2[[#This Row],[Player]],Last1!$B:$AD,21,0),"-")</f>
        <v>-</v>
      </c>
      <c r="Y387" s="211" t="str">
        <f>Table2[[#This Row],[3PM]]</f>
        <v>-</v>
      </c>
      <c r="Z387" s="128" t="str">
        <f>Table2[[#This Row],[3PA]]</f>
        <v>-</v>
      </c>
      <c r="AA387" s="2" t="str">
        <f>IFERROR(VLOOKUP(Table2[[#This Row],[Player]],Last1!$B:$AD,12,0),"-")</f>
        <v>-</v>
      </c>
      <c r="AB387" s="2" t="str">
        <f>IFERROR(VLOOKUP(Table2[[#This Row],[Player]],Last1!$B:$AD,13,0),"-")</f>
        <v>-</v>
      </c>
      <c r="AC387" s="2" t="str">
        <f>IFERROR(VLOOKUP(Table2[[#This Row],[Player]],Last3!$B:$AD,12,0),"-")</f>
        <v>-</v>
      </c>
      <c r="AD387" s="2" t="str">
        <f>IFERROR(VLOOKUP(Table2[[#This Row],[Player]],Last3!$B:$AD,13,0),"-")</f>
        <v>-</v>
      </c>
      <c r="AE387" s="83" t="e">
        <f>0.33*AVERAGE(Table2[[#This Row],[L3_3PA]],Table2[[#This Row],[SEA_3PA]])</f>
        <v>#DIV/0!</v>
      </c>
      <c r="AF387" s="21" t="str">
        <f>Table2[[#This Row],[L1_3PM]]</f>
        <v>-</v>
      </c>
      <c r="AG387" s="83" t="str">
        <f>IFERROR(Table2[[#This Row],[PROJ 3PM]]-Table2[[#This Row],[LG 3PM]],"-")</f>
        <v>-</v>
      </c>
      <c r="AH387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88" spans="1:34" x14ac:dyDescent="0.3">
      <c r="A388" s="75" t="s">
        <v>2344</v>
      </c>
      <c r="B388" s="210" t="str">
        <f>IFERROR(VLOOKUP(Table2[[#This Row],[Player]],Season!$B:$AD,2,0),"-")</f>
        <v>TOR</v>
      </c>
      <c r="C388" s="19">
        <f>IFERROR(VLOOKUP(Table2[[#This Row],[Player]],Season!$B:$AD,3,0),"-")</f>
        <v>23</v>
      </c>
      <c r="D388" s="19">
        <f>IFERROR(VLOOKUP(Table2[[#This Row],[Player]],Season!$B:$AD,4,0),"-")</f>
        <v>3</v>
      </c>
      <c r="E388" s="19">
        <f>IFERROR(VLOOKUP(Table2[[#This Row],[Player]],Season!$B:$AD,7,0),"-")</f>
        <v>4.2</v>
      </c>
      <c r="F388" s="19">
        <f>IFERROR(VLOOKUP(Table2[[#This Row],[Player]],Season!$B:$AD,8,0),"-")</f>
        <v>0</v>
      </c>
      <c r="G388" s="19">
        <f>IFERROR(VLOOKUP(Table2[[#This Row],[Player]],Season!$B:$AD,20,0),"-")</f>
        <v>0.7</v>
      </c>
      <c r="H388" s="19">
        <f>IFERROR(VLOOKUP(Table2[[#This Row],[Player]],Season!$B:$AD,21,0),"-")</f>
        <v>0</v>
      </c>
      <c r="I388" s="19">
        <f>IFERROR(VLOOKUP(Table2[[#This Row],[Player]],Season!$B:$AD,9,0),"-")</f>
        <v>0</v>
      </c>
      <c r="J388" s="19">
        <f>IFERROR(VLOOKUP(Table2[[#This Row],[Player]],Season!$B:$AD,10,0),"-")</f>
        <v>1</v>
      </c>
      <c r="K388" s="19">
        <f>IFERROR(VLOOKUP(Table2[[#This Row],[Player]],Season!$B:$AD,12,0),"-")</f>
        <v>0</v>
      </c>
      <c r="L388" s="19">
        <f>IFERROR(VLOOKUP(Table2[[#This Row],[Player]],Season!$B:$AD,13,0),"-")</f>
        <v>1</v>
      </c>
      <c r="M388" s="19">
        <f>IFERROR(VLOOKUP(Table2[[#This Row],[Player]],Season!$B:$AD,15,0),"-")</f>
        <v>0</v>
      </c>
      <c r="N388" s="19">
        <f>IFERROR(VLOOKUP(Table2[[#This Row],[Player]],Season!$B:$AD,16,0),"-")</f>
        <v>0</v>
      </c>
      <c r="O388" s="19" t="str">
        <f>IFERROR(VLOOKUP(Table2[[#This Row],[Player]],Last3!$B:$AD,7,0),"-")</f>
        <v>-</v>
      </c>
      <c r="P388" s="19" t="str">
        <f>IFERROR(VLOOKUP(Table2[[#This Row],[Player]],Last3!$B:$AD,8,0),"-")</f>
        <v>-</v>
      </c>
      <c r="Q388" s="19" t="str">
        <f>IFERROR(VLOOKUP(Table2[[#This Row],[Player]],Last3!$B:$AD,20,0),"-")</f>
        <v>-</v>
      </c>
      <c r="R388" s="19" t="str">
        <f>IFERROR(VLOOKUP(Table2[[#This Row],[Player]],Last3!$B:$AD,21,0),"-")</f>
        <v>-</v>
      </c>
      <c r="S388" s="19" t="str">
        <f>IFERROR(VLOOKUP(Table2[[#This Row],[Player]],Last1!$B:$AD,7,0),"-")</f>
        <v>-</v>
      </c>
      <c r="T388" s="19" t="str">
        <f>IFERROR(VLOOKUP(Table2[[#This Row],[Player]],Last1!$B:$AD,8,0),"-")</f>
        <v>-</v>
      </c>
      <c r="U388" s="19" t="str">
        <f>IFERROR(VLOOKUP(Table2[[#This Row],[Player]],Last1!$B:$AD,20,0),"-")</f>
        <v>-</v>
      </c>
      <c r="V388" s="19" t="str">
        <f>IFERROR(VLOOKUP(Table2[[#This Row],[Player]],Last1!$B:$AD,21,0),"-")</f>
        <v>-</v>
      </c>
      <c r="Y388" s="211">
        <f>Table2[[#This Row],[3PM]]</f>
        <v>0</v>
      </c>
      <c r="Z388" s="128">
        <f>Table2[[#This Row],[3PA]]</f>
        <v>1</v>
      </c>
      <c r="AA388" s="2" t="str">
        <f>IFERROR(VLOOKUP(Table2[[#This Row],[Player]],Last1!$B:$AD,12,0),"-")</f>
        <v>-</v>
      </c>
      <c r="AB388" s="2" t="str">
        <f>IFERROR(VLOOKUP(Table2[[#This Row],[Player]],Last1!$B:$AD,13,0),"-")</f>
        <v>-</v>
      </c>
      <c r="AC388" s="2" t="str">
        <f>IFERROR(VLOOKUP(Table2[[#This Row],[Player]],Last3!$B:$AD,12,0),"-")</f>
        <v>-</v>
      </c>
      <c r="AD388" s="2" t="str">
        <f>IFERROR(VLOOKUP(Table2[[#This Row],[Player]],Last3!$B:$AD,13,0),"-")</f>
        <v>-</v>
      </c>
      <c r="AE388" s="83">
        <f>0.33*AVERAGE(Table2[[#This Row],[L3_3PA]],Table2[[#This Row],[SEA_3PA]])</f>
        <v>0.33</v>
      </c>
      <c r="AF388" s="21" t="str">
        <f>Table2[[#This Row],[L1_3PM]]</f>
        <v>-</v>
      </c>
      <c r="AG388" s="83" t="str">
        <f>IFERROR(Table2[[#This Row],[PROJ 3PM]]-Table2[[#This Row],[LG 3PM]],"-")</f>
        <v>-</v>
      </c>
      <c r="AH38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89" spans="1:34" x14ac:dyDescent="0.3">
      <c r="A389" s="75" t="s">
        <v>424</v>
      </c>
      <c r="B389" s="210" t="str">
        <f>IFERROR(VLOOKUP(Table2[[#This Row],[Player]],Season!$B:$AD,2,0),"-")</f>
        <v>HOU</v>
      </c>
      <c r="C389" s="19">
        <f>IFERROR(VLOOKUP(Table2[[#This Row],[Player]],Season!$B:$AD,3,0),"-")</f>
        <v>29</v>
      </c>
      <c r="D389" s="19">
        <f>IFERROR(VLOOKUP(Table2[[#This Row],[Player]],Season!$B:$AD,4,0),"-")</f>
        <v>4</v>
      </c>
      <c r="E389" s="19">
        <f>IFERROR(VLOOKUP(Table2[[#This Row],[Player]],Season!$B:$AD,7,0),"-")</f>
        <v>2.2999999999999998</v>
      </c>
      <c r="F389" s="19">
        <f>IFERROR(VLOOKUP(Table2[[#This Row],[Player]],Season!$B:$AD,8,0),"-")</f>
        <v>0.8</v>
      </c>
      <c r="G389" s="19">
        <f>IFERROR(VLOOKUP(Table2[[#This Row],[Player]],Season!$B:$AD,20,0),"-")</f>
        <v>0.8</v>
      </c>
      <c r="H389" s="19">
        <f>IFERROR(VLOOKUP(Table2[[#This Row],[Player]],Season!$B:$AD,21,0),"-")</f>
        <v>0</v>
      </c>
      <c r="I389" s="19">
        <f>IFERROR(VLOOKUP(Table2[[#This Row],[Player]],Season!$B:$AD,9,0),"-")</f>
        <v>0.3</v>
      </c>
      <c r="J389" s="19">
        <f>IFERROR(VLOOKUP(Table2[[#This Row],[Player]],Season!$B:$AD,10,0),"-")</f>
        <v>0.8</v>
      </c>
      <c r="K389" s="19">
        <f>IFERROR(VLOOKUP(Table2[[#This Row],[Player]],Season!$B:$AD,12,0),"-")</f>
        <v>0.3</v>
      </c>
      <c r="L389" s="19">
        <f>IFERROR(VLOOKUP(Table2[[#This Row],[Player]],Season!$B:$AD,13,0),"-")</f>
        <v>0.8</v>
      </c>
      <c r="M389" s="19">
        <f>IFERROR(VLOOKUP(Table2[[#This Row],[Player]],Season!$B:$AD,15,0),"-")</f>
        <v>0</v>
      </c>
      <c r="N389" s="19">
        <f>IFERROR(VLOOKUP(Table2[[#This Row],[Player]],Season!$B:$AD,16,0),"-")</f>
        <v>0</v>
      </c>
      <c r="O389" s="19">
        <f>IFERROR(VLOOKUP(Table2[[#This Row],[Player]],Last3!$B:$AD,7,0),"-")</f>
        <v>2.4</v>
      </c>
      <c r="P389" s="19">
        <f>IFERROR(VLOOKUP(Table2[[#This Row],[Player]],Last3!$B:$AD,8,0),"-")</f>
        <v>0</v>
      </c>
      <c r="Q389" s="19">
        <f>IFERROR(VLOOKUP(Table2[[#This Row],[Player]],Last3!$B:$AD,20,0),"-")</f>
        <v>0</v>
      </c>
      <c r="R389" s="19">
        <f>IFERROR(VLOOKUP(Table2[[#This Row],[Player]],Last3!$B:$AD,21,0),"-")</f>
        <v>0</v>
      </c>
      <c r="S389" s="19" t="str">
        <f>IFERROR(VLOOKUP(Table2[[#This Row],[Player]],Last1!$B:$AD,7,0),"-")</f>
        <v>-</v>
      </c>
      <c r="T389" s="19" t="str">
        <f>IFERROR(VLOOKUP(Table2[[#This Row],[Player]],Last1!$B:$AD,8,0),"-")</f>
        <v>-</v>
      </c>
      <c r="U389" s="19" t="str">
        <f>IFERROR(VLOOKUP(Table2[[#This Row],[Player]],Last1!$B:$AD,20,0),"-")</f>
        <v>-</v>
      </c>
      <c r="V389" s="19" t="str">
        <f>IFERROR(VLOOKUP(Table2[[#This Row],[Player]],Last1!$B:$AD,21,0),"-")</f>
        <v>-</v>
      </c>
      <c r="Y389" s="211">
        <f>Table2[[#This Row],[3PM]]</f>
        <v>0.3</v>
      </c>
      <c r="Z389" s="128">
        <f>Table2[[#This Row],[3PA]]</f>
        <v>0.8</v>
      </c>
      <c r="AA389" s="2" t="str">
        <f>IFERROR(VLOOKUP(Table2[[#This Row],[Player]],Last1!$B:$AD,12,0),"-")</f>
        <v>-</v>
      </c>
      <c r="AB389" s="2" t="str">
        <f>IFERROR(VLOOKUP(Table2[[#This Row],[Player]],Last1!$B:$AD,13,0),"-")</f>
        <v>-</v>
      </c>
      <c r="AC389" s="2">
        <f>IFERROR(VLOOKUP(Table2[[#This Row],[Player]],Last3!$B:$AD,12,0),"-")</f>
        <v>0</v>
      </c>
      <c r="AD389" s="2">
        <f>IFERROR(VLOOKUP(Table2[[#This Row],[Player]],Last3!$B:$AD,13,0),"-")</f>
        <v>0</v>
      </c>
      <c r="AE389" s="83">
        <f>0.33*AVERAGE(Table2[[#This Row],[L3_3PA]],Table2[[#This Row],[SEA_3PA]])</f>
        <v>0.13200000000000001</v>
      </c>
      <c r="AF389" s="21" t="str">
        <f>Table2[[#This Row],[L1_3PM]]</f>
        <v>-</v>
      </c>
      <c r="AG389" s="83" t="str">
        <f>IFERROR(Table2[[#This Row],[PROJ 3PM]]-Table2[[#This Row],[LG 3PM]],"-")</f>
        <v>-</v>
      </c>
      <c r="AH38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0" spans="1:34" x14ac:dyDescent="0.3">
      <c r="A390" s="75" t="s">
        <v>360</v>
      </c>
      <c r="B390" s="210" t="str">
        <f>IFERROR(VLOOKUP(Table2[[#This Row],[Player]],Season!$B:$AD,2,0),"-")</f>
        <v>SAC</v>
      </c>
      <c r="C390" s="19">
        <f>IFERROR(VLOOKUP(Table2[[#This Row],[Player]],Season!$B:$AD,3,0),"-")</f>
        <v>29</v>
      </c>
      <c r="D390" s="19">
        <f>IFERROR(VLOOKUP(Table2[[#This Row],[Player]],Season!$B:$AD,4,0),"-")</f>
        <v>3</v>
      </c>
      <c r="E390" s="19">
        <f>IFERROR(VLOOKUP(Table2[[#This Row],[Player]],Season!$B:$AD,7,0),"-")</f>
        <v>3.5</v>
      </c>
      <c r="F390" s="19">
        <f>IFERROR(VLOOKUP(Table2[[#This Row],[Player]],Season!$B:$AD,8,0),"-")</f>
        <v>1.7</v>
      </c>
      <c r="G390" s="19">
        <f>IFERROR(VLOOKUP(Table2[[#This Row],[Player]],Season!$B:$AD,20,0),"-")</f>
        <v>1</v>
      </c>
      <c r="H390" s="19">
        <f>IFERROR(VLOOKUP(Table2[[#This Row],[Player]],Season!$B:$AD,21,0),"-")</f>
        <v>0</v>
      </c>
      <c r="I390" s="19">
        <f>IFERROR(VLOOKUP(Table2[[#This Row],[Player]],Season!$B:$AD,9,0),"-")</f>
        <v>0.7</v>
      </c>
      <c r="J390" s="19">
        <f>IFERROR(VLOOKUP(Table2[[#This Row],[Player]],Season!$B:$AD,10,0),"-")</f>
        <v>1.7</v>
      </c>
      <c r="K390" s="19">
        <f>IFERROR(VLOOKUP(Table2[[#This Row],[Player]],Season!$B:$AD,12,0),"-")</f>
        <v>0.3</v>
      </c>
      <c r="L390" s="19">
        <f>IFERROR(VLOOKUP(Table2[[#This Row],[Player]],Season!$B:$AD,13,0),"-")</f>
        <v>0.3</v>
      </c>
      <c r="M390" s="19">
        <f>IFERROR(VLOOKUP(Table2[[#This Row],[Player]],Season!$B:$AD,15,0),"-")</f>
        <v>0</v>
      </c>
      <c r="N390" s="19">
        <f>IFERROR(VLOOKUP(Table2[[#This Row],[Player]],Season!$B:$AD,16,0),"-")</f>
        <v>0</v>
      </c>
      <c r="O390" s="19">
        <f>IFERROR(VLOOKUP(Table2[[#This Row],[Player]],Last3!$B:$AD,7,0),"-")</f>
        <v>4.3</v>
      </c>
      <c r="P390" s="19">
        <f>IFERROR(VLOOKUP(Table2[[#This Row],[Player]],Last3!$B:$AD,8,0),"-")</f>
        <v>2.5</v>
      </c>
      <c r="Q390" s="19">
        <f>IFERROR(VLOOKUP(Table2[[#This Row],[Player]],Last3!$B:$AD,20,0),"-")</f>
        <v>1.5</v>
      </c>
      <c r="R390" s="19">
        <f>IFERROR(VLOOKUP(Table2[[#This Row],[Player]],Last3!$B:$AD,21,0),"-")</f>
        <v>0</v>
      </c>
      <c r="S390" s="19" t="str">
        <f>IFERROR(VLOOKUP(Table2[[#This Row],[Player]],Last1!$B:$AD,7,0),"-")</f>
        <v>-</v>
      </c>
      <c r="T390" s="19" t="str">
        <f>IFERROR(VLOOKUP(Table2[[#This Row],[Player]],Last1!$B:$AD,8,0),"-")</f>
        <v>-</v>
      </c>
      <c r="U390" s="19" t="str">
        <f>IFERROR(VLOOKUP(Table2[[#This Row],[Player]],Last1!$B:$AD,20,0),"-")</f>
        <v>-</v>
      </c>
      <c r="V390" s="19" t="str">
        <f>IFERROR(VLOOKUP(Table2[[#This Row],[Player]],Last1!$B:$AD,21,0),"-")</f>
        <v>-</v>
      </c>
      <c r="Y390" s="211">
        <f>Table2[[#This Row],[3PM]]</f>
        <v>0.3</v>
      </c>
      <c r="Z390" s="128">
        <f>Table2[[#This Row],[3PA]]</f>
        <v>0.3</v>
      </c>
      <c r="AA390" s="2" t="str">
        <f>IFERROR(VLOOKUP(Table2[[#This Row],[Player]],Last1!$B:$AD,12,0),"-")</f>
        <v>-</v>
      </c>
      <c r="AB390" s="2" t="str">
        <f>IFERROR(VLOOKUP(Table2[[#This Row],[Player]],Last1!$B:$AD,13,0),"-")</f>
        <v>-</v>
      </c>
      <c r="AC390" s="2">
        <f>IFERROR(VLOOKUP(Table2[[#This Row],[Player]],Last3!$B:$AD,12,0),"-")</f>
        <v>0.5</v>
      </c>
      <c r="AD390" s="2">
        <f>IFERROR(VLOOKUP(Table2[[#This Row],[Player]],Last3!$B:$AD,13,0),"-")</f>
        <v>0.5</v>
      </c>
      <c r="AE390" s="83">
        <f>0.33*AVERAGE(Table2[[#This Row],[L3_3PA]],Table2[[#This Row],[SEA_3PA]])</f>
        <v>0.13200000000000001</v>
      </c>
      <c r="AF390" s="21" t="str">
        <f>Table2[[#This Row],[L1_3PM]]</f>
        <v>-</v>
      </c>
      <c r="AG390" s="83" t="str">
        <f>IFERROR(Table2[[#This Row],[PROJ 3PM]]-Table2[[#This Row],[LG 3PM]],"-")</f>
        <v>-</v>
      </c>
      <c r="AH39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1" spans="1:34" x14ac:dyDescent="0.3">
      <c r="A391" s="75" t="s">
        <v>447</v>
      </c>
      <c r="B391" s="210" t="str">
        <f>IFERROR(VLOOKUP(Table2[[#This Row],[Player]],Season!$B:$AD,2,0),"-")</f>
        <v>SAC</v>
      </c>
      <c r="C391" s="19">
        <f>IFERROR(VLOOKUP(Table2[[#This Row],[Player]],Season!$B:$AD,3,0),"-")</f>
        <v>32</v>
      </c>
      <c r="D391" s="19">
        <f>IFERROR(VLOOKUP(Table2[[#This Row],[Player]],Season!$B:$AD,4,0),"-")</f>
        <v>6</v>
      </c>
      <c r="E391" s="19">
        <f>IFERROR(VLOOKUP(Table2[[#This Row],[Player]],Season!$B:$AD,7,0),"-")</f>
        <v>9.8000000000000007</v>
      </c>
      <c r="F391" s="19">
        <f>IFERROR(VLOOKUP(Table2[[#This Row],[Player]],Season!$B:$AD,8,0),"-")</f>
        <v>2.2999999999999998</v>
      </c>
      <c r="G391" s="19">
        <f>IFERROR(VLOOKUP(Table2[[#This Row],[Player]],Season!$B:$AD,20,0),"-")</f>
        <v>0.7</v>
      </c>
      <c r="H391" s="19">
        <f>IFERROR(VLOOKUP(Table2[[#This Row],[Player]],Season!$B:$AD,21,0),"-")</f>
        <v>1.2</v>
      </c>
      <c r="I391" s="19">
        <f>IFERROR(VLOOKUP(Table2[[#This Row],[Player]],Season!$B:$AD,9,0),"-")</f>
        <v>0.8</v>
      </c>
      <c r="J391" s="19">
        <f>IFERROR(VLOOKUP(Table2[[#This Row],[Player]],Season!$B:$AD,10,0),"-")</f>
        <v>2.8</v>
      </c>
      <c r="K391" s="19">
        <f>IFERROR(VLOOKUP(Table2[[#This Row],[Player]],Season!$B:$AD,12,0),"-")</f>
        <v>0.5</v>
      </c>
      <c r="L391" s="19">
        <f>IFERROR(VLOOKUP(Table2[[#This Row],[Player]],Season!$B:$AD,13,0),"-")</f>
        <v>1.8</v>
      </c>
      <c r="M391" s="19">
        <f>IFERROR(VLOOKUP(Table2[[#This Row],[Player]],Season!$B:$AD,15,0),"-")</f>
        <v>0.2</v>
      </c>
      <c r="N391" s="19">
        <f>IFERROR(VLOOKUP(Table2[[#This Row],[Player]],Season!$B:$AD,16,0),"-")</f>
        <v>0.3</v>
      </c>
      <c r="O391" s="19">
        <f>IFERROR(VLOOKUP(Table2[[#This Row],[Player]],Last3!$B:$AD,7,0),"-")</f>
        <v>11</v>
      </c>
      <c r="P391" s="19">
        <f>IFERROR(VLOOKUP(Table2[[#This Row],[Player]],Last3!$B:$AD,8,0),"-")</f>
        <v>3.5</v>
      </c>
      <c r="Q391" s="19">
        <f>IFERROR(VLOOKUP(Table2[[#This Row],[Player]],Last3!$B:$AD,20,0),"-")</f>
        <v>1</v>
      </c>
      <c r="R391" s="19">
        <f>IFERROR(VLOOKUP(Table2[[#This Row],[Player]],Last3!$B:$AD,21,0),"-")</f>
        <v>2</v>
      </c>
      <c r="S391" s="19" t="str">
        <f>IFERROR(VLOOKUP(Table2[[#This Row],[Player]],Last1!$B:$AD,7,0),"-")</f>
        <v>-</v>
      </c>
      <c r="T391" s="19" t="str">
        <f>IFERROR(VLOOKUP(Table2[[#This Row],[Player]],Last1!$B:$AD,8,0),"-")</f>
        <v>-</v>
      </c>
      <c r="U391" s="19" t="str">
        <f>IFERROR(VLOOKUP(Table2[[#This Row],[Player]],Last1!$B:$AD,20,0),"-")</f>
        <v>-</v>
      </c>
      <c r="V391" s="19" t="str">
        <f>IFERROR(VLOOKUP(Table2[[#This Row],[Player]],Last1!$B:$AD,21,0),"-")</f>
        <v>-</v>
      </c>
      <c r="Y391" s="211">
        <f>Table2[[#This Row],[3PM]]</f>
        <v>0.5</v>
      </c>
      <c r="Z391" s="128">
        <f>Table2[[#This Row],[3PA]]</f>
        <v>1.8</v>
      </c>
      <c r="AA391" s="2" t="str">
        <f>IFERROR(VLOOKUP(Table2[[#This Row],[Player]],Last1!$B:$AD,12,0),"-")</f>
        <v>-</v>
      </c>
      <c r="AB391" s="2" t="str">
        <f>IFERROR(VLOOKUP(Table2[[#This Row],[Player]],Last1!$B:$AD,13,0),"-")</f>
        <v>-</v>
      </c>
      <c r="AC391" s="2">
        <f>IFERROR(VLOOKUP(Table2[[#This Row],[Player]],Last3!$B:$AD,12,0),"-")</f>
        <v>0.5</v>
      </c>
      <c r="AD391" s="2">
        <f>IFERROR(VLOOKUP(Table2[[#This Row],[Player]],Last3!$B:$AD,13,0),"-")</f>
        <v>1.5</v>
      </c>
      <c r="AE391" s="83">
        <f>0.33*AVERAGE(Table2[[#This Row],[L3_3PA]],Table2[[#This Row],[SEA_3PA]])</f>
        <v>0.54449999999999998</v>
      </c>
      <c r="AF391" s="21" t="str">
        <f>Table2[[#This Row],[L1_3PM]]</f>
        <v>-</v>
      </c>
      <c r="AG391" s="83" t="str">
        <f>IFERROR(Table2[[#This Row],[PROJ 3PM]]-Table2[[#This Row],[LG 3PM]],"-")</f>
        <v>-</v>
      </c>
      <c r="AH39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2" spans="1:34" x14ac:dyDescent="0.3">
      <c r="A392" s="75" t="s">
        <v>401</v>
      </c>
      <c r="B392" s="210" t="str">
        <f>IFERROR(VLOOKUP(Table2[[#This Row],[Player]],Season!$B:$AD,2,0),"-")</f>
        <v>TOR</v>
      </c>
      <c r="C392" s="19">
        <f>IFERROR(VLOOKUP(Table2[[#This Row],[Player]],Season!$B:$AD,3,0),"-")</f>
        <v>23</v>
      </c>
      <c r="D392" s="19">
        <f>IFERROR(VLOOKUP(Table2[[#This Row],[Player]],Season!$B:$AD,4,0),"-")</f>
        <v>1</v>
      </c>
      <c r="E392" s="19">
        <f>IFERROR(VLOOKUP(Table2[[#This Row],[Player]],Season!$B:$AD,7,0),"-")</f>
        <v>4.7</v>
      </c>
      <c r="F392" s="19">
        <f>IFERROR(VLOOKUP(Table2[[#This Row],[Player]],Season!$B:$AD,8,0),"-")</f>
        <v>0</v>
      </c>
      <c r="G392" s="19">
        <f>IFERROR(VLOOKUP(Table2[[#This Row],[Player]],Season!$B:$AD,20,0),"-")</f>
        <v>1</v>
      </c>
      <c r="H392" s="19">
        <f>IFERROR(VLOOKUP(Table2[[#This Row],[Player]],Season!$B:$AD,21,0),"-")</f>
        <v>0</v>
      </c>
      <c r="I392" s="19">
        <f>IFERROR(VLOOKUP(Table2[[#This Row],[Player]],Season!$B:$AD,9,0),"-")</f>
        <v>0</v>
      </c>
      <c r="J392" s="19">
        <f>IFERROR(VLOOKUP(Table2[[#This Row],[Player]],Season!$B:$AD,10,0),"-")</f>
        <v>1</v>
      </c>
      <c r="K392" s="19">
        <f>IFERROR(VLOOKUP(Table2[[#This Row],[Player]],Season!$B:$AD,12,0),"-")</f>
        <v>0</v>
      </c>
      <c r="L392" s="19">
        <f>IFERROR(VLOOKUP(Table2[[#This Row],[Player]],Season!$B:$AD,13,0),"-")</f>
        <v>0</v>
      </c>
      <c r="M392" s="19">
        <f>IFERROR(VLOOKUP(Table2[[#This Row],[Player]],Season!$B:$AD,15,0),"-")</f>
        <v>0</v>
      </c>
      <c r="N392" s="19">
        <f>IFERROR(VLOOKUP(Table2[[#This Row],[Player]],Season!$B:$AD,16,0),"-")</f>
        <v>0</v>
      </c>
      <c r="O392" s="19" t="str">
        <f>IFERROR(VLOOKUP(Table2[[#This Row],[Player]],Last3!$B:$AD,7,0),"-")</f>
        <v>-</v>
      </c>
      <c r="P392" s="19" t="str">
        <f>IFERROR(VLOOKUP(Table2[[#This Row],[Player]],Last3!$B:$AD,8,0),"-")</f>
        <v>-</v>
      </c>
      <c r="Q392" s="19" t="str">
        <f>IFERROR(VLOOKUP(Table2[[#This Row],[Player]],Last3!$B:$AD,20,0),"-")</f>
        <v>-</v>
      </c>
      <c r="R392" s="19" t="str">
        <f>IFERROR(VLOOKUP(Table2[[#This Row],[Player]],Last3!$B:$AD,21,0),"-")</f>
        <v>-</v>
      </c>
      <c r="S392" s="19" t="str">
        <f>IFERROR(VLOOKUP(Table2[[#This Row],[Player]],Last1!$B:$AD,7,0),"-")</f>
        <v>-</v>
      </c>
      <c r="T392" s="19" t="str">
        <f>IFERROR(VLOOKUP(Table2[[#This Row],[Player]],Last1!$B:$AD,8,0),"-")</f>
        <v>-</v>
      </c>
      <c r="U392" s="19" t="str">
        <f>IFERROR(VLOOKUP(Table2[[#This Row],[Player]],Last1!$B:$AD,20,0),"-")</f>
        <v>-</v>
      </c>
      <c r="V392" s="19" t="str">
        <f>IFERROR(VLOOKUP(Table2[[#This Row],[Player]],Last1!$B:$AD,21,0),"-")</f>
        <v>-</v>
      </c>
      <c r="Y392" s="211">
        <f>Table2[[#This Row],[3PM]]</f>
        <v>0</v>
      </c>
      <c r="Z392" s="128">
        <f>Table2[[#This Row],[3PA]]</f>
        <v>0</v>
      </c>
      <c r="AA392" s="2" t="str">
        <f>IFERROR(VLOOKUP(Table2[[#This Row],[Player]],Last1!$B:$AD,12,0),"-")</f>
        <v>-</v>
      </c>
      <c r="AB392" s="2" t="str">
        <f>IFERROR(VLOOKUP(Table2[[#This Row],[Player]],Last1!$B:$AD,13,0),"-")</f>
        <v>-</v>
      </c>
      <c r="AC392" s="2" t="str">
        <f>IFERROR(VLOOKUP(Table2[[#This Row],[Player]],Last3!$B:$AD,12,0),"-")</f>
        <v>-</v>
      </c>
      <c r="AD392" s="2" t="str">
        <f>IFERROR(VLOOKUP(Table2[[#This Row],[Player]],Last3!$B:$AD,13,0),"-")</f>
        <v>-</v>
      </c>
      <c r="AE392" s="83">
        <f>0.33*AVERAGE(Table2[[#This Row],[L3_3PA]],Table2[[#This Row],[SEA_3PA]])</f>
        <v>0</v>
      </c>
      <c r="AF392" s="21" t="str">
        <f>Table2[[#This Row],[L1_3PM]]</f>
        <v>-</v>
      </c>
      <c r="AG392" s="83" t="str">
        <f>IFERROR(Table2[[#This Row],[PROJ 3PM]]-Table2[[#This Row],[LG 3PM]],"-")</f>
        <v>-</v>
      </c>
      <c r="AH39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3" spans="1:34" x14ac:dyDescent="0.3">
      <c r="A393" s="75" t="s">
        <v>322</v>
      </c>
      <c r="B393" s="210" t="str">
        <f>IFERROR(VLOOKUP(Table2[[#This Row],[Player]],Season!$B:$AD,2,0),"-")</f>
        <v>CHA</v>
      </c>
      <c r="C393" s="19">
        <f>IFERROR(VLOOKUP(Table2[[#This Row],[Player]],Season!$B:$AD,3,0),"-")</f>
        <v>22</v>
      </c>
      <c r="D393" s="19">
        <f>IFERROR(VLOOKUP(Table2[[#This Row],[Player]],Season!$B:$AD,4,0),"-")</f>
        <v>3</v>
      </c>
      <c r="E393" s="19">
        <f>IFERROR(VLOOKUP(Table2[[#This Row],[Player]],Season!$B:$AD,7,0),"-")</f>
        <v>10.199999999999999</v>
      </c>
      <c r="F393" s="19">
        <f>IFERROR(VLOOKUP(Table2[[#This Row],[Player]],Season!$B:$AD,8,0),"-")</f>
        <v>3.7</v>
      </c>
      <c r="G393" s="19">
        <f>IFERROR(VLOOKUP(Table2[[#This Row],[Player]],Season!$B:$AD,20,0),"-")</f>
        <v>2.2999999999999998</v>
      </c>
      <c r="H393" s="19">
        <f>IFERROR(VLOOKUP(Table2[[#This Row],[Player]],Season!$B:$AD,21,0),"-")</f>
        <v>1.7</v>
      </c>
      <c r="I393" s="19">
        <f>IFERROR(VLOOKUP(Table2[[#This Row],[Player]],Season!$B:$AD,9,0),"-")</f>
        <v>1.3</v>
      </c>
      <c r="J393" s="19">
        <f>IFERROR(VLOOKUP(Table2[[#This Row],[Player]],Season!$B:$AD,10,0),"-")</f>
        <v>4.3</v>
      </c>
      <c r="K393" s="19">
        <f>IFERROR(VLOOKUP(Table2[[#This Row],[Player]],Season!$B:$AD,12,0),"-")</f>
        <v>0.7</v>
      </c>
      <c r="L393" s="19">
        <f>IFERROR(VLOOKUP(Table2[[#This Row],[Player]],Season!$B:$AD,13,0),"-")</f>
        <v>2.7</v>
      </c>
      <c r="M393" s="19">
        <f>IFERROR(VLOOKUP(Table2[[#This Row],[Player]],Season!$B:$AD,15,0),"-")</f>
        <v>0.3</v>
      </c>
      <c r="N393" s="19">
        <f>IFERROR(VLOOKUP(Table2[[#This Row],[Player]],Season!$B:$AD,16,0),"-")</f>
        <v>0.7</v>
      </c>
      <c r="O393" s="19">
        <f>IFERROR(VLOOKUP(Table2[[#This Row],[Player]],Last3!$B:$AD,7,0),"-")</f>
        <v>10.199999999999999</v>
      </c>
      <c r="P393" s="19">
        <f>IFERROR(VLOOKUP(Table2[[#This Row],[Player]],Last3!$B:$AD,8,0),"-")</f>
        <v>3.7</v>
      </c>
      <c r="Q393" s="19">
        <f>IFERROR(VLOOKUP(Table2[[#This Row],[Player]],Last3!$B:$AD,20,0),"-")</f>
        <v>2.2999999999999998</v>
      </c>
      <c r="R393" s="19">
        <f>IFERROR(VLOOKUP(Table2[[#This Row],[Player]],Last3!$B:$AD,21,0),"-")</f>
        <v>1.7</v>
      </c>
      <c r="S393" s="19">
        <f>IFERROR(VLOOKUP(Table2[[#This Row],[Player]],Last1!$B:$AD,7,0),"-")</f>
        <v>19.100000000000001</v>
      </c>
      <c r="T393" s="19">
        <f>IFERROR(VLOOKUP(Table2[[#This Row],[Player]],Last1!$B:$AD,8,0),"-")</f>
        <v>6</v>
      </c>
      <c r="U393" s="19">
        <f>IFERROR(VLOOKUP(Table2[[#This Row],[Player]],Last1!$B:$AD,20,0),"-")</f>
        <v>4</v>
      </c>
      <c r="V393" s="19">
        <f>IFERROR(VLOOKUP(Table2[[#This Row],[Player]],Last1!$B:$AD,21,0),"-")</f>
        <v>5</v>
      </c>
      <c r="Y393" s="211">
        <f>Table2[[#This Row],[3PM]]</f>
        <v>0.7</v>
      </c>
      <c r="Z393" s="128">
        <f>Table2[[#This Row],[3PA]]</f>
        <v>2.7</v>
      </c>
      <c r="AA393" s="2">
        <f>IFERROR(VLOOKUP(Table2[[#This Row],[Player]],Last1!$B:$AD,12,0),"-")</f>
        <v>1</v>
      </c>
      <c r="AB393" s="2">
        <f>IFERROR(VLOOKUP(Table2[[#This Row],[Player]],Last1!$B:$AD,13,0),"-")</f>
        <v>5</v>
      </c>
      <c r="AC393" s="2">
        <f>IFERROR(VLOOKUP(Table2[[#This Row],[Player]],Last3!$B:$AD,12,0),"-")</f>
        <v>0.7</v>
      </c>
      <c r="AD393" s="2">
        <f>IFERROR(VLOOKUP(Table2[[#This Row],[Player]],Last3!$B:$AD,13,0),"-")</f>
        <v>2.7</v>
      </c>
      <c r="AE393" s="83">
        <f>0.33*AVERAGE(Table2[[#This Row],[L3_3PA]],Table2[[#This Row],[SEA_3PA]])</f>
        <v>0.89100000000000013</v>
      </c>
      <c r="AF393" s="21">
        <f>Table2[[#This Row],[L1_3PM]]</f>
        <v>1</v>
      </c>
      <c r="AG393" s="83">
        <f>IFERROR(Table2[[#This Row],[PROJ 3PM]]-Table2[[#This Row],[LG 3PM]],"-")</f>
        <v>-0.10899999999999987</v>
      </c>
      <c r="AH39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4" spans="1:34" x14ac:dyDescent="0.3">
      <c r="A394" s="75" t="s">
        <v>497</v>
      </c>
      <c r="B394" s="210" t="str">
        <f>IFERROR(VLOOKUP(Table2[[#This Row],[Player]],Season!$B:$AD,2,0),"-")</f>
        <v>MIN</v>
      </c>
      <c r="C394" s="19">
        <f>IFERROR(VLOOKUP(Table2[[#This Row],[Player]],Season!$B:$AD,3,0),"-")</f>
        <v>21</v>
      </c>
      <c r="D394" s="19">
        <f>IFERROR(VLOOKUP(Table2[[#This Row],[Player]],Season!$B:$AD,4,0),"-")</f>
        <v>3</v>
      </c>
      <c r="E394" s="19">
        <f>IFERROR(VLOOKUP(Table2[[#This Row],[Player]],Season!$B:$AD,7,0),"-")</f>
        <v>3.2</v>
      </c>
      <c r="F394" s="19">
        <f>IFERROR(VLOOKUP(Table2[[#This Row],[Player]],Season!$B:$AD,8,0),"-")</f>
        <v>1.3</v>
      </c>
      <c r="G394" s="19">
        <f>IFERROR(VLOOKUP(Table2[[#This Row],[Player]],Season!$B:$AD,20,0),"-")</f>
        <v>0.3</v>
      </c>
      <c r="H394" s="19">
        <f>IFERROR(VLOOKUP(Table2[[#This Row],[Player]],Season!$B:$AD,21,0),"-")</f>
        <v>0.7</v>
      </c>
      <c r="I394" s="19">
        <f>IFERROR(VLOOKUP(Table2[[#This Row],[Player]],Season!$B:$AD,9,0),"-")</f>
        <v>0.7</v>
      </c>
      <c r="J394" s="19">
        <f>IFERROR(VLOOKUP(Table2[[#This Row],[Player]],Season!$B:$AD,10,0),"-")</f>
        <v>1.7</v>
      </c>
      <c r="K394" s="19">
        <f>IFERROR(VLOOKUP(Table2[[#This Row],[Player]],Season!$B:$AD,12,0),"-")</f>
        <v>0</v>
      </c>
      <c r="L394" s="19">
        <f>IFERROR(VLOOKUP(Table2[[#This Row],[Player]],Season!$B:$AD,13,0),"-")</f>
        <v>0.3</v>
      </c>
      <c r="M394" s="19">
        <f>IFERROR(VLOOKUP(Table2[[#This Row],[Player]],Season!$B:$AD,15,0),"-")</f>
        <v>0</v>
      </c>
      <c r="N394" s="19">
        <f>IFERROR(VLOOKUP(Table2[[#This Row],[Player]],Season!$B:$AD,16,0),"-")</f>
        <v>0</v>
      </c>
      <c r="O394" s="19" t="str">
        <f>IFERROR(VLOOKUP(Table2[[#This Row],[Player]],Last3!$B:$AD,7,0),"-")</f>
        <v>-</v>
      </c>
      <c r="P394" s="19" t="str">
        <f>IFERROR(VLOOKUP(Table2[[#This Row],[Player]],Last3!$B:$AD,8,0),"-")</f>
        <v>-</v>
      </c>
      <c r="Q394" s="19" t="str">
        <f>IFERROR(VLOOKUP(Table2[[#This Row],[Player]],Last3!$B:$AD,20,0),"-")</f>
        <v>-</v>
      </c>
      <c r="R394" s="19" t="str">
        <f>IFERROR(VLOOKUP(Table2[[#This Row],[Player]],Last3!$B:$AD,21,0),"-")</f>
        <v>-</v>
      </c>
      <c r="S394" s="19" t="str">
        <f>IFERROR(VLOOKUP(Table2[[#This Row],[Player]],Last1!$B:$AD,7,0),"-")</f>
        <v>-</v>
      </c>
      <c r="T394" s="19" t="str">
        <f>IFERROR(VLOOKUP(Table2[[#This Row],[Player]],Last1!$B:$AD,8,0),"-")</f>
        <v>-</v>
      </c>
      <c r="U394" s="19" t="str">
        <f>IFERROR(VLOOKUP(Table2[[#This Row],[Player]],Last1!$B:$AD,20,0),"-")</f>
        <v>-</v>
      </c>
      <c r="V394" s="19" t="str">
        <f>IFERROR(VLOOKUP(Table2[[#This Row],[Player]],Last1!$B:$AD,21,0),"-")</f>
        <v>-</v>
      </c>
      <c r="Y394" s="211">
        <f>Table2[[#This Row],[3PM]]</f>
        <v>0</v>
      </c>
      <c r="Z394" s="128">
        <f>Table2[[#This Row],[3PA]]</f>
        <v>0.3</v>
      </c>
      <c r="AA394" s="2" t="str">
        <f>IFERROR(VLOOKUP(Table2[[#This Row],[Player]],Last1!$B:$AD,12,0),"-")</f>
        <v>-</v>
      </c>
      <c r="AB394" s="2" t="str">
        <f>IFERROR(VLOOKUP(Table2[[#This Row],[Player]],Last1!$B:$AD,13,0),"-")</f>
        <v>-</v>
      </c>
      <c r="AC394" s="2" t="str">
        <f>IFERROR(VLOOKUP(Table2[[#This Row],[Player]],Last3!$B:$AD,12,0),"-")</f>
        <v>-</v>
      </c>
      <c r="AD394" s="2" t="str">
        <f>IFERROR(VLOOKUP(Table2[[#This Row],[Player]],Last3!$B:$AD,13,0),"-")</f>
        <v>-</v>
      </c>
      <c r="AE394" s="83">
        <f>0.33*AVERAGE(Table2[[#This Row],[L3_3PA]],Table2[[#This Row],[SEA_3PA]])</f>
        <v>9.9000000000000005E-2</v>
      </c>
      <c r="AF394" s="21" t="str">
        <f>Table2[[#This Row],[L1_3PM]]</f>
        <v>-</v>
      </c>
      <c r="AG394" s="83" t="str">
        <f>IFERROR(Table2[[#This Row],[PROJ 3PM]]-Table2[[#This Row],[LG 3PM]],"-")</f>
        <v>-</v>
      </c>
      <c r="AH39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5" spans="1:34" x14ac:dyDescent="0.3">
      <c r="A395" s="75" t="s">
        <v>2170</v>
      </c>
      <c r="B395" s="210" t="str">
        <f>IFERROR(VLOOKUP(Table2[[#This Row],[Player]],Season!$B:$AD,2,0),"-")</f>
        <v>-</v>
      </c>
      <c r="C395" s="19" t="str">
        <f>IFERROR(VLOOKUP(Table2[[#This Row],[Player]],Season!$B:$AD,3,0),"-")</f>
        <v>-</v>
      </c>
      <c r="D395" s="19" t="str">
        <f>IFERROR(VLOOKUP(Table2[[#This Row],[Player]],Season!$B:$AD,4,0),"-")</f>
        <v>-</v>
      </c>
      <c r="E395" s="19" t="str">
        <f>IFERROR(VLOOKUP(Table2[[#This Row],[Player]],Season!$B:$AD,7,0),"-")</f>
        <v>-</v>
      </c>
      <c r="F395" s="19" t="str">
        <f>IFERROR(VLOOKUP(Table2[[#This Row],[Player]],Season!$B:$AD,8,0),"-")</f>
        <v>-</v>
      </c>
      <c r="G395" s="19" t="str">
        <f>IFERROR(VLOOKUP(Table2[[#This Row],[Player]],Season!$B:$AD,20,0),"-")</f>
        <v>-</v>
      </c>
      <c r="H395" s="19" t="str">
        <f>IFERROR(VLOOKUP(Table2[[#This Row],[Player]],Season!$B:$AD,21,0),"-")</f>
        <v>-</v>
      </c>
      <c r="I395" s="19" t="str">
        <f>IFERROR(VLOOKUP(Table2[[#This Row],[Player]],Season!$B:$AD,9,0),"-")</f>
        <v>-</v>
      </c>
      <c r="J395" s="19" t="str">
        <f>IFERROR(VLOOKUP(Table2[[#This Row],[Player]],Season!$B:$AD,10,0),"-")</f>
        <v>-</v>
      </c>
      <c r="K395" s="19" t="str">
        <f>IFERROR(VLOOKUP(Table2[[#This Row],[Player]],Season!$B:$AD,12,0),"-")</f>
        <v>-</v>
      </c>
      <c r="L395" s="19" t="str">
        <f>IFERROR(VLOOKUP(Table2[[#This Row],[Player]],Season!$B:$AD,13,0),"-")</f>
        <v>-</v>
      </c>
      <c r="M395" s="19" t="str">
        <f>IFERROR(VLOOKUP(Table2[[#This Row],[Player]],Season!$B:$AD,15,0),"-")</f>
        <v>-</v>
      </c>
      <c r="N395" s="19" t="str">
        <f>IFERROR(VLOOKUP(Table2[[#This Row],[Player]],Season!$B:$AD,16,0),"-")</f>
        <v>-</v>
      </c>
      <c r="O395" s="19" t="str">
        <f>IFERROR(VLOOKUP(Table2[[#This Row],[Player]],Last3!$B:$AD,7,0),"-")</f>
        <v>-</v>
      </c>
      <c r="P395" s="19" t="str">
        <f>IFERROR(VLOOKUP(Table2[[#This Row],[Player]],Last3!$B:$AD,8,0),"-")</f>
        <v>-</v>
      </c>
      <c r="Q395" s="19" t="str">
        <f>IFERROR(VLOOKUP(Table2[[#This Row],[Player]],Last3!$B:$AD,20,0),"-")</f>
        <v>-</v>
      </c>
      <c r="R395" s="19" t="str">
        <f>IFERROR(VLOOKUP(Table2[[#This Row],[Player]],Last3!$B:$AD,21,0),"-")</f>
        <v>-</v>
      </c>
      <c r="S395" s="19" t="str">
        <f>IFERROR(VLOOKUP(Table2[[#This Row],[Player]],Last1!$B:$AD,7,0),"-")</f>
        <v>-</v>
      </c>
      <c r="T395" s="19" t="str">
        <f>IFERROR(VLOOKUP(Table2[[#This Row],[Player]],Last1!$B:$AD,8,0),"-")</f>
        <v>-</v>
      </c>
      <c r="U395" s="19" t="str">
        <f>IFERROR(VLOOKUP(Table2[[#This Row],[Player]],Last1!$B:$AD,20,0),"-")</f>
        <v>-</v>
      </c>
      <c r="V395" s="19" t="str">
        <f>IFERROR(VLOOKUP(Table2[[#This Row],[Player]],Last1!$B:$AD,21,0),"-")</f>
        <v>-</v>
      </c>
      <c r="Y395" s="211" t="str">
        <f>Table2[[#This Row],[3PM]]</f>
        <v>-</v>
      </c>
      <c r="Z395" s="128" t="str">
        <f>Table2[[#This Row],[3PA]]</f>
        <v>-</v>
      </c>
      <c r="AA395" s="2" t="str">
        <f>IFERROR(VLOOKUP(Table2[[#This Row],[Player]],Last1!$B:$AD,12,0),"-")</f>
        <v>-</v>
      </c>
      <c r="AB395" s="2" t="str">
        <f>IFERROR(VLOOKUP(Table2[[#This Row],[Player]],Last1!$B:$AD,13,0),"-")</f>
        <v>-</v>
      </c>
      <c r="AC395" s="2" t="str">
        <f>IFERROR(VLOOKUP(Table2[[#This Row],[Player]],Last3!$B:$AD,12,0),"-")</f>
        <v>-</v>
      </c>
      <c r="AD395" s="2" t="str">
        <f>IFERROR(VLOOKUP(Table2[[#This Row],[Player]],Last3!$B:$AD,13,0),"-")</f>
        <v>-</v>
      </c>
      <c r="AE395" s="83" t="e">
        <f>0.33*AVERAGE(Table2[[#This Row],[L3_3PA]],Table2[[#This Row],[SEA_3PA]])</f>
        <v>#DIV/0!</v>
      </c>
      <c r="AF395" s="21" t="str">
        <f>Table2[[#This Row],[L1_3PM]]</f>
        <v>-</v>
      </c>
      <c r="AG395" s="83" t="str">
        <f>IFERROR(Table2[[#This Row],[PROJ 3PM]]-Table2[[#This Row],[LG 3PM]],"-")</f>
        <v>-</v>
      </c>
      <c r="AH395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96" spans="1:34" x14ac:dyDescent="0.3">
      <c r="A396" s="75" t="s">
        <v>83</v>
      </c>
      <c r="B396" s="210" t="str">
        <f>IFERROR(VLOOKUP(Table2[[#This Row],[Player]],Season!$B:$AD,2,0),"-")</f>
        <v>-</v>
      </c>
      <c r="C396" s="19" t="str">
        <f>IFERROR(VLOOKUP(Table2[[#This Row],[Player]],Season!$B:$AD,3,0),"-")</f>
        <v>-</v>
      </c>
      <c r="D396" s="19" t="str">
        <f>IFERROR(VLOOKUP(Table2[[#This Row],[Player]],Season!$B:$AD,4,0),"-")</f>
        <v>-</v>
      </c>
      <c r="E396" s="19" t="str">
        <f>IFERROR(VLOOKUP(Table2[[#This Row],[Player]],Season!$B:$AD,7,0),"-")</f>
        <v>-</v>
      </c>
      <c r="F396" s="19" t="str">
        <f>IFERROR(VLOOKUP(Table2[[#This Row],[Player]],Season!$B:$AD,8,0),"-")</f>
        <v>-</v>
      </c>
      <c r="G396" s="19" t="str">
        <f>IFERROR(VLOOKUP(Table2[[#This Row],[Player]],Season!$B:$AD,20,0),"-")</f>
        <v>-</v>
      </c>
      <c r="H396" s="19" t="str">
        <f>IFERROR(VLOOKUP(Table2[[#This Row],[Player]],Season!$B:$AD,21,0),"-")</f>
        <v>-</v>
      </c>
      <c r="I396" s="19" t="str">
        <f>IFERROR(VLOOKUP(Table2[[#This Row],[Player]],Season!$B:$AD,9,0),"-")</f>
        <v>-</v>
      </c>
      <c r="J396" s="19" t="str">
        <f>IFERROR(VLOOKUP(Table2[[#This Row],[Player]],Season!$B:$AD,10,0),"-")</f>
        <v>-</v>
      </c>
      <c r="K396" s="19" t="str">
        <f>IFERROR(VLOOKUP(Table2[[#This Row],[Player]],Season!$B:$AD,12,0),"-")</f>
        <v>-</v>
      </c>
      <c r="L396" s="19" t="str">
        <f>IFERROR(VLOOKUP(Table2[[#This Row],[Player]],Season!$B:$AD,13,0),"-")</f>
        <v>-</v>
      </c>
      <c r="M396" s="19" t="str">
        <f>IFERROR(VLOOKUP(Table2[[#This Row],[Player]],Season!$B:$AD,15,0),"-")</f>
        <v>-</v>
      </c>
      <c r="N396" s="19" t="str">
        <f>IFERROR(VLOOKUP(Table2[[#This Row],[Player]],Season!$B:$AD,16,0),"-")</f>
        <v>-</v>
      </c>
      <c r="O396" s="19" t="str">
        <f>IFERROR(VLOOKUP(Table2[[#This Row],[Player]],Last3!$B:$AD,7,0),"-")</f>
        <v>-</v>
      </c>
      <c r="P396" s="19" t="str">
        <f>IFERROR(VLOOKUP(Table2[[#This Row],[Player]],Last3!$B:$AD,8,0),"-")</f>
        <v>-</v>
      </c>
      <c r="Q396" s="19" t="str">
        <f>IFERROR(VLOOKUP(Table2[[#This Row],[Player]],Last3!$B:$AD,20,0),"-")</f>
        <v>-</v>
      </c>
      <c r="R396" s="19" t="str">
        <f>IFERROR(VLOOKUP(Table2[[#This Row],[Player]],Last3!$B:$AD,21,0),"-")</f>
        <v>-</v>
      </c>
      <c r="S396" s="19" t="str">
        <f>IFERROR(VLOOKUP(Table2[[#This Row],[Player]],Last1!$B:$AD,7,0),"-")</f>
        <v>-</v>
      </c>
      <c r="T396" s="19" t="str">
        <f>IFERROR(VLOOKUP(Table2[[#This Row],[Player]],Last1!$B:$AD,8,0),"-")</f>
        <v>-</v>
      </c>
      <c r="U396" s="19" t="str">
        <f>IFERROR(VLOOKUP(Table2[[#This Row],[Player]],Last1!$B:$AD,20,0),"-")</f>
        <v>-</v>
      </c>
      <c r="V396" s="19" t="str">
        <f>IFERROR(VLOOKUP(Table2[[#This Row],[Player]],Last1!$B:$AD,21,0),"-")</f>
        <v>-</v>
      </c>
      <c r="Y396" s="211" t="str">
        <f>Table2[[#This Row],[3PM]]</f>
        <v>-</v>
      </c>
      <c r="Z396" s="128" t="str">
        <f>Table2[[#This Row],[3PA]]</f>
        <v>-</v>
      </c>
      <c r="AA396" s="2" t="str">
        <f>IFERROR(VLOOKUP(Table2[[#This Row],[Player]],Last1!$B:$AD,12,0),"-")</f>
        <v>-</v>
      </c>
      <c r="AB396" s="2" t="str">
        <f>IFERROR(VLOOKUP(Table2[[#This Row],[Player]],Last1!$B:$AD,13,0),"-")</f>
        <v>-</v>
      </c>
      <c r="AC396" s="2" t="str">
        <f>IFERROR(VLOOKUP(Table2[[#This Row],[Player]],Last3!$B:$AD,12,0),"-")</f>
        <v>-</v>
      </c>
      <c r="AD396" s="2" t="str">
        <f>IFERROR(VLOOKUP(Table2[[#This Row],[Player]],Last3!$B:$AD,13,0),"-")</f>
        <v>-</v>
      </c>
      <c r="AE396" s="83" t="e">
        <f>0.33*AVERAGE(Table2[[#This Row],[L3_3PA]],Table2[[#This Row],[SEA_3PA]])</f>
        <v>#DIV/0!</v>
      </c>
      <c r="AF396" s="21" t="str">
        <f>Table2[[#This Row],[L1_3PM]]</f>
        <v>-</v>
      </c>
      <c r="AG396" s="83" t="str">
        <f>IFERROR(Table2[[#This Row],[PROJ 3PM]]-Table2[[#This Row],[LG 3PM]],"-")</f>
        <v>-</v>
      </c>
      <c r="AH396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97" spans="1:34" x14ac:dyDescent="0.3">
      <c r="A397" s="75" t="s">
        <v>578</v>
      </c>
      <c r="B397" s="210" t="str">
        <f>IFERROR(VLOOKUP(Table2[[#This Row],[Player]],Season!$B:$AD,2,0),"-")</f>
        <v>MIA</v>
      </c>
      <c r="C397" s="19">
        <f>IFERROR(VLOOKUP(Table2[[#This Row],[Player]],Season!$B:$AD,3,0),"-")</f>
        <v>24</v>
      </c>
      <c r="D397" s="19">
        <f>IFERROR(VLOOKUP(Table2[[#This Row],[Player]],Season!$B:$AD,4,0),"-")</f>
        <v>1</v>
      </c>
      <c r="E397" s="19">
        <f>IFERROR(VLOOKUP(Table2[[#This Row],[Player]],Season!$B:$AD,7,0),"-")</f>
        <v>0.2</v>
      </c>
      <c r="F397" s="19">
        <f>IFERROR(VLOOKUP(Table2[[#This Row],[Player]],Season!$B:$AD,8,0),"-")</f>
        <v>0</v>
      </c>
      <c r="G397" s="19">
        <f>IFERROR(VLOOKUP(Table2[[#This Row],[Player]],Season!$B:$AD,20,0),"-")</f>
        <v>0</v>
      </c>
      <c r="H397" s="19">
        <f>IFERROR(VLOOKUP(Table2[[#This Row],[Player]],Season!$B:$AD,21,0),"-")</f>
        <v>0</v>
      </c>
      <c r="I397" s="19">
        <f>IFERROR(VLOOKUP(Table2[[#This Row],[Player]],Season!$B:$AD,9,0),"-")</f>
        <v>0</v>
      </c>
      <c r="J397" s="19">
        <f>IFERROR(VLOOKUP(Table2[[#This Row],[Player]],Season!$B:$AD,10,0),"-")</f>
        <v>0</v>
      </c>
      <c r="K397" s="19">
        <f>IFERROR(VLOOKUP(Table2[[#This Row],[Player]],Season!$B:$AD,12,0),"-")</f>
        <v>0</v>
      </c>
      <c r="L397" s="19">
        <f>IFERROR(VLOOKUP(Table2[[#This Row],[Player]],Season!$B:$AD,13,0),"-")</f>
        <v>0</v>
      </c>
      <c r="M397" s="19">
        <f>IFERROR(VLOOKUP(Table2[[#This Row],[Player]],Season!$B:$AD,15,0),"-")</f>
        <v>0</v>
      </c>
      <c r="N397" s="19">
        <f>IFERROR(VLOOKUP(Table2[[#This Row],[Player]],Season!$B:$AD,16,0),"-")</f>
        <v>0</v>
      </c>
      <c r="O397" s="19" t="str">
        <f>IFERROR(VLOOKUP(Table2[[#This Row],[Player]],Last3!$B:$AD,7,0),"-")</f>
        <v>-</v>
      </c>
      <c r="P397" s="19" t="str">
        <f>IFERROR(VLOOKUP(Table2[[#This Row],[Player]],Last3!$B:$AD,8,0),"-")</f>
        <v>-</v>
      </c>
      <c r="Q397" s="19" t="str">
        <f>IFERROR(VLOOKUP(Table2[[#This Row],[Player]],Last3!$B:$AD,20,0),"-")</f>
        <v>-</v>
      </c>
      <c r="R397" s="19" t="str">
        <f>IFERROR(VLOOKUP(Table2[[#This Row],[Player]],Last3!$B:$AD,21,0),"-")</f>
        <v>-</v>
      </c>
      <c r="S397" s="19" t="str">
        <f>IFERROR(VLOOKUP(Table2[[#This Row],[Player]],Last1!$B:$AD,7,0),"-")</f>
        <v>-</v>
      </c>
      <c r="T397" s="19" t="str">
        <f>IFERROR(VLOOKUP(Table2[[#This Row],[Player]],Last1!$B:$AD,8,0),"-")</f>
        <v>-</v>
      </c>
      <c r="U397" s="19" t="str">
        <f>IFERROR(VLOOKUP(Table2[[#This Row],[Player]],Last1!$B:$AD,20,0),"-")</f>
        <v>-</v>
      </c>
      <c r="V397" s="19" t="str">
        <f>IFERROR(VLOOKUP(Table2[[#This Row],[Player]],Last1!$B:$AD,21,0),"-")</f>
        <v>-</v>
      </c>
      <c r="Y397" s="211">
        <f>Table2[[#This Row],[3PM]]</f>
        <v>0</v>
      </c>
      <c r="Z397" s="128">
        <f>Table2[[#This Row],[3PA]]</f>
        <v>0</v>
      </c>
      <c r="AA397" s="2" t="str">
        <f>IFERROR(VLOOKUP(Table2[[#This Row],[Player]],Last1!$B:$AD,12,0),"-")</f>
        <v>-</v>
      </c>
      <c r="AB397" s="2" t="str">
        <f>IFERROR(VLOOKUP(Table2[[#This Row],[Player]],Last1!$B:$AD,13,0),"-")</f>
        <v>-</v>
      </c>
      <c r="AC397" s="2" t="str">
        <f>IFERROR(VLOOKUP(Table2[[#This Row],[Player]],Last3!$B:$AD,12,0),"-")</f>
        <v>-</v>
      </c>
      <c r="AD397" s="2" t="str">
        <f>IFERROR(VLOOKUP(Table2[[#This Row],[Player]],Last3!$B:$AD,13,0),"-")</f>
        <v>-</v>
      </c>
      <c r="AE397" s="83">
        <f>0.33*AVERAGE(Table2[[#This Row],[L3_3PA]],Table2[[#This Row],[SEA_3PA]])</f>
        <v>0</v>
      </c>
      <c r="AF397" s="21" t="str">
        <f>Table2[[#This Row],[L1_3PM]]</f>
        <v>-</v>
      </c>
      <c r="AG397" s="83" t="str">
        <f>IFERROR(Table2[[#This Row],[PROJ 3PM]]-Table2[[#This Row],[LG 3PM]],"-")</f>
        <v>-</v>
      </c>
      <c r="AH39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398" spans="1:34" x14ac:dyDescent="0.3">
      <c r="A398" s="75" t="s">
        <v>429</v>
      </c>
      <c r="B398" s="210" t="str">
        <f>IFERROR(VLOOKUP(Table2[[#This Row],[Player]],Season!$B:$AD,2,0),"-")</f>
        <v>-</v>
      </c>
      <c r="C398" s="19" t="str">
        <f>IFERROR(VLOOKUP(Table2[[#This Row],[Player]],Season!$B:$AD,3,0),"-")</f>
        <v>-</v>
      </c>
      <c r="D398" s="19" t="str">
        <f>IFERROR(VLOOKUP(Table2[[#This Row],[Player]],Season!$B:$AD,4,0),"-")</f>
        <v>-</v>
      </c>
      <c r="E398" s="19" t="str">
        <f>IFERROR(VLOOKUP(Table2[[#This Row],[Player]],Season!$B:$AD,7,0),"-")</f>
        <v>-</v>
      </c>
      <c r="F398" s="19" t="str">
        <f>IFERROR(VLOOKUP(Table2[[#This Row],[Player]],Season!$B:$AD,8,0),"-")</f>
        <v>-</v>
      </c>
      <c r="G398" s="19" t="str">
        <f>IFERROR(VLOOKUP(Table2[[#This Row],[Player]],Season!$B:$AD,20,0),"-")</f>
        <v>-</v>
      </c>
      <c r="H398" s="19" t="str">
        <f>IFERROR(VLOOKUP(Table2[[#This Row],[Player]],Season!$B:$AD,21,0),"-")</f>
        <v>-</v>
      </c>
      <c r="I398" s="19" t="str">
        <f>IFERROR(VLOOKUP(Table2[[#This Row],[Player]],Season!$B:$AD,9,0),"-")</f>
        <v>-</v>
      </c>
      <c r="J398" s="19" t="str">
        <f>IFERROR(VLOOKUP(Table2[[#This Row],[Player]],Season!$B:$AD,10,0),"-")</f>
        <v>-</v>
      </c>
      <c r="K398" s="19" t="str">
        <f>IFERROR(VLOOKUP(Table2[[#This Row],[Player]],Season!$B:$AD,12,0),"-")</f>
        <v>-</v>
      </c>
      <c r="L398" s="19" t="str">
        <f>IFERROR(VLOOKUP(Table2[[#This Row],[Player]],Season!$B:$AD,13,0),"-")</f>
        <v>-</v>
      </c>
      <c r="M398" s="19" t="str">
        <f>IFERROR(VLOOKUP(Table2[[#This Row],[Player]],Season!$B:$AD,15,0),"-")</f>
        <v>-</v>
      </c>
      <c r="N398" s="19" t="str">
        <f>IFERROR(VLOOKUP(Table2[[#This Row],[Player]],Season!$B:$AD,16,0),"-")</f>
        <v>-</v>
      </c>
      <c r="O398" s="19" t="str">
        <f>IFERROR(VLOOKUP(Table2[[#This Row],[Player]],Last3!$B:$AD,7,0),"-")</f>
        <v>-</v>
      </c>
      <c r="P398" s="19" t="str">
        <f>IFERROR(VLOOKUP(Table2[[#This Row],[Player]],Last3!$B:$AD,8,0),"-")</f>
        <v>-</v>
      </c>
      <c r="Q398" s="19" t="str">
        <f>IFERROR(VLOOKUP(Table2[[#This Row],[Player]],Last3!$B:$AD,20,0),"-")</f>
        <v>-</v>
      </c>
      <c r="R398" s="19" t="str">
        <f>IFERROR(VLOOKUP(Table2[[#This Row],[Player]],Last3!$B:$AD,21,0),"-")</f>
        <v>-</v>
      </c>
      <c r="S398" s="19" t="str">
        <f>IFERROR(VLOOKUP(Table2[[#This Row],[Player]],Last1!$B:$AD,7,0),"-")</f>
        <v>-</v>
      </c>
      <c r="T398" s="19" t="str">
        <f>IFERROR(VLOOKUP(Table2[[#This Row],[Player]],Last1!$B:$AD,8,0),"-")</f>
        <v>-</v>
      </c>
      <c r="U398" s="19" t="str">
        <f>IFERROR(VLOOKUP(Table2[[#This Row],[Player]],Last1!$B:$AD,20,0),"-")</f>
        <v>-</v>
      </c>
      <c r="V398" s="19" t="str">
        <f>IFERROR(VLOOKUP(Table2[[#This Row],[Player]],Last1!$B:$AD,21,0),"-")</f>
        <v>-</v>
      </c>
      <c r="Y398" s="211" t="str">
        <f>Table2[[#This Row],[3PM]]</f>
        <v>-</v>
      </c>
      <c r="Z398" s="128" t="str">
        <f>Table2[[#This Row],[3PA]]</f>
        <v>-</v>
      </c>
      <c r="AA398" s="2" t="str">
        <f>IFERROR(VLOOKUP(Table2[[#This Row],[Player]],Last1!$B:$AD,12,0),"-")</f>
        <v>-</v>
      </c>
      <c r="AB398" s="2" t="str">
        <f>IFERROR(VLOOKUP(Table2[[#This Row],[Player]],Last1!$B:$AD,13,0),"-")</f>
        <v>-</v>
      </c>
      <c r="AC398" s="2" t="str">
        <f>IFERROR(VLOOKUP(Table2[[#This Row],[Player]],Last3!$B:$AD,12,0),"-")</f>
        <v>-</v>
      </c>
      <c r="AD398" s="2" t="str">
        <f>IFERROR(VLOOKUP(Table2[[#This Row],[Player]],Last3!$B:$AD,13,0),"-")</f>
        <v>-</v>
      </c>
      <c r="AE398" s="83" t="e">
        <f>0.33*AVERAGE(Table2[[#This Row],[L3_3PA]],Table2[[#This Row],[SEA_3PA]])</f>
        <v>#DIV/0!</v>
      </c>
      <c r="AF398" s="21" t="str">
        <f>Table2[[#This Row],[L1_3PM]]</f>
        <v>-</v>
      </c>
      <c r="AG398" s="83" t="str">
        <f>IFERROR(Table2[[#This Row],[PROJ 3PM]]-Table2[[#This Row],[LG 3PM]],"-")</f>
        <v>-</v>
      </c>
      <c r="AH398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399" spans="1:34" x14ac:dyDescent="0.3">
      <c r="A399" s="75" t="s">
        <v>2181</v>
      </c>
      <c r="B399" s="210" t="str">
        <f>IFERROR(VLOOKUP(Table2[[#This Row],[Player]],Season!$B:$AD,2,0),"-")</f>
        <v>-</v>
      </c>
      <c r="C399" s="19" t="str">
        <f>IFERROR(VLOOKUP(Table2[[#This Row],[Player]],Season!$B:$AD,3,0),"-")</f>
        <v>-</v>
      </c>
      <c r="D399" s="19" t="str">
        <f>IFERROR(VLOOKUP(Table2[[#This Row],[Player]],Season!$B:$AD,4,0),"-")</f>
        <v>-</v>
      </c>
      <c r="E399" s="19" t="str">
        <f>IFERROR(VLOOKUP(Table2[[#This Row],[Player]],Season!$B:$AD,7,0),"-")</f>
        <v>-</v>
      </c>
      <c r="F399" s="19" t="str">
        <f>IFERROR(VLOOKUP(Table2[[#This Row],[Player]],Season!$B:$AD,8,0),"-")</f>
        <v>-</v>
      </c>
      <c r="G399" s="19" t="str">
        <f>IFERROR(VLOOKUP(Table2[[#This Row],[Player]],Season!$B:$AD,20,0),"-")</f>
        <v>-</v>
      </c>
      <c r="H399" s="19" t="str">
        <f>IFERROR(VLOOKUP(Table2[[#This Row],[Player]],Season!$B:$AD,21,0),"-")</f>
        <v>-</v>
      </c>
      <c r="I399" s="19" t="str">
        <f>IFERROR(VLOOKUP(Table2[[#This Row],[Player]],Season!$B:$AD,9,0),"-")</f>
        <v>-</v>
      </c>
      <c r="J399" s="19" t="str">
        <f>IFERROR(VLOOKUP(Table2[[#This Row],[Player]],Season!$B:$AD,10,0),"-")</f>
        <v>-</v>
      </c>
      <c r="K399" s="19" t="str">
        <f>IFERROR(VLOOKUP(Table2[[#This Row],[Player]],Season!$B:$AD,12,0),"-")</f>
        <v>-</v>
      </c>
      <c r="L399" s="19" t="str">
        <f>IFERROR(VLOOKUP(Table2[[#This Row],[Player]],Season!$B:$AD,13,0),"-")</f>
        <v>-</v>
      </c>
      <c r="M399" s="19" t="str">
        <f>IFERROR(VLOOKUP(Table2[[#This Row],[Player]],Season!$B:$AD,15,0),"-")</f>
        <v>-</v>
      </c>
      <c r="N399" s="19" t="str">
        <f>IFERROR(VLOOKUP(Table2[[#This Row],[Player]],Season!$B:$AD,16,0),"-")</f>
        <v>-</v>
      </c>
      <c r="O399" s="19" t="str">
        <f>IFERROR(VLOOKUP(Table2[[#This Row],[Player]],Last3!$B:$AD,7,0),"-")</f>
        <v>-</v>
      </c>
      <c r="P399" s="19" t="str">
        <f>IFERROR(VLOOKUP(Table2[[#This Row],[Player]],Last3!$B:$AD,8,0),"-")</f>
        <v>-</v>
      </c>
      <c r="Q399" s="19" t="str">
        <f>IFERROR(VLOOKUP(Table2[[#This Row],[Player]],Last3!$B:$AD,20,0),"-")</f>
        <v>-</v>
      </c>
      <c r="R399" s="19" t="str">
        <f>IFERROR(VLOOKUP(Table2[[#This Row],[Player]],Last3!$B:$AD,21,0),"-")</f>
        <v>-</v>
      </c>
      <c r="S399" s="19" t="str">
        <f>IFERROR(VLOOKUP(Table2[[#This Row],[Player]],Last1!$B:$AD,7,0),"-")</f>
        <v>-</v>
      </c>
      <c r="T399" s="19" t="str">
        <f>IFERROR(VLOOKUP(Table2[[#This Row],[Player]],Last1!$B:$AD,8,0),"-")</f>
        <v>-</v>
      </c>
      <c r="U399" s="19" t="str">
        <f>IFERROR(VLOOKUP(Table2[[#This Row],[Player]],Last1!$B:$AD,20,0),"-")</f>
        <v>-</v>
      </c>
      <c r="V399" s="19" t="str">
        <f>IFERROR(VLOOKUP(Table2[[#This Row],[Player]],Last1!$B:$AD,21,0),"-")</f>
        <v>-</v>
      </c>
      <c r="Y399" s="211" t="str">
        <f>Table2[[#This Row],[3PM]]</f>
        <v>-</v>
      </c>
      <c r="Z399" s="128" t="str">
        <f>Table2[[#This Row],[3PA]]</f>
        <v>-</v>
      </c>
      <c r="AA399" s="2" t="str">
        <f>IFERROR(VLOOKUP(Table2[[#This Row],[Player]],Last1!$B:$AD,12,0),"-")</f>
        <v>-</v>
      </c>
      <c r="AB399" s="2" t="str">
        <f>IFERROR(VLOOKUP(Table2[[#This Row],[Player]],Last1!$B:$AD,13,0),"-")</f>
        <v>-</v>
      </c>
      <c r="AC399" s="2" t="str">
        <f>IFERROR(VLOOKUP(Table2[[#This Row],[Player]],Last3!$B:$AD,12,0),"-")</f>
        <v>-</v>
      </c>
      <c r="AD399" s="2" t="str">
        <f>IFERROR(VLOOKUP(Table2[[#This Row],[Player]],Last3!$B:$AD,13,0),"-")</f>
        <v>-</v>
      </c>
      <c r="AE399" s="83" t="e">
        <f>0.33*AVERAGE(Table2[[#This Row],[L3_3PA]],Table2[[#This Row],[SEA_3PA]])</f>
        <v>#DIV/0!</v>
      </c>
      <c r="AF399" s="21" t="str">
        <f>Table2[[#This Row],[L1_3PM]]</f>
        <v>-</v>
      </c>
      <c r="AG399" s="83" t="str">
        <f>IFERROR(Table2[[#This Row],[PROJ 3PM]]-Table2[[#This Row],[LG 3PM]],"-")</f>
        <v>-</v>
      </c>
      <c r="AH399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0" spans="1:34" x14ac:dyDescent="0.3">
      <c r="A400" s="128" t="s">
        <v>427</v>
      </c>
      <c r="B400" s="210" t="str">
        <f>IFERROR(VLOOKUP(Table2[[#This Row],[Player]],Season!$B:$AD,2,0),"-")</f>
        <v>BKN</v>
      </c>
      <c r="C400" s="19">
        <f>IFERROR(VLOOKUP(Table2[[#This Row],[Player]],Season!$B:$AD,3,0),"-")</f>
        <v>28</v>
      </c>
      <c r="D400" s="19">
        <f>IFERROR(VLOOKUP(Table2[[#This Row],[Player]],Season!$B:$AD,4,0),"-")</f>
        <v>3</v>
      </c>
      <c r="E400" s="19">
        <f>IFERROR(VLOOKUP(Table2[[#This Row],[Player]],Season!$B:$AD,7,0),"-")</f>
        <v>14.4</v>
      </c>
      <c r="F400" s="19">
        <f>IFERROR(VLOOKUP(Table2[[#This Row],[Player]],Season!$B:$AD,8,0),"-")</f>
        <v>1</v>
      </c>
      <c r="G400" s="19">
        <f>IFERROR(VLOOKUP(Table2[[#This Row],[Player]],Season!$B:$AD,20,0),"-")</f>
        <v>3</v>
      </c>
      <c r="H400" s="19">
        <f>IFERROR(VLOOKUP(Table2[[#This Row],[Player]],Season!$B:$AD,21,0),"-")</f>
        <v>1</v>
      </c>
      <c r="I400" s="19">
        <f>IFERROR(VLOOKUP(Table2[[#This Row],[Player]],Season!$B:$AD,9,0),"-")</f>
        <v>0.3</v>
      </c>
      <c r="J400" s="19">
        <f>IFERROR(VLOOKUP(Table2[[#This Row],[Player]],Season!$B:$AD,10,0),"-")</f>
        <v>2</v>
      </c>
      <c r="K400" s="19">
        <f>IFERROR(VLOOKUP(Table2[[#This Row],[Player]],Season!$B:$AD,12,0),"-")</f>
        <v>0</v>
      </c>
      <c r="L400" s="19">
        <f>IFERROR(VLOOKUP(Table2[[#This Row],[Player]],Season!$B:$AD,13,0),"-")</f>
        <v>0</v>
      </c>
      <c r="M400" s="19">
        <f>IFERROR(VLOOKUP(Table2[[#This Row],[Player]],Season!$B:$AD,15,0),"-")</f>
        <v>0.3</v>
      </c>
      <c r="N400" s="19">
        <f>IFERROR(VLOOKUP(Table2[[#This Row],[Player]],Season!$B:$AD,16,0),"-")</f>
        <v>0.7</v>
      </c>
      <c r="O400" s="19" t="str">
        <f>IFERROR(VLOOKUP(Table2[[#This Row],[Player]],Last3!$B:$AD,7,0),"-")</f>
        <v>-</v>
      </c>
      <c r="P400" s="19" t="str">
        <f>IFERROR(VLOOKUP(Table2[[#This Row],[Player]],Last3!$B:$AD,8,0),"-")</f>
        <v>-</v>
      </c>
      <c r="Q400" s="19" t="str">
        <f>IFERROR(VLOOKUP(Table2[[#This Row],[Player]],Last3!$B:$AD,20,0),"-")</f>
        <v>-</v>
      </c>
      <c r="R400" s="19" t="str">
        <f>IFERROR(VLOOKUP(Table2[[#This Row],[Player]],Last3!$B:$AD,21,0),"-")</f>
        <v>-</v>
      </c>
      <c r="S400" s="19" t="str">
        <f>IFERROR(VLOOKUP(Table2[[#This Row],[Player]],Last1!$B:$AD,7,0),"-")</f>
        <v>-</v>
      </c>
      <c r="T400" s="19" t="str">
        <f>IFERROR(VLOOKUP(Table2[[#This Row],[Player]],Last1!$B:$AD,8,0),"-")</f>
        <v>-</v>
      </c>
      <c r="U400" s="19" t="str">
        <f>IFERROR(VLOOKUP(Table2[[#This Row],[Player]],Last1!$B:$AD,20,0),"-")</f>
        <v>-</v>
      </c>
      <c r="V400" s="19" t="str">
        <f>IFERROR(VLOOKUP(Table2[[#This Row],[Player]],Last1!$B:$AD,21,0),"-")</f>
        <v>-</v>
      </c>
      <c r="Y400" s="211">
        <f>Table2[[#This Row],[3PM]]</f>
        <v>0</v>
      </c>
      <c r="Z400" s="128">
        <f>Table2[[#This Row],[3PA]]</f>
        <v>0</v>
      </c>
      <c r="AA400" s="2" t="str">
        <f>IFERROR(VLOOKUP(Table2[[#This Row],[Player]],Last1!$B:$AD,12,0),"-")</f>
        <v>-</v>
      </c>
      <c r="AB400" s="2" t="str">
        <f>IFERROR(VLOOKUP(Table2[[#This Row],[Player]],Last1!$B:$AD,13,0),"-")</f>
        <v>-</v>
      </c>
      <c r="AC400" s="2" t="str">
        <f>IFERROR(VLOOKUP(Table2[[#This Row],[Player]],Last3!$B:$AD,12,0),"-")</f>
        <v>-</v>
      </c>
      <c r="AD400" s="2" t="str">
        <f>IFERROR(VLOOKUP(Table2[[#This Row],[Player]],Last3!$B:$AD,13,0),"-")</f>
        <v>-</v>
      </c>
      <c r="AE400" s="83">
        <f>0.33*AVERAGE(Table2[[#This Row],[L3_3PA]],Table2[[#This Row],[SEA_3PA]])</f>
        <v>0</v>
      </c>
      <c r="AF400" s="21" t="str">
        <f>Table2[[#This Row],[L1_3PM]]</f>
        <v>-</v>
      </c>
      <c r="AG400" s="83" t="str">
        <f>IFERROR(Table2[[#This Row],[PROJ 3PM]]-Table2[[#This Row],[LG 3PM]],"-")</f>
        <v>-</v>
      </c>
      <c r="AH40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01" spans="1:34" x14ac:dyDescent="0.3">
      <c r="A401" s="128" t="s">
        <v>391</v>
      </c>
      <c r="B401" s="210" t="str">
        <f>IFERROR(VLOOKUP(Table2[[#This Row],[Player]],Season!$B:$AD,2,0),"-")</f>
        <v>NOP</v>
      </c>
      <c r="C401" s="19">
        <f>IFERROR(VLOOKUP(Table2[[#This Row],[Player]],Season!$B:$AD,3,0),"-")</f>
        <v>36</v>
      </c>
      <c r="D401" s="19">
        <f>IFERROR(VLOOKUP(Table2[[#This Row],[Player]],Season!$B:$AD,4,0),"-")</f>
        <v>5</v>
      </c>
      <c r="E401" s="19">
        <f>IFERROR(VLOOKUP(Table2[[#This Row],[Player]],Season!$B:$AD,7,0),"-")</f>
        <v>5.0999999999999996</v>
      </c>
      <c r="F401" s="19">
        <f>IFERROR(VLOOKUP(Table2[[#This Row],[Player]],Season!$B:$AD,8,0),"-")</f>
        <v>1.6</v>
      </c>
      <c r="G401" s="19">
        <f>IFERROR(VLOOKUP(Table2[[#This Row],[Player]],Season!$B:$AD,20,0),"-")</f>
        <v>0.8</v>
      </c>
      <c r="H401" s="19">
        <f>IFERROR(VLOOKUP(Table2[[#This Row],[Player]],Season!$B:$AD,21,0),"-")</f>
        <v>0.6</v>
      </c>
      <c r="I401" s="19">
        <f>IFERROR(VLOOKUP(Table2[[#This Row],[Player]],Season!$B:$AD,9,0),"-")</f>
        <v>0.6</v>
      </c>
      <c r="J401" s="19">
        <f>IFERROR(VLOOKUP(Table2[[#This Row],[Player]],Season!$B:$AD,10,0),"-")</f>
        <v>1.4</v>
      </c>
      <c r="K401" s="19">
        <f>IFERROR(VLOOKUP(Table2[[#This Row],[Player]],Season!$B:$AD,12,0),"-")</f>
        <v>0.4</v>
      </c>
      <c r="L401" s="19">
        <f>IFERROR(VLOOKUP(Table2[[#This Row],[Player]],Season!$B:$AD,13,0),"-")</f>
        <v>0.8</v>
      </c>
      <c r="M401" s="19">
        <f>IFERROR(VLOOKUP(Table2[[#This Row],[Player]],Season!$B:$AD,15,0),"-")</f>
        <v>0</v>
      </c>
      <c r="N401" s="19">
        <f>IFERROR(VLOOKUP(Table2[[#This Row],[Player]],Season!$B:$AD,16,0),"-")</f>
        <v>0</v>
      </c>
      <c r="O401" s="19">
        <f>IFERROR(VLOOKUP(Table2[[#This Row],[Player]],Last3!$B:$AD,7,0),"-")</f>
        <v>4</v>
      </c>
      <c r="P401" s="19">
        <f>IFERROR(VLOOKUP(Table2[[#This Row],[Player]],Last3!$B:$AD,8,0),"-")</f>
        <v>2.7</v>
      </c>
      <c r="Q401" s="19">
        <f>IFERROR(VLOOKUP(Table2[[#This Row],[Player]],Last3!$B:$AD,20,0),"-")</f>
        <v>0.7</v>
      </c>
      <c r="R401" s="19">
        <f>IFERROR(VLOOKUP(Table2[[#This Row],[Player]],Last3!$B:$AD,21,0),"-")</f>
        <v>0.3</v>
      </c>
      <c r="S401" s="19" t="str">
        <f>IFERROR(VLOOKUP(Table2[[#This Row],[Player]],Last1!$B:$AD,7,0),"-")</f>
        <v>-</v>
      </c>
      <c r="T401" s="19" t="str">
        <f>IFERROR(VLOOKUP(Table2[[#This Row],[Player]],Last1!$B:$AD,8,0),"-")</f>
        <v>-</v>
      </c>
      <c r="U401" s="19" t="str">
        <f>IFERROR(VLOOKUP(Table2[[#This Row],[Player]],Last1!$B:$AD,20,0),"-")</f>
        <v>-</v>
      </c>
      <c r="V401" s="19" t="str">
        <f>IFERROR(VLOOKUP(Table2[[#This Row],[Player]],Last1!$B:$AD,21,0),"-")</f>
        <v>-</v>
      </c>
      <c r="Y401" s="211">
        <f>Table2[[#This Row],[3PM]]</f>
        <v>0.4</v>
      </c>
      <c r="Z401" s="128">
        <f>Table2[[#This Row],[3PA]]</f>
        <v>0.8</v>
      </c>
      <c r="AA401" s="2" t="str">
        <f>IFERROR(VLOOKUP(Table2[[#This Row],[Player]],Last1!$B:$AD,12,0),"-")</f>
        <v>-</v>
      </c>
      <c r="AB401" s="2" t="str">
        <f>IFERROR(VLOOKUP(Table2[[#This Row],[Player]],Last1!$B:$AD,13,0),"-")</f>
        <v>-</v>
      </c>
      <c r="AC401" s="2">
        <f>IFERROR(VLOOKUP(Table2[[#This Row],[Player]],Last3!$B:$AD,12,0),"-")</f>
        <v>0.7</v>
      </c>
      <c r="AD401" s="2">
        <f>IFERROR(VLOOKUP(Table2[[#This Row],[Player]],Last3!$B:$AD,13,0),"-")</f>
        <v>0.7</v>
      </c>
      <c r="AE401" s="83">
        <f>0.33*AVERAGE(Table2[[#This Row],[L3_3PA]],Table2[[#This Row],[SEA_3PA]])</f>
        <v>0.2475</v>
      </c>
      <c r="AF401" s="21" t="str">
        <f>Table2[[#This Row],[L1_3PM]]</f>
        <v>-</v>
      </c>
      <c r="AG401" s="83" t="str">
        <f>IFERROR(Table2[[#This Row],[PROJ 3PM]]-Table2[[#This Row],[LG 3PM]],"-")</f>
        <v>-</v>
      </c>
      <c r="AH401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02" spans="1:34" x14ac:dyDescent="0.3">
      <c r="A402" s="128" t="s">
        <v>404</v>
      </c>
      <c r="B402" s="210" t="str">
        <f>IFERROR(VLOOKUP(Table2[[#This Row],[Player]],Season!$B:$AD,2,0),"-")</f>
        <v>-</v>
      </c>
      <c r="C402" s="19" t="str">
        <f>IFERROR(VLOOKUP(Table2[[#This Row],[Player]],Season!$B:$AD,3,0),"-")</f>
        <v>-</v>
      </c>
      <c r="D402" s="19" t="str">
        <f>IFERROR(VLOOKUP(Table2[[#This Row],[Player]],Season!$B:$AD,4,0),"-")</f>
        <v>-</v>
      </c>
      <c r="E402" s="19" t="str">
        <f>IFERROR(VLOOKUP(Table2[[#This Row],[Player]],Season!$B:$AD,7,0),"-")</f>
        <v>-</v>
      </c>
      <c r="F402" s="19" t="str">
        <f>IFERROR(VLOOKUP(Table2[[#This Row],[Player]],Season!$B:$AD,8,0),"-")</f>
        <v>-</v>
      </c>
      <c r="G402" s="19" t="str">
        <f>IFERROR(VLOOKUP(Table2[[#This Row],[Player]],Season!$B:$AD,20,0),"-")</f>
        <v>-</v>
      </c>
      <c r="H402" s="19" t="str">
        <f>IFERROR(VLOOKUP(Table2[[#This Row],[Player]],Season!$B:$AD,21,0),"-")</f>
        <v>-</v>
      </c>
      <c r="I402" s="19" t="str">
        <f>IFERROR(VLOOKUP(Table2[[#This Row],[Player]],Season!$B:$AD,9,0),"-")</f>
        <v>-</v>
      </c>
      <c r="J402" s="19" t="str">
        <f>IFERROR(VLOOKUP(Table2[[#This Row],[Player]],Season!$B:$AD,10,0),"-")</f>
        <v>-</v>
      </c>
      <c r="K402" s="19" t="str">
        <f>IFERROR(VLOOKUP(Table2[[#This Row],[Player]],Season!$B:$AD,12,0),"-")</f>
        <v>-</v>
      </c>
      <c r="L402" s="19" t="str">
        <f>IFERROR(VLOOKUP(Table2[[#This Row],[Player]],Season!$B:$AD,13,0),"-")</f>
        <v>-</v>
      </c>
      <c r="M402" s="19" t="str">
        <f>IFERROR(VLOOKUP(Table2[[#This Row],[Player]],Season!$B:$AD,15,0),"-")</f>
        <v>-</v>
      </c>
      <c r="N402" s="19" t="str">
        <f>IFERROR(VLOOKUP(Table2[[#This Row],[Player]],Season!$B:$AD,16,0),"-")</f>
        <v>-</v>
      </c>
      <c r="O402" s="19" t="str">
        <f>IFERROR(VLOOKUP(Table2[[#This Row],[Player]],Last3!$B:$AD,7,0),"-")</f>
        <v>-</v>
      </c>
      <c r="P402" s="19" t="str">
        <f>IFERROR(VLOOKUP(Table2[[#This Row],[Player]],Last3!$B:$AD,8,0),"-")</f>
        <v>-</v>
      </c>
      <c r="Q402" s="19" t="str">
        <f>IFERROR(VLOOKUP(Table2[[#This Row],[Player]],Last3!$B:$AD,20,0),"-")</f>
        <v>-</v>
      </c>
      <c r="R402" s="19" t="str">
        <f>IFERROR(VLOOKUP(Table2[[#This Row],[Player]],Last3!$B:$AD,21,0),"-")</f>
        <v>-</v>
      </c>
      <c r="S402" s="19" t="str">
        <f>IFERROR(VLOOKUP(Table2[[#This Row],[Player]],Last1!$B:$AD,7,0),"-")</f>
        <v>-</v>
      </c>
      <c r="T402" s="19" t="str">
        <f>IFERROR(VLOOKUP(Table2[[#This Row],[Player]],Last1!$B:$AD,8,0),"-")</f>
        <v>-</v>
      </c>
      <c r="U402" s="19" t="str">
        <f>IFERROR(VLOOKUP(Table2[[#This Row],[Player]],Last1!$B:$AD,20,0),"-")</f>
        <v>-</v>
      </c>
      <c r="V402" s="19" t="str">
        <f>IFERROR(VLOOKUP(Table2[[#This Row],[Player]],Last1!$B:$AD,21,0),"-")</f>
        <v>-</v>
      </c>
      <c r="Y402" s="211" t="str">
        <f>Table2[[#This Row],[3PM]]</f>
        <v>-</v>
      </c>
      <c r="Z402" s="128" t="str">
        <f>Table2[[#This Row],[3PA]]</f>
        <v>-</v>
      </c>
      <c r="AA402" s="2" t="str">
        <f>IFERROR(VLOOKUP(Table2[[#This Row],[Player]],Last1!$B:$AD,12,0),"-")</f>
        <v>-</v>
      </c>
      <c r="AB402" s="2" t="str">
        <f>IFERROR(VLOOKUP(Table2[[#This Row],[Player]],Last1!$B:$AD,13,0),"-")</f>
        <v>-</v>
      </c>
      <c r="AC402" s="2" t="str">
        <f>IFERROR(VLOOKUP(Table2[[#This Row],[Player]],Last3!$B:$AD,12,0),"-")</f>
        <v>-</v>
      </c>
      <c r="AD402" s="2" t="str">
        <f>IFERROR(VLOOKUP(Table2[[#This Row],[Player]],Last3!$B:$AD,13,0),"-")</f>
        <v>-</v>
      </c>
      <c r="AE402" s="83" t="e">
        <f>0.33*AVERAGE(Table2[[#This Row],[L3_3PA]],Table2[[#This Row],[SEA_3PA]])</f>
        <v>#DIV/0!</v>
      </c>
      <c r="AF402" s="21" t="str">
        <f>Table2[[#This Row],[L1_3PM]]</f>
        <v>-</v>
      </c>
      <c r="AG402" s="83" t="str">
        <f>IFERROR(Table2[[#This Row],[PROJ 3PM]]-Table2[[#This Row],[LG 3PM]],"-")</f>
        <v>-</v>
      </c>
      <c r="AH402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3" spans="1:34" x14ac:dyDescent="0.3">
      <c r="A403" s="128" t="s">
        <v>304</v>
      </c>
      <c r="B403" s="210" t="str">
        <f>IFERROR(VLOOKUP(Table2[[#This Row],[Player]],Season!$B:$AD,2,0),"-")</f>
        <v>CLE</v>
      </c>
      <c r="C403" s="19">
        <f>IFERROR(VLOOKUP(Table2[[#This Row],[Player]],Season!$B:$AD,3,0),"-")</f>
        <v>34</v>
      </c>
      <c r="D403" s="19">
        <f>IFERROR(VLOOKUP(Table2[[#This Row],[Player]],Season!$B:$AD,4,0),"-")</f>
        <v>4</v>
      </c>
      <c r="E403" s="19">
        <f>IFERROR(VLOOKUP(Table2[[#This Row],[Player]],Season!$B:$AD,7,0),"-")</f>
        <v>3.9</v>
      </c>
      <c r="F403" s="19">
        <f>IFERROR(VLOOKUP(Table2[[#This Row],[Player]],Season!$B:$AD,8,0),"-")</f>
        <v>1.5</v>
      </c>
      <c r="G403" s="19">
        <f>IFERROR(VLOOKUP(Table2[[#This Row],[Player]],Season!$B:$AD,20,0),"-")</f>
        <v>1.3</v>
      </c>
      <c r="H403" s="19">
        <f>IFERROR(VLOOKUP(Table2[[#This Row],[Player]],Season!$B:$AD,21,0),"-")</f>
        <v>0.3</v>
      </c>
      <c r="I403" s="19">
        <f>IFERROR(VLOOKUP(Table2[[#This Row],[Player]],Season!$B:$AD,9,0),"-")</f>
        <v>0.8</v>
      </c>
      <c r="J403" s="19">
        <f>IFERROR(VLOOKUP(Table2[[#This Row],[Player]],Season!$B:$AD,10,0),"-")</f>
        <v>1</v>
      </c>
      <c r="K403" s="19">
        <f>IFERROR(VLOOKUP(Table2[[#This Row],[Player]],Season!$B:$AD,12,0),"-")</f>
        <v>0</v>
      </c>
      <c r="L403" s="19">
        <f>IFERROR(VLOOKUP(Table2[[#This Row],[Player]],Season!$B:$AD,13,0),"-")</f>
        <v>0</v>
      </c>
      <c r="M403" s="19">
        <f>IFERROR(VLOOKUP(Table2[[#This Row],[Player]],Season!$B:$AD,15,0),"-")</f>
        <v>0</v>
      </c>
      <c r="N403" s="19">
        <f>IFERROR(VLOOKUP(Table2[[#This Row],[Player]],Season!$B:$AD,16,0),"-")</f>
        <v>0</v>
      </c>
      <c r="O403" s="19" t="str">
        <f>IFERROR(VLOOKUP(Table2[[#This Row],[Player]],Last3!$B:$AD,7,0),"-")</f>
        <v>-</v>
      </c>
      <c r="P403" s="19" t="str">
        <f>IFERROR(VLOOKUP(Table2[[#This Row],[Player]],Last3!$B:$AD,8,0),"-")</f>
        <v>-</v>
      </c>
      <c r="Q403" s="19" t="str">
        <f>IFERROR(VLOOKUP(Table2[[#This Row],[Player]],Last3!$B:$AD,20,0),"-")</f>
        <v>-</v>
      </c>
      <c r="R403" s="19" t="str">
        <f>IFERROR(VLOOKUP(Table2[[#This Row],[Player]],Last3!$B:$AD,21,0),"-")</f>
        <v>-</v>
      </c>
      <c r="S403" s="19" t="str">
        <f>IFERROR(VLOOKUP(Table2[[#This Row],[Player]],Last1!$B:$AD,7,0),"-")</f>
        <v>-</v>
      </c>
      <c r="T403" s="19" t="str">
        <f>IFERROR(VLOOKUP(Table2[[#This Row],[Player]],Last1!$B:$AD,8,0),"-")</f>
        <v>-</v>
      </c>
      <c r="U403" s="19" t="str">
        <f>IFERROR(VLOOKUP(Table2[[#This Row],[Player]],Last1!$B:$AD,20,0),"-")</f>
        <v>-</v>
      </c>
      <c r="V403" s="19" t="str">
        <f>IFERROR(VLOOKUP(Table2[[#This Row],[Player]],Last1!$B:$AD,21,0),"-")</f>
        <v>-</v>
      </c>
      <c r="Y403" s="211">
        <f>Table2[[#This Row],[3PM]]</f>
        <v>0</v>
      </c>
      <c r="Z403" s="128">
        <f>Table2[[#This Row],[3PA]]</f>
        <v>0</v>
      </c>
      <c r="AA403" s="2" t="str">
        <f>IFERROR(VLOOKUP(Table2[[#This Row],[Player]],Last1!$B:$AD,12,0),"-")</f>
        <v>-</v>
      </c>
      <c r="AB403" s="2" t="str">
        <f>IFERROR(VLOOKUP(Table2[[#This Row],[Player]],Last1!$B:$AD,13,0),"-")</f>
        <v>-</v>
      </c>
      <c r="AC403" s="2" t="str">
        <f>IFERROR(VLOOKUP(Table2[[#This Row],[Player]],Last3!$B:$AD,12,0),"-")</f>
        <v>-</v>
      </c>
      <c r="AD403" s="2" t="str">
        <f>IFERROR(VLOOKUP(Table2[[#This Row],[Player]],Last3!$B:$AD,13,0),"-")</f>
        <v>-</v>
      </c>
      <c r="AE403" s="83">
        <f>0.33*AVERAGE(Table2[[#This Row],[L3_3PA]],Table2[[#This Row],[SEA_3PA]])</f>
        <v>0</v>
      </c>
      <c r="AF403" s="21" t="str">
        <f>Table2[[#This Row],[L1_3PM]]</f>
        <v>-</v>
      </c>
      <c r="AG403" s="83" t="str">
        <f>IFERROR(Table2[[#This Row],[PROJ 3PM]]-Table2[[#This Row],[LG 3PM]],"-")</f>
        <v>-</v>
      </c>
      <c r="AH40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04" spans="1:34" x14ac:dyDescent="0.3">
      <c r="A404" s="128" t="s">
        <v>473</v>
      </c>
      <c r="B404" s="210" t="str">
        <f>IFERROR(VLOOKUP(Table2[[#This Row],[Player]],Season!$B:$AD,2,0),"-")</f>
        <v>-</v>
      </c>
      <c r="C404" s="19" t="str">
        <f>IFERROR(VLOOKUP(Table2[[#This Row],[Player]],Season!$B:$AD,3,0),"-")</f>
        <v>-</v>
      </c>
      <c r="D404" s="19" t="str">
        <f>IFERROR(VLOOKUP(Table2[[#This Row],[Player]],Season!$B:$AD,4,0),"-")</f>
        <v>-</v>
      </c>
      <c r="E404" s="19" t="str">
        <f>IFERROR(VLOOKUP(Table2[[#This Row],[Player]],Season!$B:$AD,7,0),"-")</f>
        <v>-</v>
      </c>
      <c r="F404" s="19" t="str">
        <f>IFERROR(VLOOKUP(Table2[[#This Row],[Player]],Season!$B:$AD,8,0),"-")</f>
        <v>-</v>
      </c>
      <c r="G404" s="19" t="str">
        <f>IFERROR(VLOOKUP(Table2[[#This Row],[Player]],Season!$B:$AD,20,0),"-")</f>
        <v>-</v>
      </c>
      <c r="H404" s="19" t="str">
        <f>IFERROR(VLOOKUP(Table2[[#This Row],[Player]],Season!$B:$AD,21,0),"-")</f>
        <v>-</v>
      </c>
      <c r="I404" s="19" t="str">
        <f>IFERROR(VLOOKUP(Table2[[#This Row],[Player]],Season!$B:$AD,9,0),"-")</f>
        <v>-</v>
      </c>
      <c r="J404" s="19" t="str">
        <f>IFERROR(VLOOKUP(Table2[[#This Row],[Player]],Season!$B:$AD,10,0),"-")</f>
        <v>-</v>
      </c>
      <c r="K404" s="19" t="str">
        <f>IFERROR(VLOOKUP(Table2[[#This Row],[Player]],Season!$B:$AD,12,0),"-")</f>
        <v>-</v>
      </c>
      <c r="L404" s="19" t="str">
        <f>IFERROR(VLOOKUP(Table2[[#This Row],[Player]],Season!$B:$AD,13,0),"-")</f>
        <v>-</v>
      </c>
      <c r="M404" s="19" t="str">
        <f>IFERROR(VLOOKUP(Table2[[#This Row],[Player]],Season!$B:$AD,15,0),"-")</f>
        <v>-</v>
      </c>
      <c r="N404" s="19" t="str">
        <f>IFERROR(VLOOKUP(Table2[[#This Row],[Player]],Season!$B:$AD,16,0),"-")</f>
        <v>-</v>
      </c>
      <c r="O404" s="19" t="str">
        <f>IFERROR(VLOOKUP(Table2[[#This Row],[Player]],Last3!$B:$AD,7,0),"-")</f>
        <v>-</v>
      </c>
      <c r="P404" s="19" t="str">
        <f>IFERROR(VLOOKUP(Table2[[#This Row],[Player]],Last3!$B:$AD,8,0),"-")</f>
        <v>-</v>
      </c>
      <c r="Q404" s="19" t="str">
        <f>IFERROR(VLOOKUP(Table2[[#This Row],[Player]],Last3!$B:$AD,20,0),"-")</f>
        <v>-</v>
      </c>
      <c r="R404" s="19" t="str">
        <f>IFERROR(VLOOKUP(Table2[[#This Row],[Player]],Last3!$B:$AD,21,0),"-")</f>
        <v>-</v>
      </c>
      <c r="S404" s="19" t="str">
        <f>IFERROR(VLOOKUP(Table2[[#This Row],[Player]],Last1!$B:$AD,7,0),"-")</f>
        <v>-</v>
      </c>
      <c r="T404" s="19" t="str">
        <f>IFERROR(VLOOKUP(Table2[[#This Row],[Player]],Last1!$B:$AD,8,0),"-")</f>
        <v>-</v>
      </c>
      <c r="U404" s="19" t="str">
        <f>IFERROR(VLOOKUP(Table2[[#This Row],[Player]],Last1!$B:$AD,20,0),"-")</f>
        <v>-</v>
      </c>
      <c r="V404" s="19" t="str">
        <f>IFERROR(VLOOKUP(Table2[[#This Row],[Player]],Last1!$B:$AD,21,0),"-")</f>
        <v>-</v>
      </c>
      <c r="Y404" s="211" t="str">
        <f>Table2[[#This Row],[3PM]]</f>
        <v>-</v>
      </c>
      <c r="Z404" s="128" t="str">
        <f>Table2[[#This Row],[3PA]]</f>
        <v>-</v>
      </c>
      <c r="AA404" s="2" t="str">
        <f>IFERROR(VLOOKUP(Table2[[#This Row],[Player]],Last1!$B:$AD,12,0),"-")</f>
        <v>-</v>
      </c>
      <c r="AB404" s="2" t="str">
        <f>IFERROR(VLOOKUP(Table2[[#This Row],[Player]],Last1!$B:$AD,13,0),"-")</f>
        <v>-</v>
      </c>
      <c r="AC404" s="2" t="str">
        <f>IFERROR(VLOOKUP(Table2[[#This Row],[Player]],Last3!$B:$AD,12,0),"-")</f>
        <v>-</v>
      </c>
      <c r="AD404" s="2" t="str">
        <f>IFERROR(VLOOKUP(Table2[[#This Row],[Player]],Last3!$B:$AD,13,0),"-")</f>
        <v>-</v>
      </c>
      <c r="AE404" s="83" t="e">
        <f>0.33*AVERAGE(Table2[[#This Row],[L3_3PA]],Table2[[#This Row],[SEA_3PA]])</f>
        <v>#DIV/0!</v>
      </c>
      <c r="AF404" s="21" t="str">
        <f>Table2[[#This Row],[L1_3PM]]</f>
        <v>-</v>
      </c>
      <c r="AG404" s="83" t="str">
        <f>IFERROR(Table2[[#This Row],[PROJ 3PM]]-Table2[[#This Row],[LG 3PM]],"-")</f>
        <v>-</v>
      </c>
      <c r="AH404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5" spans="1:34" x14ac:dyDescent="0.3">
      <c r="A405" s="128" t="s">
        <v>475</v>
      </c>
      <c r="B405" s="210" t="str">
        <f>IFERROR(VLOOKUP(Table2[[#This Row],[Player]],Season!$B:$AD,2,0),"-")</f>
        <v>-</v>
      </c>
      <c r="C405" s="19" t="str">
        <f>IFERROR(VLOOKUP(Table2[[#This Row],[Player]],Season!$B:$AD,3,0),"-")</f>
        <v>-</v>
      </c>
      <c r="D405" s="19" t="str">
        <f>IFERROR(VLOOKUP(Table2[[#This Row],[Player]],Season!$B:$AD,4,0),"-")</f>
        <v>-</v>
      </c>
      <c r="E405" s="19" t="str">
        <f>IFERROR(VLOOKUP(Table2[[#This Row],[Player]],Season!$B:$AD,7,0),"-")</f>
        <v>-</v>
      </c>
      <c r="F405" s="19" t="str">
        <f>IFERROR(VLOOKUP(Table2[[#This Row],[Player]],Season!$B:$AD,8,0),"-")</f>
        <v>-</v>
      </c>
      <c r="G405" s="19" t="str">
        <f>IFERROR(VLOOKUP(Table2[[#This Row],[Player]],Season!$B:$AD,20,0),"-")</f>
        <v>-</v>
      </c>
      <c r="H405" s="19" t="str">
        <f>IFERROR(VLOOKUP(Table2[[#This Row],[Player]],Season!$B:$AD,21,0),"-")</f>
        <v>-</v>
      </c>
      <c r="I405" s="19" t="str">
        <f>IFERROR(VLOOKUP(Table2[[#This Row],[Player]],Season!$B:$AD,9,0),"-")</f>
        <v>-</v>
      </c>
      <c r="J405" s="19" t="str">
        <f>IFERROR(VLOOKUP(Table2[[#This Row],[Player]],Season!$B:$AD,10,0),"-")</f>
        <v>-</v>
      </c>
      <c r="K405" s="19" t="str">
        <f>IFERROR(VLOOKUP(Table2[[#This Row],[Player]],Season!$B:$AD,12,0),"-")</f>
        <v>-</v>
      </c>
      <c r="L405" s="19" t="str">
        <f>IFERROR(VLOOKUP(Table2[[#This Row],[Player]],Season!$B:$AD,13,0),"-")</f>
        <v>-</v>
      </c>
      <c r="M405" s="19" t="str">
        <f>IFERROR(VLOOKUP(Table2[[#This Row],[Player]],Season!$B:$AD,15,0),"-")</f>
        <v>-</v>
      </c>
      <c r="N405" s="19" t="str">
        <f>IFERROR(VLOOKUP(Table2[[#This Row],[Player]],Season!$B:$AD,16,0),"-")</f>
        <v>-</v>
      </c>
      <c r="O405" s="19" t="str">
        <f>IFERROR(VLOOKUP(Table2[[#This Row],[Player]],Last3!$B:$AD,7,0),"-")</f>
        <v>-</v>
      </c>
      <c r="P405" s="19" t="str">
        <f>IFERROR(VLOOKUP(Table2[[#This Row],[Player]],Last3!$B:$AD,8,0),"-")</f>
        <v>-</v>
      </c>
      <c r="Q405" s="19" t="str">
        <f>IFERROR(VLOOKUP(Table2[[#This Row],[Player]],Last3!$B:$AD,20,0),"-")</f>
        <v>-</v>
      </c>
      <c r="R405" s="19" t="str">
        <f>IFERROR(VLOOKUP(Table2[[#This Row],[Player]],Last3!$B:$AD,21,0),"-")</f>
        <v>-</v>
      </c>
      <c r="S405" s="19" t="str">
        <f>IFERROR(VLOOKUP(Table2[[#This Row],[Player]],Last1!$B:$AD,7,0),"-")</f>
        <v>-</v>
      </c>
      <c r="T405" s="19" t="str">
        <f>IFERROR(VLOOKUP(Table2[[#This Row],[Player]],Last1!$B:$AD,8,0),"-")</f>
        <v>-</v>
      </c>
      <c r="U405" s="19" t="str">
        <f>IFERROR(VLOOKUP(Table2[[#This Row],[Player]],Last1!$B:$AD,20,0),"-")</f>
        <v>-</v>
      </c>
      <c r="V405" s="19" t="str">
        <f>IFERROR(VLOOKUP(Table2[[#This Row],[Player]],Last1!$B:$AD,21,0),"-")</f>
        <v>-</v>
      </c>
      <c r="Y405" s="211" t="str">
        <f>Table2[[#This Row],[3PM]]</f>
        <v>-</v>
      </c>
      <c r="Z405" s="128" t="str">
        <f>Table2[[#This Row],[3PA]]</f>
        <v>-</v>
      </c>
      <c r="AA405" s="2" t="str">
        <f>IFERROR(VLOOKUP(Table2[[#This Row],[Player]],Last1!$B:$AD,12,0),"-")</f>
        <v>-</v>
      </c>
      <c r="AB405" s="2" t="str">
        <f>IFERROR(VLOOKUP(Table2[[#This Row],[Player]],Last1!$B:$AD,13,0),"-")</f>
        <v>-</v>
      </c>
      <c r="AC405" s="2" t="str">
        <f>IFERROR(VLOOKUP(Table2[[#This Row],[Player]],Last3!$B:$AD,12,0),"-")</f>
        <v>-</v>
      </c>
      <c r="AD405" s="2" t="str">
        <f>IFERROR(VLOOKUP(Table2[[#This Row],[Player]],Last3!$B:$AD,13,0),"-")</f>
        <v>-</v>
      </c>
      <c r="AE405" s="83" t="e">
        <f>0.33*AVERAGE(Table2[[#This Row],[L3_3PA]],Table2[[#This Row],[SEA_3PA]])</f>
        <v>#DIV/0!</v>
      </c>
      <c r="AF405" s="21" t="str">
        <f>Table2[[#This Row],[L1_3PM]]</f>
        <v>-</v>
      </c>
      <c r="AG405" s="83" t="str">
        <f>IFERROR(Table2[[#This Row],[PROJ 3PM]]-Table2[[#This Row],[LG 3PM]],"-")</f>
        <v>-</v>
      </c>
      <c r="AH405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6" spans="1:34" x14ac:dyDescent="0.3">
      <c r="A406" s="128" t="s">
        <v>459</v>
      </c>
      <c r="B406" s="210" t="str">
        <f>IFERROR(VLOOKUP(Table2[[#This Row],[Player]],Season!$B:$AD,2,0),"-")</f>
        <v>WAS</v>
      </c>
      <c r="C406" s="19">
        <f>IFERROR(VLOOKUP(Table2[[#This Row],[Player]],Season!$B:$AD,3,0),"-")</f>
        <v>21</v>
      </c>
      <c r="D406" s="19">
        <f>IFERROR(VLOOKUP(Table2[[#This Row],[Player]],Season!$B:$AD,4,0),"-")</f>
        <v>9</v>
      </c>
      <c r="E406" s="19">
        <f>IFERROR(VLOOKUP(Table2[[#This Row],[Player]],Season!$B:$AD,7,0),"-")</f>
        <v>17</v>
      </c>
      <c r="F406" s="19">
        <f>IFERROR(VLOOKUP(Table2[[#This Row],[Player]],Season!$B:$AD,8,0),"-")</f>
        <v>5.8</v>
      </c>
      <c r="G406" s="19">
        <f>IFERROR(VLOOKUP(Table2[[#This Row],[Player]],Season!$B:$AD,20,0),"-")</f>
        <v>2.7</v>
      </c>
      <c r="H406" s="19">
        <f>IFERROR(VLOOKUP(Table2[[#This Row],[Player]],Season!$B:$AD,21,0),"-")</f>
        <v>0.7</v>
      </c>
      <c r="I406" s="19">
        <f>IFERROR(VLOOKUP(Table2[[#This Row],[Player]],Season!$B:$AD,9,0),"-")</f>
        <v>2.4</v>
      </c>
      <c r="J406" s="19">
        <f>IFERROR(VLOOKUP(Table2[[#This Row],[Player]],Season!$B:$AD,10,0),"-")</f>
        <v>5.8</v>
      </c>
      <c r="K406" s="19">
        <f>IFERROR(VLOOKUP(Table2[[#This Row],[Player]],Season!$B:$AD,12,0),"-")</f>
        <v>0.4</v>
      </c>
      <c r="L406" s="19">
        <f>IFERROR(VLOOKUP(Table2[[#This Row],[Player]],Season!$B:$AD,13,0),"-")</f>
        <v>2</v>
      </c>
      <c r="M406" s="19">
        <f>IFERROR(VLOOKUP(Table2[[#This Row],[Player]],Season!$B:$AD,15,0),"-")</f>
        <v>0.4</v>
      </c>
      <c r="N406" s="19">
        <f>IFERROR(VLOOKUP(Table2[[#This Row],[Player]],Season!$B:$AD,16,0),"-")</f>
        <v>1.1000000000000001</v>
      </c>
      <c r="O406" s="19">
        <f>IFERROR(VLOOKUP(Table2[[#This Row],[Player]],Last3!$B:$AD,7,0),"-")</f>
        <v>22.8</v>
      </c>
      <c r="P406" s="19">
        <f>IFERROR(VLOOKUP(Table2[[#This Row],[Player]],Last3!$B:$AD,8,0),"-")</f>
        <v>7.8</v>
      </c>
      <c r="Q406" s="19">
        <f>IFERROR(VLOOKUP(Table2[[#This Row],[Player]],Last3!$B:$AD,20,0),"-")</f>
        <v>3.8</v>
      </c>
      <c r="R406" s="19">
        <f>IFERROR(VLOOKUP(Table2[[#This Row],[Player]],Last3!$B:$AD,21,0),"-")</f>
        <v>1</v>
      </c>
      <c r="S406" s="19">
        <f>IFERROR(VLOOKUP(Table2[[#This Row],[Player]],Last1!$B:$AD,7,0),"-")</f>
        <v>23.2</v>
      </c>
      <c r="T406" s="19">
        <f>IFERROR(VLOOKUP(Table2[[#This Row],[Player]],Last1!$B:$AD,8,0),"-")</f>
        <v>7</v>
      </c>
      <c r="U406" s="19">
        <f>IFERROR(VLOOKUP(Table2[[#This Row],[Player]],Last1!$B:$AD,20,0),"-")</f>
        <v>8</v>
      </c>
      <c r="V406" s="19">
        <f>IFERROR(VLOOKUP(Table2[[#This Row],[Player]],Last1!$B:$AD,21,0),"-")</f>
        <v>1</v>
      </c>
      <c r="Y406" s="211">
        <f>Table2[[#This Row],[3PM]]</f>
        <v>0.4</v>
      </c>
      <c r="Z406" s="128">
        <f>Table2[[#This Row],[3PA]]</f>
        <v>2</v>
      </c>
      <c r="AA406" s="2">
        <f>IFERROR(VLOOKUP(Table2[[#This Row],[Player]],Last1!$B:$AD,12,0),"-")</f>
        <v>1</v>
      </c>
      <c r="AB406" s="2">
        <f>IFERROR(VLOOKUP(Table2[[#This Row],[Player]],Last1!$B:$AD,13,0),"-")</f>
        <v>5</v>
      </c>
      <c r="AC406" s="2">
        <f>IFERROR(VLOOKUP(Table2[[#This Row],[Player]],Last3!$B:$AD,12,0),"-")</f>
        <v>1</v>
      </c>
      <c r="AD406" s="2">
        <f>IFERROR(VLOOKUP(Table2[[#This Row],[Player]],Last3!$B:$AD,13,0),"-")</f>
        <v>3.3</v>
      </c>
      <c r="AE406" s="83">
        <f>0.33*AVERAGE(Table2[[#This Row],[L3_3PA]],Table2[[#This Row],[SEA_3PA]])</f>
        <v>0.87450000000000006</v>
      </c>
      <c r="AF406" s="21">
        <f>Table2[[#This Row],[L1_3PM]]</f>
        <v>1</v>
      </c>
      <c r="AG406" s="83">
        <f>IFERROR(Table2[[#This Row],[PROJ 3PM]]-Table2[[#This Row],[LG 3PM]],"-")</f>
        <v>-0.12549999999999994</v>
      </c>
      <c r="AH406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07" spans="1:34" x14ac:dyDescent="0.3">
      <c r="A407" s="128" t="s">
        <v>468</v>
      </c>
      <c r="B407" s="210" t="str">
        <f>IFERROR(VLOOKUP(Table2[[#This Row],[Player]],Season!$B:$AD,2,0),"-")</f>
        <v>-</v>
      </c>
      <c r="C407" s="19" t="str">
        <f>IFERROR(VLOOKUP(Table2[[#This Row],[Player]],Season!$B:$AD,3,0),"-")</f>
        <v>-</v>
      </c>
      <c r="D407" s="19" t="str">
        <f>IFERROR(VLOOKUP(Table2[[#This Row],[Player]],Season!$B:$AD,4,0),"-")</f>
        <v>-</v>
      </c>
      <c r="E407" s="19" t="str">
        <f>IFERROR(VLOOKUP(Table2[[#This Row],[Player]],Season!$B:$AD,7,0),"-")</f>
        <v>-</v>
      </c>
      <c r="F407" s="19" t="str">
        <f>IFERROR(VLOOKUP(Table2[[#This Row],[Player]],Season!$B:$AD,8,0),"-")</f>
        <v>-</v>
      </c>
      <c r="G407" s="19" t="str">
        <f>IFERROR(VLOOKUP(Table2[[#This Row],[Player]],Season!$B:$AD,20,0),"-")</f>
        <v>-</v>
      </c>
      <c r="H407" s="19" t="str">
        <f>IFERROR(VLOOKUP(Table2[[#This Row],[Player]],Season!$B:$AD,21,0),"-")</f>
        <v>-</v>
      </c>
      <c r="I407" s="19" t="str">
        <f>IFERROR(VLOOKUP(Table2[[#This Row],[Player]],Season!$B:$AD,9,0),"-")</f>
        <v>-</v>
      </c>
      <c r="J407" s="19" t="str">
        <f>IFERROR(VLOOKUP(Table2[[#This Row],[Player]],Season!$B:$AD,10,0),"-")</f>
        <v>-</v>
      </c>
      <c r="K407" s="19" t="str">
        <f>IFERROR(VLOOKUP(Table2[[#This Row],[Player]],Season!$B:$AD,12,0),"-")</f>
        <v>-</v>
      </c>
      <c r="L407" s="19" t="str">
        <f>IFERROR(VLOOKUP(Table2[[#This Row],[Player]],Season!$B:$AD,13,0),"-")</f>
        <v>-</v>
      </c>
      <c r="M407" s="19" t="str">
        <f>IFERROR(VLOOKUP(Table2[[#This Row],[Player]],Season!$B:$AD,15,0),"-")</f>
        <v>-</v>
      </c>
      <c r="N407" s="19" t="str">
        <f>IFERROR(VLOOKUP(Table2[[#This Row],[Player]],Season!$B:$AD,16,0),"-")</f>
        <v>-</v>
      </c>
      <c r="O407" s="19" t="str">
        <f>IFERROR(VLOOKUP(Table2[[#This Row],[Player]],Last3!$B:$AD,7,0),"-")</f>
        <v>-</v>
      </c>
      <c r="P407" s="19" t="str">
        <f>IFERROR(VLOOKUP(Table2[[#This Row],[Player]],Last3!$B:$AD,8,0),"-")</f>
        <v>-</v>
      </c>
      <c r="Q407" s="19" t="str">
        <f>IFERROR(VLOOKUP(Table2[[#This Row],[Player]],Last3!$B:$AD,20,0),"-")</f>
        <v>-</v>
      </c>
      <c r="R407" s="19" t="str">
        <f>IFERROR(VLOOKUP(Table2[[#This Row],[Player]],Last3!$B:$AD,21,0),"-")</f>
        <v>-</v>
      </c>
      <c r="S407" s="19" t="str">
        <f>IFERROR(VLOOKUP(Table2[[#This Row],[Player]],Last1!$B:$AD,7,0),"-")</f>
        <v>-</v>
      </c>
      <c r="T407" s="19" t="str">
        <f>IFERROR(VLOOKUP(Table2[[#This Row],[Player]],Last1!$B:$AD,8,0),"-")</f>
        <v>-</v>
      </c>
      <c r="U407" s="19" t="str">
        <f>IFERROR(VLOOKUP(Table2[[#This Row],[Player]],Last1!$B:$AD,20,0),"-")</f>
        <v>-</v>
      </c>
      <c r="V407" s="19" t="str">
        <f>IFERROR(VLOOKUP(Table2[[#This Row],[Player]],Last1!$B:$AD,21,0),"-")</f>
        <v>-</v>
      </c>
      <c r="Y407" s="211" t="str">
        <f>Table2[[#This Row],[3PM]]</f>
        <v>-</v>
      </c>
      <c r="Z407" s="128" t="str">
        <f>Table2[[#This Row],[3PA]]</f>
        <v>-</v>
      </c>
      <c r="AA407" s="2" t="str">
        <f>IFERROR(VLOOKUP(Table2[[#This Row],[Player]],Last1!$B:$AD,12,0),"-")</f>
        <v>-</v>
      </c>
      <c r="AB407" s="2" t="str">
        <f>IFERROR(VLOOKUP(Table2[[#This Row],[Player]],Last1!$B:$AD,13,0),"-")</f>
        <v>-</v>
      </c>
      <c r="AC407" s="2" t="str">
        <f>IFERROR(VLOOKUP(Table2[[#This Row],[Player]],Last3!$B:$AD,12,0),"-")</f>
        <v>-</v>
      </c>
      <c r="AD407" s="2" t="str">
        <f>IFERROR(VLOOKUP(Table2[[#This Row],[Player]],Last3!$B:$AD,13,0),"-")</f>
        <v>-</v>
      </c>
      <c r="AE407" s="83" t="e">
        <f>0.33*AVERAGE(Table2[[#This Row],[L3_3PA]],Table2[[#This Row],[SEA_3PA]])</f>
        <v>#DIV/0!</v>
      </c>
      <c r="AF407" s="21" t="str">
        <f>Table2[[#This Row],[L1_3PM]]</f>
        <v>-</v>
      </c>
      <c r="AG407" s="83" t="str">
        <f>IFERROR(Table2[[#This Row],[PROJ 3PM]]-Table2[[#This Row],[LG 3PM]],"-")</f>
        <v>-</v>
      </c>
      <c r="AH407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8" spans="1:34" x14ac:dyDescent="0.3">
      <c r="A408" s="128" t="s">
        <v>85</v>
      </c>
      <c r="B408" s="210" t="str">
        <f>IFERROR(VLOOKUP(Table2[[#This Row],[Player]],Season!$B:$AD,2,0),"-")</f>
        <v>-</v>
      </c>
      <c r="C408" s="19" t="str">
        <f>IFERROR(VLOOKUP(Table2[[#This Row],[Player]],Season!$B:$AD,3,0),"-")</f>
        <v>-</v>
      </c>
      <c r="D408" s="19" t="str">
        <f>IFERROR(VLOOKUP(Table2[[#This Row],[Player]],Season!$B:$AD,4,0),"-")</f>
        <v>-</v>
      </c>
      <c r="E408" s="19" t="str">
        <f>IFERROR(VLOOKUP(Table2[[#This Row],[Player]],Season!$B:$AD,7,0),"-")</f>
        <v>-</v>
      </c>
      <c r="F408" s="19" t="str">
        <f>IFERROR(VLOOKUP(Table2[[#This Row],[Player]],Season!$B:$AD,8,0),"-")</f>
        <v>-</v>
      </c>
      <c r="G408" s="19" t="str">
        <f>IFERROR(VLOOKUP(Table2[[#This Row],[Player]],Season!$B:$AD,20,0),"-")</f>
        <v>-</v>
      </c>
      <c r="H408" s="19" t="str">
        <f>IFERROR(VLOOKUP(Table2[[#This Row],[Player]],Season!$B:$AD,21,0),"-")</f>
        <v>-</v>
      </c>
      <c r="I408" s="19" t="str">
        <f>IFERROR(VLOOKUP(Table2[[#This Row],[Player]],Season!$B:$AD,9,0),"-")</f>
        <v>-</v>
      </c>
      <c r="J408" s="19" t="str">
        <f>IFERROR(VLOOKUP(Table2[[#This Row],[Player]],Season!$B:$AD,10,0),"-")</f>
        <v>-</v>
      </c>
      <c r="K408" s="19" t="str">
        <f>IFERROR(VLOOKUP(Table2[[#This Row],[Player]],Season!$B:$AD,12,0),"-")</f>
        <v>-</v>
      </c>
      <c r="L408" s="19" t="str">
        <f>IFERROR(VLOOKUP(Table2[[#This Row],[Player]],Season!$B:$AD,13,0),"-")</f>
        <v>-</v>
      </c>
      <c r="M408" s="19" t="str">
        <f>IFERROR(VLOOKUP(Table2[[#This Row],[Player]],Season!$B:$AD,15,0),"-")</f>
        <v>-</v>
      </c>
      <c r="N408" s="19" t="str">
        <f>IFERROR(VLOOKUP(Table2[[#This Row],[Player]],Season!$B:$AD,16,0),"-")</f>
        <v>-</v>
      </c>
      <c r="O408" s="19" t="str">
        <f>IFERROR(VLOOKUP(Table2[[#This Row],[Player]],Last3!$B:$AD,7,0),"-")</f>
        <v>-</v>
      </c>
      <c r="P408" s="19" t="str">
        <f>IFERROR(VLOOKUP(Table2[[#This Row],[Player]],Last3!$B:$AD,8,0),"-")</f>
        <v>-</v>
      </c>
      <c r="Q408" s="19" t="str">
        <f>IFERROR(VLOOKUP(Table2[[#This Row],[Player]],Last3!$B:$AD,20,0),"-")</f>
        <v>-</v>
      </c>
      <c r="R408" s="19" t="str">
        <f>IFERROR(VLOOKUP(Table2[[#This Row],[Player]],Last3!$B:$AD,21,0),"-")</f>
        <v>-</v>
      </c>
      <c r="S408" s="19" t="str">
        <f>IFERROR(VLOOKUP(Table2[[#This Row],[Player]],Last1!$B:$AD,7,0),"-")</f>
        <v>-</v>
      </c>
      <c r="T408" s="19" t="str">
        <f>IFERROR(VLOOKUP(Table2[[#This Row],[Player]],Last1!$B:$AD,8,0),"-")</f>
        <v>-</v>
      </c>
      <c r="U408" s="19" t="str">
        <f>IFERROR(VLOOKUP(Table2[[#This Row],[Player]],Last1!$B:$AD,20,0),"-")</f>
        <v>-</v>
      </c>
      <c r="V408" s="19" t="str">
        <f>IFERROR(VLOOKUP(Table2[[#This Row],[Player]],Last1!$B:$AD,21,0),"-")</f>
        <v>-</v>
      </c>
      <c r="Y408" s="211" t="str">
        <f>Table2[[#This Row],[3PM]]</f>
        <v>-</v>
      </c>
      <c r="Z408" s="128" t="str">
        <f>Table2[[#This Row],[3PA]]</f>
        <v>-</v>
      </c>
      <c r="AA408" s="2" t="str">
        <f>IFERROR(VLOOKUP(Table2[[#This Row],[Player]],Last1!$B:$AD,12,0),"-")</f>
        <v>-</v>
      </c>
      <c r="AB408" s="2" t="str">
        <f>IFERROR(VLOOKUP(Table2[[#This Row],[Player]],Last1!$B:$AD,13,0),"-")</f>
        <v>-</v>
      </c>
      <c r="AC408" s="2" t="str">
        <f>IFERROR(VLOOKUP(Table2[[#This Row],[Player]],Last3!$B:$AD,12,0),"-")</f>
        <v>-</v>
      </c>
      <c r="AD408" s="2" t="str">
        <f>IFERROR(VLOOKUP(Table2[[#This Row],[Player]],Last3!$B:$AD,13,0),"-")</f>
        <v>-</v>
      </c>
      <c r="AE408" s="83" t="e">
        <f>0.33*AVERAGE(Table2[[#This Row],[L3_3PA]],Table2[[#This Row],[SEA_3PA]])</f>
        <v>#DIV/0!</v>
      </c>
      <c r="AF408" s="21" t="str">
        <f>Table2[[#This Row],[L1_3PM]]</f>
        <v>-</v>
      </c>
      <c r="AG408" s="83" t="str">
        <f>IFERROR(Table2[[#This Row],[PROJ 3PM]]-Table2[[#This Row],[LG 3PM]],"-")</f>
        <v>-</v>
      </c>
      <c r="AH408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09" spans="1:34" x14ac:dyDescent="0.3">
      <c r="A409" s="128" t="s">
        <v>441</v>
      </c>
      <c r="B409" s="210" t="str">
        <f>IFERROR(VLOOKUP(Table2[[#This Row],[Player]],Season!$B:$AD,2,0),"-")</f>
        <v>ATL</v>
      </c>
      <c r="C409" s="19">
        <f>IFERROR(VLOOKUP(Table2[[#This Row],[Player]],Season!$B:$AD,3,0),"-")</f>
        <v>22</v>
      </c>
      <c r="D409" s="19">
        <f>IFERROR(VLOOKUP(Table2[[#This Row],[Player]],Season!$B:$AD,4,0),"-")</f>
        <v>3</v>
      </c>
      <c r="E409" s="19">
        <f>IFERROR(VLOOKUP(Table2[[#This Row],[Player]],Season!$B:$AD,7,0),"-")</f>
        <v>4.5</v>
      </c>
      <c r="F409" s="19">
        <f>IFERROR(VLOOKUP(Table2[[#This Row],[Player]],Season!$B:$AD,8,0),"-")</f>
        <v>1.3</v>
      </c>
      <c r="G409" s="19">
        <f>IFERROR(VLOOKUP(Table2[[#This Row],[Player]],Season!$B:$AD,20,0),"-")</f>
        <v>1</v>
      </c>
      <c r="H409" s="19">
        <f>IFERROR(VLOOKUP(Table2[[#This Row],[Player]],Season!$B:$AD,21,0),"-")</f>
        <v>0.3</v>
      </c>
      <c r="I409" s="19">
        <f>IFERROR(VLOOKUP(Table2[[#This Row],[Player]],Season!$B:$AD,9,0),"-")</f>
        <v>0.7</v>
      </c>
      <c r="J409" s="19">
        <f>IFERROR(VLOOKUP(Table2[[#This Row],[Player]],Season!$B:$AD,10,0),"-")</f>
        <v>0.7</v>
      </c>
      <c r="K409" s="19">
        <f>IFERROR(VLOOKUP(Table2[[#This Row],[Player]],Season!$B:$AD,12,0),"-")</f>
        <v>0</v>
      </c>
      <c r="L409" s="19">
        <f>IFERROR(VLOOKUP(Table2[[#This Row],[Player]],Season!$B:$AD,13,0),"-")</f>
        <v>0</v>
      </c>
      <c r="M409" s="19">
        <f>IFERROR(VLOOKUP(Table2[[#This Row],[Player]],Season!$B:$AD,15,0),"-")</f>
        <v>0</v>
      </c>
      <c r="N409" s="19">
        <f>IFERROR(VLOOKUP(Table2[[#This Row],[Player]],Season!$B:$AD,16,0),"-")</f>
        <v>0</v>
      </c>
      <c r="O409" s="19">
        <f>IFERROR(VLOOKUP(Table2[[#This Row],[Player]],Last3!$B:$AD,7,0),"-")</f>
        <v>8.8000000000000007</v>
      </c>
      <c r="P409" s="19">
        <f>IFERROR(VLOOKUP(Table2[[#This Row],[Player]],Last3!$B:$AD,8,0),"-")</f>
        <v>0</v>
      </c>
      <c r="Q409" s="19">
        <f>IFERROR(VLOOKUP(Table2[[#This Row],[Player]],Last3!$B:$AD,20,0),"-")</f>
        <v>2</v>
      </c>
      <c r="R409" s="19">
        <f>IFERROR(VLOOKUP(Table2[[#This Row],[Player]],Last3!$B:$AD,21,0),"-")</f>
        <v>1</v>
      </c>
      <c r="S409" s="19">
        <f>IFERROR(VLOOKUP(Table2[[#This Row],[Player]],Last1!$B:$AD,7,0),"-")</f>
        <v>8.8000000000000007</v>
      </c>
      <c r="T409" s="19">
        <f>IFERROR(VLOOKUP(Table2[[#This Row],[Player]],Last1!$B:$AD,8,0),"-")</f>
        <v>0</v>
      </c>
      <c r="U409" s="19">
        <f>IFERROR(VLOOKUP(Table2[[#This Row],[Player]],Last1!$B:$AD,20,0),"-")</f>
        <v>2</v>
      </c>
      <c r="V409" s="19">
        <f>IFERROR(VLOOKUP(Table2[[#This Row],[Player]],Last1!$B:$AD,21,0),"-")</f>
        <v>1</v>
      </c>
      <c r="Y409" s="211">
        <f>Table2[[#This Row],[3PM]]</f>
        <v>0</v>
      </c>
      <c r="Z409" s="128">
        <f>Table2[[#This Row],[3PA]]</f>
        <v>0</v>
      </c>
      <c r="AA409" s="2">
        <f>IFERROR(VLOOKUP(Table2[[#This Row],[Player]],Last1!$B:$AD,12,0),"-")</f>
        <v>0</v>
      </c>
      <c r="AB409" s="2">
        <f>IFERROR(VLOOKUP(Table2[[#This Row],[Player]],Last1!$B:$AD,13,0),"-")</f>
        <v>0</v>
      </c>
      <c r="AC409" s="2">
        <f>IFERROR(VLOOKUP(Table2[[#This Row],[Player]],Last3!$B:$AD,12,0),"-")</f>
        <v>0</v>
      </c>
      <c r="AD409" s="2">
        <f>IFERROR(VLOOKUP(Table2[[#This Row],[Player]],Last3!$B:$AD,13,0),"-")</f>
        <v>0</v>
      </c>
      <c r="AE409" s="83">
        <f>0.33*AVERAGE(Table2[[#This Row],[L3_3PA]],Table2[[#This Row],[SEA_3PA]])</f>
        <v>0</v>
      </c>
      <c r="AF409" s="21">
        <f>Table2[[#This Row],[L1_3PM]]</f>
        <v>0</v>
      </c>
      <c r="AG409" s="83">
        <f>IFERROR(Table2[[#This Row],[PROJ 3PM]]-Table2[[#This Row],[LG 3PM]],"-")</f>
        <v>0</v>
      </c>
      <c r="AH409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0" spans="1:34" x14ac:dyDescent="0.3">
      <c r="A410" s="128" t="s">
        <v>483</v>
      </c>
      <c r="B410" s="210" t="str">
        <f>IFERROR(VLOOKUP(Table2[[#This Row],[Player]],Season!$B:$AD,2,0),"-")</f>
        <v>CLE</v>
      </c>
      <c r="C410" s="19">
        <f>IFERROR(VLOOKUP(Table2[[#This Row],[Player]],Season!$B:$AD,3,0),"-")</f>
        <v>26</v>
      </c>
      <c r="D410" s="19">
        <f>IFERROR(VLOOKUP(Table2[[#This Row],[Player]],Season!$B:$AD,4,0),"-")</f>
        <v>4</v>
      </c>
      <c r="E410" s="19">
        <f>IFERROR(VLOOKUP(Table2[[#This Row],[Player]],Season!$B:$AD,7,0),"-")</f>
        <v>9.1999999999999993</v>
      </c>
      <c r="F410" s="19">
        <f>IFERROR(VLOOKUP(Table2[[#This Row],[Player]],Season!$B:$AD,8,0),"-")</f>
        <v>2.2999999999999998</v>
      </c>
      <c r="G410" s="19">
        <f>IFERROR(VLOOKUP(Table2[[#This Row],[Player]],Season!$B:$AD,20,0),"-")</f>
        <v>2</v>
      </c>
      <c r="H410" s="19">
        <f>IFERROR(VLOOKUP(Table2[[#This Row],[Player]],Season!$B:$AD,21,0),"-")</f>
        <v>0.5</v>
      </c>
      <c r="I410" s="19">
        <f>IFERROR(VLOOKUP(Table2[[#This Row],[Player]],Season!$B:$AD,9,0),"-")</f>
        <v>1</v>
      </c>
      <c r="J410" s="19">
        <f>IFERROR(VLOOKUP(Table2[[#This Row],[Player]],Season!$B:$AD,10,0),"-")</f>
        <v>2.8</v>
      </c>
      <c r="K410" s="19">
        <f>IFERROR(VLOOKUP(Table2[[#This Row],[Player]],Season!$B:$AD,12,0),"-")</f>
        <v>0.3</v>
      </c>
      <c r="L410" s="19">
        <f>IFERROR(VLOOKUP(Table2[[#This Row],[Player]],Season!$B:$AD,13,0),"-")</f>
        <v>0.5</v>
      </c>
      <c r="M410" s="19">
        <f>IFERROR(VLOOKUP(Table2[[#This Row],[Player]],Season!$B:$AD,15,0),"-")</f>
        <v>0</v>
      </c>
      <c r="N410" s="19">
        <f>IFERROR(VLOOKUP(Table2[[#This Row],[Player]],Season!$B:$AD,16,0),"-")</f>
        <v>0</v>
      </c>
      <c r="O410" s="19">
        <f>IFERROR(VLOOKUP(Table2[[#This Row],[Player]],Last3!$B:$AD,7,0),"-")</f>
        <v>7.5</v>
      </c>
      <c r="P410" s="19">
        <f>IFERROR(VLOOKUP(Table2[[#This Row],[Player]],Last3!$B:$AD,8,0),"-")</f>
        <v>2.5</v>
      </c>
      <c r="Q410" s="19">
        <f>IFERROR(VLOOKUP(Table2[[#This Row],[Player]],Last3!$B:$AD,20,0),"-")</f>
        <v>1</v>
      </c>
      <c r="R410" s="19">
        <f>IFERROR(VLOOKUP(Table2[[#This Row],[Player]],Last3!$B:$AD,21,0),"-")</f>
        <v>0</v>
      </c>
      <c r="S410" s="19">
        <f>IFERROR(VLOOKUP(Table2[[#This Row],[Player]],Last1!$B:$AD,7,0),"-")</f>
        <v>12.7</v>
      </c>
      <c r="T410" s="19">
        <f>IFERROR(VLOOKUP(Table2[[#This Row],[Player]],Last1!$B:$AD,8,0),"-")</f>
        <v>2</v>
      </c>
      <c r="U410" s="19">
        <f>IFERROR(VLOOKUP(Table2[[#This Row],[Player]],Last1!$B:$AD,20,0),"-")</f>
        <v>1</v>
      </c>
      <c r="V410" s="19">
        <f>IFERROR(VLOOKUP(Table2[[#This Row],[Player]],Last1!$B:$AD,21,0),"-")</f>
        <v>0</v>
      </c>
      <c r="Y410" s="211">
        <f>Table2[[#This Row],[3PM]]</f>
        <v>0.3</v>
      </c>
      <c r="Z410" s="128">
        <f>Table2[[#This Row],[3PA]]</f>
        <v>0.5</v>
      </c>
      <c r="AA410" s="2">
        <f>IFERROR(VLOOKUP(Table2[[#This Row],[Player]],Last1!$B:$AD,12,0),"-")</f>
        <v>0</v>
      </c>
      <c r="AB410" s="2">
        <f>IFERROR(VLOOKUP(Table2[[#This Row],[Player]],Last1!$B:$AD,13,0),"-")</f>
        <v>1</v>
      </c>
      <c r="AC410" s="2">
        <f>IFERROR(VLOOKUP(Table2[[#This Row],[Player]],Last3!$B:$AD,12,0),"-")</f>
        <v>0.5</v>
      </c>
      <c r="AD410" s="2">
        <f>IFERROR(VLOOKUP(Table2[[#This Row],[Player]],Last3!$B:$AD,13,0),"-")</f>
        <v>1</v>
      </c>
      <c r="AE410" s="83">
        <f>0.33*AVERAGE(Table2[[#This Row],[L3_3PA]],Table2[[#This Row],[SEA_3PA]])</f>
        <v>0.2475</v>
      </c>
      <c r="AF410" s="21">
        <f>Table2[[#This Row],[L1_3PM]]</f>
        <v>0</v>
      </c>
      <c r="AG410" s="83">
        <f>IFERROR(Table2[[#This Row],[PROJ 3PM]]-Table2[[#This Row],[LG 3PM]],"-")</f>
        <v>0.2475</v>
      </c>
      <c r="AH41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1" spans="1:34" x14ac:dyDescent="0.3">
      <c r="A411" s="128" t="s">
        <v>495</v>
      </c>
      <c r="B411" s="210" t="str">
        <f>IFERROR(VLOOKUP(Table2[[#This Row],[Player]],Season!$B:$AD,2,0),"-")</f>
        <v>-</v>
      </c>
      <c r="C411" s="19" t="str">
        <f>IFERROR(VLOOKUP(Table2[[#This Row],[Player]],Season!$B:$AD,3,0),"-")</f>
        <v>-</v>
      </c>
      <c r="D411" s="19" t="str">
        <f>IFERROR(VLOOKUP(Table2[[#This Row],[Player]],Season!$B:$AD,4,0),"-")</f>
        <v>-</v>
      </c>
      <c r="E411" s="19" t="str">
        <f>IFERROR(VLOOKUP(Table2[[#This Row],[Player]],Season!$B:$AD,7,0),"-")</f>
        <v>-</v>
      </c>
      <c r="F411" s="19" t="str">
        <f>IFERROR(VLOOKUP(Table2[[#This Row],[Player]],Season!$B:$AD,8,0),"-")</f>
        <v>-</v>
      </c>
      <c r="G411" s="19" t="str">
        <f>IFERROR(VLOOKUP(Table2[[#This Row],[Player]],Season!$B:$AD,20,0),"-")</f>
        <v>-</v>
      </c>
      <c r="H411" s="19" t="str">
        <f>IFERROR(VLOOKUP(Table2[[#This Row],[Player]],Season!$B:$AD,21,0),"-")</f>
        <v>-</v>
      </c>
      <c r="I411" s="19" t="str">
        <f>IFERROR(VLOOKUP(Table2[[#This Row],[Player]],Season!$B:$AD,9,0),"-")</f>
        <v>-</v>
      </c>
      <c r="J411" s="19" t="str">
        <f>IFERROR(VLOOKUP(Table2[[#This Row],[Player]],Season!$B:$AD,10,0),"-")</f>
        <v>-</v>
      </c>
      <c r="K411" s="19" t="str">
        <f>IFERROR(VLOOKUP(Table2[[#This Row],[Player]],Season!$B:$AD,12,0),"-")</f>
        <v>-</v>
      </c>
      <c r="L411" s="19" t="str">
        <f>IFERROR(VLOOKUP(Table2[[#This Row],[Player]],Season!$B:$AD,13,0),"-")</f>
        <v>-</v>
      </c>
      <c r="M411" s="19" t="str">
        <f>IFERROR(VLOOKUP(Table2[[#This Row],[Player]],Season!$B:$AD,15,0),"-")</f>
        <v>-</v>
      </c>
      <c r="N411" s="19" t="str">
        <f>IFERROR(VLOOKUP(Table2[[#This Row],[Player]],Season!$B:$AD,16,0),"-")</f>
        <v>-</v>
      </c>
      <c r="O411" s="19" t="str">
        <f>IFERROR(VLOOKUP(Table2[[#This Row],[Player]],Last3!$B:$AD,7,0),"-")</f>
        <v>-</v>
      </c>
      <c r="P411" s="19" t="str">
        <f>IFERROR(VLOOKUP(Table2[[#This Row],[Player]],Last3!$B:$AD,8,0),"-")</f>
        <v>-</v>
      </c>
      <c r="Q411" s="19" t="str">
        <f>IFERROR(VLOOKUP(Table2[[#This Row],[Player]],Last3!$B:$AD,20,0),"-")</f>
        <v>-</v>
      </c>
      <c r="R411" s="19" t="str">
        <f>IFERROR(VLOOKUP(Table2[[#This Row],[Player]],Last3!$B:$AD,21,0),"-")</f>
        <v>-</v>
      </c>
      <c r="S411" s="19" t="str">
        <f>IFERROR(VLOOKUP(Table2[[#This Row],[Player]],Last1!$B:$AD,7,0),"-")</f>
        <v>-</v>
      </c>
      <c r="T411" s="19" t="str">
        <f>IFERROR(VLOOKUP(Table2[[#This Row],[Player]],Last1!$B:$AD,8,0),"-")</f>
        <v>-</v>
      </c>
      <c r="U411" s="19" t="str">
        <f>IFERROR(VLOOKUP(Table2[[#This Row],[Player]],Last1!$B:$AD,20,0),"-")</f>
        <v>-</v>
      </c>
      <c r="V411" s="19" t="str">
        <f>IFERROR(VLOOKUP(Table2[[#This Row],[Player]],Last1!$B:$AD,21,0),"-")</f>
        <v>-</v>
      </c>
      <c r="Y411" s="211" t="str">
        <f>Table2[[#This Row],[3PM]]</f>
        <v>-</v>
      </c>
      <c r="Z411" s="128" t="str">
        <f>Table2[[#This Row],[3PA]]</f>
        <v>-</v>
      </c>
      <c r="AA411" s="2" t="str">
        <f>IFERROR(VLOOKUP(Table2[[#This Row],[Player]],Last1!$B:$AD,12,0),"-")</f>
        <v>-</v>
      </c>
      <c r="AB411" s="2" t="str">
        <f>IFERROR(VLOOKUP(Table2[[#This Row],[Player]],Last1!$B:$AD,13,0),"-")</f>
        <v>-</v>
      </c>
      <c r="AC411" s="2" t="str">
        <f>IFERROR(VLOOKUP(Table2[[#This Row],[Player]],Last3!$B:$AD,12,0),"-")</f>
        <v>-</v>
      </c>
      <c r="AD411" s="2" t="str">
        <f>IFERROR(VLOOKUP(Table2[[#This Row],[Player]],Last3!$B:$AD,13,0),"-")</f>
        <v>-</v>
      </c>
      <c r="AE411" s="83" t="e">
        <f>0.33*AVERAGE(Table2[[#This Row],[L3_3PA]],Table2[[#This Row],[SEA_3PA]])</f>
        <v>#DIV/0!</v>
      </c>
      <c r="AF411" s="21" t="str">
        <f>Table2[[#This Row],[L1_3PM]]</f>
        <v>-</v>
      </c>
      <c r="AG411" s="83" t="str">
        <f>IFERROR(Table2[[#This Row],[PROJ 3PM]]-Table2[[#This Row],[LG 3PM]],"-")</f>
        <v>-</v>
      </c>
      <c r="AH411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12" spans="1:34" x14ac:dyDescent="0.3">
      <c r="A412" s="128" t="s">
        <v>492</v>
      </c>
      <c r="B412" s="210" t="str">
        <f>IFERROR(VLOOKUP(Table2[[#This Row],[Player]],Season!$B:$AD,2,0),"-")</f>
        <v>MIL</v>
      </c>
      <c r="C412" s="19">
        <f>IFERROR(VLOOKUP(Table2[[#This Row],[Player]],Season!$B:$AD,3,0),"-")</f>
        <v>30</v>
      </c>
      <c r="D412" s="19">
        <f>IFERROR(VLOOKUP(Table2[[#This Row],[Player]],Season!$B:$AD,4,0),"-")</f>
        <v>5</v>
      </c>
      <c r="E412" s="19">
        <f>IFERROR(VLOOKUP(Table2[[#This Row],[Player]],Season!$B:$AD,7,0),"-")</f>
        <v>4.4000000000000004</v>
      </c>
      <c r="F412" s="19">
        <f>IFERROR(VLOOKUP(Table2[[#This Row],[Player]],Season!$B:$AD,8,0),"-")</f>
        <v>2</v>
      </c>
      <c r="G412" s="19">
        <f>IFERROR(VLOOKUP(Table2[[#This Row],[Player]],Season!$B:$AD,20,0),"-")</f>
        <v>1</v>
      </c>
      <c r="H412" s="19">
        <f>IFERROR(VLOOKUP(Table2[[#This Row],[Player]],Season!$B:$AD,21,0),"-")</f>
        <v>0.6</v>
      </c>
      <c r="I412" s="19">
        <f>IFERROR(VLOOKUP(Table2[[#This Row],[Player]],Season!$B:$AD,9,0),"-")</f>
        <v>1</v>
      </c>
      <c r="J412" s="19">
        <f>IFERROR(VLOOKUP(Table2[[#This Row],[Player]],Season!$B:$AD,10,0),"-")</f>
        <v>1.4</v>
      </c>
      <c r="K412" s="19">
        <f>IFERROR(VLOOKUP(Table2[[#This Row],[Player]],Season!$B:$AD,12,0),"-")</f>
        <v>0</v>
      </c>
      <c r="L412" s="19">
        <f>IFERROR(VLOOKUP(Table2[[#This Row],[Player]],Season!$B:$AD,13,0),"-")</f>
        <v>0.2</v>
      </c>
      <c r="M412" s="19">
        <f>IFERROR(VLOOKUP(Table2[[#This Row],[Player]],Season!$B:$AD,15,0),"-")</f>
        <v>0</v>
      </c>
      <c r="N412" s="19">
        <f>IFERROR(VLOOKUP(Table2[[#This Row],[Player]],Season!$B:$AD,16,0),"-")</f>
        <v>0</v>
      </c>
      <c r="O412" s="19">
        <f>IFERROR(VLOOKUP(Table2[[#This Row],[Player]],Last3!$B:$AD,7,0),"-")</f>
        <v>5.4</v>
      </c>
      <c r="P412" s="19">
        <f>IFERROR(VLOOKUP(Table2[[#This Row],[Player]],Last3!$B:$AD,8,0),"-")</f>
        <v>2.7</v>
      </c>
      <c r="Q412" s="19">
        <f>IFERROR(VLOOKUP(Table2[[#This Row],[Player]],Last3!$B:$AD,20,0),"-")</f>
        <v>1</v>
      </c>
      <c r="R412" s="19">
        <f>IFERROR(VLOOKUP(Table2[[#This Row],[Player]],Last3!$B:$AD,21,0),"-")</f>
        <v>1</v>
      </c>
      <c r="S412" s="19">
        <f>IFERROR(VLOOKUP(Table2[[#This Row],[Player]],Last1!$B:$AD,7,0),"-")</f>
        <v>1.1000000000000001</v>
      </c>
      <c r="T412" s="19">
        <f>IFERROR(VLOOKUP(Table2[[#This Row],[Player]],Last1!$B:$AD,8,0),"-")</f>
        <v>2</v>
      </c>
      <c r="U412" s="19">
        <f>IFERROR(VLOOKUP(Table2[[#This Row],[Player]],Last1!$B:$AD,20,0),"-")</f>
        <v>0</v>
      </c>
      <c r="V412" s="19">
        <f>IFERROR(VLOOKUP(Table2[[#This Row],[Player]],Last1!$B:$AD,21,0),"-")</f>
        <v>0</v>
      </c>
      <c r="Y412" s="211">
        <f>Table2[[#This Row],[3PM]]</f>
        <v>0</v>
      </c>
      <c r="Z412" s="128">
        <f>Table2[[#This Row],[3PA]]</f>
        <v>0.2</v>
      </c>
      <c r="AA412" s="2">
        <f>IFERROR(VLOOKUP(Table2[[#This Row],[Player]],Last1!$B:$AD,12,0),"-")</f>
        <v>0</v>
      </c>
      <c r="AB412" s="2">
        <f>IFERROR(VLOOKUP(Table2[[#This Row],[Player]],Last1!$B:$AD,13,0),"-")</f>
        <v>0</v>
      </c>
      <c r="AC412" s="2">
        <f>IFERROR(VLOOKUP(Table2[[#This Row],[Player]],Last3!$B:$AD,12,0),"-")</f>
        <v>0</v>
      </c>
      <c r="AD412" s="2">
        <f>IFERROR(VLOOKUP(Table2[[#This Row],[Player]],Last3!$B:$AD,13,0),"-")</f>
        <v>0</v>
      </c>
      <c r="AE412" s="83">
        <f>0.33*AVERAGE(Table2[[#This Row],[L3_3PA]],Table2[[#This Row],[SEA_3PA]])</f>
        <v>3.3000000000000002E-2</v>
      </c>
      <c r="AF412" s="21">
        <f>Table2[[#This Row],[L1_3PM]]</f>
        <v>0</v>
      </c>
      <c r="AG412" s="83">
        <f>IFERROR(Table2[[#This Row],[PROJ 3PM]]-Table2[[#This Row],[LG 3PM]],"-")</f>
        <v>3.3000000000000002E-2</v>
      </c>
      <c r="AH412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3" spans="1:34" x14ac:dyDescent="0.3">
      <c r="A413" s="128" t="s">
        <v>2348</v>
      </c>
      <c r="B413" s="210" t="str">
        <f>IFERROR(VLOOKUP(Table2[[#This Row],[Player]],Season!$B:$AD,2,0),"-")</f>
        <v>-</v>
      </c>
      <c r="C413" s="19" t="str">
        <f>IFERROR(VLOOKUP(Table2[[#This Row],[Player]],Season!$B:$AD,3,0),"-")</f>
        <v>-</v>
      </c>
      <c r="D413" s="19" t="str">
        <f>IFERROR(VLOOKUP(Table2[[#This Row],[Player]],Season!$B:$AD,4,0),"-")</f>
        <v>-</v>
      </c>
      <c r="E413" s="19" t="str">
        <f>IFERROR(VLOOKUP(Table2[[#This Row],[Player]],Season!$B:$AD,7,0),"-")</f>
        <v>-</v>
      </c>
      <c r="F413" s="19" t="str">
        <f>IFERROR(VLOOKUP(Table2[[#This Row],[Player]],Season!$B:$AD,8,0),"-")</f>
        <v>-</v>
      </c>
      <c r="G413" s="19" t="str">
        <f>IFERROR(VLOOKUP(Table2[[#This Row],[Player]],Season!$B:$AD,20,0),"-")</f>
        <v>-</v>
      </c>
      <c r="H413" s="19" t="str">
        <f>IFERROR(VLOOKUP(Table2[[#This Row],[Player]],Season!$B:$AD,21,0),"-")</f>
        <v>-</v>
      </c>
      <c r="I413" s="19" t="str">
        <f>IFERROR(VLOOKUP(Table2[[#This Row],[Player]],Season!$B:$AD,9,0),"-")</f>
        <v>-</v>
      </c>
      <c r="J413" s="19" t="str">
        <f>IFERROR(VLOOKUP(Table2[[#This Row],[Player]],Season!$B:$AD,10,0),"-")</f>
        <v>-</v>
      </c>
      <c r="K413" s="19" t="str">
        <f>IFERROR(VLOOKUP(Table2[[#This Row],[Player]],Season!$B:$AD,12,0),"-")</f>
        <v>-</v>
      </c>
      <c r="L413" s="19" t="str">
        <f>IFERROR(VLOOKUP(Table2[[#This Row],[Player]],Season!$B:$AD,13,0),"-")</f>
        <v>-</v>
      </c>
      <c r="M413" s="19" t="str">
        <f>IFERROR(VLOOKUP(Table2[[#This Row],[Player]],Season!$B:$AD,15,0),"-")</f>
        <v>-</v>
      </c>
      <c r="N413" s="19" t="str">
        <f>IFERROR(VLOOKUP(Table2[[#This Row],[Player]],Season!$B:$AD,16,0),"-")</f>
        <v>-</v>
      </c>
      <c r="O413" s="19" t="str">
        <f>IFERROR(VLOOKUP(Table2[[#This Row],[Player]],Last3!$B:$AD,7,0),"-")</f>
        <v>-</v>
      </c>
      <c r="P413" s="19" t="str">
        <f>IFERROR(VLOOKUP(Table2[[#This Row],[Player]],Last3!$B:$AD,8,0),"-")</f>
        <v>-</v>
      </c>
      <c r="Q413" s="19" t="str">
        <f>IFERROR(VLOOKUP(Table2[[#This Row],[Player]],Last3!$B:$AD,20,0),"-")</f>
        <v>-</v>
      </c>
      <c r="R413" s="19" t="str">
        <f>IFERROR(VLOOKUP(Table2[[#This Row],[Player]],Last3!$B:$AD,21,0),"-")</f>
        <v>-</v>
      </c>
      <c r="S413" s="19" t="str">
        <f>IFERROR(VLOOKUP(Table2[[#This Row],[Player]],Last1!$B:$AD,7,0),"-")</f>
        <v>-</v>
      </c>
      <c r="T413" s="19" t="str">
        <f>IFERROR(VLOOKUP(Table2[[#This Row],[Player]],Last1!$B:$AD,8,0),"-")</f>
        <v>-</v>
      </c>
      <c r="U413" s="19" t="str">
        <f>IFERROR(VLOOKUP(Table2[[#This Row],[Player]],Last1!$B:$AD,20,0),"-")</f>
        <v>-</v>
      </c>
      <c r="V413" s="19" t="str">
        <f>IFERROR(VLOOKUP(Table2[[#This Row],[Player]],Last1!$B:$AD,21,0),"-")</f>
        <v>-</v>
      </c>
      <c r="Y413" s="211" t="str">
        <f>Table2[[#This Row],[3PM]]</f>
        <v>-</v>
      </c>
      <c r="Z413" s="128" t="str">
        <f>Table2[[#This Row],[3PA]]</f>
        <v>-</v>
      </c>
      <c r="AA413" s="2" t="str">
        <f>IFERROR(VLOOKUP(Table2[[#This Row],[Player]],Last1!$B:$AD,12,0),"-")</f>
        <v>-</v>
      </c>
      <c r="AB413" s="2" t="str">
        <f>IFERROR(VLOOKUP(Table2[[#This Row],[Player]],Last1!$B:$AD,13,0),"-")</f>
        <v>-</v>
      </c>
      <c r="AC413" s="2" t="str">
        <f>IFERROR(VLOOKUP(Table2[[#This Row],[Player]],Last3!$B:$AD,12,0),"-")</f>
        <v>-</v>
      </c>
      <c r="AD413" s="2" t="str">
        <f>IFERROR(VLOOKUP(Table2[[#This Row],[Player]],Last3!$B:$AD,13,0),"-")</f>
        <v>-</v>
      </c>
      <c r="AE413" s="83" t="e">
        <f>0.33*AVERAGE(Table2[[#This Row],[L3_3PA]],Table2[[#This Row],[SEA_3PA]])</f>
        <v>#DIV/0!</v>
      </c>
      <c r="AF413" s="21" t="str">
        <f>Table2[[#This Row],[L1_3PM]]</f>
        <v>-</v>
      </c>
      <c r="AG413" s="83" t="str">
        <f>IFERROR(Table2[[#This Row],[PROJ 3PM]]-Table2[[#This Row],[LG 3PM]],"-")</f>
        <v>-</v>
      </c>
      <c r="AH413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14" spans="1:34" x14ac:dyDescent="0.3">
      <c r="A414" s="128" t="s">
        <v>477</v>
      </c>
      <c r="B414" s="210" t="str">
        <f>IFERROR(VLOOKUP(Table2[[#This Row],[Player]],Season!$B:$AD,2,0),"-")</f>
        <v>DEN</v>
      </c>
      <c r="C414" s="19">
        <f>IFERROR(VLOOKUP(Table2[[#This Row],[Player]],Season!$B:$AD,3,0),"-")</f>
        <v>25</v>
      </c>
      <c r="D414" s="19">
        <f>IFERROR(VLOOKUP(Table2[[#This Row],[Player]],Season!$B:$AD,4,0),"-")</f>
        <v>2</v>
      </c>
      <c r="E414" s="19">
        <f>IFERROR(VLOOKUP(Table2[[#This Row],[Player]],Season!$B:$AD,7,0),"-")</f>
        <v>4</v>
      </c>
      <c r="F414" s="19">
        <f>IFERROR(VLOOKUP(Table2[[#This Row],[Player]],Season!$B:$AD,8,0),"-")</f>
        <v>3.5</v>
      </c>
      <c r="G414" s="19">
        <f>IFERROR(VLOOKUP(Table2[[#This Row],[Player]],Season!$B:$AD,20,0),"-")</f>
        <v>1</v>
      </c>
      <c r="H414" s="19">
        <f>IFERROR(VLOOKUP(Table2[[#This Row],[Player]],Season!$B:$AD,21,0),"-")</f>
        <v>1.5</v>
      </c>
      <c r="I414" s="19">
        <f>IFERROR(VLOOKUP(Table2[[#This Row],[Player]],Season!$B:$AD,9,0),"-")</f>
        <v>1</v>
      </c>
      <c r="J414" s="19">
        <f>IFERROR(VLOOKUP(Table2[[#This Row],[Player]],Season!$B:$AD,10,0),"-")</f>
        <v>1</v>
      </c>
      <c r="K414" s="19">
        <f>IFERROR(VLOOKUP(Table2[[#This Row],[Player]],Season!$B:$AD,12,0),"-")</f>
        <v>1</v>
      </c>
      <c r="L414" s="19">
        <f>IFERROR(VLOOKUP(Table2[[#This Row],[Player]],Season!$B:$AD,13,0),"-")</f>
        <v>1</v>
      </c>
      <c r="M414" s="19">
        <f>IFERROR(VLOOKUP(Table2[[#This Row],[Player]],Season!$B:$AD,15,0),"-")</f>
        <v>0.5</v>
      </c>
      <c r="N414" s="19">
        <f>IFERROR(VLOOKUP(Table2[[#This Row],[Player]],Season!$B:$AD,16,0),"-")</f>
        <v>1</v>
      </c>
      <c r="O414" s="19" t="str">
        <f>IFERROR(VLOOKUP(Table2[[#This Row],[Player]],Last3!$B:$AD,7,0),"-")</f>
        <v>-</v>
      </c>
      <c r="P414" s="19" t="str">
        <f>IFERROR(VLOOKUP(Table2[[#This Row],[Player]],Last3!$B:$AD,8,0),"-")</f>
        <v>-</v>
      </c>
      <c r="Q414" s="19" t="str">
        <f>IFERROR(VLOOKUP(Table2[[#This Row],[Player]],Last3!$B:$AD,20,0),"-")</f>
        <v>-</v>
      </c>
      <c r="R414" s="19" t="str">
        <f>IFERROR(VLOOKUP(Table2[[#This Row],[Player]],Last3!$B:$AD,21,0),"-")</f>
        <v>-</v>
      </c>
      <c r="S414" s="19" t="str">
        <f>IFERROR(VLOOKUP(Table2[[#This Row],[Player]],Last1!$B:$AD,7,0),"-")</f>
        <v>-</v>
      </c>
      <c r="T414" s="19" t="str">
        <f>IFERROR(VLOOKUP(Table2[[#This Row],[Player]],Last1!$B:$AD,8,0),"-")</f>
        <v>-</v>
      </c>
      <c r="U414" s="19" t="str">
        <f>IFERROR(VLOOKUP(Table2[[#This Row],[Player]],Last1!$B:$AD,20,0),"-")</f>
        <v>-</v>
      </c>
      <c r="V414" s="19" t="str">
        <f>IFERROR(VLOOKUP(Table2[[#This Row],[Player]],Last1!$B:$AD,21,0),"-")</f>
        <v>-</v>
      </c>
      <c r="Y414" s="211">
        <f>Table2[[#This Row],[3PM]]</f>
        <v>1</v>
      </c>
      <c r="Z414" s="128">
        <f>Table2[[#This Row],[3PA]]</f>
        <v>1</v>
      </c>
      <c r="AA414" s="2" t="str">
        <f>IFERROR(VLOOKUP(Table2[[#This Row],[Player]],Last1!$B:$AD,12,0),"-")</f>
        <v>-</v>
      </c>
      <c r="AB414" s="2" t="str">
        <f>IFERROR(VLOOKUP(Table2[[#This Row],[Player]],Last1!$B:$AD,13,0),"-")</f>
        <v>-</v>
      </c>
      <c r="AC414" s="2" t="str">
        <f>IFERROR(VLOOKUP(Table2[[#This Row],[Player]],Last3!$B:$AD,12,0),"-")</f>
        <v>-</v>
      </c>
      <c r="AD414" s="2" t="str">
        <f>IFERROR(VLOOKUP(Table2[[#This Row],[Player]],Last3!$B:$AD,13,0),"-")</f>
        <v>-</v>
      </c>
      <c r="AE414" s="83">
        <f>0.33*AVERAGE(Table2[[#This Row],[L3_3PA]],Table2[[#This Row],[SEA_3PA]])</f>
        <v>0.33</v>
      </c>
      <c r="AF414" s="21" t="str">
        <f>Table2[[#This Row],[L1_3PM]]</f>
        <v>-</v>
      </c>
      <c r="AG414" s="83" t="str">
        <f>IFERROR(Table2[[#This Row],[PROJ 3PM]]-Table2[[#This Row],[LG 3PM]],"-")</f>
        <v>-</v>
      </c>
      <c r="AH414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5" spans="1:34" x14ac:dyDescent="0.3">
      <c r="A415" s="128" t="s">
        <v>488</v>
      </c>
      <c r="B415" s="210" t="str">
        <f>IFERROR(VLOOKUP(Table2[[#This Row],[Player]],Season!$B:$AD,2,0),"-")</f>
        <v>TOR</v>
      </c>
      <c r="C415" s="19">
        <f>IFERROR(VLOOKUP(Table2[[#This Row],[Player]],Season!$B:$AD,3,0),"-")</f>
        <v>22</v>
      </c>
      <c r="D415" s="19">
        <f>IFERROR(VLOOKUP(Table2[[#This Row],[Player]],Season!$B:$AD,4,0),"-")</f>
        <v>2</v>
      </c>
      <c r="E415" s="19">
        <f>IFERROR(VLOOKUP(Table2[[#This Row],[Player]],Season!$B:$AD,7,0),"-")</f>
        <v>3.5</v>
      </c>
      <c r="F415" s="19">
        <f>IFERROR(VLOOKUP(Table2[[#This Row],[Player]],Season!$B:$AD,8,0),"-")</f>
        <v>1</v>
      </c>
      <c r="G415" s="19">
        <f>IFERROR(VLOOKUP(Table2[[#This Row],[Player]],Season!$B:$AD,20,0),"-")</f>
        <v>0</v>
      </c>
      <c r="H415" s="19">
        <f>IFERROR(VLOOKUP(Table2[[#This Row],[Player]],Season!$B:$AD,21,0),"-")</f>
        <v>0</v>
      </c>
      <c r="I415" s="19">
        <f>IFERROR(VLOOKUP(Table2[[#This Row],[Player]],Season!$B:$AD,9,0),"-")</f>
        <v>0.5</v>
      </c>
      <c r="J415" s="19">
        <f>IFERROR(VLOOKUP(Table2[[#This Row],[Player]],Season!$B:$AD,10,0),"-")</f>
        <v>1.5</v>
      </c>
      <c r="K415" s="19">
        <f>IFERROR(VLOOKUP(Table2[[#This Row],[Player]],Season!$B:$AD,12,0),"-")</f>
        <v>0</v>
      </c>
      <c r="L415" s="19">
        <f>IFERROR(VLOOKUP(Table2[[#This Row],[Player]],Season!$B:$AD,13,0),"-")</f>
        <v>1</v>
      </c>
      <c r="M415" s="19">
        <f>IFERROR(VLOOKUP(Table2[[#This Row],[Player]],Season!$B:$AD,15,0),"-")</f>
        <v>0</v>
      </c>
      <c r="N415" s="19">
        <f>IFERROR(VLOOKUP(Table2[[#This Row],[Player]],Season!$B:$AD,16,0),"-")</f>
        <v>0</v>
      </c>
      <c r="O415" s="19">
        <f>IFERROR(VLOOKUP(Table2[[#This Row],[Player]],Last3!$B:$AD,7,0),"-")</f>
        <v>2.2000000000000002</v>
      </c>
      <c r="P415" s="19">
        <f>IFERROR(VLOOKUP(Table2[[#This Row],[Player]],Last3!$B:$AD,8,0),"-")</f>
        <v>0</v>
      </c>
      <c r="Q415" s="19">
        <f>IFERROR(VLOOKUP(Table2[[#This Row],[Player]],Last3!$B:$AD,20,0),"-")</f>
        <v>0</v>
      </c>
      <c r="R415" s="19">
        <f>IFERROR(VLOOKUP(Table2[[#This Row],[Player]],Last3!$B:$AD,21,0),"-")</f>
        <v>0</v>
      </c>
      <c r="S415" s="19" t="str">
        <f>IFERROR(VLOOKUP(Table2[[#This Row],[Player]],Last1!$B:$AD,7,0),"-")</f>
        <v>-</v>
      </c>
      <c r="T415" s="19" t="str">
        <f>IFERROR(VLOOKUP(Table2[[#This Row],[Player]],Last1!$B:$AD,8,0),"-")</f>
        <v>-</v>
      </c>
      <c r="U415" s="19" t="str">
        <f>IFERROR(VLOOKUP(Table2[[#This Row],[Player]],Last1!$B:$AD,20,0),"-")</f>
        <v>-</v>
      </c>
      <c r="V415" s="19" t="str">
        <f>IFERROR(VLOOKUP(Table2[[#This Row],[Player]],Last1!$B:$AD,21,0),"-")</f>
        <v>-</v>
      </c>
      <c r="Y415" s="211">
        <f>Table2[[#This Row],[3PM]]</f>
        <v>0</v>
      </c>
      <c r="Z415" s="128">
        <f>Table2[[#This Row],[3PA]]</f>
        <v>1</v>
      </c>
      <c r="AA415" s="2" t="str">
        <f>IFERROR(VLOOKUP(Table2[[#This Row],[Player]],Last1!$B:$AD,12,0),"-")</f>
        <v>-</v>
      </c>
      <c r="AB415" s="2" t="str">
        <f>IFERROR(VLOOKUP(Table2[[#This Row],[Player]],Last1!$B:$AD,13,0),"-")</f>
        <v>-</v>
      </c>
      <c r="AC415" s="2">
        <f>IFERROR(VLOOKUP(Table2[[#This Row],[Player]],Last3!$B:$AD,12,0),"-")</f>
        <v>0</v>
      </c>
      <c r="AD415" s="2">
        <f>IFERROR(VLOOKUP(Table2[[#This Row],[Player]],Last3!$B:$AD,13,0),"-")</f>
        <v>1</v>
      </c>
      <c r="AE415" s="83">
        <f>0.33*AVERAGE(Table2[[#This Row],[L3_3PA]],Table2[[#This Row],[SEA_3PA]])</f>
        <v>0.33</v>
      </c>
      <c r="AF415" s="21" t="str">
        <f>Table2[[#This Row],[L1_3PM]]</f>
        <v>-</v>
      </c>
      <c r="AG415" s="83" t="str">
        <f>IFERROR(Table2[[#This Row],[PROJ 3PM]]-Table2[[#This Row],[LG 3PM]],"-")</f>
        <v>-</v>
      </c>
      <c r="AH41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6" spans="1:34" x14ac:dyDescent="0.3">
      <c r="A416" s="128" t="s">
        <v>2349</v>
      </c>
      <c r="B416" s="210" t="str">
        <f>IFERROR(VLOOKUP(Table2[[#This Row],[Player]],Season!$B:$AD,2,0),"-")</f>
        <v>-</v>
      </c>
      <c r="C416" s="19" t="str">
        <f>IFERROR(VLOOKUP(Table2[[#This Row],[Player]],Season!$B:$AD,3,0),"-")</f>
        <v>-</v>
      </c>
      <c r="D416" s="19" t="str">
        <f>IFERROR(VLOOKUP(Table2[[#This Row],[Player]],Season!$B:$AD,4,0),"-")</f>
        <v>-</v>
      </c>
      <c r="E416" s="19" t="str">
        <f>IFERROR(VLOOKUP(Table2[[#This Row],[Player]],Season!$B:$AD,7,0),"-")</f>
        <v>-</v>
      </c>
      <c r="F416" s="19" t="str">
        <f>IFERROR(VLOOKUP(Table2[[#This Row],[Player]],Season!$B:$AD,8,0),"-")</f>
        <v>-</v>
      </c>
      <c r="G416" s="19" t="str">
        <f>IFERROR(VLOOKUP(Table2[[#This Row],[Player]],Season!$B:$AD,20,0),"-")</f>
        <v>-</v>
      </c>
      <c r="H416" s="19" t="str">
        <f>IFERROR(VLOOKUP(Table2[[#This Row],[Player]],Season!$B:$AD,21,0),"-")</f>
        <v>-</v>
      </c>
      <c r="I416" s="19" t="str">
        <f>IFERROR(VLOOKUP(Table2[[#This Row],[Player]],Season!$B:$AD,9,0),"-")</f>
        <v>-</v>
      </c>
      <c r="J416" s="19" t="str">
        <f>IFERROR(VLOOKUP(Table2[[#This Row],[Player]],Season!$B:$AD,10,0),"-")</f>
        <v>-</v>
      </c>
      <c r="K416" s="19" t="str">
        <f>IFERROR(VLOOKUP(Table2[[#This Row],[Player]],Season!$B:$AD,12,0),"-")</f>
        <v>-</v>
      </c>
      <c r="L416" s="19" t="str">
        <f>IFERROR(VLOOKUP(Table2[[#This Row],[Player]],Season!$B:$AD,13,0),"-")</f>
        <v>-</v>
      </c>
      <c r="M416" s="19" t="str">
        <f>IFERROR(VLOOKUP(Table2[[#This Row],[Player]],Season!$B:$AD,15,0),"-")</f>
        <v>-</v>
      </c>
      <c r="N416" s="19" t="str">
        <f>IFERROR(VLOOKUP(Table2[[#This Row],[Player]],Season!$B:$AD,16,0),"-")</f>
        <v>-</v>
      </c>
      <c r="O416" s="19" t="str">
        <f>IFERROR(VLOOKUP(Table2[[#This Row],[Player]],Last3!$B:$AD,7,0),"-")</f>
        <v>-</v>
      </c>
      <c r="P416" s="19" t="str">
        <f>IFERROR(VLOOKUP(Table2[[#This Row],[Player]],Last3!$B:$AD,8,0),"-")</f>
        <v>-</v>
      </c>
      <c r="Q416" s="19" t="str">
        <f>IFERROR(VLOOKUP(Table2[[#This Row],[Player]],Last3!$B:$AD,20,0),"-")</f>
        <v>-</v>
      </c>
      <c r="R416" s="19" t="str">
        <f>IFERROR(VLOOKUP(Table2[[#This Row],[Player]],Last3!$B:$AD,21,0),"-")</f>
        <v>-</v>
      </c>
      <c r="S416" s="19" t="str">
        <f>IFERROR(VLOOKUP(Table2[[#This Row],[Player]],Last1!$B:$AD,7,0),"-")</f>
        <v>-</v>
      </c>
      <c r="T416" s="19" t="str">
        <f>IFERROR(VLOOKUP(Table2[[#This Row],[Player]],Last1!$B:$AD,8,0),"-")</f>
        <v>-</v>
      </c>
      <c r="U416" s="19" t="str">
        <f>IFERROR(VLOOKUP(Table2[[#This Row],[Player]],Last1!$B:$AD,20,0),"-")</f>
        <v>-</v>
      </c>
      <c r="V416" s="19" t="str">
        <f>IFERROR(VLOOKUP(Table2[[#This Row],[Player]],Last1!$B:$AD,21,0),"-")</f>
        <v>-</v>
      </c>
      <c r="Y416" s="211" t="str">
        <f>Table2[[#This Row],[3PM]]</f>
        <v>-</v>
      </c>
      <c r="Z416" s="128" t="str">
        <f>Table2[[#This Row],[3PA]]</f>
        <v>-</v>
      </c>
      <c r="AA416" s="2" t="str">
        <f>IFERROR(VLOOKUP(Table2[[#This Row],[Player]],Last1!$B:$AD,12,0),"-")</f>
        <v>-</v>
      </c>
      <c r="AB416" s="2" t="str">
        <f>IFERROR(VLOOKUP(Table2[[#This Row],[Player]],Last1!$B:$AD,13,0),"-")</f>
        <v>-</v>
      </c>
      <c r="AC416" s="2" t="str">
        <f>IFERROR(VLOOKUP(Table2[[#This Row],[Player]],Last3!$B:$AD,12,0),"-")</f>
        <v>-</v>
      </c>
      <c r="AD416" s="2" t="str">
        <f>IFERROR(VLOOKUP(Table2[[#This Row],[Player]],Last3!$B:$AD,13,0),"-")</f>
        <v>-</v>
      </c>
      <c r="AE416" s="83" t="e">
        <f>0.33*AVERAGE(Table2[[#This Row],[L3_3PA]],Table2[[#This Row],[SEA_3PA]])</f>
        <v>#DIV/0!</v>
      </c>
      <c r="AF416" s="21" t="str">
        <f>Table2[[#This Row],[L1_3PM]]</f>
        <v>-</v>
      </c>
      <c r="AG416" s="83" t="str">
        <f>IFERROR(Table2[[#This Row],[PROJ 3PM]]-Table2[[#This Row],[LG 3PM]],"-")</f>
        <v>-</v>
      </c>
      <c r="AH416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17" spans="1:34" x14ac:dyDescent="0.3">
      <c r="A417" s="128" t="s">
        <v>560</v>
      </c>
      <c r="B417" s="210" t="str">
        <f>IFERROR(VLOOKUP(Table2[[#This Row],[Player]],Season!$B:$AD,2,0),"-")</f>
        <v>POR</v>
      </c>
      <c r="C417" s="19">
        <f>IFERROR(VLOOKUP(Table2[[#This Row],[Player]],Season!$B:$AD,3,0),"-")</f>
        <v>20</v>
      </c>
      <c r="D417" s="19">
        <f>IFERROR(VLOOKUP(Table2[[#This Row],[Player]],Season!$B:$AD,4,0),"-")</f>
        <v>3</v>
      </c>
      <c r="E417" s="19">
        <f>IFERROR(VLOOKUP(Table2[[#This Row],[Player]],Season!$B:$AD,7,0),"-")</f>
        <v>8.6</v>
      </c>
      <c r="F417" s="19">
        <f>IFERROR(VLOOKUP(Table2[[#This Row],[Player]],Season!$B:$AD,8,0),"-")</f>
        <v>0</v>
      </c>
      <c r="G417" s="19">
        <f>IFERROR(VLOOKUP(Table2[[#This Row],[Player]],Season!$B:$AD,20,0),"-")</f>
        <v>0.7</v>
      </c>
      <c r="H417" s="19">
        <f>IFERROR(VLOOKUP(Table2[[#This Row],[Player]],Season!$B:$AD,21,0),"-")</f>
        <v>0</v>
      </c>
      <c r="I417" s="19">
        <f>IFERROR(VLOOKUP(Table2[[#This Row],[Player]],Season!$B:$AD,9,0),"-")</f>
        <v>0</v>
      </c>
      <c r="J417" s="19">
        <f>IFERROR(VLOOKUP(Table2[[#This Row],[Player]],Season!$B:$AD,10,0),"-")</f>
        <v>1</v>
      </c>
      <c r="K417" s="19">
        <f>IFERROR(VLOOKUP(Table2[[#This Row],[Player]],Season!$B:$AD,12,0),"-")</f>
        <v>0</v>
      </c>
      <c r="L417" s="19">
        <f>IFERROR(VLOOKUP(Table2[[#This Row],[Player]],Season!$B:$AD,13,0),"-")</f>
        <v>0.7</v>
      </c>
      <c r="M417" s="19">
        <f>IFERROR(VLOOKUP(Table2[[#This Row],[Player]],Season!$B:$AD,15,0),"-")</f>
        <v>0</v>
      </c>
      <c r="N417" s="19">
        <f>IFERROR(VLOOKUP(Table2[[#This Row],[Player]],Season!$B:$AD,16,0),"-")</f>
        <v>0</v>
      </c>
      <c r="O417" s="19">
        <f>IFERROR(VLOOKUP(Table2[[#This Row],[Player]],Last3!$B:$AD,7,0),"-")</f>
        <v>8.6</v>
      </c>
      <c r="P417" s="19">
        <f>IFERROR(VLOOKUP(Table2[[#This Row],[Player]],Last3!$B:$AD,8,0),"-")</f>
        <v>0</v>
      </c>
      <c r="Q417" s="19">
        <f>IFERROR(VLOOKUP(Table2[[#This Row],[Player]],Last3!$B:$AD,20,0),"-")</f>
        <v>0.7</v>
      </c>
      <c r="R417" s="19">
        <f>IFERROR(VLOOKUP(Table2[[#This Row],[Player]],Last3!$B:$AD,21,0),"-")</f>
        <v>0</v>
      </c>
      <c r="S417" s="19">
        <f>IFERROR(VLOOKUP(Table2[[#This Row],[Player]],Last1!$B:$AD,7,0),"-")</f>
        <v>16.600000000000001</v>
      </c>
      <c r="T417" s="19">
        <f>IFERROR(VLOOKUP(Table2[[#This Row],[Player]],Last1!$B:$AD,8,0),"-")</f>
        <v>0</v>
      </c>
      <c r="U417" s="19">
        <f>IFERROR(VLOOKUP(Table2[[#This Row],[Player]],Last1!$B:$AD,20,0),"-")</f>
        <v>1</v>
      </c>
      <c r="V417" s="19">
        <f>IFERROR(VLOOKUP(Table2[[#This Row],[Player]],Last1!$B:$AD,21,0),"-")</f>
        <v>0</v>
      </c>
      <c r="Y417" s="211">
        <f>Table2[[#This Row],[3PM]]</f>
        <v>0</v>
      </c>
      <c r="Z417" s="128">
        <f>Table2[[#This Row],[3PA]]</f>
        <v>0.7</v>
      </c>
      <c r="AA417" s="2">
        <f>IFERROR(VLOOKUP(Table2[[#This Row],[Player]],Last1!$B:$AD,12,0),"-")</f>
        <v>0</v>
      </c>
      <c r="AB417" s="2">
        <f>IFERROR(VLOOKUP(Table2[[#This Row],[Player]],Last1!$B:$AD,13,0),"-")</f>
        <v>2</v>
      </c>
      <c r="AC417" s="2">
        <f>IFERROR(VLOOKUP(Table2[[#This Row],[Player]],Last3!$B:$AD,12,0),"-")</f>
        <v>0</v>
      </c>
      <c r="AD417" s="2">
        <f>IFERROR(VLOOKUP(Table2[[#This Row],[Player]],Last3!$B:$AD,13,0),"-")</f>
        <v>0.7</v>
      </c>
      <c r="AE417" s="83">
        <f>0.33*AVERAGE(Table2[[#This Row],[L3_3PA]],Table2[[#This Row],[SEA_3PA]])</f>
        <v>0.23099999999999998</v>
      </c>
      <c r="AF417" s="21">
        <f>Table2[[#This Row],[L1_3PM]]</f>
        <v>0</v>
      </c>
      <c r="AG417" s="83">
        <f>IFERROR(Table2[[#This Row],[PROJ 3PM]]-Table2[[#This Row],[LG 3PM]],"-")</f>
        <v>0.23099999999999998</v>
      </c>
      <c r="AH417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8" spans="1:34" x14ac:dyDescent="0.3">
      <c r="A418" s="128" t="s">
        <v>2352</v>
      </c>
      <c r="B418" s="210" t="str">
        <f>IFERROR(VLOOKUP(Table2[[#This Row],[Player]],Season!$B:$AD,2,0),"-")</f>
        <v>WAS</v>
      </c>
      <c r="C418" s="19">
        <f>IFERROR(VLOOKUP(Table2[[#This Row],[Player]],Season!$B:$AD,3,0),"-")</f>
        <v>24</v>
      </c>
      <c r="D418" s="19">
        <f>IFERROR(VLOOKUP(Table2[[#This Row],[Player]],Season!$B:$AD,4,0),"-")</f>
        <v>1</v>
      </c>
      <c r="E418" s="19">
        <f>IFERROR(VLOOKUP(Table2[[#This Row],[Player]],Season!$B:$AD,7,0),"-")</f>
        <v>3.7</v>
      </c>
      <c r="F418" s="19">
        <f>IFERROR(VLOOKUP(Table2[[#This Row],[Player]],Season!$B:$AD,8,0),"-")</f>
        <v>2</v>
      </c>
      <c r="G418" s="19">
        <f>IFERROR(VLOOKUP(Table2[[#This Row],[Player]],Season!$B:$AD,20,0),"-")</f>
        <v>0</v>
      </c>
      <c r="H418" s="19">
        <f>IFERROR(VLOOKUP(Table2[[#This Row],[Player]],Season!$B:$AD,21,0),"-")</f>
        <v>0</v>
      </c>
      <c r="I418" s="19">
        <f>IFERROR(VLOOKUP(Table2[[#This Row],[Player]],Season!$B:$AD,9,0),"-")</f>
        <v>1</v>
      </c>
      <c r="J418" s="19">
        <f>IFERROR(VLOOKUP(Table2[[#This Row],[Player]],Season!$B:$AD,10,0),"-")</f>
        <v>3</v>
      </c>
      <c r="K418" s="19">
        <f>IFERROR(VLOOKUP(Table2[[#This Row],[Player]],Season!$B:$AD,12,0),"-")</f>
        <v>0</v>
      </c>
      <c r="L418" s="19">
        <f>IFERROR(VLOOKUP(Table2[[#This Row],[Player]],Season!$B:$AD,13,0),"-")</f>
        <v>1</v>
      </c>
      <c r="M418" s="19">
        <f>IFERROR(VLOOKUP(Table2[[#This Row],[Player]],Season!$B:$AD,15,0),"-")</f>
        <v>0</v>
      </c>
      <c r="N418" s="19">
        <f>IFERROR(VLOOKUP(Table2[[#This Row],[Player]],Season!$B:$AD,16,0),"-")</f>
        <v>0</v>
      </c>
      <c r="O418" s="19">
        <f>IFERROR(VLOOKUP(Table2[[#This Row],[Player]],Last3!$B:$AD,7,0),"-")</f>
        <v>3.7</v>
      </c>
      <c r="P418" s="19">
        <f>IFERROR(VLOOKUP(Table2[[#This Row],[Player]],Last3!$B:$AD,8,0),"-")</f>
        <v>2</v>
      </c>
      <c r="Q418" s="19">
        <f>IFERROR(VLOOKUP(Table2[[#This Row],[Player]],Last3!$B:$AD,20,0),"-")</f>
        <v>0</v>
      </c>
      <c r="R418" s="19">
        <f>IFERROR(VLOOKUP(Table2[[#This Row],[Player]],Last3!$B:$AD,21,0),"-")</f>
        <v>0</v>
      </c>
      <c r="S418" s="19" t="str">
        <f>IFERROR(VLOOKUP(Table2[[#This Row],[Player]],Last1!$B:$AD,7,0),"-")</f>
        <v>-</v>
      </c>
      <c r="T418" s="19" t="str">
        <f>IFERROR(VLOOKUP(Table2[[#This Row],[Player]],Last1!$B:$AD,8,0),"-")</f>
        <v>-</v>
      </c>
      <c r="U418" s="19" t="str">
        <f>IFERROR(VLOOKUP(Table2[[#This Row],[Player]],Last1!$B:$AD,20,0),"-")</f>
        <v>-</v>
      </c>
      <c r="V418" s="19" t="str">
        <f>IFERROR(VLOOKUP(Table2[[#This Row],[Player]],Last1!$B:$AD,21,0),"-")</f>
        <v>-</v>
      </c>
      <c r="Y418" s="211">
        <f>Table2[[#This Row],[3PM]]</f>
        <v>0</v>
      </c>
      <c r="Z418" s="128">
        <f>Table2[[#This Row],[3PA]]</f>
        <v>1</v>
      </c>
      <c r="AA418" s="2" t="str">
        <f>IFERROR(VLOOKUP(Table2[[#This Row],[Player]],Last1!$B:$AD,12,0),"-")</f>
        <v>-</v>
      </c>
      <c r="AB418" s="2" t="str">
        <f>IFERROR(VLOOKUP(Table2[[#This Row],[Player]],Last1!$B:$AD,13,0),"-")</f>
        <v>-</v>
      </c>
      <c r="AC418" s="2">
        <f>IFERROR(VLOOKUP(Table2[[#This Row],[Player]],Last3!$B:$AD,12,0),"-")</f>
        <v>0</v>
      </c>
      <c r="AD418" s="2">
        <f>IFERROR(VLOOKUP(Table2[[#This Row],[Player]],Last3!$B:$AD,13,0),"-")</f>
        <v>1</v>
      </c>
      <c r="AE418" s="83">
        <f>0.33*AVERAGE(Table2[[#This Row],[L3_3PA]],Table2[[#This Row],[SEA_3PA]])</f>
        <v>0.33</v>
      </c>
      <c r="AF418" s="21" t="str">
        <f>Table2[[#This Row],[L1_3PM]]</f>
        <v>-</v>
      </c>
      <c r="AG418" s="83" t="str">
        <f>IFERROR(Table2[[#This Row],[PROJ 3PM]]-Table2[[#This Row],[LG 3PM]],"-")</f>
        <v>-</v>
      </c>
      <c r="AH418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19" spans="1:34" x14ac:dyDescent="0.3">
      <c r="A419" s="128" t="s">
        <v>460</v>
      </c>
      <c r="B419" s="210" t="str">
        <f>IFERROR(VLOOKUP(Table2[[#This Row],[Player]],Season!$B:$AD,2,0),"-")</f>
        <v>-</v>
      </c>
      <c r="C419" s="19" t="str">
        <f>IFERROR(VLOOKUP(Table2[[#This Row],[Player]],Season!$B:$AD,3,0),"-")</f>
        <v>-</v>
      </c>
      <c r="D419" s="19" t="str">
        <f>IFERROR(VLOOKUP(Table2[[#This Row],[Player]],Season!$B:$AD,4,0),"-")</f>
        <v>-</v>
      </c>
      <c r="E419" s="19" t="str">
        <f>IFERROR(VLOOKUP(Table2[[#This Row],[Player]],Season!$B:$AD,7,0),"-")</f>
        <v>-</v>
      </c>
      <c r="F419" s="19" t="str">
        <f>IFERROR(VLOOKUP(Table2[[#This Row],[Player]],Season!$B:$AD,8,0),"-")</f>
        <v>-</v>
      </c>
      <c r="G419" s="19" t="str">
        <f>IFERROR(VLOOKUP(Table2[[#This Row],[Player]],Season!$B:$AD,20,0),"-")</f>
        <v>-</v>
      </c>
      <c r="H419" s="19" t="str">
        <f>IFERROR(VLOOKUP(Table2[[#This Row],[Player]],Season!$B:$AD,21,0),"-")</f>
        <v>-</v>
      </c>
      <c r="I419" s="19" t="str">
        <f>IFERROR(VLOOKUP(Table2[[#This Row],[Player]],Season!$B:$AD,9,0),"-")</f>
        <v>-</v>
      </c>
      <c r="J419" s="19" t="str">
        <f>IFERROR(VLOOKUP(Table2[[#This Row],[Player]],Season!$B:$AD,10,0),"-")</f>
        <v>-</v>
      </c>
      <c r="K419" s="19" t="str">
        <f>IFERROR(VLOOKUP(Table2[[#This Row],[Player]],Season!$B:$AD,12,0),"-")</f>
        <v>-</v>
      </c>
      <c r="L419" s="19" t="str">
        <f>IFERROR(VLOOKUP(Table2[[#This Row],[Player]],Season!$B:$AD,13,0),"-")</f>
        <v>-</v>
      </c>
      <c r="M419" s="19" t="str">
        <f>IFERROR(VLOOKUP(Table2[[#This Row],[Player]],Season!$B:$AD,15,0),"-")</f>
        <v>-</v>
      </c>
      <c r="N419" s="19" t="str">
        <f>IFERROR(VLOOKUP(Table2[[#This Row],[Player]],Season!$B:$AD,16,0),"-")</f>
        <v>-</v>
      </c>
      <c r="O419" s="19" t="str">
        <f>IFERROR(VLOOKUP(Table2[[#This Row],[Player]],Last3!$B:$AD,7,0),"-")</f>
        <v>-</v>
      </c>
      <c r="P419" s="19" t="str">
        <f>IFERROR(VLOOKUP(Table2[[#This Row],[Player]],Last3!$B:$AD,8,0),"-")</f>
        <v>-</v>
      </c>
      <c r="Q419" s="19" t="str">
        <f>IFERROR(VLOOKUP(Table2[[#This Row],[Player]],Last3!$B:$AD,20,0),"-")</f>
        <v>-</v>
      </c>
      <c r="R419" s="19" t="str">
        <f>IFERROR(VLOOKUP(Table2[[#This Row],[Player]],Last3!$B:$AD,21,0),"-")</f>
        <v>-</v>
      </c>
      <c r="S419" s="19" t="str">
        <f>IFERROR(VLOOKUP(Table2[[#This Row],[Player]],Last1!$B:$AD,7,0),"-")</f>
        <v>-</v>
      </c>
      <c r="T419" s="19" t="str">
        <f>IFERROR(VLOOKUP(Table2[[#This Row],[Player]],Last1!$B:$AD,8,0),"-")</f>
        <v>-</v>
      </c>
      <c r="U419" s="19" t="str">
        <f>IFERROR(VLOOKUP(Table2[[#This Row],[Player]],Last1!$B:$AD,20,0),"-")</f>
        <v>-</v>
      </c>
      <c r="V419" s="19" t="str">
        <f>IFERROR(VLOOKUP(Table2[[#This Row],[Player]],Last1!$B:$AD,21,0),"-")</f>
        <v>-</v>
      </c>
      <c r="Y419" s="211" t="str">
        <f>Table2[[#This Row],[3PM]]</f>
        <v>-</v>
      </c>
      <c r="Z419" s="128" t="str">
        <f>Table2[[#This Row],[3PA]]</f>
        <v>-</v>
      </c>
      <c r="AA419" s="2" t="str">
        <f>IFERROR(VLOOKUP(Table2[[#This Row],[Player]],Last1!$B:$AD,12,0),"-")</f>
        <v>-</v>
      </c>
      <c r="AB419" s="2" t="str">
        <f>IFERROR(VLOOKUP(Table2[[#This Row],[Player]],Last1!$B:$AD,13,0),"-")</f>
        <v>-</v>
      </c>
      <c r="AC419" s="2" t="str">
        <f>IFERROR(VLOOKUP(Table2[[#This Row],[Player]],Last3!$B:$AD,12,0),"-")</f>
        <v>-</v>
      </c>
      <c r="AD419" s="2" t="str">
        <f>IFERROR(VLOOKUP(Table2[[#This Row],[Player]],Last3!$B:$AD,13,0),"-")</f>
        <v>-</v>
      </c>
      <c r="AE419" s="83" t="e">
        <f>0.33*AVERAGE(Table2[[#This Row],[L3_3PA]],Table2[[#This Row],[SEA_3PA]])</f>
        <v>#DIV/0!</v>
      </c>
      <c r="AF419" s="21" t="str">
        <f>Table2[[#This Row],[L1_3PM]]</f>
        <v>-</v>
      </c>
      <c r="AG419" s="83" t="str">
        <f>IFERROR(Table2[[#This Row],[PROJ 3PM]]-Table2[[#This Row],[LG 3PM]],"-")</f>
        <v>-</v>
      </c>
      <c r="AH419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20" spans="1:34" x14ac:dyDescent="0.3">
      <c r="A420" s="128" t="s">
        <v>269</v>
      </c>
      <c r="B420" s="210" t="str">
        <f>IFERROR(VLOOKUP(Table2[[#This Row],[Player]],Season!$B:$AD,2,0),"-")</f>
        <v>NYK</v>
      </c>
      <c r="C420" s="19">
        <f>IFERROR(VLOOKUP(Table2[[#This Row],[Player]],Season!$B:$AD,3,0),"-")</f>
        <v>34</v>
      </c>
      <c r="D420" s="19">
        <f>IFERROR(VLOOKUP(Table2[[#This Row],[Player]],Season!$B:$AD,4,0),"-")</f>
        <v>1</v>
      </c>
      <c r="E420" s="19">
        <f>IFERROR(VLOOKUP(Table2[[#This Row],[Player]],Season!$B:$AD,7,0),"-")</f>
        <v>2.4</v>
      </c>
      <c r="F420" s="19">
        <f>IFERROR(VLOOKUP(Table2[[#This Row],[Player]],Season!$B:$AD,8,0),"-")</f>
        <v>0</v>
      </c>
      <c r="G420" s="19">
        <f>IFERROR(VLOOKUP(Table2[[#This Row],[Player]],Season!$B:$AD,20,0),"-")</f>
        <v>0</v>
      </c>
      <c r="H420" s="19">
        <f>IFERROR(VLOOKUP(Table2[[#This Row],[Player]],Season!$B:$AD,21,0),"-")</f>
        <v>0</v>
      </c>
      <c r="I420" s="19">
        <f>IFERROR(VLOOKUP(Table2[[#This Row],[Player]],Season!$B:$AD,9,0),"-")</f>
        <v>0</v>
      </c>
      <c r="J420" s="19">
        <f>IFERROR(VLOOKUP(Table2[[#This Row],[Player]],Season!$B:$AD,10,0),"-")</f>
        <v>4</v>
      </c>
      <c r="K420" s="19">
        <f>IFERROR(VLOOKUP(Table2[[#This Row],[Player]],Season!$B:$AD,12,0),"-")</f>
        <v>0</v>
      </c>
      <c r="L420" s="19">
        <f>IFERROR(VLOOKUP(Table2[[#This Row],[Player]],Season!$B:$AD,13,0),"-")</f>
        <v>3</v>
      </c>
      <c r="M420" s="19">
        <f>IFERROR(VLOOKUP(Table2[[#This Row],[Player]],Season!$B:$AD,15,0),"-")</f>
        <v>0</v>
      </c>
      <c r="N420" s="19">
        <f>IFERROR(VLOOKUP(Table2[[#This Row],[Player]],Season!$B:$AD,16,0),"-")</f>
        <v>0</v>
      </c>
      <c r="O420" s="19" t="str">
        <f>IFERROR(VLOOKUP(Table2[[#This Row],[Player]],Last3!$B:$AD,7,0),"-")</f>
        <v>-</v>
      </c>
      <c r="P420" s="19" t="str">
        <f>IFERROR(VLOOKUP(Table2[[#This Row],[Player]],Last3!$B:$AD,8,0),"-")</f>
        <v>-</v>
      </c>
      <c r="Q420" s="19" t="str">
        <f>IFERROR(VLOOKUP(Table2[[#This Row],[Player]],Last3!$B:$AD,20,0),"-")</f>
        <v>-</v>
      </c>
      <c r="R420" s="19" t="str">
        <f>IFERROR(VLOOKUP(Table2[[#This Row],[Player]],Last3!$B:$AD,21,0),"-")</f>
        <v>-</v>
      </c>
      <c r="S420" s="19" t="str">
        <f>IFERROR(VLOOKUP(Table2[[#This Row],[Player]],Last1!$B:$AD,7,0),"-")</f>
        <v>-</v>
      </c>
      <c r="T420" s="19" t="str">
        <f>IFERROR(VLOOKUP(Table2[[#This Row],[Player]],Last1!$B:$AD,8,0),"-")</f>
        <v>-</v>
      </c>
      <c r="U420" s="19" t="str">
        <f>IFERROR(VLOOKUP(Table2[[#This Row],[Player]],Last1!$B:$AD,20,0),"-")</f>
        <v>-</v>
      </c>
      <c r="V420" s="19" t="str">
        <f>IFERROR(VLOOKUP(Table2[[#This Row],[Player]],Last1!$B:$AD,21,0),"-")</f>
        <v>-</v>
      </c>
      <c r="Y420" s="211">
        <f>Table2[[#This Row],[3PM]]</f>
        <v>0</v>
      </c>
      <c r="Z420" s="128">
        <f>Table2[[#This Row],[3PA]]</f>
        <v>3</v>
      </c>
      <c r="AA420" s="2" t="str">
        <f>IFERROR(VLOOKUP(Table2[[#This Row],[Player]],Last1!$B:$AD,12,0),"-")</f>
        <v>-</v>
      </c>
      <c r="AB420" s="2" t="str">
        <f>IFERROR(VLOOKUP(Table2[[#This Row],[Player]],Last1!$B:$AD,13,0),"-")</f>
        <v>-</v>
      </c>
      <c r="AC420" s="2" t="str">
        <f>IFERROR(VLOOKUP(Table2[[#This Row],[Player]],Last3!$B:$AD,12,0),"-")</f>
        <v>-</v>
      </c>
      <c r="AD420" s="2" t="str">
        <f>IFERROR(VLOOKUP(Table2[[#This Row],[Player]],Last3!$B:$AD,13,0),"-")</f>
        <v>-</v>
      </c>
      <c r="AE420" s="83">
        <f>0.33*AVERAGE(Table2[[#This Row],[L3_3PA]],Table2[[#This Row],[SEA_3PA]])</f>
        <v>0.99</v>
      </c>
      <c r="AF420" s="21" t="str">
        <f>Table2[[#This Row],[L1_3PM]]</f>
        <v>-</v>
      </c>
      <c r="AG420" s="83" t="str">
        <f>IFERROR(Table2[[#This Row],[PROJ 3PM]]-Table2[[#This Row],[LG 3PM]],"-")</f>
        <v>-</v>
      </c>
      <c r="AH420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21" spans="1:34" x14ac:dyDescent="0.3">
      <c r="A421" s="128" t="s">
        <v>2353</v>
      </c>
      <c r="B421" s="210" t="str">
        <f>IFERROR(VLOOKUP(Table2[[#This Row],[Player]],Season!$B:$AD,2,0),"-")</f>
        <v>-</v>
      </c>
      <c r="C421" s="19" t="str">
        <f>IFERROR(VLOOKUP(Table2[[#This Row],[Player]],Season!$B:$AD,3,0),"-")</f>
        <v>-</v>
      </c>
      <c r="D421" s="19" t="str">
        <f>IFERROR(VLOOKUP(Table2[[#This Row],[Player]],Season!$B:$AD,4,0),"-")</f>
        <v>-</v>
      </c>
      <c r="E421" s="19" t="str">
        <f>IFERROR(VLOOKUP(Table2[[#This Row],[Player]],Season!$B:$AD,7,0),"-")</f>
        <v>-</v>
      </c>
      <c r="F421" s="19" t="str">
        <f>IFERROR(VLOOKUP(Table2[[#This Row],[Player]],Season!$B:$AD,8,0),"-")</f>
        <v>-</v>
      </c>
      <c r="G421" s="19" t="str">
        <f>IFERROR(VLOOKUP(Table2[[#This Row],[Player]],Season!$B:$AD,20,0),"-")</f>
        <v>-</v>
      </c>
      <c r="H421" s="19" t="str">
        <f>IFERROR(VLOOKUP(Table2[[#This Row],[Player]],Season!$B:$AD,21,0),"-")</f>
        <v>-</v>
      </c>
      <c r="I421" s="19" t="str">
        <f>IFERROR(VLOOKUP(Table2[[#This Row],[Player]],Season!$B:$AD,9,0),"-")</f>
        <v>-</v>
      </c>
      <c r="J421" s="19" t="str">
        <f>IFERROR(VLOOKUP(Table2[[#This Row],[Player]],Season!$B:$AD,10,0),"-")</f>
        <v>-</v>
      </c>
      <c r="K421" s="19" t="str">
        <f>IFERROR(VLOOKUP(Table2[[#This Row],[Player]],Season!$B:$AD,12,0),"-")</f>
        <v>-</v>
      </c>
      <c r="L421" s="19" t="str">
        <f>IFERROR(VLOOKUP(Table2[[#This Row],[Player]],Season!$B:$AD,13,0),"-")</f>
        <v>-</v>
      </c>
      <c r="M421" s="19" t="str">
        <f>IFERROR(VLOOKUP(Table2[[#This Row],[Player]],Season!$B:$AD,15,0),"-")</f>
        <v>-</v>
      </c>
      <c r="N421" s="19" t="str">
        <f>IFERROR(VLOOKUP(Table2[[#This Row],[Player]],Season!$B:$AD,16,0),"-")</f>
        <v>-</v>
      </c>
      <c r="O421" s="19" t="str">
        <f>IFERROR(VLOOKUP(Table2[[#This Row],[Player]],Last3!$B:$AD,7,0),"-")</f>
        <v>-</v>
      </c>
      <c r="P421" s="19" t="str">
        <f>IFERROR(VLOOKUP(Table2[[#This Row],[Player]],Last3!$B:$AD,8,0),"-")</f>
        <v>-</v>
      </c>
      <c r="Q421" s="19" t="str">
        <f>IFERROR(VLOOKUP(Table2[[#This Row],[Player]],Last3!$B:$AD,20,0),"-")</f>
        <v>-</v>
      </c>
      <c r="R421" s="19" t="str">
        <f>IFERROR(VLOOKUP(Table2[[#This Row],[Player]],Last3!$B:$AD,21,0),"-")</f>
        <v>-</v>
      </c>
      <c r="S421" s="19" t="str">
        <f>IFERROR(VLOOKUP(Table2[[#This Row],[Player]],Last1!$B:$AD,7,0),"-")</f>
        <v>-</v>
      </c>
      <c r="T421" s="19" t="str">
        <f>IFERROR(VLOOKUP(Table2[[#This Row],[Player]],Last1!$B:$AD,8,0),"-")</f>
        <v>-</v>
      </c>
      <c r="U421" s="19" t="str">
        <f>IFERROR(VLOOKUP(Table2[[#This Row],[Player]],Last1!$B:$AD,20,0),"-")</f>
        <v>-</v>
      </c>
      <c r="V421" s="19" t="str">
        <f>IFERROR(VLOOKUP(Table2[[#This Row],[Player]],Last1!$B:$AD,21,0),"-")</f>
        <v>-</v>
      </c>
      <c r="Y421" s="211" t="str">
        <f>Table2[[#This Row],[3PM]]</f>
        <v>-</v>
      </c>
      <c r="Z421" s="128" t="str">
        <f>Table2[[#This Row],[3PA]]</f>
        <v>-</v>
      </c>
      <c r="AA421" s="2" t="str">
        <f>IFERROR(VLOOKUP(Table2[[#This Row],[Player]],Last1!$B:$AD,12,0),"-")</f>
        <v>-</v>
      </c>
      <c r="AB421" s="2" t="str">
        <f>IFERROR(VLOOKUP(Table2[[#This Row],[Player]],Last1!$B:$AD,13,0),"-")</f>
        <v>-</v>
      </c>
      <c r="AC421" s="2" t="str">
        <f>IFERROR(VLOOKUP(Table2[[#This Row],[Player]],Last3!$B:$AD,12,0),"-")</f>
        <v>-</v>
      </c>
      <c r="AD421" s="2" t="str">
        <f>IFERROR(VLOOKUP(Table2[[#This Row],[Player]],Last3!$B:$AD,13,0),"-")</f>
        <v>-</v>
      </c>
      <c r="AE421" s="83" t="e">
        <f>0.33*AVERAGE(Table2[[#This Row],[L3_3PA]],Table2[[#This Row],[SEA_3PA]])</f>
        <v>#DIV/0!</v>
      </c>
      <c r="AF421" s="21" t="str">
        <f>Table2[[#This Row],[L1_3PM]]</f>
        <v>-</v>
      </c>
      <c r="AG421" s="83" t="str">
        <f>IFERROR(Table2[[#This Row],[PROJ 3PM]]-Table2[[#This Row],[LG 3PM]],"-")</f>
        <v>-</v>
      </c>
      <c r="AH421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22" spans="1:34" x14ac:dyDescent="0.3">
      <c r="A422" s="128" t="s">
        <v>84</v>
      </c>
      <c r="B422" s="210" t="str">
        <f>IFERROR(VLOOKUP(Table2[[#This Row],[Player]],Season!$B:$AD,2,0),"-")</f>
        <v>-</v>
      </c>
      <c r="C422" s="19" t="str">
        <f>IFERROR(VLOOKUP(Table2[[#This Row],[Player]],Season!$B:$AD,3,0),"-")</f>
        <v>-</v>
      </c>
      <c r="D422" s="19" t="str">
        <f>IFERROR(VLOOKUP(Table2[[#This Row],[Player]],Season!$B:$AD,4,0),"-")</f>
        <v>-</v>
      </c>
      <c r="E422" s="19" t="str">
        <f>IFERROR(VLOOKUP(Table2[[#This Row],[Player]],Season!$B:$AD,7,0),"-")</f>
        <v>-</v>
      </c>
      <c r="F422" s="19" t="str">
        <f>IFERROR(VLOOKUP(Table2[[#This Row],[Player]],Season!$B:$AD,8,0),"-")</f>
        <v>-</v>
      </c>
      <c r="G422" s="19" t="str">
        <f>IFERROR(VLOOKUP(Table2[[#This Row],[Player]],Season!$B:$AD,20,0),"-")</f>
        <v>-</v>
      </c>
      <c r="H422" s="19" t="str">
        <f>IFERROR(VLOOKUP(Table2[[#This Row],[Player]],Season!$B:$AD,21,0),"-")</f>
        <v>-</v>
      </c>
      <c r="I422" s="19" t="str">
        <f>IFERROR(VLOOKUP(Table2[[#This Row],[Player]],Season!$B:$AD,9,0),"-")</f>
        <v>-</v>
      </c>
      <c r="J422" s="19" t="str">
        <f>IFERROR(VLOOKUP(Table2[[#This Row],[Player]],Season!$B:$AD,10,0),"-")</f>
        <v>-</v>
      </c>
      <c r="K422" s="19" t="str">
        <f>IFERROR(VLOOKUP(Table2[[#This Row],[Player]],Season!$B:$AD,12,0),"-")</f>
        <v>-</v>
      </c>
      <c r="L422" s="19" t="str">
        <f>IFERROR(VLOOKUP(Table2[[#This Row],[Player]],Season!$B:$AD,13,0),"-")</f>
        <v>-</v>
      </c>
      <c r="M422" s="19" t="str">
        <f>IFERROR(VLOOKUP(Table2[[#This Row],[Player]],Season!$B:$AD,15,0),"-")</f>
        <v>-</v>
      </c>
      <c r="N422" s="19" t="str">
        <f>IFERROR(VLOOKUP(Table2[[#This Row],[Player]],Season!$B:$AD,16,0),"-")</f>
        <v>-</v>
      </c>
      <c r="O422" s="19" t="str">
        <f>IFERROR(VLOOKUP(Table2[[#This Row],[Player]],Last3!$B:$AD,7,0),"-")</f>
        <v>-</v>
      </c>
      <c r="P422" s="19" t="str">
        <f>IFERROR(VLOOKUP(Table2[[#This Row],[Player]],Last3!$B:$AD,8,0),"-")</f>
        <v>-</v>
      </c>
      <c r="Q422" s="19" t="str">
        <f>IFERROR(VLOOKUP(Table2[[#This Row],[Player]],Last3!$B:$AD,20,0),"-")</f>
        <v>-</v>
      </c>
      <c r="R422" s="19" t="str">
        <f>IFERROR(VLOOKUP(Table2[[#This Row],[Player]],Last3!$B:$AD,21,0),"-")</f>
        <v>-</v>
      </c>
      <c r="S422" s="19" t="str">
        <f>IFERROR(VLOOKUP(Table2[[#This Row],[Player]],Last1!$B:$AD,7,0),"-")</f>
        <v>-</v>
      </c>
      <c r="T422" s="19" t="str">
        <f>IFERROR(VLOOKUP(Table2[[#This Row],[Player]],Last1!$B:$AD,8,0),"-")</f>
        <v>-</v>
      </c>
      <c r="U422" s="19" t="str">
        <f>IFERROR(VLOOKUP(Table2[[#This Row],[Player]],Last1!$B:$AD,20,0),"-")</f>
        <v>-</v>
      </c>
      <c r="V422" s="19" t="str">
        <f>IFERROR(VLOOKUP(Table2[[#This Row],[Player]],Last1!$B:$AD,21,0),"-")</f>
        <v>-</v>
      </c>
      <c r="Y422" s="211" t="str">
        <f>Table2[[#This Row],[3PM]]</f>
        <v>-</v>
      </c>
      <c r="Z422" s="128" t="str">
        <f>Table2[[#This Row],[3PA]]</f>
        <v>-</v>
      </c>
      <c r="AA422" s="2" t="str">
        <f>IFERROR(VLOOKUP(Table2[[#This Row],[Player]],Last1!$B:$AD,12,0),"-")</f>
        <v>-</v>
      </c>
      <c r="AB422" s="2" t="str">
        <f>IFERROR(VLOOKUP(Table2[[#This Row],[Player]],Last1!$B:$AD,13,0),"-")</f>
        <v>-</v>
      </c>
      <c r="AC422" s="2" t="str">
        <f>IFERROR(VLOOKUP(Table2[[#This Row],[Player]],Last3!$B:$AD,12,0),"-")</f>
        <v>-</v>
      </c>
      <c r="AD422" s="2" t="str">
        <f>IFERROR(VLOOKUP(Table2[[#This Row],[Player]],Last3!$B:$AD,13,0),"-")</f>
        <v>-</v>
      </c>
      <c r="AE422" s="83" t="e">
        <f>0.33*AVERAGE(Table2[[#This Row],[L3_3PA]],Table2[[#This Row],[SEA_3PA]])</f>
        <v>#DIV/0!</v>
      </c>
      <c r="AF422" s="21" t="str">
        <f>Table2[[#This Row],[L1_3PM]]</f>
        <v>-</v>
      </c>
      <c r="AG422" s="83" t="str">
        <f>IFERROR(Table2[[#This Row],[PROJ 3PM]]-Table2[[#This Row],[LG 3PM]],"-")</f>
        <v>-</v>
      </c>
      <c r="AH422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23" spans="1:34" x14ac:dyDescent="0.3">
      <c r="A423" s="128" t="s">
        <v>581</v>
      </c>
      <c r="B423" s="210" t="str">
        <f>IFERROR(VLOOKUP(Table2[[#This Row],[Player]],Season!$B:$AD,2,0),"-")</f>
        <v>BOS</v>
      </c>
      <c r="C423" s="19">
        <f>IFERROR(VLOOKUP(Table2[[#This Row],[Player]],Season!$B:$AD,3,0),"-")</f>
        <v>20</v>
      </c>
      <c r="D423" s="19">
        <f>IFERROR(VLOOKUP(Table2[[#This Row],[Player]],Season!$B:$AD,4,0),"-")</f>
        <v>4</v>
      </c>
      <c r="E423" s="19">
        <f>IFERROR(VLOOKUP(Table2[[#This Row],[Player]],Season!$B:$AD,7,0),"-")</f>
        <v>3.4</v>
      </c>
      <c r="F423" s="19">
        <f>IFERROR(VLOOKUP(Table2[[#This Row],[Player]],Season!$B:$AD,8,0),"-")</f>
        <v>1.8</v>
      </c>
      <c r="G423" s="19">
        <f>IFERROR(VLOOKUP(Table2[[#This Row],[Player]],Season!$B:$AD,20,0),"-")</f>
        <v>1</v>
      </c>
      <c r="H423" s="19">
        <f>IFERROR(VLOOKUP(Table2[[#This Row],[Player]],Season!$B:$AD,21,0),"-")</f>
        <v>1.3</v>
      </c>
      <c r="I423" s="19">
        <f>IFERROR(VLOOKUP(Table2[[#This Row],[Player]],Season!$B:$AD,9,0),"-")</f>
        <v>0.8</v>
      </c>
      <c r="J423" s="19">
        <f>IFERROR(VLOOKUP(Table2[[#This Row],[Player]],Season!$B:$AD,10,0),"-")</f>
        <v>1.3</v>
      </c>
      <c r="K423" s="19">
        <f>IFERROR(VLOOKUP(Table2[[#This Row],[Player]],Season!$B:$AD,12,0),"-")</f>
        <v>0.3</v>
      </c>
      <c r="L423" s="19">
        <f>IFERROR(VLOOKUP(Table2[[#This Row],[Player]],Season!$B:$AD,13,0),"-")</f>
        <v>0.3</v>
      </c>
      <c r="M423" s="19">
        <f>IFERROR(VLOOKUP(Table2[[#This Row],[Player]],Season!$B:$AD,15,0),"-")</f>
        <v>0</v>
      </c>
      <c r="N423" s="19">
        <f>IFERROR(VLOOKUP(Table2[[#This Row],[Player]],Season!$B:$AD,16,0),"-")</f>
        <v>0</v>
      </c>
      <c r="O423" s="19">
        <f>IFERROR(VLOOKUP(Table2[[#This Row],[Player]],Last3!$B:$AD,7,0),"-")</f>
        <v>4.3</v>
      </c>
      <c r="P423" s="19">
        <f>IFERROR(VLOOKUP(Table2[[#This Row],[Player]],Last3!$B:$AD,8,0),"-")</f>
        <v>2.5</v>
      </c>
      <c r="Q423" s="19">
        <f>IFERROR(VLOOKUP(Table2[[#This Row],[Player]],Last3!$B:$AD,20,0),"-")</f>
        <v>0.5</v>
      </c>
      <c r="R423" s="19">
        <f>IFERROR(VLOOKUP(Table2[[#This Row],[Player]],Last3!$B:$AD,21,0),"-")</f>
        <v>1.5</v>
      </c>
      <c r="S423" s="19" t="str">
        <f>IFERROR(VLOOKUP(Table2[[#This Row],[Player]],Last1!$B:$AD,7,0),"-")</f>
        <v>-</v>
      </c>
      <c r="T423" s="19" t="str">
        <f>IFERROR(VLOOKUP(Table2[[#This Row],[Player]],Last1!$B:$AD,8,0),"-")</f>
        <v>-</v>
      </c>
      <c r="U423" s="19" t="str">
        <f>IFERROR(VLOOKUP(Table2[[#This Row],[Player]],Last1!$B:$AD,20,0),"-")</f>
        <v>-</v>
      </c>
      <c r="V423" s="19" t="str">
        <f>IFERROR(VLOOKUP(Table2[[#This Row],[Player]],Last1!$B:$AD,21,0),"-")</f>
        <v>-</v>
      </c>
      <c r="Y423" s="211">
        <f>Table2[[#This Row],[3PM]]</f>
        <v>0.3</v>
      </c>
      <c r="Z423" s="128">
        <f>Table2[[#This Row],[3PA]]</f>
        <v>0.3</v>
      </c>
      <c r="AA423" s="2" t="str">
        <f>IFERROR(VLOOKUP(Table2[[#This Row],[Player]],Last1!$B:$AD,12,0),"-")</f>
        <v>-</v>
      </c>
      <c r="AB423" s="2" t="str">
        <f>IFERROR(VLOOKUP(Table2[[#This Row],[Player]],Last1!$B:$AD,13,0),"-")</f>
        <v>-</v>
      </c>
      <c r="AC423" s="2">
        <f>IFERROR(VLOOKUP(Table2[[#This Row],[Player]],Last3!$B:$AD,12,0),"-")</f>
        <v>0.5</v>
      </c>
      <c r="AD423" s="2">
        <f>IFERROR(VLOOKUP(Table2[[#This Row],[Player]],Last3!$B:$AD,13,0),"-")</f>
        <v>0.5</v>
      </c>
      <c r="AE423" s="83">
        <f>0.33*AVERAGE(Table2[[#This Row],[L3_3PA]],Table2[[#This Row],[SEA_3PA]])</f>
        <v>0.13200000000000001</v>
      </c>
      <c r="AF423" s="21" t="str">
        <f>Table2[[#This Row],[L1_3PM]]</f>
        <v>-</v>
      </c>
      <c r="AG423" s="83" t="str">
        <f>IFERROR(Table2[[#This Row],[PROJ 3PM]]-Table2[[#This Row],[LG 3PM]],"-")</f>
        <v>-</v>
      </c>
      <c r="AH423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24" spans="1:34" x14ac:dyDescent="0.3">
      <c r="A424" s="128" t="s">
        <v>420</v>
      </c>
      <c r="B424" s="210" t="str">
        <f>IFERROR(VLOOKUP(Table2[[#This Row],[Player]],Season!$B:$AD,2,0),"-")</f>
        <v>-</v>
      </c>
      <c r="C424" s="19" t="str">
        <f>IFERROR(VLOOKUP(Table2[[#This Row],[Player]],Season!$B:$AD,3,0),"-")</f>
        <v>-</v>
      </c>
      <c r="D424" s="19" t="str">
        <f>IFERROR(VLOOKUP(Table2[[#This Row],[Player]],Season!$B:$AD,4,0),"-")</f>
        <v>-</v>
      </c>
      <c r="E424" s="19" t="str">
        <f>IFERROR(VLOOKUP(Table2[[#This Row],[Player]],Season!$B:$AD,7,0),"-")</f>
        <v>-</v>
      </c>
      <c r="F424" s="19" t="str">
        <f>IFERROR(VLOOKUP(Table2[[#This Row],[Player]],Season!$B:$AD,8,0),"-")</f>
        <v>-</v>
      </c>
      <c r="G424" s="19" t="str">
        <f>IFERROR(VLOOKUP(Table2[[#This Row],[Player]],Season!$B:$AD,20,0),"-")</f>
        <v>-</v>
      </c>
      <c r="H424" s="19" t="str">
        <f>IFERROR(VLOOKUP(Table2[[#This Row],[Player]],Season!$B:$AD,21,0),"-")</f>
        <v>-</v>
      </c>
      <c r="I424" s="19" t="str">
        <f>IFERROR(VLOOKUP(Table2[[#This Row],[Player]],Season!$B:$AD,9,0),"-")</f>
        <v>-</v>
      </c>
      <c r="J424" s="19" t="str">
        <f>IFERROR(VLOOKUP(Table2[[#This Row],[Player]],Season!$B:$AD,10,0),"-")</f>
        <v>-</v>
      </c>
      <c r="K424" s="19" t="str">
        <f>IFERROR(VLOOKUP(Table2[[#This Row],[Player]],Season!$B:$AD,12,0),"-")</f>
        <v>-</v>
      </c>
      <c r="L424" s="19" t="str">
        <f>IFERROR(VLOOKUP(Table2[[#This Row],[Player]],Season!$B:$AD,13,0),"-")</f>
        <v>-</v>
      </c>
      <c r="M424" s="19" t="str">
        <f>IFERROR(VLOOKUP(Table2[[#This Row],[Player]],Season!$B:$AD,15,0),"-")</f>
        <v>-</v>
      </c>
      <c r="N424" s="19" t="str">
        <f>IFERROR(VLOOKUP(Table2[[#This Row],[Player]],Season!$B:$AD,16,0),"-")</f>
        <v>-</v>
      </c>
      <c r="O424" s="19" t="str">
        <f>IFERROR(VLOOKUP(Table2[[#This Row],[Player]],Last3!$B:$AD,7,0),"-")</f>
        <v>-</v>
      </c>
      <c r="P424" s="19" t="str">
        <f>IFERROR(VLOOKUP(Table2[[#This Row],[Player]],Last3!$B:$AD,8,0),"-")</f>
        <v>-</v>
      </c>
      <c r="Q424" s="19" t="str">
        <f>IFERROR(VLOOKUP(Table2[[#This Row],[Player]],Last3!$B:$AD,20,0),"-")</f>
        <v>-</v>
      </c>
      <c r="R424" s="19" t="str">
        <f>IFERROR(VLOOKUP(Table2[[#This Row],[Player]],Last3!$B:$AD,21,0),"-")</f>
        <v>-</v>
      </c>
      <c r="S424" s="19" t="str">
        <f>IFERROR(VLOOKUP(Table2[[#This Row],[Player]],Last1!$B:$AD,7,0),"-")</f>
        <v>-</v>
      </c>
      <c r="T424" s="19" t="str">
        <f>IFERROR(VLOOKUP(Table2[[#This Row],[Player]],Last1!$B:$AD,8,0),"-")</f>
        <v>-</v>
      </c>
      <c r="U424" s="19" t="str">
        <f>IFERROR(VLOOKUP(Table2[[#This Row],[Player]],Last1!$B:$AD,20,0),"-")</f>
        <v>-</v>
      </c>
      <c r="V424" s="19" t="str">
        <f>IFERROR(VLOOKUP(Table2[[#This Row],[Player]],Last1!$B:$AD,21,0),"-")</f>
        <v>-</v>
      </c>
      <c r="Y424" s="211" t="str">
        <f>Table2[[#This Row],[3PM]]</f>
        <v>-</v>
      </c>
      <c r="Z424" s="128" t="str">
        <f>Table2[[#This Row],[3PA]]</f>
        <v>-</v>
      </c>
      <c r="AA424" s="2" t="str">
        <f>IFERROR(VLOOKUP(Table2[[#This Row],[Player]],Last1!$B:$AD,12,0),"-")</f>
        <v>-</v>
      </c>
      <c r="AB424" s="2" t="str">
        <f>IFERROR(VLOOKUP(Table2[[#This Row],[Player]],Last1!$B:$AD,13,0),"-")</f>
        <v>-</v>
      </c>
      <c r="AC424" s="2" t="str">
        <f>IFERROR(VLOOKUP(Table2[[#This Row],[Player]],Last3!$B:$AD,12,0),"-")</f>
        <v>-</v>
      </c>
      <c r="AD424" s="2" t="str">
        <f>IFERROR(VLOOKUP(Table2[[#This Row],[Player]],Last3!$B:$AD,13,0),"-")</f>
        <v>-</v>
      </c>
      <c r="AE424" s="83" t="e">
        <f>0.33*AVERAGE(Table2[[#This Row],[L3_3PA]],Table2[[#This Row],[SEA_3PA]])</f>
        <v>#DIV/0!</v>
      </c>
      <c r="AF424" s="21" t="str">
        <f>Table2[[#This Row],[L1_3PM]]</f>
        <v>-</v>
      </c>
      <c r="AG424" s="83" t="str">
        <f>IFERROR(Table2[[#This Row],[PROJ 3PM]]-Table2[[#This Row],[LG 3PM]],"-")</f>
        <v>-</v>
      </c>
      <c r="AH424" s="147" t="e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#DIV/0!</v>
      </c>
    </row>
    <row r="425" spans="1:34" x14ac:dyDescent="0.3">
      <c r="A425" s="128" t="s">
        <v>476</v>
      </c>
      <c r="B425" s="210" t="str">
        <f>IFERROR(VLOOKUP(Table2[[#This Row],[Player]],Season!$B:$AD,2,0),"-")</f>
        <v>PHI</v>
      </c>
      <c r="C425" s="19">
        <f>IFERROR(VLOOKUP(Table2[[#This Row],[Player]],Season!$B:$AD,3,0),"-")</f>
        <v>25</v>
      </c>
      <c r="D425" s="19">
        <f>IFERROR(VLOOKUP(Table2[[#This Row],[Player]],Season!$B:$AD,4,0),"-")</f>
        <v>8</v>
      </c>
      <c r="E425" s="19">
        <f>IFERROR(VLOOKUP(Table2[[#This Row],[Player]],Season!$B:$AD,7,0),"-")</f>
        <v>4.8</v>
      </c>
      <c r="F425" s="19">
        <f>IFERROR(VLOOKUP(Table2[[#This Row],[Player]],Season!$B:$AD,8,0),"-")</f>
        <v>2.8</v>
      </c>
      <c r="G425" s="19">
        <f>IFERROR(VLOOKUP(Table2[[#This Row],[Player]],Season!$B:$AD,20,0),"-")</f>
        <v>0.5</v>
      </c>
      <c r="H425" s="19">
        <f>IFERROR(VLOOKUP(Table2[[#This Row],[Player]],Season!$B:$AD,21,0),"-")</f>
        <v>0.3</v>
      </c>
      <c r="I425" s="19">
        <f>IFERROR(VLOOKUP(Table2[[#This Row],[Player]],Season!$B:$AD,9,0),"-")</f>
        <v>1</v>
      </c>
      <c r="J425" s="19">
        <f>IFERROR(VLOOKUP(Table2[[#This Row],[Player]],Season!$B:$AD,10,0),"-")</f>
        <v>1.6</v>
      </c>
      <c r="K425" s="19">
        <f>IFERROR(VLOOKUP(Table2[[#This Row],[Player]],Season!$B:$AD,12,0),"-")</f>
        <v>0.1</v>
      </c>
      <c r="L425" s="19">
        <f>IFERROR(VLOOKUP(Table2[[#This Row],[Player]],Season!$B:$AD,13,0),"-")</f>
        <v>0.3</v>
      </c>
      <c r="M425" s="19">
        <f>IFERROR(VLOOKUP(Table2[[#This Row],[Player]],Season!$B:$AD,15,0),"-")</f>
        <v>0.6</v>
      </c>
      <c r="N425" s="19">
        <f>IFERROR(VLOOKUP(Table2[[#This Row],[Player]],Season!$B:$AD,16,0),"-")</f>
        <v>0.6</v>
      </c>
      <c r="O425" s="19">
        <f>IFERROR(VLOOKUP(Table2[[#This Row],[Player]],Last3!$B:$AD,7,0),"-")</f>
        <v>5</v>
      </c>
      <c r="P425" s="19">
        <f>IFERROR(VLOOKUP(Table2[[#This Row],[Player]],Last3!$B:$AD,8,0),"-")</f>
        <v>3.5</v>
      </c>
      <c r="Q425" s="19">
        <f>IFERROR(VLOOKUP(Table2[[#This Row],[Player]],Last3!$B:$AD,20,0),"-")</f>
        <v>0.8</v>
      </c>
      <c r="R425" s="19">
        <f>IFERROR(VLOOKUP(Table2[[#This Row],[Player]],Last3!$B:$AD,21,0),"-")</f>
        <v>0.3</v>
      </c>
      <c r="S425" s="19">
        <f>IFERROR(VLOOKUP(Table2[[#This Row],[Player]],Last1!$B:$AD,7,0),"-")</f>
        <v>7.1</v>
      </c>
      <c r="T425" s="19">
        <f>IFERROR(VLOOKUP(Table2[[#This Row],[Player]],Last1!$B:$AD,8,0),"-")</f>
        <v>6</v>
      </c>
      <c r="U425" s="19">
        <f>IFERROR(VLOOKUP(Table2[[#This Row],[Player]],Last1!$B:$AD,20,0),"-")</f>
        <v>1</v>
      </c>
      <c r="V425" s="19">
        <f>IFERROR(VLOOKUP(Table2[[#This Row],[Player]],Last1!$B:$AD,21,0),"-")</f>
        <v>1</v>
      </c>
      <c r="Y425" s="211">
        <f>Table2[[#This Row],[3PM]]</f>
        <v>0.1</v>
      </c>
      <c r="Z425" s="128">
        <f>Table2[[#This Row],[3PA]]</f>
        <v>0.3</v>
      </c>
      <c r="AA425" s="2">
        <f>IFERROR(VLOOKUP(Table2[[#This Row],[Player]],Last1!$B:$AD,12,0),"-")</f>
        <v>0</v>
      </c>
      <c r="AB425" s="2">
        <f>IFERROR(VLOOKUP(Table2[[#This Row],[Player]],Last1!$B:$AD,13,0),"-")</f>
        <v>0</v>
      </c>
      <c r="AC425" s="2">
        <f>IFERROR(VLOOKUP(Table2[[#This Row],[Player]],Last3!$B:$AD,12,0),"-")</f>
        <v>0</v>
      </c>
      <c r="AD425" s="2">
        <f>IFERROR(VLOOKUP(Table2[[#This Row],[Player]],Last3!$B:$AD,13,0),"-")</f>
        <v>0</v>
      </c>
      <c r="AE425" s="83">
        <f>0.33*AVERAGE(Table2[[#This Row],[L3_3PA]],Table2[[#This Row],[SEA_3PA]])</f>
        <v>4.9500000000000002E-2</v>
      </c>
      <c r="AF425" s="21">
        <f>Table2[[#This Row],[L1_3PM]]</f>
        <v>0</v>
      </c>
      <c r="AG425" s="83">
        <f>IFERROR(Table2[[#This Row],[PROJ 3PM]]-Table2[[#This Row],[LG 3PM]],"-")</f>
        <v>4.9500000000000002E-2</v>
      </c>
      <c r="AH425" s="147" t="str">
        <f>IF(AND(Table2[[#This Row],[PROJ 3PM]]&gt;2,Table2[[#This Row],[Chances]]&gt;0,Table2[[#This Row],[PROJ 3PM]]&lt;3),"2+ 3PM",IF(AND(Table2[[#This Row],[PROJ 3PM]]&gt;3,Table2[[#This Row],[Chances]]&gt;0,Table2[[#This Row],[PROJ 3PM]]&lt;4),"3+ 3PM",IF(AND(Table2[[#This Row],[PROJ 3PM]]&gt;4,Table2[[#This Row],[PROJ 3PM]]&lt;5),"4+ 3PM","somethingelse:")))</f>
        <v>somethingelse:</v>
      </c>
    </row>
    <row r="426" spans="1:34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</row>
    <row r="427" spans="1:34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</row>
    <row r="428" spans="1:34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</row>
    <row r="429" spans="1:34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</row>
    <row r="430" spans="1:34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</row>
    <row r="431" spans="1:34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</row>
    <row r="432" spans="1:34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</row>
    <row r="433" spans="2:34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</row>
    <row r="434" spans="2:34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</row>
    <row r="435" spans="2:34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</row>
    <row r="436" spans="2:34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</row>
    <row r="437" spans="2:34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</row>
    <row r="438" spans="2:34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</row>
    <row r="439" spans="2:34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</row>
    <row r="440" spans="2:34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</row>
    <row r="441" spans="2:34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</row>
    <row r="442" spans="2:34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</row>
    <row r="443" spans="2:34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</row>
    <row r="444" spans="2:34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</row>
    <row r="445" spans="2:34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</row>
    <row r="446" spans="2:34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</row>
    <row r="447" spans="2:34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</row>
    <row r="448" spans="2:34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</row>
    <row r="449" spans="2:34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</row>
    <row r="450" spans="2:34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</row>
    <row r="451" spans="2:34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</row>
    <row r="452" spans="2:34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</row>
    <row r="453" spans="2:34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</row>
    <row r="454" spans="2:34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</row>
    <row r="455" spans="2:34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</row>
    <row r="456" spans="2:34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</row>
    <row r="457" spans="2:34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</row>
    <row r="458" spans="2:34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</row>
    <row r="459" spans="2:34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</row>
    <row r="460" spans="2:34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</row>
    <row r="461" spans="2:34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</row>
    <row r="462" spans="2:34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</row>
    <row r="463" spans="2:34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</row>
    <row r="464" spans="2:34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</row>
    <row r="465" spans="2:34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</row>
    <row r="466" spans="2:34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</row>
    <row r="467" spans="2:34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</row>
    <row r="468" spans="2:34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</row>
    <row r="469" spans="2:34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</row>
    <row r="470" spans="2:34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</row>
    <row r="471" spans="2:34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</row>
    <row r="472" spans="2:34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</row>
    <row r="473" spans="2:34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</row>
    <row r="474" spans="2:34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</row>
    <row r="475" spans="2:34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</row>
    <row r="476" spans="2:34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</row>
    <row r="477" spans="2:34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</row>
    <row r="478" spans="2:34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</row>
    <row r="479" spans="2:34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</row>
    <row r="480" spans="2:34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</row>
    <row r="481" spans="2:34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</row>
    <row r="482" spans="2:34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</row>
    <row r="483" spans="2:34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</row>
    <row r="484" spans="2:34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</row>
    <row r="485" spans="2:34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</row>
    <row r="486" spans="2:34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</row>
    <row r="487" spans="2:34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</row>
    <row r="488" spans="2:34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</row>
    <row r="489" spans="2:34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</row>
    <row r="490" spans="2:34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</row>
    <row r="491" spans="2:34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</row>
    <row r="492" spans="2:34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</row>
    <row r="493" spans="2:34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</row>
    <row r="494" spans="2:34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</row>
    <row r="495" spans="2:34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</row>
    <row r="496" spans="2:34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</row>
    <row r="497" spans="2:34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</row>
    <row r="498" spans="2:34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</row>
    <row r="499" spans="2:34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</row>
    <row r="500" spans="2:34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</row>
    <row r="501" spans="2:34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</row>
    <row r="502" spans="2:34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</row>
    <row r="503" spans="2:34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</row>
    <row r="504" spans="2:34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</row>
    <row r="505" spans="2:34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</row>
    <row r="506" spans="2:34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</row>
    <row r="507" spans="2:34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</row>
    <row r="508" spans="2:34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</row>
    <row r="509" spans="2:34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</row>
    <row r="510" spans="2:34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</row>
    <row r="511" spans="2:34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</row>
    <row r="512" spans="2:34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</row>
    <row r="513" spans="2:34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</row>
    <row r="514" spans="2:34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</row>
    <row r="515" spans="2:34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</row>
    <row r="516" spans="2:34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</row>
    <row r="517" spans="2:34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</row>
    <row r="518" spans="2:34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</row>
    <row r="519" spans="2:34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</row>
    <row r="520" spans="2:34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</row>
    <row r="521" spans="2:34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</row>
    <row r="522" spans="2:34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</row>
    <row r="523" spans="2:34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</row>
    <row r="524" spans="2:34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</row>
    <row r="525" spans="2:34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</row>
    <row r="526" spans="2:34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</row>
    <row r="527" spans="2:34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</row>
    <row r="528" spans="2:34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</row>
    <row r="529" spans="2:34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</row>
    <row r="530" spans="2:34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</row>
    <row r="531" spans="2:34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</row>
    <row r="532" spans="2:34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</row>
    <row r="533" spans="2:34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</row>
    <row r="534" spans="2:34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</row>
    <row r="535" spans="2:34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</row>
    <row r="536" spans="2:34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</row>
    <row r="537" spans="2:34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</row>
    <row r="538" spans="2:34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</row>
    <row r="539" spans="2:34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</row>
    <row r="540" spans="2:34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</row>
    <row r="541" spans="2:34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</row>
    <row r="542" spans="2:34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</row>
    <row r="543" spans="2:34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</row>
    <row r="544" spans="2:34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</row>
    <row r="545" spans="2:34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</row>
    <row r="546" spans="2:34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</row>
    <row r="547" spans="2:34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</row>
    <row r="548" spans="2:34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</row>
    <row r="549" spans="2:34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</row>
    <row r="550" spans="2:34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</row>
    <row r="551" spans="2:34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</row>
    <row r="552" spans="2:34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</row>
    <row r="553" spans="2:34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</row>
    <row r="554" spans="2:34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</row>
    <row r="555" spans="2:34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</row>
    <row r="556" spans="2:34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</row>
    <row r="557" spans="2:34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</row>
    <row r="558" spans="2:34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</row>
    <row r="559" spans="2:34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</row>
    <row r="560" spans="2:34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</row>
    <row r="561" spans="2:34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</row>
    <row r="562" spans="2:34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</row>
    <row r="563" spans="2:34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</row>
    <row r="564" spans="2:34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</row>
    <row r="565" spans="2:34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</row>
    <row r="566" spans="2:34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</row>
    <row r="567" spans="2:34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</row>
    <row r="568" spans="2:34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</row>
    <row r="569" spans="2:34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</row>
    <row r="570" spans="2:34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</row>
    <row r="571" spans="2:34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</row>
    <row r="572" spans="2:34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</row>
    <row r="573" spans="2:34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</row>
    <row r="574" spans="2:34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</row>
    <row r="575" spans="2:34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</row>
    <row r="576" spans="2:34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</row>
    <row r="577" spans="2:34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</row>
    <row r="578" spans="2:34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</row>
    <row r="579" spans="2:34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</row>
    <row r="580" spans="2:34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</row>
    <row r="581" spans="2:34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</row>
    <row r="582" spans="2:34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</row>
    <row r="583" spans="2:34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</row>
    <row r="584" spans="2:34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</row>
    <row r="585" spans="2:34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</row>
    <row r="586" spans="2:34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</row>
    <row r="587" spans="2:34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</row>
    <row r="588" spans="2:34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</row>
    <row r="589" spans="2:34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</row>
    <row r="590" spans="2:34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</row>
    <row r="591" spans="2:34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</row>
    <row r="592" spans="2:34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</row>
    <row r="593" spans="2:34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</row>
    <row r="594" spans="2:34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</row>
    <row r="595" spans="2:34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</row>
    <row r="596" spans="2:34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</row>
    <row r="597" spans="2:34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</row>
    <row r="598" spans="2:34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</row>
    <row r="599" spans="2:34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</row>
    <row r="600" spans="2:34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</row>
    <row r="601" spans="2:34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</row>
    <row r="602" spans="2:34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</row>
    <row r="603" spans="2:34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</row>
    <row r="604" spans="2:34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</row>
    <row r="605" spans="2:34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</row>
    <row r="606" spans="2:34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</row>
    <row r="607" spans="2:34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</row>
    <row r="608" spans="2:34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</row>
    <row r="609" spans="2:34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</row>
    <row r="610" spans="2:34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</row>
    <row r="611" spans="2:34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</row>
    <row r="612" spans="2:34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</row>
    <row r="613" spans="2:34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</row>
    <row r="614" spans="2:34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</row>
    <row r="615" spans="2:34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</row>
    <row r="616" spans="2:34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</row>
    <row r="617" spans="2:34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</row>
    <row r="618" spans="2:34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</row>
    <row r="619" spans="2:34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</row>
    <row r="620" spans="2:34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</row>
    <row r="621" spans="2:34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</row>
    <row r="622" spans="2:34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</row>
    <row r="623" spans="2:34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</row>
    <row r="624" spans="2:34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</row>
    <row r="625" spans="2:34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</row>
    <row r="626" spans="2:34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</row>
    <row r="627" spans="2:34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</row>
    <row r="628" spans="2:34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</row>
    <row r="629" spans="2:34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</row>
    <row r="630" spans="2:34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</row>
    <row r="631" spans="2:34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</row>
    <row r="632" spans="2:34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</row>
    <row r="633" spans="2:34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</row>
    <row r="634" spans="2:34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</row>
    <row r="635" spans="2:34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</row>
    <row r="636" spans="2:34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</row>
    <row r="637" spans="2:34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</row>
    <row r="638" spans="2:34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</row>
    <row r="639" spans="2:34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</row>
    <row r="640" spans="2:34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</row>
    <row r="641" spans="2:34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</row>
    <row r="642" spans="2:34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</row>
    <row r="643" spans="2:34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</row>
    <row r="644" spans="2:34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</row>
    <row r="645" spans="2:34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</row>
    <row r="646" spans="2:34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</row>
    <row r="647" spans="2:34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</row>
    <row r="648" spans="2:34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</row>
    <row r="649" spans="2:34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</row>
    <row r="650" spans="2:34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</row>
    <row r="651" spans="2:34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</row>
    <row r="652" spans="2:34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</row>
    <row r="653" spans="2:34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</row>
    <row r="654" spans="2:34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</row>
    <row r="655" spans="2:34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</row>
    <row r="656" spans="2:34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</row>
    <row r="657" spans="2:34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</row>
    <row r="658" spans="2:34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</row>
    <row r="659" spans="2:34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</row>
    <row r="660" spans="2:34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</row>
    <row r="661" spans="2:34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</row>
    <row r="662" spans="2:34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</row>
    <row r="663" spans="2:34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</row>
    <row r="664" spans="2:34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</row>
    <row r="665" spans="2:34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</row>
    <row r="666" spans="2:34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</row>
    <row r="667" spans="2:34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</row>
    <row r="668" spans="2:34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</row>
    <row r="669" spans="2:34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</row>
    <row r="670" spans="2:34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</row>
    <row r="671" spans="2:34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</row>
    <row r="672" spans="2:34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</row>
    <row r="673" spans="2:34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</row>
    <row r="674" spans="2:34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</row>
    <row r="675" spans="2:34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</row>
    <row r="676" spans="2:34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</row>
    <row r="677" spans="2:34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</row>
    <row r="678" spans="2:34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</row>
    <row r="679" spans="2:34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</row>
    <row r="680" spans="2:34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</row>
    <row r="681" spans="2:34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</row>
    <row r="682" spans="2:34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</row>
    <row r="683" spans="2:34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</row>
    <row r="684" spans="2:34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</row>
    <row r="685" spans="2:34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</row>
    <row r="686" spans="2:34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</row>
    <row r="687" spans="2:34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</row>
    <row r="688" spans="2:34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</row>
    <row r="689" spans="2:34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</row>
    <row r="690" spans="2:34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</row>
    <row r="691" spans="2:34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</row>
    <row r="692" spans="2:34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</row>
    <row r="693" spans="2:34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</row>
    <row r="694" spans="2:34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</row>
    <row r="695" spans="2:34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</row>
    <row r="696" spans="2:34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</row>
    <row r="697" spans="2:34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</row>
    <row r="698" spans="2:34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</row>
    <row r="699" spans="2:34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</row>
    <row r="700" spans="2:34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</row>
    <row r="701" spans="2:34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</row>
    <row r="702" spans="2:34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</row>
    <row r="703" spans="2:34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</row>
    <row r="704" spans="2:34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</row>
    <row r="705" spans="2:34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</row>
    <row r="706" spans="2:34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</row>
    <row r="707" spans="2:34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</row>
    <row r="708" spans="2:34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</row>
    <row r="709" spans="2:34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</row>
    <row r="710" spans="2:34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</row>
    <row r="711" spans="2:34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</row>
    <row r="712" spans="2:34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</row>
    <row r="713" spans="2:34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</row>
    <row r="714" spans="2:34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</row>
    <row r="715" spans="2:34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</row>
    <row r="716" spans="2:34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</row>
    <row r="717" spans="2:34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</row>
    <row r="718" spans="2:34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</row>
    <row r="719" spans="2:34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</row>
    <row r="720" spans="2:34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</row>
    <row r="721" spans="2:34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</row>
    <row r="722" spans="2:34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</row>
    <row r="723" spans="2:34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</row>
    <row r="724" spans="2:34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</row>
    <row r="725" spans="2:34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</row>
    <row r="726" spans="2:34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</row>
    <row r="727" spans="2:34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</row>
    <row r="728" spans="2:34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</row>
    <row r="729" spans="2:34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</row>
    <row r="730" spans="2:34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</row>
    <row r="731" spans="2:34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</row>
    <row r="732" spans="2:34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</row>
    <row r="733" spans="2:34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</row>
    <row r="734" spans="2:34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</row>
    <row r="735" spans="2:34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</row>
    <row r="736" spans="2:34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</row>
    <row r="737" spans="2:34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</row>
    <row r="738" spans="2:34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</row>
    <row r="739" spans="2:34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</row>
    <row r="740" spans="2:34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</row>
    <row r="741" spans="2:34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</row>
    <row r="742" spans="2:34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</row>
    <row r="743" spans="2:34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</row>
    <row r="744" spans="2:34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</row>
    <row r="745" spans="2:34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</row>
    <row r="746" spans="2:34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</row>
    <row r="747" spans="2:34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</row>
    <row r="748" spans="2:34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</row>
    <row r="749" spans="2:34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</row>
    <row r="750" spans="2:34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</row>
    <row r="751" spans="2:34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</row>
    <row r="752" spans="2:34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</row>
    <row r="753" spans="2:34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</row>
    <row r="754" spans="2:34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</row>
    <row r="755" spans="2:34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</row>
    <row r="756" spans="2:34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</row>
    <row r="757" spans="2:34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</row>
    <row r="758" spans="2:34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</row>
    <row r="759" spans="2:34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</row>
    <row r="760" spans="2:34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</row>
    <row r="761" spans="2:34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</row>
    <row r="762" spans="2:34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</row>
    <row r="763" spans="2:34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</row>
    <row r="764" spans="2:34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</row>
    <row r="765" spans="2:34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</row>
    <row r="766" spans="2:34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</row>
    <row r="767" spans="2:34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</row>
    <row r="768" spans="2:34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</row>
    <row r="769" spans="2:34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</row>
    <row r="770" spans="2:34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</row>
    <row r="771" spans="2:34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</row>
    <row r="772" spans="2:34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</row>
    <row r="773" spans="2:34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</row>
    <row r="774" spans="2:34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</row>
    <row r="775" spans="2:34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</row>
    <row r="776" spans="2:34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</row>
    <row r="777" spans="2:34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</row>
    <row r="778" spans="2:34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</row>
    <row r="779" spans="2:34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</row>
    <row r="780" spans="2:34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</row>
    <row r="781" spans="2:34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</row>
    <row r="782" spans="2:34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</row>
    <row r="783" spans="2:34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</row>
    <row r="784" spans="2:34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</row>
    <row r="785" spans="1:34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</row>
    <row r="786" spans="1:34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</row>
    <row r="787" spans="1:34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</row>
    <row r="788" spans="1:34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</row>
    <row r="789" spans="1:34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</row>
    <row r="790" spans="1:34" x14ac:dyDescent="0.3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</row>
    <row r="791" spans="1:34" x14ac:dyDescent="0.3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</row>
    <row r="792" spans="1:34" x14ac:dyDescent="0.3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</row>
    <row r="793" spans="1:34" x14ac:dyDescent="0.3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</row>
    <row r="794" spans="1:34" x14ac:dyDescent="0.3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</row>
    <row r="795" spans="1:34" x14ac:dyDescent="0.3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</row>
    <row r="796" spans="1:34" x14ac:dyDescent="0.3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</row>
    <row r="797" spans="1:34" x14ac:dyDescent="0.3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</row>
    <row r="798" spans="1:34" x14ac:dyDescent="0.3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</row>
    <row r="799" spans="1:34" x14ac:dyDescent="0.3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</row>
    <row r="800" spans="1:34" x14ac:dyDescent="0.3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</row>
    <row r="801" spans="1:34" x14ac:dyDescent="0.3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</row>
    <row r="802" spans="1:34" x14ac:dyDescent="0.3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</row>
    <row r="803" spans="1:34" x14ac:dyDescent="0.3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</row>
    <row r="804" spans="1:34" x14ac:dyDescent="0.3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</row>
    <row r="805" spans="1:34" x14ac:dyDescent="0.3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</row>
    <row r="806" spans="1:34" x14ac:dyDescent="0.3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</row>
    <row r="807" spans="1:34" x14ac:dyDescent="0.3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</row>
    <row r="808" spans="1:34" x14ac:dyDescent="0.3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</row>
    <row r="809" spans="1:34" x14ac:dyDescent="0.3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</row>
    <row r="810" spans="1:34" x14ac:dyDescent="0.3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</row>
    <row r="811" spans="1:34" x14ac:dyDescent="0.3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</row>
    <row r="812" spans="1:34" x14ac:dyDescent="0.3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</row>
    <row r="813" spans="1:34" x14ac:dyDescent="0.3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</row>
    <row r="814" spans="1:34" x14ac:dyDescent="0.3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</row>
    <row r="815" spans="1:34" x14ac:dyDescent="0.3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</row>
    <row r="816" spans="1:34" x14ac:dyDescent="0.3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</row>
    <row r="817" spans="1:34" x14ac:dyDescent="0.3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</row>
    <row r="818" spans="1:34" x14ac:dyDescent="0.3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</row>
    <row r="819" spans="1:34" x14ac:dyDescent="0.3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</row>
    <row r="820" spans="1:34" x14ac:dyDescent="0.3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</row>
    <row r="821" spans="1:34" x14ac:dyDescent="0.3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</row>
    <row r="822" spans="1:34" x14ac:dyDescent="0.3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</row>
    <row r="823" spans="1:34" x14ac:dyDescent="0.3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</row>
    <row r="824" spans="1:34" x14ac:dyDescent="0.3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</row>
    <row r="825" spans="1:34" x14ac:dyDescent="0.3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</row>
    <row r="826" spans="1:34" x14ac:dyDescent="0.3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</row>
    <row r="827" spans="1:34" x14ac:dyDescent="0.3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</row>
    <row r="828" spans="1:34" x14ac:dyDescent="0.3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</row>
    <row r="829" spans="1:34" x14ac:dyDescent="0.3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</row>
    <row r="830" spans="1:34" x14ac:dyDescent="0.3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</row>
    <row r="831" spans="1:34" x14ac:dyDescent="0.3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</row>
    <row r="832" spans="1:34" x14ac:dyDescent="0.3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</row>
    <row r="833" spans="1:34" x14ac:dyDescent="0.3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</row>
    <row r="834" spans="1:34" x14ac:dyDescent="0.3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</row>
    <row r="835" spans="1:34" x14ac:dyDescent="0.3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</row>
    <row r="836" spans="1:34" x14ac:dyDescent="0.3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</row>
    <row r="837" spans="1:34" x14ac:dyDescent="0.3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</row>
    <row r="838" spans="1:34" x14ac:dyDescent="0.3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</row>
    <row r="839" spans="1:34" x14ac:dyDescent="0.3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</row>
    <row r="840" spans="1:34" x14ac:dyDescent="0.3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</row>
    <row r="841" spans="1:34" x14ac:dyDescent="0.3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</row>
    <row r="842" spans="1:34" x14ac:dyDescent="0.3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</row>
    <row r="843" spans="1:34" x14ac:dyDescent="0.3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</row>
    <row r="844" spans="1:34" x14ac:dyDescent="0.3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</row>
    <row r="845" spans="1:34" x14ac:dyDescent="0.3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</row>
    <row r="846" spans="1:34" x14ac:dyDescent="0.3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</row>
    <row r="847" spans="1:34" x14ac:dyDescent="0.3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</row>
    <row r="848" spans="1:34" x14ac:dyDescent="0.3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</row>
    <row r="849" spans="1:34" x14ac:dyDescent="0.3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</row>
    <row r="850" spans="1:34" x14ac:dyDescent="0.3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</row>
    <row r="851" spans="1:34" x14ac:dyDescent="0.3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</row>
    <row r="852" spans="1:34" x14ac:dyDescent="0.3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</row>
    <row r="853" spans="1:34" x14ac:dyDescent="0.3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</row>
    <row r="854" spans="1:34" x14ac:dyDescent="0.3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</row>
    <row r="855" spans="1:34" x14ac:dyDescent="0.3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</row>
    <row r="856" spans="1:34" x14ac:dyDescent="0.3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</row>
    <row r="857" spans="1:34" x14ac:dyDescent="0.3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</row>
    <row r="858" spans="1:34" x14ac:dyDescent="0.3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</row>
    <row r="859" spans="1:34" x14ac:dyDescent="0.3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</row>
    <row r="860" spans="1:34" x14ac:dyDescent="0.3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</row>
    <row r="861" spans="1:34" x14ac:dyDescent="0.3">
      <c r="AF861" s="2"/>
    </row>
    <row r="862" spans="1:34" x14ac:dyDescent="0.3">
      <c r="AF862" s="2"/>
    </row>
    <row r="863" spans="1:34" x14ac:dyDescent="0.3">
      <c r="AF863" s="2"/>
    </row>
    <row r="864" spans="1:34" x14ac:dyDescent="0.3">
      <c r="AF864" s="2"/>
    </row>
    <row r="865" spans="32:32" x14ac:dyDescent="0.3">
      <c r="AF865" s="2"/>
    </row>
    <row r="866" spans="32:32" x14ac:dyDescent="0.3">
      <c r="AF866" s="2"/>
    </row>
    <row r="867" spans="32:32" x14ac:dyDescent="0.3">
      <c r="AF867" s="2"/>
    </row>
    <row r="868" spans="32:32" x14ac:dyDescent="0.3">
      <c r="AF868" s="2"/>
    </row>
    <row r="869" spans="32:32" x14ac:dyDescent="0.3">
      <c r="AF869" s="2"/>
    </row>
    <row r="870" spans="32:32" x14ac:dyDescent="0.3">
      <c r="AF870" s="2"/>
    </row>
    <row r="871" spans="32:32" x14ac:dyDescent="0.3">
      <c r="AF871" s="2"/>
    </row>
    <row r="872" spans="32:32" x14ac:dyDescent="0.3">
      <c r="AF872" s="2"/>
    </row>
    <row r="873" spans="32:32" x14ac:dyDescent="0.3">
      <c r="AF873" s="2"/>
    </row>
    <row r="874" spans="32:32" x14ac:dyDescent="0.3">
      <c r="AF874" s="2"/>
    </row>
    <row r="875" spans="32:32" x14ac:dyDescent="0.3">
      <c r="AF875" s="2"/>
    </row>
    <row r="876" spans="32:32" x14ac:dyDescent="0.3">
      <c r="AF876" s="2"/>
    </row>
    <row r="877" spans="32:32" x14ac:dyDescent="0.3">
      <c r="AF877" s="2"/>
    </row>
    <row r="878" spans="32:32" x14ac:dyDescent="0.3">
      <c r="AF878" s="2"/>
    </row>
    <row r="879" spans="32:32" x14ac:dyDescent="0.3">
      <c r="AF879" s="2"/>
    </row>
    <row r="880" spans="32:32" x14ac:dyDescent="0.3">
      <c r="AF880" s="2"/>
    </row>
    <row r="881" spans="32:32" x14ac:dyDescent="0.3">
      <c r="AF881" s="2"/>
    </row>
    <row r="882" spans="32:32" x14ac:dyDescent="0.3">
      <c r="AF882" s="2"/>
    </row>
    <row r="883" spans="32:32" x14ac:dyDescent="0.3">
      <c r="AF883" s="2"/>
    </row>
    <row r="884" spans="32:32" x14ac:dyDescent="0.3">
      <c r="AF884" s="2"/>
    </row>
    <row r="885" spans="32:32" x14ac:dyDescent="0.3">
      <c r="AF885" s="2"/>
    </row>
    <row r="886" spans="32:32" x14ac:dyDescent="0.3">
      <c r="AF886" s="2"/>
    </row>
    <row r="887" spans="32:32" x14ac:dyDescent="0.3">
      <c r="AF887" s="2"/>
    </row>
    <row r="888" spans="32:32" x14ac:dyDescent="0.3">
      <c r="AF888" s="2"/>
    </row>
    <row r="889" spans="32:32" x14ac:dyDescent="0.3">
      <c r="AF889" s="2"/>
    </row>
    <row r="890" spans="32:32" x14ac:dyDescent="0.3">
      <c r="AF890" s="2"/>
    </row>
    <row r="891" spans="32:32" x14ac:dyDescent="0.3">
      <c r="AF891" s="2"/>
    </row>
    <row r="892" spans="32:32" x14ac:dyDescent="0.3">
      <c r="AF892" s="2"/>
    </row>
    <row r="893" spans="32:32" x14ac:dyDescent="0.3">
      <c r="AF893" s="2"/>
    </row>
    <row r="894" spans="32:32" x14ac:dyDescent="0.3">
      <c r="AF894" s="2"/>
    </row>
    <row r="895" spans="32:32" x14ac:dyDescent="0.3">
      <c r="AF895" s="2"/>
    </row>
    <row r="896" spans="32:32" x14ac:dyDescent="0.3">
      <c r="AF896" s="2"/>
    </row>
    <row r="897" spans="32:32" x14ac:dyDescent="0.3">
      <c r="AF897" s="2"/>
    </row>
    <row r="898" spans="32:32" x14ac:dyDescent="0.3">
      <c r="AF898" s="2"/>
    </row>
    <row r="899" spans="32:32" x14ac:dyDescent="0.3">
      <c r="AF899" s="2"/>
    </row>
    <row r="900" spans="32:32" x14ac:dyDescent="0.3">
      <c r="AF900" s="2"/>
    </row>
    <row r="901" spans="32:32" x14ac:dyDescent="0.3">
      <c r="AF901" s="2"/>
    </row>
    <row r="902" spans="32:32" x14ac:dyDescent="0.3">
      <c r="AF902" s="2"/>
    </row>
    <row r="903" spans="32:32" x14ac:dyDescent="0.3">
      <c r="AF903" s="2"/>
    </row>
    <row r="904" spans="32:32" x14ac:dyDescent="0.3">
      <c r="AF904" s="2"/>
    </row>
    <row r="905" spans="32:32" x14ac:dyDescent="0.3">
      <c r="AF905" s="2"/>
    </row>
    <row r="906" spans="32:32" x14ac:dyDescent="0.3">
      <c r="AF906" s="2"/>
    </row>
    <row r="907" spans="32:32" x14ac:dyDescent="0.3">
      <c r="AF907" s="2"/>
    </row>
    <row r="908" spans="32:32" x14ac:dyDescent="0.3">
      <c r="AF908" s="2"/>
    </row>
    <row r="909" spans="32:32" x14ac:dyDescent="0.3">
      <c r="AF909" s="2"/>
    </row>
    <row r="910" spans="32:32" x14ac:dyDescent="0.3">
      <c r="AF910" s="2"/>
    </row>
    <row r="911" spans="32:32" x14ac:dyDescent="0.3">
      <c r="AF911" s="2"/>
    </row>
    <row r="912" spans="32:32" x14ac:dyDescent="0.3">
      <c r="AF912" s="2"/>
    </row>
    <row r="913" spans="32:32" x14ac:dyDescent="0.3">
      <c r="AF913" s="2"/>
    </row>
    <row r="914" spans="32:32" x14ac:dyDescent="0.3">
      <c r="AF914" s="2"/>
    </row>
    <row r="915" spans="32:32" x14ac:dyDescent="0.3">
      <c r="AF915" s="2"/>
    </row>
    <row r="916" spans="32:32" x14ac:dyDescent="0.3">
      <c r="AF916" s="2"/>
    </row>
    <row r="917" spans="32:32" x14ac:dyDescent="0.3">
      <c r="AF917" s="2"/>
    </row>
    <row r="918" spans="32:32" x14ac:dyDescent="0.3">
      <c r="AF918" s="2"/>
    </row>
    <row r="919" spans="32:32" x14ac:dyDescent="0.3">
      <c r="AF919" s="2"/>
    </row>
    <row r="920" spans="32:32" x14ac:dyDescent="0.3">
      <c r="AF920" s="2"/>
    </row>
    <row r="921" spans="32:32" x14ac:dyDescent="0.3">
      <c r="AF921" s="2"/>
    </row>
    <row r="922" spans="32:32" x14ac:dyDescent="0.3">
      <c r="AF922" s="2"/>
    </row>
    <row r="923" spans="32:32" x14ac:dyDescent="0.3">
      <c r="AF923" s="2"/>
    </row>
    <row r="924" spans="32:32" x14ac:dyDescent="0.3">
      <c r="AF924" s="2"/>
    </row>
    <row r="925" spans="32:32" x14ac:dyDescent="0.3">
      <c r="AF925" s="2"/>
    </row>
    <row r="926" spans="32:32" x14ac:dyDescent="0.3">
      <c r="AF926" s="2"/>
    </row>
    <row r="927" spans="32:32" x14ac:dyDescent="0.3">
      <c r="AF927" s="2"/>
    </row>
    <row r="928" spans="32:32" x14ac:dyDescent="0.3">
      <c r="AF928" s="2"/>
    </row>
    <row r="929" spans="32:32" x14ac:dyDescent="0.3">
      <c r="AF929" s="2"/>
    </row>
    <row r="930" spans="32:32" x14ac:dyDescent="0.3">
      <c r="AF930" s="2"/>
    </row>
    <row r="931" spans="32:32" x14ac:dyDescent="0.3">
      <c r="AF931" s="2"/>
    </row>
    <row r="932" spans="32:32" x14ac:dyDescent="0.3">
      <c r="AF932" s="2"/>
    </row>
    <row r="933" spans="32:32" x14ac:dyDescent="0.3">
      <c r="AF933" s="2"/>
    </row>
    <row r="934" spans="32:32" x14ac:dyDescent="0.3">
      <c r="AF934" s="2"/>
    </row>
    <row r="935" spans="32:32" x14ac:dyDescent="0.3">
      <c r="AF935" s="2"/>
    </row>
    <row r="936" spans="32:32" x14ac:dyDescent="0.3">
      <c r="AF936" s="2"/>
    </row>
    <row r="937" spans="32:32" x14ac:dyDescent="0.3">
      <c r="AF937" s="2"/>
    </row>
    <row r="938" spans="32:32" x14ac:dyDescent="0.3">
      <c r="AF938" s="2"/>
    </row>
    <row r="939" spans="32:32" x14ac:dyDescent="0.3">
      <c r="AF939" s="2"/>
    </row>
    <row r="940" spans="32:32" x14ac:dyDescent="0.3">
      <c r="AF940" s="2"/>
    </row>
    <row r="941" spans="32:32" x14ac:dyDescent="0.3">
      <c r="AF941" s="2"/>
    </row>
    <row r="942" spans="32:32" x14ac:dyDescent="0.3">
      <c r="AF942" s="2"/>
    </row>
    <row r="943" spans="32:32" x14ac:dyDescent="0.3">
      <c r="AF943" s="2"/>
    </row>
    <row r="944" spans="32:32" x14ac:dyDescent="0.3">
      <c r="AF944" s="2"/>
    </row>
    <row r="945" spans="32:32" x14ac:dyDescent="0.3">
      <c r="AF945" s="2"/>
    </row>
    <row r="946" spans="32:32" x14ac:dyDescent="0.3">
      <c r="AF946" s="2"/>
    </row>
    <row r="947" spans="32:32" x14ac:dyDescent="0.3">
      <c r="AF947" s="2"/>
    </row>
    <row r="948" spans="32:32" x14ac:dyDescent="0.3">
      <c r="AF948" s="2"/>
    </row>
    <row r="949" spans="32:32" x14ac:dyDescent="0.3">
      <c r="AF949" s="2"/>
    </row>
    <row r="950" spans="32:32" x14ac:dyDescent="0.3">
      <c r="AF950" s="2"/>
    </row>
    <row r="951" spans="32:32" x14ac:dyDescent="0.3">
      <c r="AF951" s="2"/>
    </row>
    <row r="952" spans="32:32" x14ac:dyDescent="0.3">
      <c r="AF952" s="2"/>
    </row>
    <row r="953" spans="32:32" x14ac:dyDescent="0.3">
      <c r="AF953" s="2"/>
    </row>
    <row r="954" spans="32:32" x14ac:dyDescent="0.3">
      <c r="AF954" s="2"/>
    </row>
    <row r="955" spans="32:32" x14ac:dyDescent="0.3">
      <c r="AF955" s="2"/>
    </row>
    <row r="956" spans="32:32" x14ac:dyDescent="0.3">
      <c r="AF956" s="2"/>
    </row>
    <row r="957" spans="32:32" x14ac:dyDescent="0.3">
      <c r="AF957" s="2"/>
    </row>
    <row r="958" spans="32:32" x14ac:dyDescent="0.3">
      <c r="AF958" s="2"/>
    </row>
    <row r="959" spans="32:32" x14ac:dyDescent="0.3">
      <c r="AF959" s="2"/>
    </row>
    <row r="960" spans="32:32" x14ac:dyDescent="0.3">
      <c r="AF960" s="2"/>
    </row>
    <row r="961" spans="32:32" x14ac:dyDescent="0.3">
      <c r="AF961" s="2"/>
    </row>
    <row r="962" spans="32:32" x14ac:dyDescent="0.3">
      <c r="AF962" s="2"/>
    </row>
    <row r="963" spans="32:32" x14ac:dyDescent="0.3">
      <c r="AF963" s="2"/>
    </row>
    <row r="964" spans="32:32" x14ac:dyDescent="0.3">
      <c r="AF964" s="2"/>
    </row>
    <row r="965" spans="32:32" x14ac:dyDescent="0.3">
      <c r="AF965" s="2"/>
    </row>
    <row r="966" spans="32:32" x14ac:dyDescent="0.3">
      <c r="AF966" s="2"/>
    </row>
    <row r="967" spans="32:32" x14ac:dyDescent="0.3">
      <c r="AF967" s="2"/>
    </row>
    <row r="968" spans="32:32" x14ac:dyDescent="0.3">
      <c r="AF968" s="2"/>
    </row>
    <row r="969" spans="32:32" x14ac:dyDescent="0.3">
      <c r="AF969" s="2"/>
    </row>
    <row r="970" spans="32:32" x14ac:dyDescent="0.3">
      <c r="AF970" s="2"/>
    </row>
    <row r="971" spans="32:32" x14ac:dyDescent="0.3">
      <c r="AF971" s="2"/>
    </row>
    <row r="972" spans="32:32" x14ac:dyDescent="0.3">
      <c r="AF972" s="2"/>
    </row>
    <row r="973" spans="32:32" x14ac:dyDescent="0.3">
      <c r="AF973" s="2"/>
    </row>
    <row r="974" spans="32:32" x14ac:dyDescent="0.3">
      <c r="AF974" s="2"/>
    </row>
    <row r="975" spans="32:32" x14ac:dyDescent="0.3">
      <c r="AF975" s="2"/>
    </row>
    <row r="976" spans="32:32" x14ac:dyDescent="0.3">
      <c r="AF976" s="2"/>
    </row>
    <row r="977" spans="32:32" x14ac:dyDescent="0.3">
      <c r="AF977" s="2"/>
    </row>
    <row r="978" spans="32:32" x14ac:dyDescent="0.3">
      <c r="AF978" s="2"/>
    </row>
    <row r="979" spans="32:32" x14ac:dyDescent="0.3">
      <c r="AF979" s="2"/>
    </row>
    <row r="980" spans="32:32" x14ac:dyDescent="0.3">
      <c r="AF980" s="2"/>
    </row>
    <row r="981" spans="32:32" x14ac:dyDescent="0.3">
      <c r="AF981" s="2"/>
    </row>
    <row r="982" spans="32:32" x14ac:dyDescent="0.3">
      <c r="AF982" s="2"/>
    </row>
    <row r="983" spans="32:32" x14ac:dyDescent="0.3">
      <c r="AF983" s="2"/>
    </row>
    <row r="984" spans="32:32" x14ac:dyDescent="0.3">
      <c r="AF984" s="2"/>
    </row>
    <row r="985" spans="32:32" x14ac:dyDescent="0.3">
      <c r="AF985" s="2"/>
    </row>
    <row r="986" spans="32:32" x14ac:dyDescent="0.3">
      <c r="AF986" s="2"/>
    </row>
    <row r="987" spans="32:32" x14ac:dyDescent="0.3">
      <c r="AF987" s="2"/>
    </row>
    <row r="988" spans="32:32" x14ac:dyDescent="0.3">
      <c r="AF988" s="2"/>
    </row>
    <row r="989" spans="32:32" x14ac:dyDescent="0.3">
      <c r="AF989" s="2"/>
    </row>
    <row r="990" spans="32:32" x14ac:dyDescent="0.3">
      <c r="AF990" s="2"/>
    </row>
    <row r="991" spans="32:32" x14ac:dyDescent="0.3">
      <c r="AF991" s="2"/>
    </row>
    <row r="992" spans="32:32" x14ac:dyDescent="0.3">
      <c r="AF992" s="2"/>
    </row>
    <row r="993" spans="32:32" x14ac:dyDescent="0.3">
      <c r="AF993" s="2"/>
    </row>
    <row r="994" spans="32:32" x14ac:dyDescent="0.3">
      <c r="AF994" s="2"/>
    </row>
    <row r="995" spans="32:32" x14ac:dyDescent="0.3">
      <c r="AF995" s="2"/>
    </row>
    <row r="996" spans="32:32" x14ac:dyDescent="0.3">
      <c r="AF996" s="2"/>
    </row>
    <row r="997" spans="32:32" x14ac:dyDescent="0.3">
      <c r="AF997" s="2"/>
    </row>
    <row r="998" spans="32:32" x14ac:dyDescent="0.3">
      <c r="AF998" s="2"/>
    </row>
    <row r="999" spans="32:32" x14ac:dyDescent="0.3">
      <c r="AF999" s="2"/>
    </row>
    <row r="1000" spans="32:32" x14ac:dyDescent="0.3">
      <c r="AF1000" s="2"/>
    </row>
    <row r="1001" spans="32:32" x14ac:dyDescent="0.3">
      <c r="AF1001" s="2"/>
    </row>
    <row r="1002" spans="32:32" x14ac:dyDescent="0.3">
      <c r="AF1002" s="2"/>
    </row>
    <row r="1003" spans="32:32" x14ac:dyDescent="0.3">
      <c r="AF1003" s="2"/>
    </row>
    <row r="1004" spans="32:32" x14ac:dyDescent="0.3">
      <c r="AF1004" s="2"/>
    </row>
    <row r="1005" spans="32:32" x14ac:dyDescent="0.3">
      <c r="AF1005" s="2"/>
    </row>
    <row r="1006" spans="32:32" x14ac:dyDescent="0.3">
      <c r="AF1006" s="2"/>
    </row>
    <row r="1007" spans="32:32" x14ac:dyDescent="0.3">
      <c r="AF1007" s="2"/>
    </row>
    <row r="1008" spans="32:32" x14ac:dyDescent="0.3">
      <c r="AF1008" s="2"/>
    </row>
    <row r="1009" spans="32:32" x14ac:dyDescent="0.3">
      <c r="AF1009" s="2"/>
    </row>
    <row r="1010" spans="32:32" x14ac:dyDescent="0.3">
      <c r="AF1010" s="2"/>
    </row>
    <row r="1011" spans="32:32" x14ac:dyDescent="0.3">
      <c r="AF1011" s="2"/>
    </row>
    <row r="1012" spans="32:32" x14ac:dyDescent="0.3">
      <c r="AF1012" s="2"/>
    </row>
    <row r="1013" spans="32:32" x14ac:dyDescent="0.3">
      <c r="AF1013" s="2"/>
    </row>
    <row r="1014" spans="32:32" x14ac:dyDescent="0.3">
      <c r="AF1014" s="2"/>
    </row>
    <row r="1015" spans="32:32" x14ac:dyDescent="0.3">
      <c r="AF1015" s="2"/>
    </row>
    <row r="1016" spans="32:32" x14ac:dyDescent="0.3">
      <c r="AF1016" s="2"/>
    </row>
    <row r="1017" spans="32:32" x14ac:dyDescent="0.3">
      <c r="AF1017" s="2"/>
    </row>
    <row r="1018" spans="32:32" x14ac:dyDescent="0.3">
      <c r="AF1018" s="2"/>
    </row>
    <row r="1019" spans="32:32" x14ac:dyDescent="0.3">
      <c r="AF1019" s="2"/>
    </row>
    <row r="1020" spans="32:32" x14ac:dyDescent="0.3">
      <c r="AF1020" s="2"/>
    </row>
    <row r="1021" spans="32:32" x14ac:dyDescent="0.3">
      <c r="AF1021" s="2"/>
    </row>
    <row r="1022" spans="32:32" x14ac:dyDescent="0.3">
      <c r="AF1022" s="2"/>
    </row>
    <row r="1023" spans="32:32" x14ac:dyDescent="0.3">
      <c r="AF1023" s="2"/>
    </row>
    <row r="1024" spans="32:32" x14ac:dyDescent="0.3">
      <c r="AF1024" s="2"/>
    </row>
    <row r="1025" spans="32:32" x14ac:dyDescent="0.3">
      <c r="AF1025" s="2"/>
    </row>
    <row r="1026" spans="32:32" x14ac:dyDescent="0.3">
      <c r="AF1026" s="2"/>
    </row>
    <row r="1027" spans="32:32" x14ac:dyDescent="0.3">
      <c r="AF1027" s="2"/>
    </row>
    <row r="1028" spans="32:32" x14ac:dyDescent="0.3">
      <c r="AF1028" s="2"/>
    </row>
    <row r="1029" spans="32:32" x14ac:dyDescent="0.3">
      <c r="AF1029" s="2"/>
    </row>
    <row r="1030" spans="32:32" x14ac:dyDescent="0.3">
      <c r="AF1030" s="2"/>
    </row>
    <row r="1031" spans="32:32" x14ac:dyDescent="0.3">
      <c r="AF1031" s="2"/>
    </row>
    <row r="1032" spans="32:32" x14ac:dyDescent="0.3">
      <c r="AF1032" s="2"/>
    </row>
    <row r="1033" spans="32:32" x14ac:dyDescent="0.3">
      <c r="AF1033" s="2"/>
    </row>
    <row r="1034" spans="32:32" x14ac:dyDescent="0.3">
      <c r="AF1034" s="2"/>
    </row>
    <row r="1035" spans="32:32" x14ac:dyDescent="0.3">
      <c r="AF1035" s="2"/>
    </row>
    <row r="1036" spans="32:32" x14ac:dyDescent="0.3">
      <c r="AF1036" s="2"/>
    </row>
    <row r="1037" spans="32:32" x14ac:dyDescent="0.3">
      <c r="AF1037" s="2"/>
    </row>
    <row r="1038" spans="32:32" x14ac:dyDescent="0.3">
      <c r="AF1038" s="2"/>
    </row>
    <row r="1039" spans="32:32" x14ac:dyDescent="0.3">
      <c r="AF1039" s="2"/>
    </row>
    <row r="1040" spans="32:32" x14ac:dyDescent="0.3">
      <c r="AF1040" s="2"/>
    </row>
    <row r="1041" spans="32:32" x14ac:dyDescent="0.3">
      <c r="AF1041" s="2"/>
    </row>
    <row r="1042" spans="32:32" x14ac:dyDescent="0.3">
      <c r="AF1042" s="2"/>
    </row>
    <row r="1043" spans="32:32" x14ac:dyDescent="0.3">
      <c r="AF1043" s="2"/>
    </row>
    <row r="1044" spans="32:32" x14ac:dyDescent="0.3">
      <c r="AF1044" s="2"/>
    </row>
    <row r="1045" spans="32:32" x14ac:dyDescent="0.3">
      <c r="AF1045" s="2"/>
    </row>
    <row r="1046" spans="32:32" x14ac:dyDescent="0.3">
      <c r="AF1046" s="2"/>
    </row>
    <row r="1047" spans="32:32" x14ac:dyDescent="0.3">
      <c r="AF1047" s="2"/>
    </row>
    <row r="1048" spans="32:32" x14ac:dyDescent="0.3">
      <c r="AF1048" s="2"/>
    </row>
    <row r="1049" spans="32:32" x14ac:dyDescent="0.3">
      <c r="AF1049" s="2"/>
    </row>
    <row r="1050" spans="32:32" x14ac:dyDescent="0.3">
      <c r="AF1050" s="2"/>
    </row>
    <row r="1051" spans="32:32" x14ac:dyDescent="0.3">
      <c r="AF1051" s="2"/>
    </row>
    <row r="1052" spans="32:32" x14ac:dyDescent="0.3">
      <c r="AF1052" s="2"/>
    </row>
    <row r="1053" spans="32:32" x14ac:dyDescent="0.3">
      <c r="AF1053" s="2"/>
    </row>
    <row r="1054" spans="32:32" x14ac:dyDescent="0.3">
      <c r="AF1054" s="2"/>
    </row>
    <row r="1055" spans="32:32" x14ac:dyDescent="0.3">
      <c r="AF1055" s="2"/>
    </row>
    <row r="1056" spans="32:32" x14ac:dyDescent="0.3">
      <c r="AF1056" s="2"/>
    </row>
    <row r="1057" spans="32:32" x14ac:dyDescent="0.3">
      <c r="AF1057" s="2"/>
    </row>
    <row r="1058" spans="32:32" x14ac:dyDescent="0.3">
      <c r="AF1058" s="2"/>
    </row>
    <row r="1059" spans="32:32" x14ac:dyDescent="0.3">
      <c r="AF1059" s="2"/>
    </row>
    <row r="1060" spans="32:32" x14ac:dyDescent="0.3">
      <c r="AF1060" s="2"/>
    </row>
    <row r="1061" spans="32:32" x14ac:dyDescent="0.3">
      <c r="AF1061" s="2"/>
    </row>
    <row r="1062" spans="32:32" x14ac:dyDescent="0.3">
      <c r="AF1062" s="2"/>
    </row>
    <row r="1063" spans="32:32" x14ac:dyDescent="0.3">
      <c r="AF1063" s="2"/>
    </row>
    <row r="1064" spans="32:32" x14ac:dyDescent="0.3">
      <c r="AF1064" s="2"/>
    </row>
    <row r="1065" spans="32:32" x14ac:dyDescent="0.3">
      <c r="AF1065" s="2"/>
    </row>
    <row r="1066" spans="32:32" x14ac:dyDescent="0.3">
      <c r="AF1066" s="2"/>
    </row>
    <row r="1067" spans="32:32" x14ac:dyDescent="0.3">
      <c r="AF1067" s="2"/>
    </row>
    <row r="1068" spans="32:32" x14ac:dyDescent="0.3">
      <c r="AF1068" s="2"/>
    </row>
    <row r="1069" spans="32:32" x14ac:dyDescent="0.3">
      <c r="AF1069" s="2"/>
    </row>
    <row r="1070" spans="32:32" x14ac:dyDescent="0.3">
      <c r="AF1070" s="2"/>
    </row>
    <row r="1071" spans="32:32" x14ac:dyDescent="0.3">
      <c r="AF1071" s="2"/>
    </row>
    <row r="1072" spans="32:32" x14ac:dyDescent="0.3">
      <c r="AF1072" s="2"/>
    </row>
    <row r="1073" spans="32:32" x14ac:dyDescent="0.3">
      <c r="AF1073" s="2"/>
    </row>
    <row r="1074" spans="32:32" x14ac:dyDescent="0.3">
      <c r="AF1074" s="2"/>
    </row>
    <row r="1075" spans="32:32" x14ac:dyDescent="0.3">
      <c r="AF1075" s="2"/>
    </row>
    <row r="1076" spans="32:32" x14ac:dyDescent="0.3">
      <c r="AF1076" s="2"/>
    </row>
    <row r="1077" spans="32:32" x14ac:dyDescent="0.3">
      <c r="AF1077" s="2"/>
    </row>
    <row r="1078" spans="32:32" x14ac:dyDescent="0.3">
      <c r="AF1078" s="2"/>
    </row>
    <row r="1079" spans="32:32" x14ac:dyDescent="0.3">
      <c r="AF1079" s="2"/>
    </row>
    <row r="1080" spans="32:32" x14ac:dyDescent="0.3">
      <c r="AF1080" s="2"/>
    </row>
    <row r="1081" spans="32:32" x14ac:dyDescent="0.3">
      <c r="AF1081" s="2"/>
    </row>
    <row r="1082" spans="32:32" x14ac:dyDescent="0.3">
      <c r="AF1082" s="2"/>
    </row>
    <row r="1083" spans="32:32" x14ac:dyDescent="0.3">
      <c r="AF1083" s="2"/>
    </row>
    <row r="1084" spans="32:32" x14ac:dyDescent="0.3">
      <c r="AF1084" s="2"/>
    </row>
    <row r="1085" spans="32:32" x14ac:dyDescent="0.3">
      <c r="AF1085" s="2"/>
    </row>
    <row r="1086" spans="32:32" x14ac:dyDescent="0.3">
      <c r="AF1086" s="2"/>
    </row>
    <row r="1087" spans="32:32" x14ac:dyDescent="0.3">
      <c r="AF1087" s="2"/>
    </row>
    <row r="1088" spans="32:32" x14ac:dyDescent="0.3">
      <c r="AF1088" s="2"/>
    </row>
    <row r="1089" spans="32:32" x14ac:dyDescent="0.3">
      <c r="AF1089" s="2"/>
    </row>
    <row r="1090" spans="32:32" x14ac:dyDescent="0.3">
      <c r="AF1090" s="2"/>
    </row>
    <row r="1091" spans="32:32" x14ac:dyDescent="0.3">
      <c r="AF1091" s="2"/>
    </row>
    <row r="1092" spans="32:32" x14ac:dyDescent="0.3">
      <c r="AF1092" s="2"/>
    </row>
    <row r="1093" spans="32:32" x14ac:dyDescent="0.3">
      <c r="AF1093" s="2"/>
    </row>
    <row r="1094" spans="32:32" x14ac:dyDescent="0.3">
      <c r="AF1094" s="2"/>
    </row>
    <row r="1095" spans="32:32" x14ac:dyDescent="0.3">
      <c r="AF1095" s="2"/>
    </row>
    <row r="1096" spans="32:32" x14ac:dyDescent="0.3">
      <c r="AF1096" s="2"/>
    </row>
    <row r="1097" spans="32:32" x14ac:dyDescent="0.3">
      <c r="AF1097" s="2"/>
    </row>
    <row r="1098" spans="32:32" x14ac:dyDescent="0.3">
      <c r="AF1098" s="2"/>
    </row>
    <row r="1099" spans="32:32" x14ac:dyDescent="0.3">
      <c r="AF1099" s="2"/>
    </row>
    <row r="1100" spans="32:32" x14ac:dyDescent="0.3">
      <c r="AF1100" s="2"/>
    </row>
    <row r="1101" spans="32:32" x14ac:dyDescent="0.3">
      <c r="AF1101" s="2"/>
    </row>
    <row r="1102" spans="32:32" x14ac:dyDescent="0.3">
      <c r="AF1102" s="2"/>
    </row>
    <row r="1103" spans="32:32" x14ac:dyDescent="0.3">
      <c r="AF1103" s="2"/>
    </row>
    <row r="1104" spans="32:32" x14ac:dyDescent="0.3">
      <c r="AF1104" s="2"/>
    </row>
    <row r="1105" spans="32:32" x14ac:dyDescent="0.3">
      <c r="AF1105" s="2"/>
    </row>
    <row r="1106" spans="32:32" x14ac:dyDescent="0.3">
      <c r="AF1106" s="2"/>
    </row>
    <row r="1107" spans="32:32" x14ac:dyDescent="0.3">
      <c r="AF1107" s="2"/>
    </row>
    <row r="1108" spans="32:32" x14ac:dyDescent="0.3">
      <c r="AF1108" s="2"/>
    </row>
    <row r="1109" spans="32:32" x14ac:dyDescent="0.3">
      <c r="AF1109" s="2"/>
    </row>
    <row r="1110" spans="32:32" x14ac:dyDescent="0.3">
      <c r="AF1110" s="2"/>
    </row>
    <row r="1111" spans="32:32" x14ac:dyDescent="0.3">
      <c r="AF1111" s="2"/>
    </row>
    <row r="1112" spans="32:32" x14ac:dyDescent="0.3">
      <c r="AF1112" s="2"/>
    </row>
    <row r="1113" spans="32:32" x14ac:dyDescent="0.3">
      <c r="AF1113" s="2"/>
    </row>
    <row r="1114" spans="32:32" x14ac:dyDescent="0.3">
      <c r="AF1114" s="2"/>
    </row>
    <row r="1115" spans="32:32" x14ac:dyDescent="0.3">
      <c r="AF1115" s="2"/>
    </row>
    <row r="1116" spans="32:32" x14ac:dyDescent="0.3">
      <c r="AF1116" s="2"/>
    </row>
    <row r="1117" spans="32:32" x14ac:dyDescent="0.3">
      <c r="AF1117" s="2"/>
    </row>
    <row r="1118" spans="32:32" x14ac:dyDescent="0.3">
      <c r="AF1118" s="2"/>
    </row>
    <row r="1119" spans="32:32" x14ac:dyDescent="0.3">
      <c r="AF1119" s="2"/>
    </row>
    <row r="1120" spans="32:32" x14ac:dyDescent="0.3">
      <c r="AF1120" s="2"/>
    </row>
    <row r="1121" spans="32:32" x14ac:dyDescent="0.3">
      <c r="AF1121" s="2"/>
    </row>
    <row r="1122" spans="32:32" x14ac:dyDescent="0.3">
      <c r="AF1122" s="2"/>
    </row>
    <row r="1123" spans="32:32" x14ac:dyDescent="0.3">
      <c r="AF1123" s="2"/>
    </row>
    <row r="1124" spans="32:32" x14ac:dyDescent="0.3">
      <c r="AF1124" s="2"/>
    </row>
    <row r="1125" spans="32:32" x14ac:dyDescent="0.3">
      <c r="AF1125" s="2"/>
    </row>
    <row r="1126" spans="32:32" x14ac:dyDescent="0.3">
      <c r="AF1126" s="2"/>
    </row>
    <row r="1127" spans="32:32" x14ac:dyDescent="0.3">
      <c r="AF1127" s="2"/>
    </row>
    <row r="1128" spans="32:32" x14ac:dyDescent="0.3">
      <c r="AF1128" s="2"/>
    </row>
    <row r="1129" spans="32:32" x14ac:dyDescent="0.3">
      <c r="AF1129" s="2"/>
    </row>
    <row r="1130" spans="32:32" x14ac:dyDescent="0.3">
      <c r="AF1130" s="2"/>
    </row>
    <row r="1131" spans="32:32" x14ac:dyDescent="0.3">
      <c r="AF1131" s="2"/>
    </row>
    <row r="1132" spans="32:32" x14ac:dyDescent="0.3">
      <c r="AF1132" s="2"/>
    </row>
    <row r="1133" spans="32:32" x14ac:dyDescent="0.3">
      <c r="AF1133" s="2"/>
    </row>
    <row r="1134" spans="32:32" x14ac:dyDescent="0.3">
      <c r="AF1134" s="2"/>
    </row>
    <row r="1135" spans="32:32" x14ac:dyDescent="0.3">
      <c r="AF1135" s="2"/>
    </row>
    <row r="1136" spans="32:32" x14ac:dyDescent="0.3">
      <c r="AF1136" s="2"/>
    </row>
    <row r="1137" spans="32:32" x14ac:dyDescent="0.3">
      <c r="AF1137" s="2"/>
    </row>
    <row r="1138" spans="32:32" x14ac:dyDescent="0.3">
      <c r="AF1138" s="2"/>
    </row>
    <row r="1139" spans="32:32" x14ac:dyDescent="0.3">
      <c r="AF1139" s="2"/>
    </row>
    <row r="1140" spans="32:32" x14ac:dyDescent="0.3">
      <c r="AF1140" s="2"/>
    </row>
    <row r="1141" spans="32:32" x14ac:dyDescent="0.3">
      <c r="AF1141" s="2"/>
    </row>
    <row r="1142" spans="32:32" x14ac:dyDescent="0.3">
      <c r="AF1142" s="2"/>
    </row>
    <row r="1143" spans="32:32" x14ac:dyDescent="0.3">
      <c r="AF1143" s="2"/>
    </row>
    <row r="1144" spans="32:32" x14ac:dyDescent="0.3">
      <c r="AF1144" s="2"/>
    </row>
    <row r="1145" spans="32:32" x14ac:dyDescent="0.3">
      <c r="AF1145" s="2"/>
    </row>
    <row r="1146" spans="32:32" x14ac:dyDescent="0.3">
      <c r="AF1146" s="2"/>
    </row>
    <row r="1147" spans="32:32" x14ac:dyDescent="0.3">
      <c r="AF1147" s="2"/>
    </row>
    <row r="1148" spans="32:32" x14ac:dyDescent="0.3">
      <c r="AF1148" s="2"/>
    </row>
    <row r="1149" spans="32:32" x14ac:dyDescent="0.3">
      <c r="AF1149" s="2"/>
    </row>
    <row r="1150" spans="32:32" x14ac:dyDescent="0.3">
      <c r="AF1150" s="2"/>
    </row>
    <row r="1151" spans="32:32" x14ac:dyDescent="0.3">
      <c r="AF1151" s="2"/>
    </row>
    <row r="1152" spans="32:32" x14ac:dyDescent="0.3">
      <c r="AF1152" s="2"/>
    </row>
    <row r="1153" spans="32:32" x14ac:dyDescent="0.3">
      <c r="AF1153" s="2"/>
    </row>
    <row r="1154" spans="32:32" x14ac:dyDescent="0.3">
      <c r="AF1154" s="2"/>
    </row>
    <row r="1155" spans="32:32" x14ac:dyDescent="0.3">
      <c r="AF1155" s="2"/>
    </row>
    <row r="1156" spans="32:32" x14ac:dyDescent="0.3">
      <c r="AF1156" s="2"/>
    </row>
    <row r="1157" spans="32:32" x14ac:dyDescent="0.3">
      <c r="AF1157" s="2"/>
    </row>
    <row r="1158" spans="32:32" x14ac:dyDescent="0.3">
      <c r="AF1158" s="2"/>
    </row>
    <row r="1159" spans="32:32" x14ac:dyDescent="0.3">
      <c r="AF1159" s="2"/>
    </row>
    <row r="1160" spans="32:32" x14ac:dyDescent="0.3">
      <c r="AF1160" s="2"/>
    </row>
    <row r="1161" spans="32:32" x14ac:dyDescent="0.3">
      <c r="AF1161" s="2"/>
    </row>
    <row r="1162" spans="32:32" x14ac:dyDescent="0.3">
      <c r="AF1162" s="2"/>
    </row>
    <row r="1163" spans="32:32" x14ac:dyDescent="0.3">
      <c r="AF1163" s="2"/>
    </row>
    <row r="1164" spans="32:32" x14ac:dyDescent="0.3">
      <c r="AF1164" s="2"/>
    </row>
    <row r="1165" spans="32:32" x14ac:dyDescent="0.3">
      <c r="AF1165" s="2"/>
    </row>
    <row r="1166" spans="32:32" x14ac:dyDescent="0.3">
      <c r="AF1166" s="2"/>
    </row>
    <row r="1167" spans="32:32" x14ac:dyDescent="0.3">
      <c r="AF1167" s="2"/>
    </row>
    <row r="1168" spans="32:32" x14ac:dyDescent="0.3">
      <c r="AF1168" s="2"/>
    </row>
    <row r="1169" spans="32:32" x14ac:dyDescent="0.3">
      <c r="AF1169" s="2"/>
    </row>
    <row r="1170" spans="32:32" x14ac:dyDescent="0.3">
      <c r="AF1170" s="2"/>
    </row>
    <row r="1171" spans="32:32" x14ac:dyDescent="0.3">
      <c r="AF1171" s="2"/>
    </row>
    <row r="1172" spans="32:32" x14ac:dyDescent="0.3">
      <c r="AF1172" s="2"/>
    </row>
    <row r="1173" spans="32:32" x14ac:dyDescent="0.3">
      <c r="AF1173" s="2"/>
    </row>
    <row r="1174" spans="32:32" x14ac:dyDescent="0.3">
      <c r="AF1174" s="2"/>
    </row>
    <row r="1175" spans="32:32" x14ac:dyDescent="0.3">
      <c r="AF1175" s="2"/>
    </row>
    <row r="1176" spans="32:32" x14ac:dyDescent="0.3">
      <c r="AF1176" s="2"/>
    </row>
    <row r="1177" spans="32:32" x14ac:dyDescent="0.3">
      <c r="AF1177" s="2"/>
    </row>
    <row r="1178" spans="32:32" x14ac:dyDescent="0.3">
      <c r="AF1178" s="2"/>
    </row>
    <row r="1179" spans="32:32" x14ac:dyDescent="0.3">
      <c r="AF1179" s="2"/>
    </row>
    <row r="1180" spans="32:32" x14ac:dyDescent="0.3">
      <c r="AF1180" s="2"/>
    </row>
    <row r="1181" spans="32:32" x14ac:dyDescent="0.3">
      <c r="AF1181" s="2"/>
    </row>
    <row r="1182" spans="32:32" x14ac:dyDescent="0.3">
      <c r="AF1182" s="2"/>
    </row>
    <row r="1183" spans="32:32" x14ac:dyDescent="0.3">
      <c r="AF1183" s="2"/>
    </row>
    <row r="1184" spans="32:32" x14ac:dyDescent="0.3">
      <c r="AF1184" s="2"/>
    </row>
    <row r="1185" spans="32:32" x14ac:dyDescent="0.3">
      <c r="AF1185" s="2"/>
    </row>
    <row r="1186" spans="32:32" x14ac:dyDescent="0.3">
      <c r="AF1186" s="2"/>
    </row>
    <row r="1187" spans="32:32" x14ac:dyDescent="0.3">
      <c r="AF1187" s="2"/>
    </row>
    <row r="1188" spans="32:32" x14ac:dyDescent="0.3">
      <c r="AF1188" s="2"/>
    </row>
    <row r="1189" spans="32:32" x14ac:dyDescent="0.3">
      <c r="AF1189" s="2"/>
    </row>
    <row r="1190" spans="32:32" x14ac:dyDescent="0.3">
      <c r="AF1190" s="2"/>
    </row>
    <row r="1191" spans="32:32" x14ac:dyDescent="0.3">
      <c r="AF1191" s="2"/>
    </row>
    <row r="1192" spans="32:32" x14ac:dyDescent="0.3">
      <c r="AF1192" s="2"/>
    </row>
    <row r="1193" spans="32:32" x14ac:dyDescent="0.3">
      <c r="AF1193" s="2"/>
    </row>
    <row r="1194" spans="32:32" x14ac:dyDescent="0.3">
      <c r="AF1194" s="2"/>
    </row>
    <row r="1195" spans="32:32" x14ac:dyDescent="0.3">
      <c r="AF1195" s="2"/>
    </row>
    <row r="1196" spans="32:32" x14ac:dyDescent="0.3">
      <c r="AF1196" s="2"/>
    </row>
    <row r="1197" spans="32:32" x14ac:dyDescent="0.3">
      <c r="AF1197" s="2"/>
    </row>
    <row r="1198" spans="32:32" x14ac:dyDescent="0.3">
      <c r="AF1198" s="2"/>
    </row>
    <row r="1199" spans="32:32" x14ac:dyDescent="0.3">
      <c r="AF1199" s="2"/>
    </row>
    <row r="1200" spans="32:32" x14ac:dyDescent="0.3">
      <c r="AF1200" s="2"/>
    </row>
    <row r="1201" spans="32:32" x14ac:dyDescent="0.3">
      <c r="AF1201" s="2"/>
    </row>
    <row r="1202" spans="32:32" x14ac:dyDescent="0.3">
      <c r="AF1202" s="2"/>
    </row>
    <row r="1203" spans="32:32" x14ac:dyDescent="0.3">
      <c r="AF1203" s="2"/>
    </row>
    <row r="1204" spans="32:32" x14ac:dyDescent="0.3">
      <c r="AF1204" s="2"/>
    </row>
    <row r="1205" spans="32:32" x14ac:dyDescent="0.3">
      <c r="AF1205" s="2"/>
    </row>
    <row r="1206" spans="32:32" x14ac:dyDescent="0.3">
      <c r="AF1206" s="2"/>
    </row>
    <row r="1207" spans="32:32" x14ac:dyDescent="0.3">
      <c r="AF1207" s="2"/>
    </row>
    <row r="1208" spans="32:32" x14ac:dyDescent="0.3">
      <c r="AF1208" s="2"/>
    </row>
    <row r="1209" spans="32:32" x14ac:dyDescent="0.3">
      <c r="AF1209" s="2"/>
    </row>
    <row r="1210" spans="32:32" x14ac:dyDescent="0.3">
      <c r="AF1210" s="2"/>
    </row>
    <row r="1211" spans="32:32" x14ac:dyDescent="0.3">
      <c r="AF1211" s="2"/>
    </row>
    <row r="1212" spans="32:32" x14ac:dyDescent="0.3">
      <c r="AF1212" s="2"/>
    </row>
    <row r="1213" spans="32:32" x14ac:dyDescent="0.3">
      <c r="AF1213" s="2"/>
    </row>
    <row r="1214" spans="32:32" x14ac:dyDescent="0.3">
      <c r="AF1214" s="2"/>
    </row>
    <row r="1215" spans="32:32" x14ac:dyDescent="0.3">
      <c r="AF1215" s="2"/>
    </row>
    <row r="1216" spans="32:32" x14ac:dyDescent="0.3">
      <c r="AF1216" s="2"/>
    </row>
    <row r="1217" spans="32:32" x14ac:dyDescent="0.3">
      <c r="AF1217" s="2"/>
    </row>
    <row r="1218" spans="32:32" x14ac:dyDescent="0.3">
      <c r="AF1218" s="2"/>
    </row>
    <row r="1219" spans="32:32" x14ac:dyDescent="0.3">
      <c r="AF1219" s="2"/>
    </row>
    <row r="1220" spans="32:32" x14ac:dyDescent="0.3">
      <c r="AF1220" s="2"/>
    </row>
    <row r="1221" spans="32:32" x14ac:dyDescent="0.3">
      <c r="AF1221" s="2"/>
    </row>
    <row r="1222" spans="32:32" x14ac:dyDescent="0.3">
      <c r="AF1222" s="2"/>
    </row>
    <row r="1223" spans="32:32" x14ac:dyDescent="0.3">
      <c r="AF1223" s="2"/>
    </row>
    <row r="1224" spans="32:32" x14ac:dyDescent="0.3">
      <c r="AF1224" s="2"/>
    </row>
    <row r="1225" spans="32:32" x14ac:dyDescent="0.3">
      <c r="AF1225" s="2"/>
    </row>
    <row r="1226" spans="32:32" x14ac:dyDescent="0.3">
      <c r="AF1226" s="2"/>
    </row>
    <row r="1227" spans="32:32" x14ac:dyDescent="0.3">
      <c r="AF1227" s="2"/>
    </row>
    <row r="1228" spans="32:32" x14ac:dyDescent="0.3">
      <c r="AF1228" s="2"/>
    </row>
    <row r="1229" spans="32:32" x14ac:dyDescent="0.3">
      <c r="AF1229" s="2"/>
    </row>
    <row r="1230" spans="32:32" x14ac:dyDescent="0.3">
      <c r="AF1230" s="2"/>
    </row>
    <row r="1231" spans="32:32" x14ac:dyDescent="0.3">
      <c r="AF1231" s="2"/>
    </row>
    <row r="1232" spans="32:32" x14ac:dyDescent="0.3">
      <c r="AF1232" s="2"/>
    </row>
    <row r="1233" spans="32:32" x14ac:dyDescent="0.3">
      <c r="AF1233" s="2"/>
    </row>
    <row r="1234" spans="32:32" x14ac:dyDescent="0.3">
      <c r="AF1234" s="2"/>
    </row>
    <row r="1235" spans="32:32" x14ac:dyDescent="0.3">
      <c r="AF1235" s="2"/>
    </row>
    <row r="1236" spans="32:32" x14ac:dyDescent="0.3">
      <c r="AF1236" s="2"/>
    </row>
    <row r="1237" spans="32:32" x14ac:dyDescent="0.3">
      <c r="AF1237" s="2"/>
    </row>
    <row r="1238" spans="32:32" x14ac:dyDescent="0.3">
      <c r="AF1238" s="2"/>
    </row>
    <row r="1239" spans="32:32" x14ac:dyDescent="0.3">
      <c r="AF1239" s="2"/>
    </row>
    <row r="1240" spans="32:32" x14ac:dyDescent="0.3">
      <c r="AF1240" s="2"/>
    </row>
    <row r="1241" spans="32:32" x14ac:dyDescent="0.3">
      <c r="AF1241" s="2"/>
    </row>
    <row r="1242" spans="32:32" x14ac:dyDescent="0.3">
      <c r="AF1242" s="2"/>
    </row>
    <row r="1243" spans="32:32" x14ac:dyDescent="0.3">
      <c r="AF1243" s="2"/>
    </row>
    <row r="1244" spans="32:32" x14ac:dyDescent="0.3">
      <c r="AF1244" s="2"/>
    </row>
    <row r="1245" spans="32:32" x14ac:dyDescent="0.3">
      <c r="AF1245" s="2"/>
    </row>
    <row r="1246" spans="32:32" x14ac:dyDescent="0.3">
      <c r="AF1246" s="2"/>
    </row>
    <row r="1247" spans="32:32" x14ac:dyDescent="0.3">
      <c r="AF1247" s="2"/>
    </row>
    <row r="1248" spans="32:32" x14ac:dyDescent="0.3">
      <c r="AF1248" s="2"/>
    </row>
    <row r="1249" spans="32:32" x14ac:dyDescent="0.3">
      <c r="AF1249" s="2"/>
    </row>
    <row r="1250" spans="32:32" x14ac:dyDescent="0.3">
      <c r="AF1250" s="2"/>
    </row>
    <row r="1251" spans="32:32" x14ac:dyDescent="0.3">
      <c r="AF1251" s="2"/>
    </row>
    <row r="1252" spans="32:32" x14ac:dyDescent="0.3">
      <c r="AF1252" s="2"/>
    </row>
    <row r="1253" spans="32:32" x14ac:dyDescent="0.3">
      <c r="AF1253" s="2"/>
    </row>
    <row r="1254" spans="32:32" x14ac:dyDescent="0.3">
      <c r="AF1254" s="2"/>
    </row>
    <row r="1255" spans="32:32" x14ac:dyDescent="0.3">
      <c r="AF1255" s="2"/>
    </row>
    <row r="1256" spans="32:32" x14ac:dyDescent="0.3">
      <c r="AF1256" s="2"/>
    </row>
    <row r="1257" spans="32:32" x14ac:dyDescent="0.3">
      <c r="AF1257" s="2"/>
    </row>
    <row r="1258" spans="32:32" x14ac:dyDescent="0.3">
      <c r="AF1258" s="2"/>
    </row>
    <row r="1259" spans="32:32" x14ac:dyDescent="0.3">
      <c r="AF1259" s="2"/>
    </row>
    <row r="1260" spans="32:32" x14ac:dyDescent="0.3">
      <c r="AF1260" s="2"/>
    </row>
    <row r="1261" spans="32:32" x14ac:dyDescent="0.3">
      <c r="AF1261" s="2"/>
    </row>
    <row r="1262" spans="32:32" x14ac:dyDescent="0.3">
      <c r="AF1262" s="2"/>
    </row>
    <row r="1263" spans="32:32" x14ac:dyDescent="0.3">
      <c r="AF1263" s="2"/>
    </row>
    <row r="1264" spans="32:32" x14ac:dyDescent="0.3">
      <c r="AF1264" s="2"/>
    </row>
    <row r="1265" spans="32:32" x14ac:dyDescent="0.3">
      <c r="AF1265" s="2"/>
    </row>
    <row r="1266" spans="32:32" x14ac:dyDescent="0.3">
      <c r="AF1266" s="2"/>
    </row>
    <row r="1267" spans="32:32" x14ac:dyDescent="0.3">
      <c r="AF1267" s="2"/>
    </row>
    <row r="1268" spans="32:32" x14ac:dyDescent="0.3">
      <c r="AF1268" s="2"/>
    </row>
    <row r="1269" spans="32:32" x14ac:dyDescent="0.3">
      <c r="AF1269" s="2"/>
    </row>
    <row r="1270" spans="32:32" x14ac:dyDescent="0.3">
      <c r="AF1270" s="2"/>
    </row>
    <row r="1271" spans="32:32" x14ac:dyDescent="0.3">
      <c r="AF1271" s="2"/>
    </row>
    <row r="1272" spans="32:32" x14ac:dyDescent="0.3">
      <c r="AF1272" s="2"/>
    </row>
    <row r="1273" spans="32:32" x14ac:dyDescent="0.3">
      <c r="AF1273" s="2"/>
    </row>
    <row r="1274" spans="32:32" x14ac:dyDescent="0.3">
      <c r="AF1274" s="2"/>
    </row>
    <row r="1275" spans="32:32" x14ac:dyDescent="0.3">
      <c r="AF1275" s="2"/>
    </row>
    <row r="1276" spans="32:32" x14ac:dyDescent="0.3">
      <c r="AF1276" s="2"/>
    </row>
    <row r="1277" spans="32:32" x14ac:dyDescent="0.3">
      <c r="AF1277" s="2"/>
    </row>
    <row r="1278" spans="32:32" x14ac:dyDescent="0.3">
      <c r="AF1278" s="2"/>
    </row>
    <row r="1279" spans="32:32" x14ac:dyDescent="0.3">
      <c r="AF1279" s="2"/>
    </row>
    <row r="1280" spans="32:32" x14ac:dyDescent="0.3">
      <c r="AF1280" s="2"/>
    </row>
    <row r="1281" spans="32:32" x14ac:dyDescent="0.3">
      <c r="AF1281" s="2"/>
    </row>
    <row r="1282" spans="32:32" x14ac:dyDescent="0.3">
      <c r="AF1282" s="2"/>
    </row>
    <row r="1283" spans="32:32" x14ac:dyDescent="0.3">
      <c r="AF1283" s="2"/>
    </row>
    <row r="1284" spans="32:32" x14ac:dyDescent="0.3">
      <c r="AF1284" s="2"/>
    </row>
    <row r="1285" spans="32:32" x14ac:dyDescent="0.3">
      <c r="AF1285" s="2"/>
    </row>
    <row r="1286" spans="32:32" x14ac:dyDescent="0.3">
      <c r="AF1286" s="2"/>
    </row>
    <row r="1287" spans="32:32" x14ac:dyDescent="0.3">
      <c r="AF1287" s="2"/>
    </row>
    <row r="1288" spans="32:32" x14ac:dyDescent="0.3">
      <c r="AF1288" s="2"/>
    </row>
    <row r="1289" spans="32:32" x14ac:dyDescent="0.3">
      <c r="AF1289" s="2"/>
    </row>
    <row r="1290" spans="32:32" x14ac:dyDescent="0.3">
      <c r="AF1290" s="2"/>
    </row>
    <row r="1291" spans="32:32" x14ac:dyDescent="0.3">
      <c r="AF1291" s="2"/>
    </row>
    <row r="1292" spans="32:32" x14ac:dyDescent="0.3">
      <c r="AF1292" s="2"/>
    </row>
    <row r="1293" spans="32:32" x14ac:dyDescent="0.3">
      <c r="AF1293" s="2"/>
    </row>
    <row r="1294" spans="32:32" x14ac:dyDescent="0.3">
      <c r="AF1294" s="2"/>
    </row>
    <row r="1295" spans="32:32" x14ac:dyDescent="0.3">
      <c r="AF1295" s="2"/>
    </row>
    <row r="1296" spans="32:32" x14ac:dyDescent="0.3">
      <c r="AF1296" s="2"/>
    </row>
    <row r="1297" spans="32:32" x14ac:dyDescent="0.3">
      <c r="AF1297" s="2"/>
    </row>
    <row r="1298" spans="32:32" x14ac:dyDescent="0.3">
      <c r="AF1298" s="2"/>
    </row>
    <row r="1299" spans="32:32" x14ac:dyDescent="0.3">
      <c r="AF1299" s="2"/>
    </row>
    <row r="1300" spans="32:32" x14ac:dyDescent="0.3">
      <c r="AF1300" s="2"/>
    </row>
    <row r="1301" spans="32:32" x14ac:dyDescent="0.3">
      <c r="AF1301" s="2"/>
    </row>
    <row r="1302" spans="32:32" x14ac:dyDescent="0.3">
      <c r="AF1302" s="2"/>
    </row>
    <row r="1303" spans="32:32" x14ac:dyDescent="0.3">
      <c r="AF1303" s="2"/>
    </row>
    <row r="1304" spans="32:32" x14ac:dyDescent="0.3">
      <c r="AF1304" s="2"/>
    </row>
    <row r="1305" spans="32:32" x14ac:dyDescent="0.3">
      <c r="AF1305" s="2"/>
    </row>
    <row r="1306" spans="32:32" x14ac:dyDescent="0.3">
      <c r="AF1306" s="2"/>
    </row>
    <row r="1307" spans="32:32" x14ac:dyDescent="0.3">
      <c r="AF1307" s="2"/>
    </row>
    <row r="1308" spans="32:32" x14ac:dyDescent="0.3">
      <c r="AF1308" s="2"/>
    </row>
    <row r="1309" spans="32:32" x14ac:dyDescent="0.3">
      <c r="AF1309" s="2"/>
    </row>
    <row r="1310" spans="32:32" x14ac:dyDescent="0.3">
      <c r="AF1310" s="2"/>
    </row>
    <row r="1311" spans="32:32" x14ac:dyDescent="0.3">
      <c r="AF1311" s="2"/>
    </row>
    <row r="1312" spans="32:32" x14ac:dyDescent="0.3">
      <c r="AF1312" s="2"/>
    </row>
    <row r="1313" spans="32:32" x14ac:dyDescent="0.3">
      <c r="AF1313" s="2"/>
    </row>
    <row r="1314" spans="32:32" x14ac:dyDescent="0.3">
      <c r="AF1314" s="2"/>
    </row>
    <row r="1315" spans="32:32" x14ac:dyDescent="0.3">
      <c r="AF1315" s="2"/>
    </row>
    <row r="1316" spans="32:32" x14ac:dyDescent="0.3">
      <c r="AF1316" s="2"/>
    </row>
    <row r="1317" spans="32:32" x14ac:dyDescent="0.3">
      <c r="AF1317" s="2"/>
    </row>
    <row r="1318" spans="32:32" x14ac:dyDescent="0.3">
      <c r="AF1318" s="2"/>
    </row>
    <row r="1319" spans="32:32" x14ac:dyDescent="0.3">
      <c r="AF1319" s="2"/>
    </row>
    <row r="1320" spans="32:32" x14ac:dyDescent="0.3">
      <c r="AF1320" s="2"/>
    </row>
    <row r="1321" spans="32:32" x14ac:dyDescent="0.3">
      <c r="AF1321" s="2"/>
    </row>
    <row r="1322" spans="32:32" x14ac:dyDescent="0.3">
      <c r="AF1322" s="2"/>
    </row>
    <row r="1323" spans="32:32" x14ac:dyDescent="0.3">
      <c r="AF1323" s="2"/>
    </row>
    <row r="1324" spans="32:32" x14ac:dyDescent="0.3">
      <c r="AF1324" s="2"/>
    </row>
    <row r="1325" spans="32:32" x14ac:dyDescent="0.3">
      <c r="AF1325" s="2"/>
    </row>
    <row r="1326" spans="32:32" x14ac:dyDescent="0.3">
      <c r="AF1326" s="2"/>
    </row>
    <row r="1327" spans="32:32" x14ac:dyDescent="0.3">
      <c r="AF1327" s="2"/>
    </row>
    <row r="1328" spans="32:32" x14ac:dyDescent="0.3">
      <c r="AF1328" s="2"/>
    </row>
    <row r="1329" spans="32:32" x14ac:dyDescent="0.3">
      <c r="AF1329" s="2"/>
    </row>
    <row r="1330" spans="32:32" x14ac:dyDescent="0.3">
      <c r="AF1330" s="2"/>
    </row>
    <row r="1331" spans="32:32" x14ac:dyDescent="0.3">
      <c r="AF1331" s="2"/>
    </row>
    <row r="1332" spans="32:32" x14ac:dyDescent="0.3">
      <c r="AF1332" s="2"/>
    </row>
    <row r="1333" spans="32:32" x14ac:dyDescent="0.3">
      <c r="AF1333" s="2"/>
    </row>
    <row r="1334" spans="32:32" x14ac:dyDescent="0.3">
      <c r="AF1334" s="2"/>
    </row>
    <row r="1335" spans="32:32" x14ac:dyDescent="0.3">
      <c r="AF1335" s="2"/>
    </row>
    <row r="1336" spans="32:32" x14ac:dyDescent="0.3">
      <c r="AF1336" s="2"/>
    </row>
    <row r="1337" spans="32:32" x14ac:dyDescent="0.3">
      <c r="AF1337" s="2"/>
    </row>
    <row r="1338" spans="32:32" x14ac:dyDescent="0.3">
      <c r="AF1338" s="2"/>
    </row>
    <row r="1339" spans="32:32" x14ac:dyDescent="0.3">
      <c r="AF1339" s="2"/>
    </row>
    <row r="1340" spans="32:32" x14ac:dyDescent="0.3">
      <c r="AF1340" s="2"/>
    </row>
    <row r="1341" spans="32:32" x14ac:dyDescent="0.3">
      <c r="AF1341" s="2"/>
    </row>
    <row r="1342" spans="32:32" x14ac:dyDescent="0.3">
      <c r="AF1342" s="2"/>
    </row>
    <row r="1343" spans="32:32" x14ac:dyDescent="0.3">
      <c r="AF1343" s="2"/>
    </row>
    <row r="1344" spans="32:32" x14ac:dyDescent="0.3">
      <c r="AF1344" s="2"/>
    </row>
    <row r="1345" spans="32:32" x14ac:dyDescent="0.3">
      <c r="AF1345" s="2"/>
    </row>
    <row r="1346" spans="32:32" x14ac:dyDescent="0.3">
      <c r="AF1346" s="2"/>
    </row>
    <row r="1347" spans="32:32" x14ac:dyDescent="0.3">
      <c r="AF1347" s="2"/>
    </row>
    <row r="1348" spans="32:32" x14ac:dyDescent="0.3">
      <c r="AF1348" s="2"/>
    </row>
    <row r="1349" spans="32:32" x14ac:dyDescent="0.3">
      <c r="AF1349" s="2"/>
    </row>
    <row r="1350" spans="32:32" x14ac:dyDescent="0.3">
      <c r="AF1350" s="2"/>
    </row>
    <row r="1351" spans="32:32" x14ac:dyDescent="0.3">
      <c r="AF1351" s="2"/>
    </row>
    <row r="1352" spans="32:32" x14ac:dyDescent="0.3">
      <c r="AF1352" s="2"/>
    </row>
    <row r="1353" spans="32:32" x14ac:dyDescent="0.3">
      <c r="AF1353" s="2"/>
    </row>
    <row r="1354" spans="32:32" x14ac:dyDescent="0.3">
      <c r="AF1354" s="2"/>
    </row>
    <row r="1355" spans="32:32" x14ac:dyDescent="0.3">
      <c r="AF1355" s="2"/>
    </row>
    <row r="1356" spans="32:32" x14ac:dyDescent="0.3">
      <c r="AF1356" s="2"/>
    </row>
    <row r="1357" spans="32:32" x14ac:dyDescent="0.3">
      <c r="AF1357" s="2"/>
    </row>
    <row r="1358" spans="32:32" x14ac:dyDescent="0.3">
      <c r="AF1358" s="2"/>
    </row>
    <row r="1359" spans="32:32" x14ac:dyDescent="0.3">
      <c r="AF1359" s="2"/>
    </row>
    <row r="1360" spans="32:32" x14ac:dyDescent="0.3">
      <c r="AF1360" s="2"/>
    </row>
    <row r="1361" spans="32:32" x14ac:dyDescent="0.3">
      <c r="AF1361" s="2"/>
    </row>
    <row r="1362" spans="32:32" x14ac:dyDescent="0.3">
      <c r="AF1362" s="2"/>
    </row>
    <row r="1363" spans="32:32" x14ac:dyDescent="0.3">
      <c r="AF1363" s="2"/>
    </row>
    <row r="1364" spans="32:32" x14ac:dyDescent="0.3">
      <c r="AF1364" s="2"/>
    </row>
    <row r="1365" spans="32:32" x14ac:dyDescent="0.3">
      <c r="AF1365" s="2"/>
    </row>
    <row r="1366" spans="32:32" x14ac:dyDescent="0.3">
      <c r="AF1366" s="2"/>
    </row>
    <row r="1367" spans="32:32" x14ac:dyDescent="0.3">
      <c r="AF1367" s="2"/>
    </row>
    <row r="1368" spans="32:32" x14ac:dyDescent="0.3">
      <c r="AF1368" s="2"/>
    </row>
    <row r="1369" spans="32:32" x14ac:dyDescent="0.3">
      <c r="AF1369" s="2"/>
    </row>
    <row r="1370" spans="32:32" x14ac:dyDescent="0.3">
      <c r="AF1370" s="2"/>
    </row>
    <row r="1371" spans="32:32" x14ac:dyDescent="0.3">
      <c r="AF1371" s="2"/>
    </row>
    <row r="1372" spans="32:32" x14ac:dyDescent="0.3">
      <c r="AF1372" s="2"/>
    </row>
    <row r="1373" spans="32:32" x14ac:dyDescent="0.3">
      <c r="AF1373" s="2"/>
    </row>
    <row r="1374" spans="32:32" x14ac:dyDescent="0.3">
      <c r="AF1374" s="2"/>
    </row>
    <row r="1375" spans="32:32" x14ac:dyDescent="0.3">
      <c r="AF1375" s="2"/>
    </row>
    <row r="1376" spans="32:32" x14ac:dyDescent="0.3">
      <c r="AF1376" s="2"/>
    </row>
    <row r="1377" spans="32:32" x14ac:dyDescent="0.3">
      <c r="AF1377" s="2"/>
    </row>
    <row r="1378" spans="32:32" x14ac:dyDescent="0.3">
      <c r="AF1378" s="2"/>
    </row>
    <row r="1379" spans="32:32" x14ac:dyDescent="0.3">
      <c r="AF1379" s="2"/>
    </row>
    <row r="1380" spans="32:32" x14ac:dyDescent="0.3">
      <c r="AF1380" s="2"/>
    </row>
    <row r="1381" spans="32:32" x14ac:dyDescent="0.3">
      <c r="AF1381" s="2"/>
    </row>
    <row r="1382" spans="32:32" x14ac:dyDescent="0.3">
      <c r="AF1382" s="2"/>
    </row>
    <row r="1383" spans="32:32" x14ac:dyDescent="0.3">
      <c r="AF1383" s="2"/>
    </row>
    <row r="1384" spans="32:32" x14ac:dyDescent="0.3">
      <c r="AF1384" s="2"/>
    </row>
    <row r="1385" spans="32:32" x14ac:dyDescent="0.3">
      <c r="AF1385" s="2"/>
    </row>
    <row r="1386" spans="32:32" x14ac:dyDescent="0.3">
      <c r="AF1386" s="2"/>
    </row>
    <row r="1387" spans="32:32" x14ac:dyDescent="0.3">
      <c r="AF1387" s="2"/>
    </row>
    <row r="1388" spans="32:32" x14ac:dyDescent="0.3">
      <c r="AF1388" s="2"/>
    </row>
    <row r="1389" spans="32:32" x14ac:dyDescent="0.3">
      <c r="AF1389" s="2"/>
    </row>
    <row r="1390" spans="32:32" x14ac:dyDescent="0.3">
      <c r="AF1390" s="2"/>
    </row>
    <row r="1391" spans="32:32" x14ac:dyDescent="0.3">
      <c r="AF1391" s="2"/>
    </row>
    <row r="1392" spans="32:32" x14ac:dyDescent="0.3">
      <c r="AF1392" s="2"/>
    </row>
    <row r="1393" spans="32:32" x14ac:dyDescent="0.3">
      <c r="AF1393" s="2"/>
    </row>
    <row r="1394" spans="32:32" x14ac:dyDescent="0.3">
      <c r="AF1394" s="2"/>
    </row>
    <row r="1395" spans="32:32" x14ac:dyDescent="0.3">
      <c r="AF1395" s="2"/>
    </row>
    <row r="1396" spans="32:32" x14ac:dyDescent="0.3">
      <c r="AF1396" s="2"/>
    </row>
    <row r="1397" spans="32:32" x14ac:dyDescent="0.3">
      <c r="AF1397" s="2"/>
    </row>
    <row r="1398" spans="32:32" x14ac:dyDescent="0.3">
      <c r="AF1398" s="2"/>
    </row>
    <row r="1399" spans="32:32" x14ac:dyDescent="0.3">
      <c r="AF1399" s="2"/>
    </row>
    <row r="1400" spans="32:32" x14ac:dyDescent="0.3">
      <c r="AF1400" s="2"/>
    </row>
    <row r="1401" spans="32:32" x14ac:dyDescent="0.3">
      <c r="AF1401" s="2"/>
    </row>
    <row r="1402" spans="32:32" x14ac:dyDescent="0.3">
      <c r="AF1402" s="2"/>
    </row>
    <row r="1403" spans="32:32" x14ac:dyDescent="0.3">
      <c r="AF1403" s="2"/>
    </row>
    <row r="1404" spans="32:32" x14ac:dyDescent="0.3">
      <c r="AF1404" s="2"/>
    </row>
    <row r="1405" spans="32:32" x14ac:dyDescent="0.3">
      <c r="AF1405" s="2"/>
    </row>
    <row r="1406" spans="32:32" x14ac:dyDescent="0.3">
      <c r="AF1406" s="2"/>
    </row>
    <row r="1407" spans="32:32" x14ac:dyDescent="0.3">
      <c r="AF1407" s="2"/>
    </row>
    <row r="1408" spans="32:32" x14ac:dyDescent="0.3">
      <c r="AF1408" s="2"/>
    </row>
    <row r="1409" spans="32:32" x14ac:dyDescent="0.3">
      <c r="AF1409" s="2"/>
    </row>
    <row r="1410" spans="32:32" x14ac:dyDescent="0.3">
      <c r="AF1410" s="2"/>
    </row>
    <row r="1411" spans="32:32" x14ac:dyDescent="0.3">
      <c r="AF1411" s="2"/>
    </row>
  </sheetData>
  <mergeCells count="6">
    <mergeCell ref="AC1:AD1"/>
    <mergeCell ref="Y1:Z1"/>
    <mergeCell ref="S1:V1"/>
    <mergeCell ref="O1:R1"/>
    <mergeCell ref="B1:N1"/>
    <mergeCell ref="AA1:AB1"/>
  </mergeCells>
  <conditionalFormatting sqref="AE3:AF425">
    <cfRule type="colorScale" priority="1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F425">
    <cfRule type="colorScale" priority="1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3:AG425">
    <cfRule type="colorScale" priority="1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425">
    <cfRule type="colorScale" priority="1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3:AC425">
    <cfRule type="colorScale" priority="1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3:AB425">
    <cfRule type="colorScale" priority="1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3:AA425">
    <cfRule type="colorScale" priority="1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5">
    <cfRule type="colorScale" priority="1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:Y425">
    <cfRule type="colorScale" priority="1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861:AG1048576 AG1:AG363">
    <cfRule type="colorScale" priority="1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 F3 T3">
    <cfRule type="colorScale" priority="1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 G3 U3">
    <cfRule type="colorScale" priority="1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 H3 V3">
    <cfRule type="colorScale" priority="1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 F4 T4">
    <cfRule type="colorScale" priority="1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 G4 U4">
    <cfRule type="colorScale" priority="1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 H4 V4">
    <cfRule type="colorScale" priority="1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 F5 T5">
    <cfRule type="colorScale" priority="1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 G5 U5">
    <cfRule type="colorScale" priority="1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 H5 V5">
    <cfRule type="colorScale" priority="1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 F6 T6">
    <cfRule type="colorScale" priority="1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 G6 U6">
    <cfRule type="colorScale" priority="1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 H6 V6">
    <cfRule type="colorScale" priority="1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 F7 T7">
    <cfRule type="colorScale" priority="1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 Q7 U7">
    <cfRule type="colorScale" priority="1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 R7 V7">
    <cfRule type="colorScale" priority="1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 F8 T8">
    <cfRule type="colorScale" priority="1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 G8 U8">
    <cfRule type="colorScale" priority="1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 H8 V8">
    <cfRule type="colorScale" priority="1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 F9 T9">
    <cfRule type="colorScale" priority="1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 Q9 U9">
    <cfRule type="colorScale" priority="1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 R9 V9">
    <cfRule type="colorScale" priority="1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 F10 T10">
    <cfRule type="colorScale" priority="1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 G10 U10">
    <cfRule type="colorScale" priority="1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 H10 V10">
    <cfRule type="colorScale" priority="1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 F11 T11">
    <cfRule type="colorScale" priority="1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 Q11 U11">
    <cfRule type="colorScale" priority="1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 R11 V11">
    <cfRule type="colorScale" priority="1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 F12 T12">
    <cfRule type="colorScale" priority="1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 G12 U12">
    <cfRule type="colorScale" priority="1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 H12 V12">
    <cfRule type="colorScale" priority="1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 F13 T13">
    <cfRule type="colorScale" priority="1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 Q13 U13">
    <cfRule type="colorScale" priority="1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 R13 V13">
    <cfRule type="colorScale" priority="1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 F14 T14">
    <cfRule type="colorScale" priority="1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 G14 U14">
    <cfRule type="colorScale" priority="1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 H14 V14">
    <cfRule type="colorScale" priority="1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 F15 T15">
    <cfRule type="colorScale" priority="1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5 Q15 U15">
    <cfRule type="colorScale" priority="1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 R15 V15">
    <cfRule type="colorScale" priority="1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 F16 T16">
    <cfRule type="colorScale" priority="1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 G16 U16">
    <cfRule type="colorScale" priority="1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 H16 V16">
    <cfRule type="colorScale" priority="1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 F17 T17">
    <cfRule type="colorScale" priority="1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 Q17 U17">
    <cfRule type="colorScale" priority="1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 R17 V17">
    <cfRule type="colorScale" priority="1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 F18 T18">
    <cfRule type="colorScale" priority="1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 G18 U18">
    <cfRule type="colorScale" priority="1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 H18 V18">
    <cfRule type="colorScale" priority="1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 F19 T19">
    <cfRule type="colorScale" priority="1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9 Q19 U19">
    <cfRule type="colorScale" priority="1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 R19 V19">
    <cfRule type="colorScale" priority="1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 F20 T20">
    <cfRule type="colorScale" priority="1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 G20 U20">
    <cfRule type="colorScale" priority="1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 H20 V20">
    <cfRule type="colorScale" priority="1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 F21 T21">
    <cfRule type="colorScale" priority="1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 Q21 U21">
    <cfRule type="colorScale" priority="1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 R21 V21">
    <cfRule type="colorScale" priority="1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 F22 T22">
    <cfRule type="colorScale" priority="1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 G22 U22">
    <cfRule type="colorScale" priority="1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 H22 V22">
    <cfRule type="colorScale" priority="1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 F23 T23">
    <cfRule type="colorScale" priority="1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 Q23 U23">
    <cfRule type="colorScale" priority="1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 R23 V23">
    <cfRule type="colorScale" priority="1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 F24 T24">
    <cfRule type="colorScale" priority="1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 G24 U24">
    <cfRule type="colorScale" priority="1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 H24 V24">
    <cfRule type="colorScale" priority="1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 F25 T25">
    <cfRule type="colorScale" priority="1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 Q25 U25">
    <cfRule type="colorScale" priority="1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 R25 V25">
    <cfRule type="colorScale" priority="1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 F26 T26">
    <cfRule type="colorScale" priority="1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 G26 U26">
    <cfRule type="colorScale" priority="1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 H26 V26">
    <cfRule type="colorScale" priority="1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 F27 T27">
    <cfRule type="colorScale" priority="1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 Q27 U27">
    <cfRule type="colorScale" priority="1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 R27 V27">
    <cfRule type="colorScale" priority="1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8 F28 T28">
    <cfRule type="colorScale" priority="1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 G28 U28">
    <cfRule type="colorScale" priority="1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 H28 V28">
    <cfRule type="colorScale" priority="1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 F29 T29">
    <cfRule type="colorScale" priority="1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 Q29 U29">
    <cfRule type="colorScale" priority="1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 R29 V29">
    <cfRule type="colorScale" priority="1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0 F30 T30">
    <cfRule type="colorScale" priority="1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 G30 U30">
    <cfRule type="colorScale" priority="1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 H30 V30">
    <cfRule type="colorScale" priority="1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1 F31 T31">
    <cfRule type="colorScale" priority="1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 Q31 U31">
    <cfRule type="colorScale" priority="1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 R31 V31">
    <cfRule type="colorScale" priority="1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 F32 T32">
    <cfRule type="colorScale" priority="1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 G32 U32">
    <cfRule type="colorScale" priority="1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 H32 V32">
    <cfRule type="colorScale" priority="1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 F33 T33">
    <cfRule type="colorScale" priority="11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 Q33 U33">
    <cfRule type="colorScale" priority="1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 R33 V33">
    <cfRule type="colorScale" priority="1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4 F34 T34">
    <cfRule type="colorScale" priority="1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 G34 U34">
    <cfRule type="colorScale" priority="1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 H34 V34">
    <cfRule type="colorScale" priority="1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5 F35 T35">
    <cfRule type="colorScale" priority="1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 Q35 U35">
    <cfRule type="colorScale" priority="1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 R35 V35">
    <cfRule type="colorScale" priority="1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 F36 T36">
    <cfRule type="colorScale" priority="1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 G36 U36">
    <cfRule type="colorScale" priority="1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 H36 V36">
    <cfRule type="colorScale" priority="1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 F37 T37">
    <cfRule type="colorScale" priority="1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7 Q37 U37">
    <cfRule type="colorScale" priority="1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 R37 V37">
    <cfRule type="colorScale" priority="1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 F38 T38">
    <cfRule type="colorScale" priority="1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8 G38 U38">
    <cfRule type="colorScale" priority="1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H38 V38">
    <cfRule type="colorScale" priority="1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9 F39 T39">
    <cfRule type="colorScale" priority="1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9 G39 U39">
    <cfRule type="colorScale" priority="1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9 H39 V39">
    <cfRule type="colorScale" priority="1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 F40 T40">
    <cfRule type="colorScale" priority="1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 G40 U40">
    <cfRule type="colorScale" priority="1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 H40 V40">
    <cfRule type="colorScale" priority="1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 F41 T41">
    <cfRule type="colorScale" priority="11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1 Q41 U41">
    <cfRule type="colorScale" priority="1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 R41 V41">
    <cfRule type="colorScale" priority="1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 F42 T42">
    <cfRule type="colorScale" priority="1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2 G42 U42">
    <cfRule type="colorScale" priority="1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2 H42 V42">
    <cfRule type="colorScale" priority="1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 F43 T43">
    <cfRule type="colorScale" priority="1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3 G43 U43">
    <cfRule type="colorScale" priority="1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3 R43 V43">
    <cfRule type="colorScale" priority="1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 F44 T44">
    <cfRule type="colorScale" priority="1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4 G44 U44">
    <cfRule type="colorScale" priority="1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 H44 V44">
    <cfRule type="colorScale" priority="1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 F45 T45">
    <cfRule type="colorScale" priority="1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 G45 U45">
    <cfRule type="colorScale" priority="1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5 R45 V45">
    <cfRule type="colorScale" priority="1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 F46 T46">
    <cfRule type="colorScale" priority="1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 G46 U46">
    <cfRule type="colorScale" priority="1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6 H46 V46">
    <cfRule type="colorScale" priority="1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 F47 T47">
    <cfRule type="colorScale" priority="1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7 G47 U47">
    <cfRule type="colorScale" priority="11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7 R47 V47">
    <cfRule type="colorScale" priority="1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8 F48 T48">
    <cfRule type="colorScale" priority="1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8 G48 U48">
    <cfRule type="colorScale" priority="1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8 H48 V48">
    <cfRule type="colorScale" priority="1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9 F49 T49">
    <cfRule type="colorScale" priority="1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9 G49 U49">
    <cfRule type="colorScale" priority="1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 R49 V49">
    <cfRule type="colorScale" priority="1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 F50 T50">
    <cfRule type="colorScale" priority="1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 G50 U50">
    <cfRule type="colorScale" priority="1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0 H50 V50">
    <cfRule type="colorScale" priority="1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 F51 T51">
    <cfRule type="colorScale" priority="1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 G51 U51">
    <cfRule type="colorScale" priority="1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1 R51 V51">
    <cfRule type="colorScale" priority="1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2 F52 T52">
    <cfRule type="colorScale" priority="1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2 G52 U52">
    <cfRule type="colorScale" priority="1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2 H52 V52">
    <cfRule type="colorScale" priority="1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3 F53 T53">
    <cfRule type="colorScale" priority="1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3 G53 U53">
    <cfRule type="colorScale" priority="1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3 R53 V53">
    <cfRule type="colorScale" priority="1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 F54 T54">
    <cfRule type="colorScale" priority="1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4 G54 U54">
    <cfRule type="colorScale" priority="1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4 H54 V54">
    <cfRule type="colorScale" priority="1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5 F55 T55">
    <cfRule type="colorScale" priority="1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5 G55 U55">
    <cfRule type="colorScale" priority="1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5 R55 V55">
    <cfRule type="colorScale" priority="1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6 F56 T56">
    <cfRule type="colorScale" priority="1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6 G56 U56">
    <cfRule type="colorScale" priority="1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6 H56 V56">
    <cfRule type="colorScale" priority="1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7 F57 T57">
    <cfRule type="colorScale" priority="10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7 G57 U57">
    <cfRule type="colorScale" priority="10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7 R57 V57">
    <cfRule type="colorScale" priority="1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 F58 T58">
    <cfRule type="colorScale" priority="10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8 G58 U58">
    <cfRule type="colorScale" priority="10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58 H58 V58">
    <cfRule type="colorScale" priority="10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9 F59 T59">
    <cfRule type="colorScale" priority="10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9 G59 U59">
    <cfRule type="colorScale" priority="10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9 R59 V59">
    <cfRule type="colorScale" priority="10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0 F60 T60">
    <cfRule type="colorScale" priority="10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0 G60 U60">
    <cfRule type="colorScale" priority="10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0 H60 V60">
    <cfRule type="colorScale" priority="10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1 F61 T61">
    <cfRule type="colorScale" priority="10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 Q61 U61">
    <cfRule type="colorScale" priority="10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 R61 V61">
    <cfRule type="colorScale" priority="10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2 F62 T62">
    <cfRule type="colorScale" priority="10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2 G62 U62">
    <cfRule type="colorScale" priority="10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2 H62 V62">
    <cfRule type="colorScale" priority="10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3 F63 T63">
    <cfRule type="colorScale" priority="10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3 Q63 U63">
    <cfRule type="colorScale" priority="10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3 R63 V63">
    <cfRule type="colorScale" priority="10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 F64 T64">
    <cfRule type="colorScale" priority="10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4 G64 U64">
    <cfRule type="colorScale" priority="10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4 H64 V64">
    <cfRule type="colorScale" priority="10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5 F65 T65">
    <cfRule type="colorScale" priority="10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5 Q65 U65">
    <cfRule type="colorScale" priority="10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5 R65 V65">
    <cfRule type="colorScale" priority="10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6 F66 T66">
    <cfRule type="colorScale" priority="10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6 G66 U66">
    <cfRule type="colorScale" priority="10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6 H66 V66">
    <cfRule type="colorScale" priority="10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7 F67 T67">
    <cfRule type="colorScale" priority="10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7 Q67 U67">
    <cfRule type="colorScale" priority="10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7 R67 V67">
    <cfRule type="colorScale" priority="10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8 F68 T68">
    <cfRule type="colorScale" priority="10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8 G68 U68">
    <cfRule type="colorScale" priority="10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68 H68 V68">
    <cfRule type="colorScale" priority="10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9 F69 T69">
    <cfRule type="colorScale" priority="10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9 Q69 U69">
    <cfRule type="colorScale" priority="10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9 R69 V69">
    <cfRule type="colorScale" priority="10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0 F70 T70">
    <cfRule type="colorScale" priority="10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0 G70 U70">
    <cfRule type="colorScale" priority="10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0 H70 V70">
    <cfRule type="colorScale" priority="10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1 F71 T71">
    <cfRule type="colorScale" priority="10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1 Q71 U71">
    <cfRule type="colorScale" priority="10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1 R71 V71">
    <cfRule type="colorScale" priority="10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2 F72 T72">
    <cfRule type="colorScale" priority="10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2 G72 U72">
    <cfRule type="colorScale" priority="10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2 H72 V72">
    <cfRule type="colorScale" priority="10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3 F73 T73">
    <cfRule type="colorScale" priority="10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3 Q73 U73">
    <cfRule type="colorScale" priority="10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3 R73 V73">
    <cfRule type="colorScale" priority="10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4 F74 T74">
    <cfRule type="colorScale" priority="10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4 G74 U74">
    <cfRule type="colorScale" priority="10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4 H74 V74">
    <cfRule type="colorScale" priority="10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 F75 T75">
    <cfRule type="colorScale" priority="10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5 Q75 U75">
    <cfRule type="colorScale" priority="10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5 R75 V75">
    <cfRule type="colorScale" priority="10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6 F76 T76">
    <cfRule type="colorScale" priority="10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6 G76 U76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6 H76 V76">
    <cfRule type="colorScale" priority="10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7 F77 T77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7 G77 U77">
    <cfRule type="colorScale" priority="10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 H77 V77">
    <cfRule type="colorScale" priority="10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8 F78 T78">
    <cfRule type="colorScale" priority="10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8 G78 U78">
    <cfRule type="colorScale" priority="10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8 H78 V78">
    <cfRule type="colorScale" priority="10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9 F79 T79">
    <cfRule type="colorScale" priority="10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9 Q79 U79">
    <cfRule type="colorScale" priority="10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9 R79 V79">
    <cfRule type="colorScale" priority="10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0 F80 T80">
    <cfRule type="colorScale" priority="10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0 G80 U80">
    <cfRule type="colorScale" priority="10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0 H80 V80">
    <cfRule type="colorScale" priority="10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 F81 T81">
    <cfRule type="colorScale" priority="10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1 G81 U81">
    <cfRule type="colorScale" priority="10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1 R81 V81">
    <cfRule type="colorScale" priority="10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2 F82 T82">
    <cfRule type="colorScale" priority="10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2 G82 U82">
    <cfRule type="colorScale" priority="10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2 H82 V82">
    <cfRule type="colorScale" priority="10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3 F83 T83">
    <cfRule type="colorScale" priority="10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3 G83 U83">
    <cfRule type="colorScale" priority="10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3 R83 V83">
    <cfRule type="colorScale" priority="10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4 F84 T84">
    <cfRule type="colorScale" priority="10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4 G84 U84">
    <cfRule type="colorScale" priority="1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4 H84 V84">
    <cfRule type="colorScale" priority="10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5 F85 T85">
    <cfRule type="colorScale" priority="10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5 G85 U85">
    <cfRule type="colorScale" priority="10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5 R85 V85">
    <cfRule type="colorScale" priority="10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 F86 T86">
    <cfRule type="colorScale" priority="10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6 G86 U86">
    <cfRule type="colorScale" priority="10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6 H86 V86">
    <cfRule type="colorScale" priority="10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7 F87 T87">
    <cfRule type="colorScale" priority="10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7 G87 U87">
    <cfRule type="colorScale" priority="10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7 R87 V87">
    <cfRule type="colorScale" priority="10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8 F88 T88">
    <cfRule type="colorScale" priority="10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8 G88 U88">
    <cfRule type="colorScale" priority="10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88 H88 V88">
    <cfRule type="colorScale" priority="10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9 F89 T89">
    <cfRule type="colorScale" priority="10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9 G89 U89">
    <cfRule type="colorScale" priority="10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9 R89 V89">
    <cfRule type="colorScale" priority="10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0 F90 T90">
    <cfRule type="colorScale" priority="1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0 G90 U90">
    <cfRule type="colorScale" priority="9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0 H90 V90">
    <cfRule type="colorScale" priority="9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1 F91 T91">
    <cfRule type="colorScale" priority="9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1 G91 U91">
    <cfRule type="colorScale" priority="9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1 R91 V91">
    <cfRule type="colorScale" priority="9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2 F92 T92">
    <cfRule type="colorScale" priority="9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2 G92 U92">
    <cfRule type="colorScale" priority="9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2 H92 V92">
    <cfRule type="colorScale" priority="9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3 F93 T93">
    <cfRule type="colorScale" priority="9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3 G93 U93">
    <cfRule type="colorScale" priority="9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3 R93 V93">
    <cfRule type="colorScale" priority="9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 F94 T94">
    <cfRule type="colorScale" priority="9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4 G94 U94">
    <cfRule type="colorScale" priority="9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4 H94 V94">
    <cfRule type="colorScale" priority="9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5 F95 T95">
    <cfRule type="colorScale" priority="9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5 G95 U95">
    <cfRule type="colorScale" priority="9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5 R95 V95">
    <cfRule type="colorScale" priority="9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6 F96 T96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6 G96 U96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6 H96 V96">
    <cfRule type="colorScale" priority="9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7 F97 T97">
    <cfRule type="colorScale" priority="9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7 G97 U97">
    <cfRule type="colorScale" priority="9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7 R97 V97">
    <cfRule type="colorScale" priority="9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8 F98 T98">
    <cfRule type="colorScale" priority="9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8 G98 U98">
    <cfRule type="colorScale" priority="9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98 H98 V98">
    <cfRule type="colorScale" priority="9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9 F99 T99">
    <cfRule type="colorScale" priority="9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9 Q99 U99">
    <cfRule type="colorScale" priority="9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99 R99 V99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0 F100 T100">
    <cfRule type="colorScale" priority="9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0 G100 U100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0 H100 V100">
    <cfRule type="colorScale" priority="9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1 F101 T101">
    <cfRule type="colorScale" priority="9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1 Q101 U101">
    <cfRule type="colorScale" priority="9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1 R101 V101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2 F102 T102">
    <cfRule type="colorScale" priority="9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2 G102 U102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2 H102 V102">
    <cfRule type="colorScale" priority="9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3 F103 T103">
    <cfRule type="colorScale" priority="9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3 Q103 U103">
    <cfRule type="colorScale" priority="9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3 R103 V103">
    <cfRule type="colorScale" priority="9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4 F104 T104">
    <cfRule type="colorScale" priority="9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4 G104 U104">
    <cfRule type="colorScale" priority="9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4 H104 V104">
    <cfRule type="colorScale" priority="9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5 F105 T105">
    <cfRule type="colorScale" priority="9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5 Q105 U105">
    <cfRule type="colorScale" priority="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5 R105 V105">
    <cfRule type="colorScale" priority="9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6 F106 T106">
    <cfRule type="colorScale" priority="9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6 G106 U106">
    <cfRule type="colorScale" priority="9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6 H106 V106">
    <cfRule type="colorScale" priority="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7 F107 T107">
    <cfRule type="colorScale" priority="9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7 Q107 U107">
    <cfRule type="colorScale" priority="9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7 R107 V107">
    <cfRule type="colorScale" priority="9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8 F108 T108">
    <cfRule type="colorScale" priority="9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08 G108 U108">
    <cfRule type="colorScale" priority="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8 H108 V108">
    <cfRule type="colorScale" priority="9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09 F109 T109">
    <cfRule type="colorScale" priority="9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9 Q109 U109">
    <cfRule type="colorScale" priority="9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09 R109 V109">
    <cfRule type="colorScale" priority="9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0 F110 T110">
    <cfRule type="colorScale" priority="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0 G110 U110">
    <cfRule type="colorScale" priority="9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0 H110 V110">
    <cfRule type="colorScale" priority="9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1 F111 T111">
    <cfRule type="colorScale" priority="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1 Q111 U111">
    <cfRule type="colorScale" priority="9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1 R111 V111">
    <cfRule type="colorScale" priority="9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2 F112 T112">
    <cfRule type="colorScale" priority="9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2 G112 U112">
    <cfRule type="colorScale" priority="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2 H112 V112">
    <cfRule type="colorScale" priority="9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3 F113 T113">
    <cfRule type="colorScale" priority="9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3 Q113 U113">
    <cfRule type="colorScale" priority="9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3 R113 V113">
    <cfRule type="colorScale" priority="9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4 F114 T114">
    <cfRule type="colorScale" priority="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4 G114 U114">
    <cfRule type="colorScale" priority="9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4 H114 V114">
    <cfRule type="colorScale" priority="9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5 F115 T115">
    <cfRule type="colorScale" priority="9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5 G115 U115">
    <cfRule type="colorScale" priority="9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5 H115 V115">
    <cfRule type="colorScale" priority="9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6 F116 T116">
    <cfRule type="colorScale" priority="9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6 G116 U116">
    <cfRule type="colorScale" priority="9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6 H116 V116">
    <cfRule type="colorScale" priority="9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7 F117 T117">
    <cfRule type="colorScale" priority="9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7 Q117 U117">
    <cfRule type="colorScale" priority="9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7 R117 V117">
    <cfRule type="colorScale" priority="9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8 F118 T118">
    <cfRule type="colorScale" priority="9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8 G118 U118">
    <cfRule type="colorScale" priority="9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8 H118 V118">
    <cfRule type="colorScale" priority="9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9 F119 T119">
    <cfRule type="colorScale" priority="9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19 G119 U119">
    <cfRule type="colorScale" priority="9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9 R119 V119">
    <cfRule type="colorScale" priority="9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0 F120 T120">
    <cfRule type="colorScale" priority="9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0 G120 U120">
    <cfRule type="colorScale" priority="9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0 H120 V120">
    <cfRule type="colorScale" priority="9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1 F121 T121">
    <cfRule type="colorScale" priority="9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1 G121 U121">
    <cfRule type="colorScale" priority="9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1 R121 V121">
    <cfRule type="colorScale" priority="9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2 F122 T122">
    <cfRule type="colorScale" priority="9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2 G122 U122">
    <cfRule type="colorScale" priority="9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2 H122 V122">
    <cfRule type="colorScale" priority="9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3 F123 T123">
    <cfRule type="colorScale" priority="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3 G123 U123">
    <cfRule type="colorScale" priority="9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3 R123 V123">
    <cfRule type="colorScale" priority="8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4 F124 T124">
    <cfRule type="colorScale" priority="8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4 G124 U124">
    <cfRule type="colorScale" priority="8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4 H124 V124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5 F125 T125">
    <cfRule type="colorScale" priority="8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5 G125 U125">
    <cfRule type="colorScale" priority="8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5 R125 V125">
    <cfRule type="colorScale" priority="8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6 F126 T126">
    <cfRule type="colorScale" priority="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6 G126 U126">
    <cfRule type="colorScale" priority="8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6 H126 V126">
    <cfRule type="colorScale" priority="8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7 F127 T127">
    <cfRule type="colorScale" priority="8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7 G127 U127">
    <cfRule type="colorScale" priority="8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7 R127 V127">
    <cfRule type="colorScale" priority="8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8 F128 T128">
    <cfRule type="colorScale" priority="8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8 G128 U128">
    <cfRule type="colorScale" priority="8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28 H128 V128">
    <cfRule type="colorScale" priority="8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29 F129 T129">
    <cfRule type="colorScale" priority="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29 G129 U129">
    <cfRule type="colorScale" priority="8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29 R129 V129">
    <cfRule type="colorScale" priority="8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0 F130 T130">
    <cfRule type="colorScale" priority="8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0 G130 U130">
    <cfRule type="colorScale" priority="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0 H130 V130">
    <cfRule type="colorScale" priority="8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1 F131 T131">
    <cfRule type="colorScale" priority="8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1 G131 U131">
    <cfRule type="colorScale" priority="8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1 R131 V131">
    <cfRule type="colorScale" priority="8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2 F132 T132">
    <cfRule type="colorScale" priority="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2 G132 U132">
    <cfRule type="colorScale" priority="8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2 H132 V132">
    <cfRule type="colorScale" priority="8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3 F133 T133">
    <cfRule type="colorScale" priority="8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3 G133 U133">
    <cfRule type="colorScale" priority="8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3 R133 V133">
    <cfRule type="colorScale" priority="8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4 F134 T134">
    <cfRule type="colorScale" priority="8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4 G134 U134">
    <cfRule type="colorScale" priority="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4 H134 V134">
    <cfRule type="colorScale" priority="8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5 F135 T135">
    <cfRule type="colorScale" priority="8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5 G135 U135">
    <cfRule type="colorScale" priority="8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5 R135 V135">
    <cfRule type="colorScale" priority="8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6 F136 T136">
    <cfRule type="colorScale" priority="8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6 G136 U136">
    <cfRule type="colorScale" priority="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6 H136 V136">
    <cfRule type="colorScale" priority="8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7 F137 T137">
    <cfRule type="colorScale" priority="8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7 Q137 U137">
    <cfRule type="colorScale" priority="8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7 R137 V137">
    <cfRule type="colorScale" priority="8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8 F138 T138">
    <cfRule type="colorScale" priority="8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38 G138 U138">
    <cfRule type="colorScale" priority="8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38 H138 V138">
    <cfRule type="colorScale" priority="8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9 F139 T139">
    <cfRule type="colorScale" priority="8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39 Q139 U139">
    <cfRule type="colorScale" priority="8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39 R139 V139">
    <cfRule type="colorScale" priority="8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0 F140 T140">
    <cfRule type="colorScale" priority="8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0 G140 U140">
    <cfRule type="colorScale" priority="8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0 H140 V140">
    <cfRule type="colorScale" priority="8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1 F141 T141">
    <cfRule type="colorScale" priority="8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1 Q141 U141">
    <cfRule type="colorScale" priority="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1 R141 V141">
    <cfRule type="colorScale" priority="8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2 F142 T142">
    <cfRule type="colorScale" priority="8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2 G142 U142">
    <cfRule type="colorScale" priority="8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2 H142 V142">
    <cfRule type="colorScale" priority="8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3 F143 T143">
    <cfRule type="colorScale" priority="8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3 Q143 U143">
    <cfRule type="colorScale" priority="8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3 R143 V143">
    <cfRule type="colorScale" priority="8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4 F144 T144">
    <cfRule type="colorScale" priority="8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4 G144 U144">
    <cfRule type="colorScale" priority="8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4 H144 V144">
    <cfRule type="colorScale" priority="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5 F145 T145">
    <cfRule type="colorScale" priority="8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5 Q145 U145">
    <cfRule type="colorScale" priority="8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5 R145 V145">
    <cfRule type="colorScale" priority="8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6 F146 T146">
    <cfRule type="colorScale" priority="8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6 G146 U146">
    <cfRule type="colorScale" priority="8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6 H146 V146">
    <cfRule type="colorScale" priority="8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7 F147 T147">
    <cfRule type="colorScale" priority="8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7 Q147 U147">
    <cfRule type="colorScale" priority="8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7 R147 V147">
    <cfRule type="colorScale" priority="8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8 F148 T148">
    <cfRule type="colorScale" priority="8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48 G148 U148">
    <cfRule type="colorScale" priority="8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48 H148 V148">
    <cfRule type="colorScale" priority="8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9 F149 T149">
    <cfRule type="colorScale" priority="8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9 Q149 U149">
    <cfRule type="colorScale" priority="8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49 R149 V149">
    <cfRule type="colorScale" priority="8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0 F150 T150">
    <cfRule type="colorScale" priority="8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0 G150 U150">
    <cfRule type="colorScale" priority="8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0 H150 V150">
    <cfRule type="colorScale" priority="8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1 F151 T151">
    <cfRule type="colorScale" priority="8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51 Q151 U151">
    <cfRule type="colorScale" priority="8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1 R151 V151">
    <cfRule type="colorScale" priority="8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2 F152 T152">
    <cfRule type="colorScale" priority="8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2 G152 U152">
    <cfRule type="colorScale" priority="8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2 H152 V152">
    <cfRule type="colorScale" priority="8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3 F153 T153">
    <cfRule type="colorScale" priority="8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3 G153 U153">
    <cfRule type="colorScale" priority="8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3 H153 V153">
    <cfRule type="colorScale" priority="8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4 F154 T154">
    <cfRule type="colorScale" priority="8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4 G154 U154">
    <cfRule type="colorScale" priority="8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4 H154 V154">
    <cfRule type="colorScale" priority="8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5 F155 T155">
    <cfRule type="colorScale" priority="8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55 Q155 U155">
    <cfRule type="colorScale" priority="8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5 R155 V155">
    <cfRule type="colorScale" priority="8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6 F156 T156">
    <cfRule type="colorScale" priority="8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6 G156 U156">
    <cfRule type="colorScale" priority="8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6 H156 V156">
    <cfRule type="colorScale" priority="8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7 F157 T157">
    <cfRule type="colorScale" priority="7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7 G157 U157">
    <cfRule type="colorScale" priority="7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7 R157 V157">
    <cfRule type="colorScale" priority="7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8 F158 T158">
    <cfRule type="colorScale" priority="7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8 G158 U158">
    <cfRule type="colorScale" priority="7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58 H158 V158">
    <cfRule type="colorScale" priority="7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9 F159 T159">
    <cfRule type="colorScale" priority="7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9 G159 U159">
    <cfRule type="colorScale" priority="7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59 R159 V159">
    <cfRule type="colorScale" priority="7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0 F160 T160">
    <cfRule type="colorScale" priority="7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0 G160 U160">
    <cfRule type="colorScale" priority="7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0 H160 V160">
    <cfRule type="colorScale" priority="7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1 F161 T161">
    <cfRule type="colorScale" priority="7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1 G161 U161">
    <cfRule type="colorScale" priority="7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1 R161 V161">
    <cfRule type="colorScale" priority="7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2 F162 T162">
    <cfRule type="colorScale" priority="7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2 G162 U162">
    <cfRule type="colorScale" priority="7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2 H162 V162">
    <cfRule type="colorScale" priority="7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3 F163 T163">
    <cfRule type="colorScale" priority="7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3 G163 U163">
    <cfRule type="colorScale" priority="7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3 R163 V163">
    <cfRule type="colorScale" priority="7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4 F164 T164">
    <cfRule type="colorScale" priority="7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4 G164 U164">
    <cfRule type="colorScale" priority="7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4 H164 V164">
    <cfRule type="colorScale" priority="7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5 P165 T165">
    <cfRule type="colorScale" priority="7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5 G165 U165">
    <cfRule type="colorScale" priority="7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5 R165 V165">
    <cfRule type="colorScale" priority="7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6 F166 T166">
    <cfRule type="colorScale" priority="7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6 G166 U166">
    <cfRule type="colorScale" priority="7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6 H166 V166">
    <cfRule type="colorScale" priority="7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7 F167 T167">
    <cfRule type="colorScale" priority="7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7 G167 U167">
    <cfRule type="colorScale" priority="7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7 R167 V167">
    <cfRule type="colorScale" priority="7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8 F168 T168">
    <cfRule type="colorScale" priority="7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8 G168 U168">
    <cfRule type="colorScale" priority="7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68 H168 V168">
    <cfRule type="colorScale" priority="7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9 F169 T169">
    <cfRule type="colorScale" priority="7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69 G169 U169">
    <cfRule type="colorScale" priority="7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69 R169 V169">
    <cfRule type="colorScale" priority="7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0 F170 T170">
    <cfRule type="colorScale" priority="7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0 G170 U170">
    <cfRule type="colorScale" priority="7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0 H170 V170">
    <cfRule type="colorScale" priority="7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1 F171 T171">
    <cfRule type="colorScale" priority="7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1 G171 U171">
    <cfRule type="colorScale" priority="7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1 R171 V171">
    <cfRule type="colorScale" priority="7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2 F172 T172">
    <cfRule type="colorScale" priority="7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2 G172 U172">
    <cfRule type="colorScale" priority="7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2 H172 V172">
    <cfRule type="colorScale" priority="7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3 F173 T173">
    <cfRule type="colorScale" priority="7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3 G173 U173">
    <cfRule type="colorScale" priority="7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73 R173 V173">
    <cfRule type="colorScale" priority="7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4 F174 T174">
    <cfRule type="colorScale" priority="7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4 G174 U174">
    <cfRule type="colorScale" priority="7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4 H174 V174">
    <cfRule type="colorScale" priority="7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5 F175 T175">
    <cfRule type="colorScale" priority="7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5 Q175 U175">
    <cfRule type="colorScale" priority="7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5 H175 V175">
    <cfRule type="colorScale" priority="7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6 F176 T176">
    <cfRule type="colorScale" priority="7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6 G176 U176">
    <cfRule type="colorScale" priority="7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6 H176 V176">
    <cfRule type="colorScale" priority="7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7 F177 T177">
    <cfRule type="colorScale" priority="7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7 Q177 U177">
    <cfRule type="colorScale" priority="7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7 H177 V177">
    <cfRule type="colorScale" priority="7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8 F178 T178">
    <cfRule type="colorScale" priority="7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8 G178 U178">
    <cfRule type="colorScale" priority="7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8 H178 V178">
    <cfRule type="colorScale" priority="7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9 F179 T179">
    <cfRule type="colorScale" priority="7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9 G179 U179">
    <cfRule type="colorScale" priority="7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79 H179 V179">
    <cfRule type="colorScale" priority="7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0 F180 T180">
    <cfRule type="colorScale" priority="7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0 G180 U180">
    <cfRule type="colorScale" priority="7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0 H180 V180">
    <cfRule type="colorScale" priority="7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1 F181 T181">
    <cfRule type="colorScale" priority="7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1 Q181 U181">
    <cfRule type="colorScale" priority="7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1 R181 V181">
    <cfRule type="colorScale" priority="7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2 F182 T182">
    <cfRule type="colorScale" priority="7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2 G182 U182">
    <cfRule type="colorScale" priority="7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2 H182 V182">
    <cfRule type="colorScale" priority="7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3 F183 T183">
    <cfRule type="colorScale" priority="7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3 G183 U183">
    <cfRule type="colorScale" priority="7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3 H183 V183">
    <cfRule type="colorScale" priority="7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4 F184 T184">
    <cfRule type="colorScale" priority="7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4 G184 U184">
    <cfRule type="colorScale" priority="7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4 H184 V184">
    <cfRule type="colorScale" priority="7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5 F185 T185">
    <cfRule type="colorScale" priority="7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5 Q185 U185">
    <cfRule type="colorScale" priority="7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5 R185 V185">
    <cfRule type="colorScale" priority="7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6 F186 T186">
    <cfRule type="colorScale" priority="7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6 G186 U186">
    <cfRule type="colorScale" priority="7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6 H186 V186">
    <cfRule type="colorScale" priority="7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7 F187 T187">
    <cfRule type="colorScale" priority="7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7 G187 U187">
    <cfRule type="colorScale" priority="7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 H187 V187">
    <cfRule type="colorScale" priority="7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8 F188 T188">
    <cfRule type="colorScale" priority="7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8 G188 U188">
    <cfRule type="colorScale" priority="7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 H188 V188">
    <cfRule type="colorScale" priority="7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9 F189 T189">
    <cfRule type="colorScale" priority="7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89 Q189 U189">
    <cfRule type="colorScale" priority="7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89 R189 V189">
    <cfRule type="colorScale" priority="7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0 F190 T190">
    <cfRule type="colorScale" priority="7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0 G190 U190">
    <cfRule type="colorScale" priority="6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 H190 V190">
    <cfRule type="colorScale" priority="6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1 F191 T191">
    <cfRule type="colorScale" priority="6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1 G191 U191">
    <cfRule type="colorScale" priority="6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1 H191 V191">
    <cfRule type="colorScale" priority="6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2 F192 T192">
    <cfRule type="colorScale" priority="6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2 G192 U192">
    <cfRule type="colorScale" priority="6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2 H192 V192">
    <cfRule type="colorScale" priority="6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3 F193 T193">
    <cfRule type="colorScale" priority="6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3 G193 U193">
    <cfRule type="colorScale" priority="6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3 H193 V193">
    <cfRule type="colorScale" priority="6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4 P194 T194">
    <cfRule type="colorScale" priority="6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4 G194 U194">
    <cfRule type="colorScale" priority="6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4 H194 V194">
    <cfRule type="colorScale" priority="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5 P195 T195">
    <cfRule type="colorScale" priority="6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95 Q195 U195">
    <cfRule type="colorScale" priority="6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5 R195 V195">
    <cfRule type="colorScale" priority="6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6 P196 T196">
    <cfRule type="colorScale" priority="6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6 G196 U196">
    <cfRule type="colorScale" priority="6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 H196 V196">
    <cfRule type="colorScale" priority="6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7 P197 T197">
    <cfRule type="colorScale" priority="6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97 Q197 U197">
    <cfRule type="colorScale" priority="6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97 R197 V197">
    <cfRule type="colorScale" priority="6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8 F198 T198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8 G198 U198">
    <cfRule type="colorScale" priority="6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8 H198 V198">
    <cfRule type="colorScale" priority="6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9 P199 T199">
    <cfRule type="colorScale" priority="6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99 G199 U199">
    <cfRule type="colorScale" priority="6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9 H199 V199">
    <cfRule type="colorScale" priority="6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0 F200 T200">
    <cfRule type="colorScale" priority="6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0 Q200 U200">
    <cfRule type="colorScale" priority="6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0 R200 V200">
    <cfRule type="colorScale" priority="6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1 P201 T201">
    <cfRule type="colorScale" priority="6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1 Q201 U201">
    <cfRule type="colorScale" priority="6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1 R201 V201">
    <cfRule type="colorScale" priority="6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2 F202 T202">
    <cfRule type="colorScale" priority="6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2 G202 U202">
    <cfRule type="colorScale" priority="6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2 H202 V202">
    <cfRule type="colorScale" priority="6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3 P203 T203">
    <cfRule type="colorScale" priority="6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3 G203 U203">
    <cfRule type="colorScale" priority="6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3 R203 V203">
    <cfRule type="colorScale" priority="6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4 F204 T204">
    <cfRule type="colorScale" priority="6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4 Q204 U204">
    <cfRule type="colorScale" priority="6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4 H204 V204">
    <cfRule type="colorScale" priority="6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5 P205 T205">
    <cfRule type="colorScale" priority="6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5 G205 U205">
    <cfRule type="colorScale" priority="6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5 R205 V205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6 F206 T206">
    <cfRule type="colorScale" priority="6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6 Q206 U206">
    <cfRule type="colorScale" priority="6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6 R206 V206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7 F207 T207">
    <cfRule type="colorScale" priority="6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7 G207 U207">
    <cfRule type="colorScale" priority="6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7 R207 V207">
    <cfRule type="colorScale" priority="6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8 P208 T208">
    <cfRule type="colorScale" priority="6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8 Q208 U208">
    <cfRule type="colorScale" priority="6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8 R208 V208">
    <cfRule type="colorScale" priority="6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9 P209 T209">
    <cfRule type="colorScale" priority="6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9 G209 U209">
    <cfRule type="colorScale" priority="6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9 R209 V209">
    <cfRule type="colorScale" priority="6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0 P210 T210">
    <cfRule type="colorScale" priority="6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0 G210 U210">
    <cfRule type="colorScale" priority="6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0 H210 V210">
    <cfRule type="colorScale" priority="6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1 P211 T211">
    <cfRule type="colorScale" priority="6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1 G211 U211">
    <cfRule type="colorScale" priority="6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1 R211 V211">
    <cfRule type="colorScale" priority="6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2 P212 T212">
    <cfRule type="colorScale" priority="6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2 Q212 U212">
    <cfRule type="colorScale" priority="6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2 R212 V212">
    <cfRule type="colorScale" priority="6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3 P213 T213">
    <cfRule type="colorScale" priority="6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3 G213 U213">
    <cfRule type="colorScale" priority="6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3 H213 V213">
    <cfRule type="colorScale" priority="6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4 P214 T214">
    <cfRule type="colorScale" priority="6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4 G214 U214">
    <cfRule type="colorScale" priority="6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4 R214 V214">
    <cfRule type="colorScale" priority="6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5 F215 T215">
    <cfRule type="colorScale" priority="6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5 G215 U215">
    <cfRule type="colorScale" priority="6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5 H215 V215">
    <cfRule type="colorScale" priority="6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6 P216 T216">
    <cfRule type="colorScale" priority="6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6 G216 U216">
    <cfRule type="colorScale" priority="6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6 R216 V216">
    <cfRule type="colorScale" priority="6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7 P217 T217">
    <cfRule type="colorScale" priority="6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17 G217 U217">
    <cfRule type="colorScale" priority="6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7 R217 V217">
    <cfRule type="colorScale" priority="6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8 P218 T218">
    <cfRule type="colorScale" priority="6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8 Q218 U218">
    <cfRule type="colorScale" priority="6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18 R218 V218">
    <cfRule type="colorScale" priority="6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9 P219 T219">
    <cfRule type="colorScale" priority="6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19 Q219 U219">
    <cfRule type="colorScale" priority="6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9 H219 V219">
    <cfRule type="colorScale" priority="6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0 P220 T220">
    <cfRule type="colorScale" priority="6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20 Q220 U220">
    <cfRule type="colorScale" priority="6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0 R220 V220">
    <cfRule type="colorScale" priority="6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1 F221 T221">
    <cfRule type="colorScale" priority="6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1 G221 U221">
    <cfRule type="colorScale" priority="6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1 H221 V221">
    <cfRule type="colorScale" priority="6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2 P222 T222">
    <cfRule type="colorScale" priority="6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22 Q222 U222">
    <cfRule type="colorScale" priority="6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2 R222 V222">
    <cfRule type="colorScale" priority="6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3 P223 T223">
    <cfRule type="colorScale" priority="6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3 G223 U223">
    <cfRule type="colorScale" priority="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3 R223 V223">
    <cfRule type="colorScale" priority="5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4 P224 T224">
    <cfRule type="colorScale" priority="5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24 Q224 U224">
    <cfRule type="colorScale" priority="5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4 R224 V224">
    <cfRule type="colorScale" priority="5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5 P225 T225">
    <cfRule type="colorScale" priority="5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25 Q225 U225">
    <cfRule type="colorScale" priority="5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5 H225 V225">
    <cfRule type="colorScale" priority="5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6 P226 T226">
    <cfRule type="colorScale" priority="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26 Q226 U226">
    <cfRule type="colorScale" priority="5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26 R226 V226">
    <cfRule type="colorScale" priority="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7 P227 T227">
    <cfRule type="colorScale" priority="5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7 G227 U227">
    <cfRule type="colorScale" priority="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7 H227 V227">
    <cfRule type="colorScale" priority="5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8 P228 T228">
    <cfRule type="colorScale" priority="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8 G228 U228">
    <cfRule type="colorScale" priority="5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8 H228 V228">
    <cfRule type="colorScale" priority="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9 P229 T229">
    <cfRule type="colorScale" priority="5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29 G229 U229">
    <cfRule type="colorScale" priority="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29 H229 V229">
    <cfRule type="colorScale" priority="5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0 P230 T230">
    <cfRule type="colorScale" priority="5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0 Q230 U230">
    <cfRule type="colorScale" priority="5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0 R230 V230">
    <cfRule type="colorScale" priority="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1 P231 T231">
    <cfRule type="colorScale" priority="5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1 G231 U231">
    <cfRule type="colorScale" priority="5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1 H231 V231">
    <cfRule type="colorScale" priority="5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2 P232 T232">
    <cfRule type="colorScale" priority="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2 Q232 U232">
    <cfRule type="colorScale" priority="5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2 R232 V232">
    <cfRule type="colorScale" priority="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3 P233 T233">
    <cfRule type="colorScale" priority="5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3 G233 U233">
    <cfRule type="colorScale" priority="5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3 H233 V233">
    <cfRule type="colorScale" priority="5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4 P234 T234">
    <cfRule type="colorScale" priority="5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4 Q234 U234">
    <cfRule type="colorScale" priority="5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4 R234 V234">
    <cfRule type="colorScale" priority="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5 P235 T235">
    <cfRule type="colorScale" priority="5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5 G235 U235">
    <cfRule type="colorScale" priority="5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5 H235 V235">
    <cfRule type="colorScale" priority="5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6 P236 T236">
    <cfRule type="colorScale" priority="5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6 Q236 U236">
    <cfRule type="colorScale" priority="5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6 R236 V236">
    <cfRule type="colorScale" priority="5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7 P237 T237">
    <cfRule type="colorScale" priority="5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7 G237 U237">
    <cfRule type="colorScale" priority="5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7 H237 V237">
    <cfRule type="colorScale" priority="5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8 P238 T238">
    <cfRule type="colorScale" priority="5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38 Q238 U238">
    <cfRule type="colorScale" priority="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38 R238 V238">
    <cfRule type="colorScale" priority="5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9 P239 T239">
    <cfRule type="colorScale" priority="5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39 G239 U239">
    <cfRule type="colorScale" priority="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39 H239 V239">
    <cfRule type="colorScale" priority="5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0 P240 T240">
    <cfRule type="colorScale" priority="5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0 Q240 U240">
    <cfRule type="colorScale" priority="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0 R240 V240">
    <cfRule type="colorScale" priority="5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1 P241 T241">
    <cfRule type="colorScale" priority="5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1 G241 U241">
    <cfRule type="colorScale" priority="5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1 H241 V241">
    <cfRule type="colorScale" priority="5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2 P242 T242">
    <cfRule type="colorScale" priority="5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2 Q242 U242">
    <cfRule type="colorScale" priority="5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2 R242 V242">
    <cfRule type="colorScale" priority="5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3 P243 T243">
    <cfRule type="colorScale" priority="5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3 G243 U243">
    <cfRule type="colorScale" priority="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3 H243 V243">
    <cfRule type="colorScale" priority="5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4 P244 T244">
    <cfRule type="colorScale" priority="5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4 Q244 U244">
    <cfRule type="colorScale" priority="5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4 R244 V244">
    <cfRule type="colorScale" priority="5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5 P245 T245">
    <cfRule type="colorScale" priority="5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5 G245 U245">
    <cfRule type="colorScale" priority="5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5 H245 V245">
    <cfRule type="colorScale" priority="5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6 P246 T246">
    <cfRule type="colorScale" priority="5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6 Q246 U246">
    <cfRule type="colorScale" priority="5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6 R246 V246">
    <cfRule type="colorScale" priority="5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7 P247 T247">
    <cfRule type="colorScale" priority="5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7 G247 U247">
    <cfRule type="colorScale" priority="5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7 H247 V247">
    <cfRule type="colorScale" priority="5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8 P248 T248">
    <cfRule type="colorScale" priority="5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48 Q248 U248">
    <cfRule type="colorScale" priority="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48 R248 V248">
    <cfRule type="colorScale" priority="5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9 P249 T249">
    <cfRule type="colorScale" priority="5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49 G249 U249">
    <cfRule type="colorScale" priority="5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49 H249 V249">
    <cfRule type="colorScale" priority="5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0 P250 T250">
    <cfRule type="colorScale" priority="5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0 Q250 U250">
    <cfRule type="colorScale" priority="5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0 R250 V250">
    <cfRule type="colorScale" priority="5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1 P251 T251">
    <cfRule type="colorScale" priority="5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51 G251 U251">
    <cfRule type="colorScale" priority="5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1 H251 V251">
    <cfRule type="colorScale" priority="5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2 P252 T252">
    <cfRule type="colorScale" priority="5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2 Q252 U252">
    <cfRule type="colorScale" priority="5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2 R252 V252">
    <cfRule type="colorScale" priority="5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3 P253 T253">
    <cfRule type="colorScale" priority="5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53 G253 U253">
    <cfRule type="colorScale" priority="5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3 H253 V253">
    <cfRule type="colorScale" priority="5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4 P254 T254">
    <cfRule type="colorScale" priority="5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4 Q254 U254">
    <cfRule type="colorScale" priority="5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4 R254 V254">
    <cfRule type="colorScale" priority="5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5 P255 T255">
    <cfRule type="colorScale" priority="5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55 G255 U255">
    <cfRule type="colorScale" priority="5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5 H255 V255">
    <cfRule type="colorScale" priority="5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6 P256 T256">
    <cfRule type="colorScale" priority="5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6 Q256 U256">
    <cfRule type="colorScale" priority="5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6 R256 V256">
    <cfRule type="colorScale" priority="5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7 P257 T257">
    <cfRule type="colorScale" priority="4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57 G257 U257">
    <cfRule type="colorScale" priority="4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7 H257 V257">
    <cfRule type="colorScale" priority="4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8 P258 T258">
    <cfRule type="colorScale" priority="4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58 Q258 U258">
    <cfRule type="colorScale" priority="4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8 R258 V258">
    <cfRule type="colorScale" priority="4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9 P259 T259">
    <cfRule type="colorScale" priority="4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59 G259 U259">
    <cfRule type="colorScale" priority="4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59 H259 V259">
    <cfRule type="colorScale" priority="4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0 P260 T260">
    <cfRule type="colorScale" priority="4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0 Q260 U260">
    <cfRule type="colorScale" priority="4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0 R260 V260">
    <cfRule type="colorScale" priority="4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1 P261 T261">
    <cfRule type="colorScale" priority="4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1 G261 U261">
    <cfRule type="colorScale" priority="4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1 H261 V261">
    <cfRule type="colorScale" priority="4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2 P262 T262">
    <cfRule type="colorScale" priority="4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2 Q262 U262">
    <cfRule type="colorScale" priority="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2 R262 V262">
    <cfRule type="colorScale" priority="4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3 P263 T263">
    <cfRule type="colorScale" priority="4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3 G263 U263">
    <cfRule type="colorScale" priority="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3 H263 V263">
    <cfRule type="colorScale" priority="4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 P264 T264">
    <cfRule type="colorScale" priority="4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 Q264 U264">
    <cfRule type="colorScale" priority="4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 R264 V264">
    <cfRule type="colorScale" priority="4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5 P265 T265">
    <cfRule type="colorScale" priority="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5 G265 U265">
    <cfRule type="colorScale" priority="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5 H265 V265">
    <cfRule type="colorScale" priority="4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6 P266 T266">
    <cfRule type="colorScale" priority="4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6 Q266 U266">
    <cfRule type="colorScale" priority="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6 R266 V266">
    <cfRule type="colorScale" priority="4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7 P267 T267">
    <cfRule type="colorScale" priority="4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7 G267 U267">
    <cfRule type="colorScale" priority="4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7 H267 V267">
    <cfRule type="colorScale" priority="4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8 P268 T268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8 Q268 U268">
    <cfRule type="colorScale" priority="4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8 R268 V268">
    <cfRule type="colorScale" priority="4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9 P269 T269">
    <cfRule type="colorScale" priority="4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9 G269 U269">
    <cfRule type="colorScale" priority="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9 H269 V269">
    <cfRule type="colorScale" priority="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0 P270 T270">
    <cfRule type="colorScale" priority="4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0 Q270 U270">
    <cfRule type="colorScale" priority="4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0 R270 V270">
    <cfRule type="colorScale" priority="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1 P271 T271">
    <cfRule type="colorScale" priority="4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71 G271 U271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1 H271 V271">
    <cfRule type="colorScale" priority="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2 P272 T272">
    <cfRule type="colorScale" priority="4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2 Q272 U272">
    <cfRule type="colorScale" priority="4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2 R272 V272">
    <cfRule type="colorScale" priority="4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3 P273 T273">
    <cfRule type="colorScale" priority="4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73 G273 U273">
    <cfRule type="colorScale" priority="4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3 H273 V273">
    <cfRule type="colorScale" priority="4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4 P274 T274">
    <cfRule type="colorScale" priority="4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4 Q274 U274">
    <cfRule type="colorScale" priority="4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4 R274 V274">
    <cfRule type="colorScale" priority="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5 P275 T275">
    <cfRule type="colorScale" priority="4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75 G275 U275">
    <cfRule type="colorScale" priority="4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5 H275 V275">
    <cfRule type="colorScale" priority="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6 P276 T276">
    <cfRule type="colorScale" priority="4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6 Q276 U276">
    <cfRule type="colorScale" priority="4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6 R276 V276">
    <cfRule type="colorScale" priority="4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7 P277 T277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77 G277 U277">
    <cfRule type="colorScale" priority="4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7 H277 V277">
    <cfRule type="colorScale" priority="4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8 P278 T278">
    <cfRule type="colorScale" priority="4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8 Q278 U278">
    <cfRule type="colorScale" priority="4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8 R278 V278">
    <cfRule type="colorScale" priority="4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9 P279 T279">
    <cfRule type="colorScale" priority="4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79 G279 U279">
    <cfRule type="colorScale" priority="4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79 H279 V279">
    <cfRule type="colorScale" priority="4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0 P280 T280">
    <cfRule type="colorScale" priority="4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80 Q280 U280">
    <cfRule type="colorScale" priority="4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0 R280 V280">
    <cfRule type="colorScale" priority="4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1 P281 T281">
    <cfRule type="colorScale" priority="4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1 G281 U281">
    <cfRule type="colorScale" priority="4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1 H281 V281">
    <cfRule type="colorScale" priority="4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2 P282 T282">
    <cfRule type="colorScale" priority="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82 Q282 U282">
    <cfRule type="colorScale" priority="4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2 R282 V282">
    <cfRule type="colorScale" priority="4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3 P283 T283">
    <cfRule type="colorScale" priority="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3 G283 U283">
    <cfRule type="colorScale" priority="4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3 H283 V283">
    <cfRule type="colorScale" priority="4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4 P284 T284">
    <cfRule type="colorScale" priority="4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84 Q284 U284">
    <cfRule type="colorScale" priority="4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4 R284 V284">
    <cfRule type="colorScale" priority="4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5 P285 T285">
    <cfRule type="colorScale" priority="4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5 G285 U285">
    <cfRule type="colorScale" priority="4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5 H285 V285">
    <cfRule type="colorScale" priority="4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6 P286 T286">
    <cfRule type="colorScale" priority="4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86 Q286 U286">
    <cfRule type="colorScale" priority="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6 R286 V286">
    <cfRule type="colorScale" priority="4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7 P287 T287">
    <cfRule type="colorScale" priority="4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7 G287 U287">
    <cfRule type="colorScale" priority="4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7 H287 V287">
    <cfRule type="colorScale" priority="4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8 P288 T288">
    <cfRule type="colorScale" priority="4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88 Q288 U288">
    <cfRule type="colorScale" priority="4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8 R288 V288">
    <cfRule type="colorScale" priority="4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9 P289 T289">
    <cfRule type="colorScale" priority="4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89 G289 U289">
    <cfRule type="colorScale" priority="4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89 H289 V289">
    <cfRule type="colorScale" priority="4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0 P290 T290">
    <cfRule type="colorScale" priority="4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0 Q290 U290">
    <cfRule type="colorScale" priority="3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0 R290 V290">
    <cfRule type="colorScale" priority="3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1 P291 T291">
    <cfRule type="colorScale" priority="3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91 G291 U291">
    <cfRule type="colorScale" priority="3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1 H291 V291">
    <cfRule type="colorScale" priority="3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2 P292 T292">
    <cfRule type="colorScale" priority="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2 Q292 U292">
    <cfRule type="colorScale" priority="3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2 R292 V292">
    <cfRule type="colorScale" priority="3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3 P293 T293">
    <cfRule type="colorScale" priority="3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93 G293 U293">
    <cfRule type="colorScale" priority="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3 H293 V293">
    <cfRule type="colorScale" priority="3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4 P294 T294">
    <cfRule type="colorScale" priority="3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4 Q294 U294">
    <cfRule type="colorScale" priority="3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4 R294 V294">
    <cfRule type="colorScale" priority="3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5 P295 T295">
    <cfRule type="colorScale" priority="3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95 G295 U295">
    <cfRule type="colorScale" priority="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5 H295 V295">
    <cfRule type="colorScale" priority="3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6 P296 T296">
    <cfRule type="colorScale" priority="3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6 Q296 U296">
    <cfRule type="colorScale" priority="3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6 R296 V296">
    <cfRule type="colorScale" priority="3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7 P297 T297">
    <cfRule type="colorScale" priority="3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97 G297 U297">
    <cfRule type="colorScale" priority="3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7 H297 V297">
    <cfRule type="colorScale" priority="3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8 P298 T298">
    <cfRule type="colorScale" priority="3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98 Q298 U298">
    <cfRule type="colorScale" priority="3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8 R298 V298">
    <cfRule type="colorScale" priority="3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99 P299 T299">
    <cfRule type="colorScale" priority="3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99 G299 U299">
    <cfRule type="colorScale" priority="3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99 H299 V299">
    <cfRule type="colorScale" priority="3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0 P300 T300">
    <cfRule type="colorScale" priority="3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00 Q300 U300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0 R300 V300">
    <cfRule type="colorScale" priority="3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1 P301 T301">
    <cfRule type="colorScale" priority="3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1 G301 U301">
    <cfRule type="colorScale" priority="3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1 H301 V301">
    <cfRule type="colorScale" priority="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2 P302 T302">
    <cfRule type="colorScale" priority="3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02 Q302 U302">
    <cfRule type="colorScale" priority="3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2 R302 V302">
    <cfRule type="colorScale" priority="3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3 P303 T303">
    <cfRule type="colorScale" priority="3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3 G303 U303">
    <cfRule type="colorScale" priority="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3 H303 V303">
    <cfRule type="colorScale" priority="3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4 P304 T304">
    <cfRule type="colorScale" priority="3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04 Q304 U304">
    <cfRule type="colorScale" priority="3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4 R304 V304">
    <cfRule type="colorScale" priority="3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5 P305 T305">
    <cfRule type="colorScale" priority="3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5 G305 U305">
    <cfRule type="colorScale" priority="3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5 H305 V305">
    <cfRule type="colorScale" priority="3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6 P306 T306">
    <cfRule type="colorScale" priority="3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06 Q306 U306">
    <cfRule type="colorScale" priority="3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6 R306 V306">
    <cfRule type="colorScale" priority="3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7 P307 T307">
    <cfRule type="colorScale" priority="3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7 G307 U307">
    <cfRule type="colorScale" priority="3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7 H307 V307">
    <cfRule type="colorScale" priority="3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8 P308 T308">
    <cfRule type="colorScale" priority="3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08 Q308 U308">
    <cfRule type="colorScale" priority="3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8 R308 V308">
    <cfRule type="colorScale" priority="3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9 P309 T309">
    <cfRule type="colorScale" priority="3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09 G309 U309">
    <cfRule type="colorScale" priority="3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09 H309 V309">
    <cfRule type="colorScale" priority="3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0 P310 T310">
    <cfRule type="colorScale" priority="3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0 Q310 U310">
    <cfRule type="colorScale" priority="3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0 R310 V310">
    <cfRule type="colorScale" priority="3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1 P311 T311">
    <cfRule type="colorScale" priority="3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1 G311 U311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1 H311 V311"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2 P312 T312">
    <cfRule type="colorScale" priority="3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2 Q312 U312">
    <cfRule type="colorScale" priority="3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2 R312 V312"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3 P313 T313"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3 G313 U313">
    <cfRule type="colorScale" priority="3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3 H313 V313"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4 P314 T314">
    <cfRule type="colorScale" priority="3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4 Q314 U314"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4 R314 V314"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5 P315 T315">
    <cfRule type="colorScale" priority="3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5 G315 U315">
    <cfRule type="colorScale" priority="3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5 H315 V315">
    <cfRule type="colorScale" priority="3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6 P316 T316">
    <cfRule type="colorScale" priority="3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6 Q316 U316"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6 R316 V316"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7 P317 T317"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7 G317 U317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7 H317 V317">
    <cfRule type="colorScale" priority="3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8 P318 T318"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18 Q318 U318">
    <cfRule type="colorScale" priority="3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18 R318 V318"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9 P319 T319"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19 G319 U319">
    <cfRule type="colorScale" priority="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19 H319 V319">
    <cfRule type="colorScale" priority="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0 P320 T320">
    <cfRule type="colorScale" priority="3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0 Q320 U320">
    <cfRule type="colorScale" priority="3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0 R320 V320"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1 P321 T321"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1 G321 U321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1 H321 V321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2 P322 T322">
    <cfRule type="colorScale" priority="3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2 Q322 U322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2 R322 V322">
    <cfRule type="colorScale" priority="3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3 P323 T323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3 G323 U323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3 H323 V323">
    <cfRule type="colorScale" priority="2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4 P324 T324">
    <cfRule type="colorScale" priority="2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4 Q324 U324">
    <cfRule type="colorScale" priority="2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4 R324 V324">
    <cfRule type="colorScale" priority="2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5 P325 T325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5 G325 U325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5 H325 V325">
    <cfRule type="colorScale" priority="2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6 P326 T326">
    <cfRule type="colorScale" priority="2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6 Q326 U326">
    <cfRule type="colorScale" priority="2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6 R326 V326">
    <cfRule type="colorScale" priority="2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7 P327 T327">
    <cfRule type="colorScale" priority="2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7 G327 U327">
    <cfRule type="colorScale" priority="2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7 H327 V327">
    <cfRule type="colorScale" priority="2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8 P328 T328">
    <cfRule type="colorScale" priority="2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28 Q328 U328">
    <cfRule type="colorScale" priority="2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28 R328 V328">
    <cfRule type="colorScale" priority="2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9 P329 T329">
    <cfRule type="colorScale" priority="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29 G329 U329">
    <cfRule type="colorScale" priority="2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29 H329 V329">
    <cfRule type="colorScale" priority="2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0 P330 T330">
    <cfRule type="colorScale" priority="2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0 Q330 U330">
    <cfRule type="colorScale" priority="2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0 R330 V330">
    <cfRule type="colorScale" priority="2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1 P331 T331">
    <cfRule type="colorScale" priority="2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1 G331 U331">
    <cfRule type="colorScale" priority="2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1 H331 V331">
    <cfRule type="colorScale" priority="2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2 P332 T332">
    <cfRule type="colorScale" priority="2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2 Q332 U332">
    <cfRule type="colorScale" priority="2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2 R332 V332">
    <cfRule type="colorScale" priority="2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3 P333 T333">
    <cfRule type="colorScale" priority="2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3 G333 U333">
    <cfRule type="colorScale" priority="2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3 H333 V333">
    <cfRule type="colorScale" priority="2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4 P334 T334">
    <cfRule type="colorScale" priority="2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4 Q334 U334">
    <cfRule type="colorScale" priority="2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4 R334 V334">
    <cfRule type="colorScale" priority="2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5 P335 T335">
    <cfRule type="colorScale" priority="2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5 G335 U335">
    <cfRule type="colorScale" priority="2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5 H335 V335">
    <cfRule type="colorScale" priority="2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6 P336 T336">
    <cfRule type="colorScale" priority="2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6 Q336 U336">
    <cfRule type="colorScale" priority="2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6 R336 V336">
    <cfRule type="colorScale" priority="2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7 P337 T337">
    <cfRule type="colorScale" priority="2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7 G337 U337">
    <cfRule type="colorScale" priority="2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7 H337 V337">
    <cfRule type="colorScale" priority="2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8 P338 T338">
    <cfRule type="colorScale" priority="2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38 Q338 U338">
    <cfRule type="colorScale" priority="2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38 R338 V338">
    <cfRule type="colorScale" priority="2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39 P339 T339">
    <cfRule type="colorScale" priority="2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39 G339 U339">
    <cfRule type="colorScale" priority="2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39 H339 V339">
    <cfRule type="colorScale" priority="2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0 P340 T340">
    <cfRule type="colorScale" priority="2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0 Q340 U340">
    <cfRule type="colorScale" priority="2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0 R340 V340">
    <cfRule type="colorScale" priority="2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1 P341 T341">
    <cfRule type="colorScale" priority="2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1 G341 U341">
    <cfRule type="colorScale" priority="2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1 H341 V341">
    <cfRule type="colorScale" priority="2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2 P342 T342">
    <cfRule type="colorScale" priority="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2 Q342 U342">
    <cfRule type="colorScale" priority="2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2 R342 V342">
    <cfRule type="colorScale" priority="2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3 P343 T343">
    <cfRule type="colorScale" priority="2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3 G343 U343">
    <cfRule type="colorScale" priority="2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3 H343 V343">
    <cfRule type="colorScale" priority="2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4 P344 T344">
    <cfRule type="colorScale" priority="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4 Q344 U344">
    <cfRule type="colorScale" priority="2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4 R344 V344">
    <cfRule type="colorScale" priority="2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5 P345 T345">
    <cfRule type="colorScale" priority="2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5 G345 U345">
    <cfRule type="colorScale" priority="2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5 H345 V345">
    <cfRule type="colorScale" priority="2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6 P346 T346">
    <cfRule type="colorScale" priority="2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6 Q346 U346">
    <cfRule type="colorScale" priority="2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6 R346 V346">
    <cfRule type="colorScale" priority="2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7 P347 T347">
    <cfRule type="colorScale" priority="2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7 G347 U347">
    <cfRule type="colorScale" priority="2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7 H347 V347">
    <cfRule type="colorScale" priority="2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8 P348 T348">
    <cfRule type="colorScale" priority="2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8 Q348 U348">
    <cfRule type="colorScale" priority="2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48 R348 V348">
    <cfRule type="colorScale" priority="2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9 P349 T349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49 G349 U349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49 H349 V34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0 P350 T350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0 Q350 U350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0 R350 V350">
    <cfRule type="colorScale" priority="2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1 P351 T351">
    <cfRule type="colorScale" priority="2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1 G351 U351">
    <cfRule type="colorScale" priority="2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1 H351 V351">
    <cfRule type="colorScale" priority="2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2 P352 T352">
    <cfRule type="colorScale" priority="2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2 Q352 U352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2 R352 V352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3 P353 T353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3 G353 U353">
    <cfRule type="colorScale" priority="2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3 H353 V353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4 P354 T354">
    <cfRule type="colorScale" priority="2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4 Q354 U354">
    <cfRule type="colorScale" priority="2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4 R354 V354">
    <cfRule type="colorScale" priority="2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5 P355 T355">
    <cfRule type="colorScale" priority="2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5 G355 U355">
    <cfRule type="colorScale" priority="2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5 H355 V355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6 P356 T356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6 Q356 U356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6 R356 V356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7 P357 T357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7 G357 U357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7 H357 V357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8 P358 T358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58 Q358 U358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58 R358 V358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59 P359 T35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9 G359 U35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59 H359 V35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0 P360 T360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60 Q360 U360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0 R360 V360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1 P361 T361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1 G361 U361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61 H361 V361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2 P362 T362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62 Q362 U362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2 R362 V362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63 P363 T363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3 G363 U363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63 R363 V363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860730C-1562-4F5F-B4D6-181B0F307477}">
            <xm:f>NOT(ISERROR(SEARCH("4+",AH1)))</xm:f>
            <xm:f>"4+"</xm:f>
            <x14:dxf>
              <font>
                <b/>
                <i/>
                <color theme="0"/>
              </font>
              <fill>
                <gradientFill degree="90">
                  <stop position="0">
                    <color rgb="FFFF0000"/>
                  </stop>
                  <stop position="1">
                    <color rgb="FFC00000"/>
                  </stop>
                </gradientFill>
              </fill>
            </x14:dxf>
          </x14:cfRule>
          <x14:cfRule type="containsText" priority="1263" operator="containsText" id="{75B9FF19-A090-4D02-9182-97BA977262E2}">
            <xm:f>NOT(ISERROR(SEARCH("3+",AH1)))</xm:f>
            <xm:f>"3+"</xm:f>
            <x14:dxf>
              <font>
                <b/>
                <i/>
                <color theme="0"/>
              </font>
              <fill>
                <gradientFill degree="90">
                  <stop position="0">
                    <color rgb="FF92D050"/>
                  </stop>
                  <stop position="1">
                    <color rgb="FF00B050"/>
                  </stop>
                </gradientFill>
              </fill>
            </x14:dxf>
          </x14:cfRule>
          <x14:cfRule type="containsText" priority="1264" operator="containsText" id="{AAB0A6A8-2763-4C47-B776-5842C313FECC}">
            <xm:f>NOT(ISERROR(SEARCH("2+",AH1)))</xm:f>
            <xm:f>"2+"</xm:f>
            <x14:dxf>
              <fill>
                <gradientFill degree="90">
                  <stop position="0">
                    <color rgb="FFFFFF00"/>
                  </stop>
                  <stop position="1">
                    <color rgb="FF92D050"/>
                  </stop>
                </gradientFill>
              </fill>
            </x14:dxf>
          </x14:cfRule>
          <xm:sqref>AH1:AH371 AH861:AH1048576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F789F-18F1-4897-A6F1-3D3E70945289}">
  <sheetPr codeName="Sheet16">
    <tabColor theme="0"/>
  </sheetPr>
  <dimension ref="G1:AD20"/>
  <sheetViews>
    <sheetView showGridLines="0" topLeftCell="D1" workbookViewId="0">
      <selection activeCell="H3" sqref="H3:I3"/>
    </sheetView>
  </sheetViews>
  <sheetFormatPr defaultRowHeight="14.4" x14ac:dyDescent="0.3"/>
  <cols>
    <col min="8" max="8" width="11.77734375" bestFit="1" customWidth="1"/>
    <col min="10" max="10" width="20.109375" bestFit="1" customWidth="1"/>
    <col min="12" max="12" width="11.77734375" bestFit="1" customWidth="1"/>
  </cols>
  <sheetData>
    <row r="1" spans="7:30" ht="15" thickBot="1" x14ac:dyDescent="0.35">
      <c r="G1" s="254"/>
      <c r="H1" s="255"/>
      <c r="I1" s="256" t="s">
        <v>2284</v>
      </c>
      <c r="J1" s="257" t="s">
        <v>2285</v>
      </c>
      <c r="K1" s="258" t="s">
        <v>2286</v>
      </c>
      <c r="L1" s="255"/>
      <c r="M1" s="254"/>
    </row>
    <row r="2" spans="7:30" ht="15" thickBot="1" x14ac:dyDescent="0.35">
      <c r="G2" s="259"/>
      <c r="H2" s="359" t="s">
        <v>2287</v>
      </c>
      <c r="I2" s="360"/>
      <c r="J2" s="260" t="s">
        <v>2288</v>
      </c>
      <c r="K2" s="359" t="s">
        <v>2289</v>
      </c>
      <c r="L2" s="360"/>
      <c r="M2" s="259"/>
    </row>
    <row r="3" spans="7:30" ht="15" thickBot="1" x14ac:dyDescent="0.35">
      <c r="G3" s="259"/>
      <c r="H3" s="361" t="s">
        <v>870</v>
      </c>
      <c r="I3" s="362"/>
      <c r="J3" s="261"/>
      <c r="K3" s="363" t="s">
        <v>827</v>
      </c>
      <c r="L3" s="364"/>
      <c r="M3" s="259"/>
      <c r="W3" s="259">
        <v>0.30299999999999999</v>
      </c>
      <c r="X3" s="259">
        <v>0.22289999999999999</v>
      </c>
      <c r="Y3" s="259">
        <v>0.19159999999999999</v>
      </c>
      <c r="Z3" s="259">
        <v>9.9000000000000005E-2</v>
      </c>
      <c r="AA3" s="259">
        <v>7.3200000000000001E-2</v>
      </c>
      <c r="AB3" s="259">
        <v>5.1499999999999997E-2</v>
      </c>
      <c r="AC3" s="259">
        <v>3.3300000000000003E-2</v>
      </c>
      <c r="AD3" s="259">
        <v>2.5499999999999998E-2</v>
      </c>
    </row>
    <row r="4" spans="7:30" ht="15" thickBot="1" x14ac:dyDescent="0.35">
      <c r="G4" s="262">
        <f>IFERROR(VLOOKUP($H$3,'T-Stats'!$B:$AB,27,0),"")</f>
        <v>0.44900000000000001</v>
      </c>
      <c r="H4" s="260" t="s">
        <v>2290</v>
      </c>
      <c r="I4" s="263" t="str">
        <f>IFERROR(VLOOKUP($H$3,'T-Stats'!$B:$AB,26,0),"")</f>
        <v>31-38</v>
      </c>
      <c r="J4" s="264">
        <f>ABS(G4-M4)</f>
        <v>4.3999999999999984E-2</v>
      </c>
      <c r="K4" s="263" t="str">
        <f>IFERROR(VLOOKUP($K$3,'T-Stats'!$B:$AB,26,0),"")</f>
        <v>34-35</v>
      </c>
      <c r="L4" s="260" t="s">
        <v>2290</v>
      </c>
      <c r="M4" s="262">
        <f>IFERROR(VLOOKUP($K$3,'T-Stats'!$B:$AB,27,0),"")</f>
        <v>0.49299999999999999</v>
      </c>
    </row>
    <row r="5" spans="7:30" ht="15" thickBot="1" x14ac:dyDescent="0.35">
      <c r="G5" s="262">
        <f>IFERROR(VLOOKUP($H$3,'T-Stats'!$B:$AB,23,0),"")</f>
        <v>0.35299999999999998</v>
      </c>
      <c r="H5" s="265" t="s">
        <v>2291</v>
      </c>
      <c r="I5" s="266" t="str">
        <f>IFERROR(VLOOKUP($H$3,'T-Stats'!$B:$AB,22,0),"")</f>
        <v>12-22</v>
      </c>
      <c r="J5" s="264">
        <f t="shared" ref="J5:J6" si="0">ABS(G5-M5)</f>
        <v>1.100000000000001E-2</v>
      </c>
      <c r="K5" s="266" t="str">
        <f>IFERROR(VLOOKUP($K$3,'T-Stats'!$B:$Z,22,0),"")</f>
        <v>12-21</v>
      </c>
      <c r="L5" s="260" t="s">
        <v>2291</v>
      </c>
      <c r="M5" s="262">
        <f>IFERROR(VLOOKUP($K$3,'T-Stats'!$B:$AB,23,0),"")</f>
        <v>0.36399999999999999</v>
      </c>
    </row>
    <row r="6" spans="7:30" ht="15" thickBot="1" x14ac:dyDescent="0.35">
      <c r="G6" s="262">
        <f>IFERROR(VLOOKUP($H$3,'T-Stats'!$B:$AB,25,0),"")</f>
        <v>0.54300000000000004</v>
      </c>
      <c r="H6" s="272" t="s">
        <v>2292</v>
      </c>
      <c r="I6" s="267" t="str">
        <f>IFERROR(VLOOKUP($H$3,'T-Stats'!$B:$AB,24,0),"")</f>
        <v>19-16</v>
      </c>
      <c r="J6" s="264">
        <f t="shared" si="0"/>
        <v>6.7999999999999949E-2</v>
      </c>
      <c r="K6" s="267" t="str">
        <f>IFERROR(VLOOKUP($K$3,'T-Stats'!$B:$Z,24,0),"")</f>
        <v>22-14</v>
      </c>
      <c r="L6" s="260" t="s">
        <v>2292</v>
      </c>
      <c r="M6" s="262">
        <f>IFERROR(VLOOKUP($K$3,'T-Stats'!$B:$AB,25,0),"")</f>
        <v>0.61099999999999999</v>
      </c>
      <c r="R6" s="271" t="s">
        <v>2275</v>
      </c>
    </row>
    <row r="7" spans="7:30" ht="15" thickBot="1" x14ac:dyDescent="0.35">
      <c r="G7" s="355"/>
      <c r="H7" s="273" t="s">
        <v>2275</v>
      </c>
      <c r="I7" s="278">
        <f>IFERROR(VLOOKUP($H$3,'T-Stats'!$B:$Q,7,0),"")</f>
        <v>115.5</v>
      </c>
      <c r="J7" s="281">
        <f t="shared" ref="J7:J16" si="1">ABS(I7-K7)</f>
        <v>2</v>
      </c>
      <c r="K7" s="278">
        <f>IFERROR(VLOOKUP($K$3,'T-Stats'!$B:$Q,7,0),"")</f>
        <v>113.5</v>
      </c>
      <c r="L7" s="273" t="s">
        <v>2275</v>
      </c>
      <c r="M7" s="357"/>
      <c r="R7" s="271" t="s">
        <v>2276</v>
      </c>
    </row>
    <row r="8" spans="7:30" ht="15" thickBot="1" x14ac:dyDescent="0.35">
      <c r="G8" s="356"/>
      <c r="H8" s="273" t="s">
        <v>2276</v>
      </c>
      <c r="I8" s="278">
        <f>IFERROR(VLOOKUP($H$3,'T-Stats'!$B:$Q,8,0),"")</f>
        <v>41.5</v>
      </c>
      <c r="J8" s="281">
        <f t="shared" si="1"/>
        <v>2.8999999999999986</v>
      </c>
      <c r="K8" s="278">
        <f>IFERROR(VLOOKUP($K$3,'T-Stats'!$B:$Q,8,0),"")</f>
        <v>38.6</v>
      </c>
      <c r="L8" s="273" t="s">
        <v>2276</v>
      </c>
      <c r="M8" s="358"/>
      <c r="R8" s="271" t="s">
        <v>2277</v>
      </c>
    </row>
    <row r="9" spans="7:30" ht="15" thickBot="1" x14ac:dyDescent="0.35">
      <c r="G9" s="268"/>
      <c r="H9" s="273" t="s">
        <v>2277</v>
      </c>
      <c r="I9" s="278">
        <f>IFERROR(VLOOKUP($H$3,'T-Stats'!$B:$Q,9,0),"")</f>
        <v>26.6</v>
      </c>
      <c r="J9" s="281">
        <f t="shared" si="1"/>
        <v>4.1000000000000014</v>
      </c>
      <c r="K9" s="278">
        <f>IFERROR(VLOOKUP($K$3,'T-Stats'!$B:$Q,9,0),"")</f>
        <v>22.5</v>
      </c>
      <c r="L9" s="273" t="s">
        <v>2277</v>
      </c>
      <c r="M9" s="268"/>
      <c r="R9" s="271" t="s">
        <v>2278</v>
      </c>
    </row>
    <row r="10" spans="7:30" ht="15" thickBot="1" x14ac:dyDescent="0.35">
      <c r="G10" s="268"/>
      <c r="H10" s="273" t="s">
        <v>2278</v>
      </c>
      <c r="I10" s="278">
        <f>IFERROR(VLOOKUP($H$3,'T-Stats'!$B:$Q,10,0),"")</f>
        <v>8</v>
      </c>
      <c r="J10" s="281">
        <f t="shared" si="1"/>
        <v>1.5</v>
      </c>
      <c r="K10" s="278">
        <f>IFERROR(VLOOKUP($K$3,'T-Stats'!$B:$Q,10,0),"")</f>
        <v>6.5</v>
      </c>
      <c r="L10" s="273" t="s">
        <v>2278</v>
      </c>
      <c r="M10" s="268"/>
      <c r="R10" s="271" t="s">
        <v>2279</v>
      </c>
    </row>
    <row r="11" spans="7:30" ht="15" thickBot="1" x14ac:dyDescent="0.35">
      <c r="G11" s="268"/>
      <c r="H11" s="273" t="s">
        <v>2279</v>
      </c>
      <c r="I11" s="278">
        <f>IFERROR(VLOOKUP($H$3,'T-Stats'!$B:$Q,11,0),"")</f>
        <v>6</v>
      </c>
      <c r="J11" s="281">
        <f t="shared" si="1"/>
        <v>2.4</v>
      </c>
      <c r="K11" s="278">
        <f>IFERROR(VLOOKUP($K$3,'T-Stats'!$B:$Q,11,0),"")</f>
        <v>3.6</v>
      </c>
      <c r="L11" s="273" t="s">
        <v>2279</v>
      </c>
      <c r="M11" s="268"/>
      <c r="R11" s="271" t="s">
        <v>2280</v>
      </c>
    </row>
    <row r="12" spans="7:30" ht="15" thickBot="1" x14ac:dyDescent="0.35">
      <c r="G12" s="268"/>
      <c r="H12" s="273" t="s">
        <v>2280</v>
      </c>
      <c r="I12" s="278">
        <f>IFERROR(VLOOKUP($H$3,'T-Stats'!$B:$Q,12,0),"")</f>
        <v>14.8</v>
      </c>
      <c r="J12" s="281">
        <f t="shared" si="1"/>
        <v>2.5</v>
      </c>
      <c r="K12" s="278">
        <f>IFERROR(VLOOKUP($K$3,'T-Stats'!$B:$Q,12,0),"")</f>
        <v>12.3</v>
      </c>
      <c r="L12" s="273" t="s">
        <v>2280</v>
      </c>
      <c r="M12" s="268"/>
      <c r="R12" s="271" t="s">
        <v>8</v>
      </c>
    </row>
    <row r="13" spans="7:30" ht="15" thickBot="1" x14ac:dyDescent="0.35">
      <c r="G13" s="259"/>
      <c r="H13" s="273" t="s">
        <v>8</v>
      </c>
      <c r="I13" s="278">
        <f>IFERROR(VLOOKUP($H$3,'T-Stats'!$B:$Q,13,0),"")</f>
        <v>41.6</v>
      </c>
      <c r="J13" s="281">
        <f t="shared" si="1"/>
        <v>2</v>
      </c>
      <c r="K13" s="278">
        <f>IFERROR(VLOOKUP($K$3,'T-Stats'!$B:$Q,13,0),"")</f>
        <v>39.6</v>
      </c>
      <c r="L13" s="273" t="s">
        <v>8</v>
      </c>
      <c r="M13" s="268"/>
      <c r="R13" s="271" t="s">
        <v>9</v>
      </c>
    </row>
    <row r="14" spans="7:30" ht="15" thickBot="1" x14ac:dyDescent="0.35">
      <c r="G14" s="259"/>
      <c r="H14" s="273" t="s">
        <v>9</v>
      </c>
      <c r="I14" s="278">
        <f>IFERROR(VLOOKUP($H$3,'T-Stats'!$B:$Q,14,0),"")</f>
        <v>89.7</v>
      </c>
      <c r="J14" s="281">
        <f t="shared" si="1"/>
        <v>6</v>
      </c>
      <c r="K14" s="278">
        <f>IFERROR(VLOOKUP($K$3,'T-Stats'!$B:$Q,14,0),"")</f>
        <v>83.7</v>
      </c>
      <c r="L14" s="273" t="s">
        <v>9</v>
      </c>
      <c r="M14" s="259"/>
      <c r="R14" s="271" t="s">
        <v>10</v>
      </c>
    </row>
    <row r="15" spans="7:30" ht="15" thickBot="1" x14ac:dyDescent="0.35">
      <c r="G15" s="259"/>
      <c r="H15" s="273" t="s">
        <v>10</v>
      </c>
      <c r="I15" s="278">
        <f>IFERROR(VLOOKUP($H$3,'T-Stats'!$B:$Q,15,0),"")</f>
        <v>46.4</v>
      </c>
      <c r="J15" s="281">
        <f t="shared" si="1"/>
        <v>0.89999999999999858</v>
      </c>
      <c r="K15" s="278">
        <f>IFERROR(VLOOKUP($K$3,'T-Stats'!$B:$Q,15,0),"")</f>
        <v>47.3</v>
      </c>
      <c r="L15" s="273" t="s">
        <v>10</v>
      </c>
      <c r="M15" s="259"/>
      <c r="R15" s="271" t="s">
        <v>11</v>
      </c>
    </row>
    <row r="16" spans="7:30" ht="15" thickBot="1" x14ac:dyDescent="0.35">
      <c r="G16" s="259"/>
      <c r="H16" s="273" t="s">
        <v>11</v>
      </c>
      <c r="I16" s="278">
        <f>IFERROR(VLOOKUP($H$3,'T-Stats'!$B:$Q,16,0),"")</f>
        <v>13.8</v>
      </c>
      <c r="J16" s="281">
        <f t="shared" si="1"/>
        <v>1.2999999999999989</v>
      </c>
      <c r="K16" s="278">
        <f>IFERROR(VLOOKUP($K$3,'T-Stats'!$B:$Q,16,0),"")</f>
        <v>15.1</v>
      </c>
      <c r="L16" s="273" t="s">
        <v>11</v>
      </c>
      <c r="M16" s="259"/>
    </row>
    <row r="17" spans="7:13" ht="15" thickBot="1" x14ac:dyDescent="0.35">
      <c r="G17" s="259"/>
      <c r="H17" s="259"/>
      <c r="I17" s="259">
        <f>(($W$3*I9)-($X$3*I10)+($Y$3*I11)+($Z$3*I12)-($AA$3*I13)+($AB$3*I14)+($AC$3*I15)-($AD$3*I16))</f>
        <v>11.659050000000001</v>
      </c>
      <c r="J17" s="262" t="str">
        <f>IF(K17&gt;I17,K3,H3)</f>
        <v>Indiana Pacers</v>
      </c>
      <c r="K17" s="259">
        <f>(($W$3*K9)-($X$3*K10)+($Y$3*K11)+($Z$3*K12)-($AA$3*K13)+($AB$3*K14)+($AC$3*K15)-($AD$3*K16))</f>
        <v>9.8779799999999991</v>
      </c>
      <c r="L17" s="259"/>
      <c r="M17" s="259"/>
    </row>
    <row r="18" spans="7:13" x14ac:dyDescent="0.3">
      <c r="G18" s="259"/>
      <c r="H18" s="259"/>
      <c r="I18" s="259"/>
      <c r="J18" s="269">
        <f>K17/I17</f>
        <v>0.8472371248086249</v>
      </c>
      <c r="K18" s="259"/>
      <c r="L18" s="259"/>
      <c r="M18" s="259"/>
    </row>
    <row r="19" spans="7:13" x14ac:dyDescent="0.3">
      <c r="G19" s="259"/>
      <c r="H19" s="259"/>
      <c r="I19" s="259"/>
      <c r="J19" s="269">
        <f>I17/K17</f>
        <v>1.1803071073235623</v>
      </c>
      <c r="K19" s="259"/>
      <c r="L19" s="259"/>
      <c r="M19" s="259"/>
    </row>
    <row r="20" spans="7:13" x14ac:dyDescent="0.3">
      <c r="G20" s="259"/>
      <c r="H20" s="259"/>
      <c r="I20" s="259"/>
      <c r="J20" s="270"/>
      <c r="K20" s="259"/>
      <c r="L20" s="259"/>
      <c r="M20" s="259"/>
    </row>
  </sheetData>
  <mergeCells count="6">
    <mergeCell ref="G7:G8"/>
    <mergeCell ref="M7:M8"/>
    <mergeCell ref="H2:I2"/>
    <mergeCell ref="K2:L2"/>
    <mergeCell ref="H3:I3"/>
    <mergeCell ref="K3:L3"/>
  </mergeCells>
  <conditionalFormatting sqref="J4:J10">
    <cfRule type="cellIs" dxfId="521" priority="55" operator="equal">
      <formula>0</formula>
    </cfRule>
  </conditionalFormatting>
  <conditionalFormatting sqref="J4">
    <cfRule type="cellIs" dxfId="520" priority="56" operator="greaterThan">
      <formula>$G$4&gt;$M$4</formula>
    </cfRule>
    <cfRule type="cellIs" dxfId="519" priority="57" operator="lessThan">
      <formula>$M$4&gt;$G$4</formula>
    </cfRule>
  </conditionalFormatting>
  <conditionalFormatting sqref="J5">
    <cfRule type="cellIs" dxfId="518" priority="53" operator="greaterThan">
      <formula>$G$5&gt;$M$5</formula>
    </cfRule>
    <cfRule type="cellIs" dxfId="517" priority="54" operator="lessThan">
      <formula>$M$5&gt;$G$5</formula>
    </cfRule>
  </conditionalFormatting>
  <conditionalFormatting sqref="J6">
    <cfRule type="cellIs" dxfId="516" priority="51" operator="greaterThan">
      <formula>$G$6&gt;$M$6</formula>
    </cfRule>
    <cfRule type="cellIs" dxfId="515" priority="52" operator="lessThan">
      <formula>$M$6&gt;$G$6</formula>
    </cfRule>
  </conditionalFormatting>
  <conditionalFormatting sqref="J7">
    <cfRule type="expression" dxfId="514" priority="49">
      <formula>$I$7&gt;$K$7</formula>
    </cfRule>
    <cfRule type="expression" dxfId="513" priority="50">
      <formula>$K$7&gt;$I$7</formula>
    </cfRule>
  </conditionalFormatting>
  <conditionalFormatting sqref="J8">
    <cfRule type="expression" dxfId="512" priority="47">
      <formula>$I$8&gt;$K$8</formula>
    </cfRule>
    <cfRule type="expression" dxfId="511" priority="48">
      <formula>$K$8&gt;$I$8</formula>
    </cfRule>
  </conditionalFormatting>
  <conditionalFormatting sqref="J9">
    <cfRule type="expression" dxfId="510" priority="45">
      <formula>$I$9&gt;$K$9</formula>
    </cfRule>
    <cfRule type="expression" dxfId="509" priority="46">
      <formula>$K$9&gt;$I$9</formula>
    </cfRule>
  </conditionalFormatting>
  <conditionalFormatting sqref="J10">
    <cfRule type="expression" dxfId="508" priority="43">
      <formula>$I$10&gt;$K$10</formula>
    </cfRule>
    <cfRule type="expression" dxfId="507" priority="44">
      <formula>$K$10&gt;$I$10</formula>
    </cfRule>
  </conditionalFormatting>
  <conditionalFormatting sqref="J11">
    <cfRule type="cellIs" dxfId="506" priority="18" operator="equal">
      <formula>0</formula>
    </cfRule>
  </conditionalFormatting>
  <conditionalFormatting sqref="J11">
    <cfRule type="expression" dxfId="505" priority="16">
      <formula>$I$11&gt;$K$11</formula>
    </cfRule>
    <cfRule type="expression" dxfId="504" priority="17">
      <formula>$K$11&gt;$I$11</formula>
    </cfRule>
  </conditionalFormatting>
  <conditionalFormatting sqref="J12">
    <cfRule type="cellIs" dxfId="503" priority="15" operator="equal">
      <formula>0</formula>
    </cfRule>
  </conditionalFormatting>
  <conditionalFormatting sqref="J12">
    <cfRule type="expression" dxfId="502" priority="13">
      <formula>$I$12&gt;$K$12</formula>
    </cfRule>
    <cfRule type="expression" dxfId="501" priority="14">
      <formula>$K$12&gt;$I$12</formula>
    </cfRule>
  </conditionalFormatting>
  <conditionalFormatting sqref="J13">
    <cfRule type="cellIs" dxfId="500" priority="12" operator="equal">
      <formula>0</formula>
    </cfRule>
  </conditionalFormatting>
  <conditionalFormatting sqref="J13">
    <cfRule type="expression" dxfId="499" priority="10">
      <formula>$I$13&gt;$K$13</formula>
    </cfRule>
    <cfRule type="expression" dxfId="498" priority="11">
      <formula>$K$13&gt;$I$13</formula>
    </cfRule>
  </conditionalFormatting>
  <conditionalFormatting sqref="J14">
    <cfRule type="cellIs" dxfId="497" priority="9" operator="equal">
      <formula>0</formula>
    </cfRule>
  </conditionalFormatting>
  <conditionalFormatting sqref="J14">
    <cfRule type="expression" dxfId="496" priority="7">
      <formula>$I$14&gt;$K$14</formula>
    </cfRule>
    <cfRule type="expression" dxfId="495" priority="8">
      <formula>$K$14&gt;$I$14</formula>
    </cfRule>
  </conditionalFormatting>
  <conditionalFormatting sqref="J15">
    <cfRule type="cellIs" dxfId="494" priority="6" operator="equal">
      <formula>0</formula>
    </cfRule>
  </conditionalFormatting>
  <conditionalFormatting sqref="J15">
    <cfRule type="expression" dxfId="493" priority="4">
      <formula>$I$15&gt;$K$15</formula>
    </cfRule>
    <cfRule type="expression" dxfId="492" priority="5">
      <formula>$K$15&gt;$I$15</formula>
    </cfRule>
  </conditionalFormatting>
  <conditionalFormatting sqref="J16">
    <cfRule type="cellIs" dxfId="491" priority="3" operator="equal">
      <formula>0</formula>
    </cfRule>
  </conditionalFormatting>
  <conditionalFormatting sqref="J16">
    <cfRule type="expression" dxfId="490" priority="1">
      <formula>$I$16&gt;$K$16</formula>
    </cfRule>
    <cfRule type="expression" dxfId="489" priority="2">
      <formula>$K$16&gt;$I$16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1F17EA-957E-47FC-8EF3-C05A968BEB6C}">
          <x14:formula1>
            <xm:f>'T-Stats'!$B$3:$B$32</xm:f>
          </x14:formula1>
          <xm:sqref>K3:L3 H3:I3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D9846-9A35-44A2-8679-990FE6D106F0}">
  <sheetPr codeName="Sheet2">
    <tabColor rgb="FF00B0F0"/>
  </sheetPr>
  <dimension ref="A1:AD402"/>
  <sheetViews>
    <sheetView topLeftCell="A385" zoomScale="90" zoomScaleNormal="90" workbookViewId="0">
      <selection activeCell="B411" sqref="B411"/>
    </sheetView>
  </sheetViews>
  <sheetFormatPr defaultRowHeight="14.4" x14ac:dyDescent="0.3"/>
  <cols>
    <col min="2" max="2" width="24" bestFit="1" customWidth="1"/>
  </cols>
  <sheetData>
    <row r="1" spans="1:30" x14ac:dyDescent="0.3">
      <c r="A1" s="1" t="s">
        <v>2406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</row>
    <row r="2" spans="1:30" x14ac:dyDescent="0.3">
      <c r="A2">
        <v>1</v>
      </c>
      <c r="B2" t="s">
        <v>174</v>
      </c>
      <c r="C2" t="s">
        <v>94</v>
      </c>
      <c r="D2">
        <v>21</v>
      </c>
      <c r="E2">
        <v>4</v>
      </c>
      <c r="F2">
        <v>3</v>
      </c>
      <c r="G2">
        <v>1</v>
      </c>
      <c r="H2">
        <v>39</v>
      </c>
      <c r="I2">
        <v>20.5</v>
      </c>
      <c r="J2">
        <v>9.3000000000000007</v>
      </c>
      <c r="K2">
        <v>13.8</v>
      </c>
      <c r="L2">
        <v>67.3</v>
      </c>
      <c r="M2">
        <v>0.3</v>
      </c>
      <c r="N2">
        <v>1</v>
      </c>
      <c r="O2">
        <v>25</v>
      </c>
      <c r="P2">
        <v>1.8</v>
      </c>
      <c r="Q2">
        <v>3.5</v>
      </c>
      <c r="R2">
        <v>50</v>
      </c>
      <c r="S2">
        <v>3.3</v>
      </c>
      <c r="T2">
        <v>7.3</v>
      </c>
      <c r="U2">
        <v>10.5</v>
      </c>
      <c r="V2">
        <v>4.3</v>
      </c>
      <c r="W2">
        <v>1.5</v>
      </c>
      <c r="X2">
        <v>1</v>
      </c>
      <c r="Y2">
        <v>2.8</v>
      </c>
      <c r="Z2">
        <v>2</v>
      </c>
      <c r="AA2">
        <v>49.2</v>
      </c>
      <c r="AB2">
        <v>2</v>
      </c>
      <c r="AC2">
        <v>0</v>
      </c>
      <c r="AD2">
        <v>13.8</v>
      </c>
    </row>
    <row r="3" spans="1:30" x14ac:dyDescent="0.3">
      <c r="A3">
        <v>2</v>
      </c>
      <c r="B3" t="s">
        <v>199</v>
      </c>
      <c r="C3" t="s">
        <v>113</v>
      </c>
      <c r="D3">
        <v>26</v>
      </c>
      <c r="E3">
        <v>4</v>
      </c>
      <c r="F3">
        <v>2</v>
      </c>
      <c r="G3">
        <v>2</v>
      </c>
      <c r="H3">
        <v>38.200000000000003</v>
      </c>
      <c r="I3">
        <v>20.8</v>
      </c>
      <c r="J3">
        <v>8.8000000000000007</v>
      </c>
      <c r="K3">
        <v>13.8</v>
      </c>
      <c r="L3">
        <v>63.6</v>
      </c>
      <c r="M3">
        <v>0.3</v>
      </c>
      <c r="N3">
        <v>0.8</v>
      </c>
      <c r="O3">
        <v>33.299999999999997</v>
      </c>
      <c r="P3">
        <v>3</v>
      </c>
      <c r="Q3">
        <v>4.8</v>
      </c>
      <c r="R3">
        <v>63.2</v>
      </c>
      <c r="S3">
        <v>3.8</v>
      </c>
      <c r="T3">
        <v>8</v>
      </c>
      <c r="U3">
        <v>11.8</v>
      </c>
      <c r="V3">
        <v>8</v>
      </c>
      <c r="W3">
        <v>3</v>
      </c>
      <c r="X3">
        <v>0.8</v>
      </c>
      <c r="Y3">
        <v>0</v>
      </c>
      <c r="Z3">
        <v>3.3</v>
      </c>
      <c r="AA3">
        <v>46.1</v>
      </c>
      <c r="AB3">
        <v>3</v>
      </c>
      <c r="AC3">
        <v>1</v>
      </c>
      <c r="AD3">
        <v>0.5</v>
      </c>
    </row>
    <row r="4" spans="1:30" x14ac:dyDescent="0.3">
      <c r="A4">
        <v>3</v>
      </c>
      <c r="B4" t="s">
        <v>365</v>
      </c>
      <c r="C4" t="s">
        <v>94</v>
      </c>
      <c r="D4">
        <v>23</v>
      </c>
      <c r="E4">
        <v>4</v>
      </c>
      <c r="F4">
        <v>3</v>
      </c>
      <c r="G4">
        <v>1</v>
      </c>
      <c r="H4">
        <v>37.6</v>
      </c>
      <c r="I4">
        <v>18.5</v>
      </c>
      <c r="J4">
        <v>6.8</v>
      </c>
      <c r="K4">
        <v>16.8</v>
      </c>
      <c r="L4">
        <v>40.299999999999997</v>
      </c>
      <c r="M4">
        <v>1.3</v>
      </c>
      <c r="N4">
        <v>4.8</v>
      </c>
      <c r="O4">
        <v>26.3</v>
      </c>
      <c r="P4">
        <v>3.8</v>
      </c>
      <c r="Q4">
        <v>3.8</v>
      </c>
      <c r="R4">
        <v>100</v>
      </c>
      <c r="S4">
        <v>0.3</v>
      </c>
      <c r="T4">
        <v>1.8</v>
      </c>
      <c r="U4">
        <v>2</v>
      </c>
      <c r="V4">
        <v>6.8</v>
      </c>
      <c r="W4">
        <v>3.3</v>
      </c>
      <c r="X4">
        <v>1</v>
      </c>
      <c r="Y4">
        <v>0.3</v>
      </c>
      <c r="Z4">
        <v>2.8</v>
      </c>
      <c r="AA4">
        <v>31.5</v>
      </c>
      <c r="AB4">
        <v>0</v>
      </c>
      <c r="AC4">
        <v>0</v>
      </c>
      <c r="AD4">
        <v>9.8000000000000007</v>
      </c>
    </row>
    <row r="5" spans="1:30" x14ac:dyDescent="0.3">
      <c r="A5">
        <v>4</v>
      </c>
      <c r="B5" t="s">
        <v>163</v>
      </c>
      <c r="C5" t="s">
        <v>137</v>
      </c>
      <c r="D5">
        <v>25</v>
      </c>
      <c r="E5">
        <v>4</v>
      </c>
      <c r="F5">
        <v>2</v>
      </c>
      <c r="G5">
        <v>2</v>
      </c>
      <c r="H5">
        <v>37.5</v>
      </c>
      <c r="I5">
        <v>18.5</v>
      </c>
      <c r="J5">
        <v>6.8</v>
      </c>
      <c r="K5">
        <v>13.8</v>
      </c>
      <c r="L5">
        <v>49.1</v>
      </c>
      <c r="M5">
        <v>0</v>
      </c>
      <c r="N5">
        <v>0</v>
      </c>
      <c r="O5">
        <v>0</v>
      </c>
      <c r="P5">
        <v>5</v>
      </c>
      <c r="Q5">
        <v>5.8</v>
      </c>
      <c r="R5">
        <v>87</v>
      </c>
      <c r="S5">
        <v>3</v>
      </c>
      <c r="T5">
        <v>6</v>
      </c>
      <c r="U5">
        <v>9</v>
      </c>
      <c r="V5">
        <v>3.5</v>
      </c>
      <c r="W5">
        <v>2.5</v>
      </c>
      <c r="X5">
        <v>0.8</v>
      </c>
      <c r="Y5">
        <v>1.3</v>
      </c>
      <c r="Z5">
        <v>2.5</v>
      </c>
      <c r="AA5">
        <v>38.1</v>
      </c>
      <c r="AB5">
        <v>2</v>
      </c>
      <c r="AC5">
        <v>0</v>
      </c>
      <c r="AD5">
        <v>-4.5</v>
      </c>
    </row>
    <row r="6" spans="1:30" x14ac:dyDescent="0.3">
      <c r="A6">
        <v>5</v>
      </c>
      <c r="B6" t="s">
        <v>107</v>
      </c>
      <c r="C6" t="s">
        <v>108</v>
      </c>
      <c r="D6">
        <v>28</v>
      </c>
      <c r="E6">
        <v>4</v>
      </c>
      <c r="F6">
        <v>3</v>
      </c>
      <c r="G6">
        <v>1</v>
      </c>
      <c r="H6">
        <v>37.200000000000003</v>
      </c>
      <c r="I6">
        <v>27</v>
      </c>
      <c r="J6">
        <v>10</v>
      </c>
      <c r="K6">
        <v>18.3</v>
      </c>
      <c r="L6">
        <v>54.8</v>
      </c>
      <c r="M6">
        <v>0.8</v>
      </c>
      <c r="N6">
        <v>4</v>
      </c>
      <c r="O6">
        <v>18.8</v>
      </c>
      <c r="P6">
        <v>6.3</v>
      </c>
      <c r="Q6">
        <v>7.8</v>
      </c>
      <c r="R6">
        <v>80.599999999999994</v>
      </c>
      <c r="S6">
        <v>2</v>
      </c>
      <c r="T6">
        <v>6.8</v>
      </c>
      <c r="U6">
        <v>8.8000000000000007</v>
      </c>
      <c r="V6">
        <v>5.8</v>
      </c>
      <c r="W6">
        <v>2.2999999999999998</v>
      </c>
      <c r="X6">
        <v>0.5</v>
      </c>
      <c r="Y6">
        <v>0.5</v>
      </c>
      <c r="Z6">
        <v>3.3</v>
      </c>
      <c r="AA6">
        <v>46.9</v>
      </c>
      <c r="AB6">
        <v>2</v>
      </c>
      <c r="AC6">
        <v>0</v>
      </c>
      <c r="AD6">
        <v>7.3</v>
      </c>
    </row>
    <row r="7" spans="1:30" x14ac:dyDescent="0.3">
      <c r="A7">
        <v>6</v>
      </c>
      <c r="B7" t="s">
        <v>159</v>
      </c>
      <c r="C7" t="s">
        <v>157</v>
      </c>
      <c r="D7">
        <v>26</v>
      </c>
      <c r="E7">
        <v>2</v>
      </c>
      <c r="F7">
        <v>0</v>
      </c>
      <c r="G7">
        <v>2</v>
      </c>
      <c r="H7">
        <v>37.1</v>
      </c>
      <c r="I7">
        <v>24</v>
      </c>
      <c r="J7">
        <v>9.5</v>
      </c>
      <c r="K7">
        <v>17</v>
      </c>
      <c r="L7">
        <v>55.9</v>
      </c>
      <c r="M7">
        <v>1.5</v>
      </c>
      <c r="N7">
        <v>4.5</v>
      </c>
      <c r="O7">
        <v>33.299999999999997</v>
      </c>
      <c r="P7">
        <v>3.5</v>
      </c>
      <c r="Q7">
        <v>4.5</v>
      </c>
      <c r="R7">
        <v>77.8</v>
      </c>
      <c r="S7">
        <v>0.5</v>
      </c>
      <c r="T7">
        <v>3.5</v>
      </c>
      <c r="U7">
        <v>4</v>
      </c>
      <c r="V7">
        <v>8</v>
      </c>
      <c r="W7">
        <v>3.5</v>
      </c>
      <c r="X7">
        <v>1.5</v>
      </c>
      <c r="Y7">
        <v>0</v>
      </c>
      <c r="Z7">
        <v>3.5</v>
      </c>
      <c r="AA7">
        <v>41.8</v>
      </c>
      <c r="AB7">
        <v>1</v>
      </c>
      <c r="AC7">
        <v>0</v>
      </c>
      <c r="AD7">
        <v>-6</v>
      </c>
    </row>
    <row r="8" spans="1:30" x14ac:dyDescent="0.3">
      <c r="A8">
        <v>7</v>
      </c>
      <c r="B8" t="s">
        <v>255</v>
      </c>
      <c r="C8" t="s">
        <v>96</v>
      </c>
      <c r="D8">
        <v>19</v>
      </c>
      <c r="E8">
        <v>4</v>
      </c>
      <c r="F8">
        <v>1</v>
      </c>
      <c r="G8">
        <v>3</v>
      </c>
      <c r="H8">
        <v>37</v>
      </c>
      <c r="I8">
        <v>22.3</v>
      </c>
      <c r="J8">
        <v>8</v>
      </c>
      <c r="K8">
        <v>16.3</v>
      </c>
      <c r="L8">
        <v>49.2</v>
      </c>
      <c r="M8">
        <v>3</v>
      </c>
      <c r="N8">
        <v>6.8</v>
      </c>
      <c r="O8">
        <v>44.4</v>
      </c>
      <c r="P8">
        <v>3.3</v>
      </c>
      <c r="Q8">
        <v>4.3</v>
      </c>
      <c r="R8">
        <v>76.5</v>
      </c>
      <c r="S8">
        <v>1.3</v>
      </c>
      <c r="T8">
        <v>5.3</v>
      </c>
      <c r="U8">
        <v>6.5</v>
      </c>
      <c r="V8">
        <v>2.2999999999999998</v>
      </c>
      <c r="W8">
        <v>2.8</v>
      </c>
      <c r="X8">
        <v>1.3</v>
      </c>
      <c r="Y8">
        <v>0.3</v>
      </c>
      <c r="Z8">
        <v>3.3</v>
      </c>
      <c r="AA8">
        <v>35.200000000000003</v>
      </c>
      <c r="AB8">
        <v>0</v>
      </c>
      <c r="AC8">
        <v>0</v>
      </c>
      <c r="AD8">
        <v>-4</v>
      </c>
    </row>
    <row r="9" spans="1:30" x14ac:dyDescent="0.3">
      <c r="A9">
        <v>8</v>
      </c>
      <c r="B9" t="s">
        <v>57</v>
      </c>
      <c r="C9" t="s">
        <v>58</v>
      </c>
      <c r="D9">
        <v>21</v>
      </c>
      <c r="E9">
        <v>2</v>
      </c>
      <c r="F9">
        <v>2</v>
      </c>
      <c r="G9">
        <v>0</v>
      </c>
      <c r="H9">
        <v>36.6</v>
      </c>
      <c r="I9">
        <v>15</v>
      </c>
      <c r="J9">
        <v>5.5</v>
      </c>
      <c r="K9">
        <v>14.5</v>
      </c>
      <c r="L9">
        <v>37.9</v>
      </c>
      <c r="M9">
        <v>1.5</v>
      </c>
      <c r="N9">
        <v>5.5</v>
      </c>
      <c r="O9">
        <v>27.3</v>
      </c>
      <c r="P9">
        <v>2.5</v>
      </c>
      <c r="Q9">
        <v>5</v>
      </c>
      <c r="R9">
        <v>50</v>
      </c>
      <c r="S9">
        <v>1</v>
      </c>
      <c r="T9">
        <v>3.5</v>
      </c>
      <c r="U9">
        <v>4.5</v>
      </c>
      <c r="V9">
        <v>5</v>
      </c>
      <c r="W9">
        <v>2</v>
      </c>
      <c r="X9">
        <v>0.5</v>
      </c>
      <c r="Y9">
        <v>0</v>
      </c>
      <c r="Z9">
        <v>2.5</v>
      </c>
      <c r="AA9">
        <v>27.4</v>
      </c>
      <c r="AB9">
        <v>0</v>
      </c>
      <c r="AC9">
        <v>0</v>
      </c>
      <c r="AD9">
        <v>9</v>
      </c>
    </row>
    <row r="10" spans="1:30" x14ac:dyDescent="0.3">
      <c r="A10">
        <v>9</v>
      </c>
      <c r="B10" t="s">
        <v>93</v>
      </c>
      <c r="C10" t="s">
        <v>94</v>
      </c>
      <c r="D10">
        <v>26</v>
      </c>
      <c r="E10">
        <v>4</v>
      </c>
      <c r="F10">
        <v>3</v>
      </c>
      <c r="G10">
        <v>1</v>
      </c>
      <c r="H10">
        <v>36.6</v>
      </c>
      <c r="I10">
        <v>32</v>
      </c>
      <c r="J10">
        <v>11</v>
      </c>
      <c r="K10">
        <v>23.8</v>
      </c>
      <c r="L10">
        <v>46.3</v>
      </c>
      <c r="M10">
        <v>4.3</v>
      </c>
      <c r="N10">
        <v>9.8000000000000007</v>
      </c>
      <c r="O10">
        <v>43.6</v>
      </c>
      <c r="P10">
        <v>5.8</v>
      </c>
      <c r="Q10">
        <v>7</v>
      </c>
      <c r="R10">
        <v>82.1</v>
      </c>
      <c r="S10">
        <v>1.3</v>
      </c>
      <c r="T10">
        <v>4</v>
      </c>
      <c r="U10">
        <v>5.3</v>
      </c>
      <c r="V10">
        <v>2.5</v>
      </c>
      <c r="W10">
        <v>1.8</v>
      </c>
      <c r="X10">
        <v>0.8</v>
      </c>
      <c r="Y10">
        <v>0.5</v>
      </c>
      <c r="Z10">
        <v>2.2999999999999998</v>
      </c>
      <c r="AA10">
        <v>44.1</v>
      </c>
      <c r="AB10">
        <v>0</v>
      </c>
      <c r="AC10">
        <v>0</v>
      </c>
      <c r="AD10">
        <v>12</v>
      </c>
    </row>
    <row r="11" spans="1:30" x14ac:dyDescent="0.3">
      <c r="A11">
        <v>10</v>
      </c>
      <c r="B11" t="s">
        <v>99</v>
      </c>
      <c r="C11" t="s">
        <v>100</v>
      </c>
      <c r="D11">
        <v>35</v>
      </c>
      <c r="E11">
        <v>4</v>
      </c>
      <c r="F11">
        <v>3</v>
      </c>
      <c r="G11">
        <v>1</v>
      </c>
      <c r="H11">
        <v>36.6</v>
      </c>
      <c r="I11">
        <v>27</v>
      </c>
      <c r="J11">
        <v>10.3</v>
      </c>
      <c r="K11">
        <v>21</v>
      </c>
      <c r="L11">
        <v>48.8</v>
      </c>
      <c r="M11">
        <v>4</v>
      </c>
      <c r="N11">
        <v>10.8</v>
      </c>
      <c r="O11">
        <v>37.200000000000003</v>
      </c>
      <c r="P11">
        <v>2.5</v>
      </c>
      <c r="Q11">
        <v>3</v>
      </c>
      <c r="R11">
        <v>83.3</v>
      </c>
      <c r="S11">
        <v>0.8</v>
      </c>
      <c r="T11">
        <v>6</v>
      </c>
      <c r="U11">
        <v>6.8</v>
      </c>
      <c r="V11">
        <v>8.3000000000000007</v>
      </c>
      <c r="W11">
        <v>3</v>
      </c>
      <c r="X11">
        <v>1</v>
      </c>
      <c r="Y11">
        <v>0</v>
      </c>
      <c r="Z11">
        <v>1.8</v>
      </c>
      <c r="AA11">
        <v>47.5</v>
      </c>
      <c r="AB11">
        <v>1</v>
      </c>
      <c r="AC11">
        <v>0</v>
      </c>
      <c r="AD11">
        <v>11</v>
      </c>
    </row>
    <row r="12" spans="1:30" x14ac:dyDescent="0.3">
      <c r="A12">
        <v>11</v>
      </c>
      <c r="B12" t="s">
        <v>87</v>
      </c>
      <c r="C12" t="s">
        <v>88</v>
      </c>
      <c r="D12">
        <v>24</v>
      </c>
      <c r="E12">
        <v>4</v>
      </c>
      <c r="F12">
        <v>1</v>
      </c>
      <c r="G12">
        <v>3</v>
      </c>
      <c r="H12">
        <v>36.6</v>
      </c>
      <c r="I12">
        <v>32.299999999999997</v>
      </c>
      <c r="J12">
        <v>10.8</v>
      </c>
      <c r="K12">
        <v>24</v>
      </c>
      <c r="L12">
        <v>44.8</v>
      </c>
      <c r="M12">
        <v>3.8</v>
      </c>
      <c r="N12">
        <v>11.3</v>
      </c>
      <c r="O12">
        <v>33.299999999999997</v>
      </c>
      <c r="P12">
        <v>7</v>
      </c>
      <c r="Q12">
        <v>8.8000000000000007</v>
      </c>
      <c r="R12">
        <v>80</v>
      </c>
      <c r="S12">
        <v>1</v>
      </c>
      <c r="T12">
        <v>8</v>
      </c>
      <c r="U12">
        <v>9</v>
      </c>
      <c r="V12">
        <v>9.8000000000000007</v>
      </c>
      <c r="W12">
        <v>3.5</v>
      </c>
      <c r="X12">
        <v>1</v>
      </c>
      <c r="Y12">
        <v>0.8</v>
      </c>
      <c r="Z12">
        <v>1.3</v>
      </c>
      <c r="AA12">
        <v>59.4</v>
      </c>
      <c r="AB12">
        <v>3</v>
      </c>
      <c r="AC12">
        <v>0</v>
      </c>
      <c r="AD12">
        <v>-0.3</v>
      </c>
    </row>
    <row r="13" spans="1:30" x14ac:dyDescent="0.3">
      <c r="A13">
        <v>12</v>
      </c>
      <c r="B13" t="s">
        <v>178</v>
      </c>
      <c r="C13" t="s">
        <v>108</v>
      </c>
      <c r="D13">
        <v>21</v>
      </c>
      <c r="E13">
        <v>2</v>
      </c>
      <c r="F13">
        <v>2</v>
      </c>
      <c r="G13">
        <v>0</v>
      </c>
      <c r="H13">
        <v>36.5</v>
      </c>
      <c r="I13">
        <v>17.5</v>
      </c>
      <c r="J13">
        <v>7.5</v>
      </c>
      <c r="K13">
        <v>15</v>
      </c>
      <c r="L13">
        <v>50</v>
      </c>
      <c r="M13">
        <v>0</v>
      </c>
      <c r="N13">
        <v>2.5</v>
      </c>
      <c r="O13">
        <v>0</v>
      </c>
      <c r="P13">
        <v>2.5</v>
      </c>
      <c r="Q13">
        <v>2.5</v>
      </c>
      <c r="R13">
        <v>100</v>
      </c>
      <c r="S13">
        <v>2.5</v>
      </c>
      <c r="T13">
        <v>3.5</v>
      </c>
      <c r="U13">
        <v>6</v>
      </c>
      <c r="V13">
        <v>9</v>
      </c>
      <c r="W13">
        <v>0.5</v>
      </c>
      <c r="X13">
        <v>3</v>
      </c>
      <c r="Y13">
        <v>0.5</v>
      </c>
      <c r="Z13">
        <v>3</v>
      </c>
      <c r="AA13">
        <v>48.2</v>
      </c>
      <c r="AB13">
        <v>1</v>
      </c>
      <c r="AC13">
        <v>0</v>
      </c>
      <c r="AD13">
        <v>12</v>
      </c>
    </row>
    <row r="14" spans="1:30" x14ac:dyDescent="0.3">
      <c r="A14">
        <v>13</v>
      </c>
      <c r="B14" t="s">
        <v>120</v>
      </c>
      <c r="C14" t="s">
        <v>106</v>
      </c>
      <c r="D14">
        <v>22</v>
      </c>
      <c r="E14">
        <v>4</v>
      </c>
      <c r="F14">
        <v>1</v>
      </c>
      <c r="G14">
        <v>3</v>
      </c>
      <c r="H14">
        <v>36.5</v>
      </c>
      <c r="I14">
        <v>27</v>
      </c>
      <c r="J14">
        <v>10.3</v>
      </c>
      <c r="K14">
        <v>18.8</v>
      </c>
      <c r="L14">
        <v>54.7</v>
      </c>
      <c r="M14">
        <v>4.3</v>
      </c>
      <c r="N14">
        <v>8.3000000000000007</v>
      </c>
      <c r="O14">
        <v>51.5</v>
      </c>
      <c r="P14">
        <v>2.2999999999999998</v>
      </c>
      <c r="Q14">
        <v>3</v>
      </c>
      <c r="R14">
        <v>75</v>
      </c>
      <c r="S14">
        <v>0.3</v>
      </c>
      <c r="T14">
        <v>4.8</v>
      </c>
      <c r="U14">
        <v>5</v>
      </c>
      <c r="V14">
        <v>4.3</v>
      </c>
      <c r="W14">
        <v>1</v>
      </c>
      <c r="X14">
        <v>1.5</v>
      </c>
      <c r="Y14">
        <v>0</v>
      </c>
      <c r="Z14">
        <v>1.8</v>
      </c>
      <c r="AA14">
        <v>42.9</v>
      </c>
      <c r="AB14">
        <v>0</v>
      </c>
      <c r="AC14">
        <v>0</v>
      </c>
      <c r="AD14">
        <v>-0.3</v>
      </c>
    </row>
    <row r="15" spans="1:30" x14ac:dyDescent="0.3">
      <c r="A15">
        <v>14</v>
      </c>
      <c r="B15" t="s">
        <v>172</v>
      </c>
      <c r="C15" t="s">
        <v>44</v>
      </c>
      <c r="D15">
        <v>29</v>
      </c>
      <c r="E15">
        <v>4</v>
      </c>
      <c r="F15">
        <v>1</v>
      </c>
      <c r="G15">
        <v>3</v>
      </c>
      <c r="H15">
        <v>36.299999999999997</v>
      </c>
      <c r="I15">
        <v>15.3</v>
      </c>
      <c r="J15">
        <v>4.8</v>
      </c>
      <c r="K15">
        <v>13</v>
      </c>
      <c r="L15">
        <v>36.5</v>
      </c>
      <c r="M15">
        <v>1.3</v>
      </c>
      <c r="N15">
        <v>5</v>
      </c>
      <c r="O15">
        <v>25</v>
      </c>
      <c r="P15">
        <v>4.5</v>
      </c>
      <c r="Q15">
        <v>5.5</v>
      </c>
      <c r="R15">
        <v>81.8</v>
      </c>
      <c r="S15">
        <v>0.5</v>
      </c>
      <c r="T15">
        <v>4.3</v>
      </c>
      <c r="U15">
        <v>4.8</v>
      </c>
      <c r="V15">
        <v>9.3000000000000007</v>
      </c>
      <c r="W15">
        <v>2</v>
      </c>
      <c r="X15">
        <v>0.8</v>
      </c>
      <c r="Y15">
        <v>0</v>
      </c>
      <c r="Z15">
        <v>2</v>
      </c>
      <c r="AA15">
        <v>35.1</v>
      </c>
      <c r="AB15">
        <v>2</v>
      </c>
      <c r="AC15">
        <v>0</v>
      </c>
      <c r="AD15">
        <v>9</v>
      </c>
    </row>
    <row r="16" spans="1:30" x14ac:dyDescent="0.3">
      <c r="A16">
        <v>15</v>
      </c>
      <c r="B16" t="s">
        <v>117</v>
      </c>
      <c r="C16" t="s">
        <v>110</v>
      </c>
      <c r="D16">
        <v>30</v>
      </c>
      <c r="E16">
        <v>4</v>
      </c>
      <c r="F16">
        <v>3</v>
      </c>
      <c r="G16">
        <v>1</v>
      </c>
      <c r="H16">
        <v>36.200000000000003</v>
      </c>
      <c r="I16">
        <v>23.5</v>
      </c>
      <c r="J16">
        <v>9.3000000000000007</v>
      </c>
      <c r="K16">
        <v>15.5</v>
      </c>
      <c r="L16">
        <v>59.7</v>
      </c>
      <c r="M16">
        <v>0</v>
      </c>
      <c r="N16">
        <v>0.3</v>
      </c>
      <c r="O16">
        <v>0</v>
      </c>
      <c r="P16">
        <v>5</v>
      </c>
      <c r="Q16">
        <v>8.3000000000000007</v>
      </c>
      <c r="R16">
        <v>60.6</v>
      </c>
      <c r="S16">
        <v>2.5</v>
      </c>
      <c r="T16">
        <v>8.5</v>
      </c>
      <c r="U16">
        <v>11</v>
      </c>
      <c r="V16">
        <v>3</v>
      </c>
      <c r="W16">
        <v>2.2999999999999998</v>
      </c>
      <c r="X16">
        <v>1.3</v>
      </c>
      <c r="Y16">
        <v>1.3</v>
      </c>
      <c r="Z16">
        <v>3.5</v>
      </c>
      <c r="AA16">
        <v>46.5</v>
      </c>
      <c r="AB16">
        <v>2</v>
      </c>
      <c r="AC16">
        <v>0</v>
      </c>
      <c r="AD16">
        <v>6.3</v>
      </c>
    </row>
    <row r="17" spans="1:30" x14ac:dyDescent="0.3">
      <c r="A17">
        <v>16</v>
      </c>
      <c r="B17" t="s">
        <v>294</v>
      </c>
      <c r="C17" t="s">
        <v>110</v>
      </c>
      <c r="D17">
        <v>24</v>
      </c>
      <c r="E17">
        <v>4</v>
      </c>
      <c r="F17">
        <v>3</v>
      </c>
      <c r="G17">
        <v>1</v>
      </c>
      <c r="H17">
        <v>36.200000000000003</v>
      </c>
      <c r="I17">
        <v>21</v>
      </c>
      <c r="J17">
        <v>6</v>
      </c>
      <c r="K17">
        <v>11.5</v>
      </c>
      <c r="L17">
        <v>52.2</v>
      </c>
      <c r="M17">
        <v>1</v>
      </c>
      <c r="N17">
        <v>3.3</v>
      </c>
      <c r="O17">
        <v>30.8</v>
      </c>
      <c r="P17">
        <v>8</v>
      </c>
      <c r="Q17">
        <v>9</v>
      </c>
      <c r="R17">
        <v>88.9</v>
      </c>
      <c r="S17">
        <v>1</v>
      </c>
      <c r="T17">
        <v>3.8</v>
      </c>
      <c r="U17">
        <v>4.8</v>
      </c>
      <c r="V17">
        <v>8.3000000000000007</v>
      </c>
      <c r="W17">
        <v>3.3</v>
      </c>
      <c r="X17">
        <v>0.3</v>
      </c>
      <c r="Y17">
        <v>0</v>
      </c>
      <c r="Z17">
        <v>2.5</v>
      </c>
      <c r="AA17">
        <v>36.6</v>
      </c>
      <c r="AB17">
        <v>1</v>
      </c>
      <c r="AC17">
        <v>0</v>
      </c>
      <c r="AD17">
        <v>9</v>
      </c>
    </row>
    <row r="18" spans="1:30" x14ac:dyDescent="0.3">
      <c r="A18">
        <v>17</v>
      </c>
      <c r="B18" t="s">
        <v>72</v>
      </c>
      <c r="C18" t="s">
        <v>44</v>
      </c>
      <c r="D18">
        <v>26</v>
      </c>
      <c r="E18">
        <v>4</v>
      </c>
      <c r="F18">
        <v>1</v>
      </c>
      <c r="G18">
        <v>3</v>
      </c>
      <c r="H18">
        <v>35.9</v>
      </c>
      <c r="I18">
        <v>30.3</v>
      </c>
      <c r="J18">
        <v>10</v>
      </c>
      <c r="K18">
        <v>20.3</v>
      </c>
      <c r="L18">
        <v>49.4</v>
      </c>
      <c r="M18">
        <v>2.8</v>
      </c>
      <c r="N18">
        <v>8.3000000000000007</v>
      </c>
      <c r="O18">
        <v>33.299999999999997</v>
      </c>
      <c r="P18">
        <v>7.5</v>
      </c>
      <c r="Q18">
        <v>7.8</v>
      </c>
      <c r="R18">
        <v>96.8</v>
      </c>
      <c r="S18">
        <v>0.8</v>
      </c>
      <c r="T18">
        <v>4</v>
      </c>
      <c r="U18">
        <v>4.8</v>
      </c>
      <c r="V18">
        <v>2.5</v>
      </c>
      <c r="W18">
        <v>1.8</v>
      </c>
      <c r="X18">
        <v>0.8</v>
      </c>
      <c r="Y18">
        <v>0.3</v>
      </c>
      <c r="Z18">
        <v>1.3</v>
      </c>
      <c r="AA18">
        <v>41</v>
      </c>
      <c r="AB18">
        <v>0</v>
      </c>
      <c r="AC18">
        <v>0</v>
      </c>
      <c r="AD18">
        <v>-2.5</v>
      </c>
    </row>
    <row r="19" spans="1:30" x14ac:dyDescent="0.3">
      <c r="A19">
        <v>18</v>
      </c>
      <c r="B19" t="s">
        <v>203</v>
      </c>
      <c r="C19" t="s">
        <v>108</v>
      </c>
      <c r="D19">
        <v>29</v>
      </c>
      <c r="E19">
        <v>4</v>
      </c>
      <c r="F19">
        <v>3</v>
      </c>
      <c r="G19">
        <v>1</v>
      </c>
      <c r="H19">
        <v>35.6</v>
      </c>
      <c r="I19">
        <v>21.5</v>
      </c>
      <c r="J19">
        <v>6.8</v>
      </c>
      <c r="K19">
        <v>18</v>
      </c>
      <c r="L19">
        <v>37.5</v>
      </c>
      <c r="M19">
        <v>3.3</v>
      </c>
      <c r="N19">
        <v>10</v>
      </c>
      <c r="O19">
        <v>32.5</v>
      </c>
      <c r="P19">
        <v>4.8</v>
      </c>
      <c r="Q19">
        <v>5</v>
      </c>
      <c r="R19">
        <v>95</v>
      </c>
      <c r="S19">
        <v>0.3</v>
      </c>
      <c r="T19">
        <v>2.8</v>
      </c>
      <c r="U19">
        <v>3</v>
      </c>
      <c r="V19">
        <v>7</v>
      </c>
      <c r="W19">
        <v>2.8</v>
      </c>
      <c r="X19">
        <v>2.2999999999999998</v>
      </c>
      <c r="Y19">
        <v>0.5</v>
      </c>
      <c r="Z19">
        <v>1.8</v>
      </c>
      <c r="AA19">
        <v>41.1</v>
      </c>
      <c r="AB19">
        <v>1</v>
      </c>
      <c r="AC19">
        <v>0</v>
      </c>
      <c r="AD19">
        <v>8.8000000000000007</v>
      </c>
    </row>
    <row r="20" spans="1:30" x14ac:dyDescent="0.3">
      <c r="A20">
        <v>19</v>
      </c>
      <c r="B20" t="s">
        <v>147</v>
      </c>
      <c r="C20" t="s">
        <v>104</v>
      </c>
      <c r="D20">
        <v>26</v>
      </c>
      <c r="E20">
        <v>3</v>
      </c>
      <c r="F20">
        <v>2</v>
      </c>
      <c r="G20">
        <v>1</v>
      </c>
      <c r="H20">
        <v>35.6</v>
      </c>
      <c r="I20">
        <v>20.7</v>
      </c>
      <c r="J20">
        <v>7.3</v>
      </c>
      <c r="K20">
        <v>17.7</v>
      </c>
      <c r="L20">
        <v>41.5</v>
      </c>
      <c r="M20">
        <v>1.3</v>
      </c>
      <c r="N20">
        <v>4.7</v>
      </c>
      <c r="O20">
        <v>28.6</v>
      </c>
      <c r="P20">
        <v>4.7</v>
      </c>
      <c r="Q20">
        <v>5.7</v>
      </c>
      <c r="R20">
        <v>82.4</v>
      </c>
      <c r="S20">
        <v>0.3</v>
      </c>
      <c r="T20">
        <v>2.2999999999999998</v>
      </c>
      <c r="U20">
        <v>2.7</v>
      </c>
      <c r="V20">
        <v>8.6999999999999993</v>
      </c>
      <c r="W20">
        <v>1</v>
      </c>
      <c r="X20">
        <v>1.3</v>
      </c>
      <c r="Y20">
        <v>0.3</v>
      </c>
      <c r="Z20">
        <v>0.3</v>
      </c>
      <c r="AA20">
        <v>40.9</v>
      </c>
      <c r="AB20">
        <v>1</v>
      </c>
      <c r="AC20">
        <v>0</v>
      </c>
      <c r="AD20">
        <v>1.7</v>
      </c>
    </row>
    <row r="21" spans="1:30" x14ac:dyDescent="0.3">
      <c r="A21">
        <v>20</v>
      </c>
      <c r="B21" t="s">
        <v>175</v>
      </c>
      <c r="C21" t="s">
        <v>122</v>
      </c>
      <c r="D21">
        <v>21</v>
      </c>
      <c r="E21">
        <v>4</v>
      </c>
      <c r="F21">
        <v>0</v>
      </c>
      <c r="G21">
        <v>4</v>
      </c>
      <c r="H21">
        <v>35.299999999999997</v>
      </c>
      <c r="I21">
        <v>20</v>
      </c>
      <c r="J21">
        <v>6.3</v>
      </c>
      <c r="K21">
        <v>14.5</v>
      </c>
      <c r="L21">
        <v>43.1</v>
      </c>
      <c r="M21">
        <v>2.2999999999999998</v>
      </c>
      <c r="N21">
        <v>6.3</v>
      </c>
      <c r="O21">
        <v>36</v>
      </c>
      <c r="P21">
        <v>5.3</v>
      </c>
      <c r="Q21">
        <v>6</v>
      </c>
      <c r="R21">
        <v>87.5</v>
      </c>
      <c r="S21">
        <v>1</v>
      </c>
      <c r="T21">
        <v>3.8</v>
      </c>
      <c r="U21">
        <v>4.8</v>
      </c>
      <c r="V21">
        <v>6.5</v>
      </c>
      <c r="W21">
        <v>4.3</v>
      </c>
      <c r="X21">
        <v>0.3</v>
      </c>
      <c r="Y21">
        <v>0</v>
      </c>
      <c r="Z21">
        <v>3.5</v>
      </c>
      <c r="AA21">
        <v>32</v>
      </c>
      <c r="AB21">
        <v>0</v>
      </c>
      <c r="AC21">
        <v>0</v>
      </c>
      <c r="AD21">
        <v>-12.8</v>
      </c>
    </row>
    <row r="22" spans="1:30" x14ac:dyDescent="0.3">
      <c r="A22">
        <v>21</v>
      </c>
      <c r="B22" t="s">
        <v>262</v>
      </c>
      <c r="C22" t="s">
        <v>98</v>
      </c>
      <c r="D22">
        <v>21</v>
      </c>
      <c r="E22">
        <v>4</v>
      </c>
      <c r="F22">
        <v>1</v>
      </c>
      <c r="G22">
        <v>3</v>
      </c>
      <c r="H22">
        <v>35.200000000000003</v>
      </c>
      <c r="I22">
        <v>19.8</v>
      </c>
      <c r="J22">
        <v>7.5</v>
      </c>
      <c r="K22">
        <v>13</v>
      </c>
      <c r="L22">
        <v>57.7</v>
      </c>
      <c r="M22">
        <v>1.3</v>
      </c>
      <c r="N22">
        <v>2.5</v>
      </c>
      <c r="O22">
        <v>50</v>
      </c>
      <c r="P22">
        <v>3.5</v>
      </c>
      <c r="Q22">
        <v>3.8</v>
      </c>
      <c r="R22">
        <v>93.3</v>
      </c>
      <c r="S22">
        <v>1.3</v>
      </c>
      <c r="T22">
        <v>2.8</v>
      </c>
      <c r="U22">
        <v>4</v>
      </c>
      <c r="V22">
        <v>3.5</v>
      </c>
      <c r="W22">
        <v>1.3</v>
      </c>
      <c r="X22">
        <v>1.8</v>
      </c>
      <c r="Y22">
        <v>0</v>
      </c>
      <c r="Z22">
        <v>2.2999999999999998</v>
      </c>
      <c r="AA22">
        <v>33.799999999999997</v>
      </c>
      <c r="AB22">
        <v>0</v>
      </c>
      <c r="AC22">
        <v>0</v>
      </c>
      <c r="AD22">
        <v>-2</v>
      </c>
    </row>
    <row r="23" spans="1:30" x14ac:dyDescent="0.3">
      <c r="A23">
        <v>22</v>
      </c>
      <c r="B23" t="s">
        <v>60</v>
      </c>
      <c r="C23" t="s">
        <v>58</v>
      </c>
      <c r="D23">
        <v>30</v>
      </c>
      <c r="E23">
        <v>4</v>
      </c>
      <c r="F23">
        <v>4</v>
      </c>
      <c r="G23">
        <v>0</v>
      </c>
      <c r="H23">
        <v>35.1</v>
      </c>
      <c r="I23">
        <v>13.5</v>
      </c>
      <c r="J23">
        <v>4.3</v>
      </c>
      <c r="K23">
        <v>7.3</v>
      </c>
      <c r="L23">
        <v>58.6</v>
      </c>
      <c r="M23">
        <v>0</v>
      </c>
      <c r="N23">
        <v>0</v>
      </c>
      <c r="O23">
        <v>0</v>
      </c>
      <c r="P23">
        <v>5</v>
      </c>
      <c r="Q23">
        <v>8.3000000000000007</v>
      </c>
      <c r="R23">
        <v>60.6</v>
      </c>
      <c r="S23">
        <v>3.8</v>
      </c>
      <c r="T23">
        <v>9.5</v>
      </c>
      <c r="U23">
        <v>13.3</v>
      </c>
      <c r="V23">
        <v>2.8</v>
      </c>
      <c r="W23">
        <v>1.5</v>
      </c>
      <c r="X23">
        <v>0.5</v>
      </c>
      <c r="Y23">
        <v>1.3</v>
      </c>
      <c r="Z23">
        <v>3.3</v>
      </c>
      <c r="AA23">
        <v>37.299999999999997</v>
      </c>
      <c r="AB23">
        <v>3</v>
      </c>
      <c r="AC23">
        <v>0</v>
      </c>
      <c r="AD23">
        <v>4.3</v>
      </c>
    </row>
    <row r="24" spans="1:30" x14ac:dyDescent="0.3">
      <c r="A24">
        <v>23</v>
      </c>
      <c r="B24" t="s">
        <v>547</v>
      </c>
      <c r="C24" t="s">
        <v>141</v>
      </c>
      <c r="D24">
        <v>24</v>
      </c>
      <c r="E24">
        <v>4</v>
      </c>
      <c r="F24">
        <v>2</v>
      </c>
      <c r="G24">
        <v>2</v>
      </c>
      <c r="H24">
        <v>35</v>
      </c>
      <c r="I24">
        <v>17.3</v>
      </c>
      <c r="J24">
        <v>6</v>
      </c>
      <c r="K24">
        <v>12.8</v>
      </c>
      <c r="L24">
        <v>47.1</v>
      </c>
      <c r="M24">
        <v>3.8</v>
      </c>
      <c r="N24">
        <v>8.3000000000000007</v>
      </c>
      <c r="O24">
        <v>45.5</v>
      </c>
      <c r="P24">
        <v>1.5</v>
      </c>
      <c r="Q24">
        <v>2.2999999999999998</v>
      </c>
      <c r="R24">
        <v>66.7</v>
      </c>
      <c r="S24">
        <v>0.5</v>
      </c>
      <c r="T24">
        <v>2.8</v>
      </c>
      <c r="U24">
        <v>3.3</v>
      </c>
      <c r="V24">
        <v>1.5</v>
      </c>
      <c r="W24">
        <v>1.3</v>
      </c>
      <c r="X24">
        <v>0</v>
      </c>
      <c r="Y24">
        <v>0.3</v>
      </c>
      <c r="Z24">
        <v>1.5</v>
      </c>
      <c r="AA24">
        <v>22.9</v>
      </c>
      <c r="AB24">
        <v>0</v>
      </c>
      <c r="AC24">
        <v>0</v>
      </c>
      <c r="AD24">
        <v>-5.3</v>
      </c>
    </row>
    <row r="25" spans="1:30" x14ac:dyDescent="0.3">
      <c r="A25">
        <v>24</v>
      </c>
      <c r="B25" t="s">
        <v>216</v>
      </c>
      <c r="C25" t="s">
        <v>100</v>
      </c>
      <c r="D25">
        <v>33</v>
      </c>
      <c r="E25">
        <v>4</v>
      </c>
      <c r="F25">
        <v>3</v>
      </c>
      <c r="G25">
        <v>1</v>
      </c>
      <c r="H25">
        <v>35</v>
      </c>
      <c r="I25">
        <v>15.5</v>
      </c>
      <c r="J25">
        <v>5.5</v>
      </c>
      <c r="K25">
        <v>14.8</v>
      </c>
      <c r="L25">
        <v>37.299999999999997</v>
      </c>
      <c r="M25">
        <v>4.3</v>
      </c>
      <c r="N25">
        <v>9.8000000000000007</v>
      </c>
      <c r="O25">
        <v>43.6</v>
      </c>
      <c r="P25">
        <v>0.3</v>
      </c>
      <c r="Q25">
        <v>0.5</v>
      </c>
      <c r="R25">
        <v>50</v>
      </c>
      <c r="S25">
        <v>0</v>
      </c>
      <c r="T25">
        <v>4.3</v>
      </c>
      <c r="U25">
        <v>4.3</v>
      </c>
      <c r="V25">
        <v>1.5</v>
      </c>
      <c r="W25">
        <v>1.5</v>
      </c>
      <c r="X25">
        <v>0.8</v>
      </c>
      <c r="Y25">
        <v>0.5</v>
      </c>
      <c r="Z25">
        <v>2.5</v>
      </c>
      <c r="AA25">
        <v>25.1</v>
      </c>
      <c r="AB25">
        <v>0</v>
      </c>
      <c r="AC25">
        <v>0</v>
      </c>
      <c r="AD25">
        <v>4.8</v>
      </c>
    </row>
    <row r="26" spans="1:30" x14ac:dyDescent="0.3">
      <c r="A26">
        <v>25</v>
      </c>
      <c r="B26" t="s">
        <v>134</v>
      </c>
      <c r="C26" t="s">
        <v>135</v>
      </c>
      <c r="D26">
        <v>32</v>
      </c>
      <c r="E26">
        <v>1</v>
      </c>
      <c r="F26">
        <v>0</v>
      </c>
      <c r="G26">
        <v>1</v>
      </c>
      <c r="H26">
        <v>34.9</v>
      </c>
      <c r="I26">
        <v>18</v>
      </c>
      <c r="J26">
        <v>9</v>
      </c>
      <c r="K26">
        <v>17</v>
      </c>
      <c r="L26">
        <v>52.9</v>
      </c>
      <c r="M26">
        <v>0</v>
      </c>
      <c r="N26">
        <v>5</v>
      </c>
      <c r="O26">
        <v>0</v>
      </c>
      <c r="P26">
        <v>0</v>
      </c>
      <c r="Q26">
        <v>2</v>
      </c>
      <c r="R26">
        <v>0</v>
      </c>
      <c r="S26">
        <v>1</v>
      </c>
      <c r="T26">
        <v>6</v>
      </c>
      <c r="U26">
        <v>7</v>
      </c>
      <c r="V26">
        <v>5</v>
      </c>
      <c r="W26">
        <v>2</v>
      </c>
      <c r="X26">
        <v>3</v>
      </c>
      <c r="Y26">
        <v>1</v>
      </c>
      <c r="Z26">
        <v>2</v>
      </c>
      <c r="AA26">
        <v>43.9</v>
      </c>
      <c r="AB26">
        <v>0</v>
      </c>
      <c r="AC26">
        <v>0</v>
      </c>
      <c r="AD26">
        <v>15</v>
      </c>
    </row>
    <row r="27" spans="1:30" x14ac:dyDescent="0.3">
      <c r="A27">
        <v>26</v>
      </c>
      <c r="B27" t="s">
        <v>136</v>
      </c>
      <c r="C27" t="s">
        <v>137</v>
      </c>
      <c r="D27">
        <v>33</v>
      </c>
      <c r="E27">
        <v>3</v>
      </c>
      <c r="F27">
        <v>2</v>
      </c>
      <c r="G27">
        <v>1</v>
      </c>
      <c r="H27">
        <v>34.9</v>
      </c>
      <c r="I27">
        <v>26.3</v>
      </c>
      <c r="J27">
        <v>8.3000000000000007</v>
      </c>
      <c r="K27">
        <v>14.3</v>
      </c>
      <c r="L27">
        <v>58.1</v>
      </c>
      <c r="M27">
        <v>1</v>
      </c>
      <c r="N27">
        <v>1.3</v>
      </c>
      <c r="O27">
        <v>75</v>
      </c>
      <c r="P27">
        <v>8.6999999999999993</v>
      </c>
      <c r="Q27">
        <v>10.7</v>
      </c>
      <c r="R27">
        <v>81.3</v>
      </c>
      <c r="S27">
        <v>1.3</v>
      </c>
      <c r="T27">
        <v>1.7</v>
      </c>
      <c r="U27">
        <v>3</v>
      </c>
      <c r="V27">
        <v>8</v>
      </c>
      <c r="W27">
        <v>1</v>
      </c>
      <c r="X27">
        <v>1.7</v>
      </c>
      <c r="Y27">
        <v>0</v>
      </c>
      <c r="Z27">
        <v>1</v>
      </c>
      <c r="AA27">
        <v>45.9</v>
      </c>
      <c r="AB27">
        <v>1</v>
      </c>
      <c r="AC27">
        <v>0</v>
      </c>
      <c r="AD27">
        <v>-9</v>
      </c>
    </row>
    <row r="28" spans="1:30" x14ac:dyDescent="0.3">
      <c r="A28">
        <v>27</v>
      </c>
      <c r="B28" t="s">
        <v>70</v>
      </c>
      <c r="C28" t="s">
        <v>71</v>
      </c>
      <c r="D28">
        <v>26</v>
      </c>
      <c r="E28">
        <v>4</v>
      </c>
      <c r="F28">
        <v>2</v>
      </c>
      <c r="G28">
        <v>2</v>
      </c>
      <c r="H28">
        <v>34.700000000000003</v>
      </c>
      <c r="I28">
        <v>29.5</v>
      </c>
      <c r="J28">
        <v>9.3000000000000007</v>
      </c>
      <c r="K28">
        <v>17.3</v>
      </c>
      <c r="L28">
        <v>53.6</v>
      </c>
      <c r="M28">
        <v>1.3</v>
      </c>
      <c r="N28">
        <v>3.5</v>
      </c>
      <c r="O28">
        <v>35.700000000000003</v>
      </c>
      <c r="P28">
        <v>9.8000000000000007</v>
      </c>
      <c r="Q28">
        <v>10.8</v>
      </c>
      <c r="R28">
        <v>90.7</v>
      </c>
      <c r="S28">
        <v>1.3</v>
      </c>
      <c r="T28">
        <v>4.8</v>
      </c>
      <c r="U28">
        <v>6</v>
      </c>
      <c r="V28">
        <v>5</v>
      </c>
      <c r="W28">
        <v>4.3</v>
      </c>
      <c r="X28">
        <v>0.5</v>
      </c>
      <c r="Y28">
        <v>0.5</v>
      </c>
      <c r="Z28">
        <v>3.3</v>
      </c>
      <c r="AA28">
        <v>43</v>
      </c>
      <c r="AB28">
        <v>0</v>
      </c>
      <c r="AC28">
        <v>0</v>
      </c>
      <c r="AD28">
        <v>1.3</v>
      </c>
    </row>
    <row r="29" spans="1:30" x14ac:dyDescent="0.3">
      <c r="A29">
        <v>28</v>
      </c>
      <c r="B29" t="s">
        <v>193</v>
      </c>
      <c r="C29" t="s">
        <v>139</v>
      </c>
      <c r="D29">
        <v>26</v>
      </c>
      <c r="E29">
        <v>4</v>
      </c>
      <c r="F29">
        <v>4</v>
      </c>
      <c r="G29">
        <v>0</v>
      </c>
      <c r="H29">
        <v>34.700000000000003</v>
      </c>
      <c r="I29">
        <v>21.8</v>
      </c>
      <c r="J29">
        <v>8.3000000000000007</v>
      </c>
      <c r="K29">
        <v>16.3</v>
      </c>
      <c r="L29">
        <v>50.8</v>
      </c>
      <c r="M29">
        <v>3.8</v>
      </c>
      <c r="N29">
        <v>6.5</v>
      </c>
      <c r="O29">
        <v>57.7</v>
      </c>
      <c r="P29">
        <v>1.5</v>
      </c>
      <c r="Q29">
        <v>1.8</v>
      </c>
      <c r="R29">
        <v>85.7</v>
      </c>
      <c r="S29">
        <v>0.3</v>
      </c>
      <c r="T29">
        <v>4.3</v>
      </c>
      <c r="U29">
        <v>4.5</v>
      </c>
      <c r="V29">
        <v>8</v>
      </c>
      <c r="W29">
        <v>2.8</v>
      </c>
      <c r="X29">
        <v>0.5</v>
      </c>
      <c r="Y29">
        <v>0.3</v>
      </c>
      <c r="Z29">
        <v>2</v>
      </c>
      <c r="AA29">
        <v>38.700000000000003</v>
      </c>
      <c r="AB29">
        <v>0</v>
      </c>
      <c r="AC29">
        <v>0</v>
      </c>
      <c r="AD29">
        <v>12.5</v>
      </c>
    </row>
    <row r="30" spans="1:30" x14ac:dyDescent="0.3">
      <c r="A30">
        <v>29</v>
      </c>
      <c r="B30" t="s">
        <v>43</v>
      </c>
      <c r="C30" t="s">
        <v>88</v>
      </c>
      <c r="D30">
        <v>31</v>
      </c>
      <c r="E30">
        <v>3</v>
      </c>
      <c r="F30">
        <v>1</v>
      </c>
      <c r="G30">
        <v>2</v>
      </c>
      <c r="H30">
        <v>34.6</v>
      </c>
      <c r="I30">
        <v>17.3</v>
      </c>
      <c r="J30">
        <v>6</v>
      </c>
      <c r="K30">
        <v>14</v>
      </c>
      <c r="L30">
        <v>42.9</v>
      </c>
      <c r="M30">
        <v>1.3</v>
      </c>
      <c r="N30">
        <v>5.3</v>
      </c>
      <c r="O30">
        <v>25</v>
      </c>
      <c r="P30">
        <v>4</v>
      </c>
      <c r="Q30">
        <v>4.7</v>
      </c>
      <c r="R30">
        <v>85.7</v>
      </c>
      <c r="S30">
        <v>1.3</v>
      </c>
      <c r="T30">
        <v>4</v>
      </c>
      <c r="U30">
        <v>5.3</v>
      </c>
      <c r="V30">
        <v>5.3</v>
      </c>
      <c r="W30">
        <v>1</v>
      </c>
      <c r="X30">
        <v>1.7</v>
      </c>
      <c r="Y30">
        <v>1.7</v>
      </c>
      <c r="Z30">
        <v>1.7</v>
      </c>
      <c r="AA30">
        <v>40.700000000000003</v>
      </c>
      <c r="AB30">
        <v>0</v>
      </c>
      <c r="AC30">
        <v>0</v>
      </c>
      <c r="AD30">
        <v>2.7</v>
      </c>
    </row>
    <row r="31" spans="1:30" x14ac:dyDescent="0.3">
      <c r="A31">
        <v>30</v>
      </c>
      <c r="B31" t="s">
        <v>126</v>
      </c>
      <c r="C31" t="s">
        <v>127</v>
      </c>
      <c r="D31">
        <v>25</v>
      </c>
      <c r="E31">
        <v>2</v>
      </c>
      <c r="F31">
        <v>0</v>
      </c>
      <c r="G31">
        <v>2</v>
      </c>
      <c r="H31">
        <v>34.5</v>
      </c>
      <c r="I31">
        <v>32.5</v>
      </c>
      <c r="J31">
        <v>10</v>
      </c>
      <c r="K31">
        <v>22.5</v>
      </c>
      <c r="L31">
        <v>44.4</v>
      </c>
      <c r="M31">
        <v>3</v>
      </c>
      <c r="N31">
        <v>11</v>
      </c>
      <c r="O31">
        <v>27.3</v>
      </c>
      <c r="P31">
        <v>9.5</v>
      </c>
      <c r="Q31">
        <v>10.5</v>
      </c>
      <c r="R31">
        <v>90.5</v>
      </c>
      <c r="S31">
        <v>2</v>
      </c>
      <c r="T31">
        <v>8.5</v>
      </c>
      <c r="U31">
        <v>10.5</v>
      </c>
      <c r="V31">
        <v>2.5</v>
      </c>
      <c r="W31">
        <v>2.5</v>
      </c>
      <c r="X31">
        <v>0</v>
      </c>
      <c r="Y31">
        <v>0</v>
      </c>
      <c r="Z31">
        <v>1.5</v>
      </c>
      <c r="AA31">
        <v>46.4</v>
      </c>
      <c r="AB31">
        <v>1</v>
      </c>
      <c r="AC31">
        <v>0</v>
      </c>
      <c r="AD31">
        <v>-10</v>
      </c>
    </row>
    <row r="32" spans="1:30" x14ac:dyDescent="0.3">
      <c r="A32">
        <v>30</v>
      </c>
      <c r="B32" t="s">
        <v>198</v>
      </c>
      <c r="C32" t="s">
        <v>108</v>
      </c>
      <c r="D32">
        <v>25</v>
      </c>
      <c r="E32">
        <v>4</v>
      </c>
      <c r="F32">
        <v>3</v>
      </c>
      <c r="G32">
        <v>1</v>
      </c>
      <c r="H32">
        <v>34.5</v>
      </c>
      <c r="I32">
        <v>18.8</v>
      </c>
      <c r="J32">
        <v>7.3</v>
      </c>
      <c r="K32">
        <v>14.8</v>
      </c>
      <c r="L32">
        <v>49.2</v>
      </c>
      <c r="M32">
        <v>3</v>
      </c>
      <c r="N32">
        <v>7.5</v>
      </c>
      <c r="O32">
        <v>40</v>
      </c>
      <c r="P32">
        <v>1.3</v>
      </c>
      <c r="Q32">
        <v>1.5</v>
      </c>
      <c r="R32">
        <v>83.3</v>
      </c>
      <c r="S32">
        <v>2</v>
      </c>
      <c r="T32">
        <v>3</v>
      </c>
      <c r="U32">
        <v>5</v>
      </c>
      <c r="V32">
        <v>2.2999999999999998</v>
      </c>
      <c r="W32">
        <v>1.3</v>
      </c>
      <c r="X32">
        <v>1.5</v>
      </c>
      <c r="Y32">
        <v>0.8</v>
      </c>
      <c r="Z32">
        <v>2.8</v>
      </c>
      <c r="AA32">
        <v>33.6</v>
      </c>
      <c r="AB32">
        <v>0</v>
      </c>
      <c r="AC32">
        <v>0</v>
      </c>
      <c r="AD32">
        <v>12</v>
      </c>
    </row>
    <row r="33" spans="1:30" x14ac:dyDescent="0.3">
      <c r="A33">
        <v>32</v>
      </c>
      <c r="B33" t="s">
        <v>191</v>
      </c>
      <c r="C33" t="s">
        <v>104</v>
      </c>
      <c r="D33">
        <v>25</v>
      </c>
      <c r="E33">
        <v>3</v>
      </c>
      <c r="F33">
        <v>1</v>
      </c>
      <c r="G33">
        <v>2</v>
      </c>
      <c r="H33">
        <v>34.4</v>
      </c>
      <c r="I33">
        <v>13.3</v>
      </c>
      <c r="J33">
        <v>6</v>
      </c>
      <c r="K33">
        <v>14.7</v>
      </c>
      <c r="L33">
        <v>40.9</v>
      </c>
      <c r="M33">
        <v>1</v>
      </c>
      <c r="N33">
        <v>4.3</v>
      </c>
      <c r="O33">
        <v>23.1</v>
      </c>
      <c r="P33">
        <v>0.3</v>
      </c>
      <c r="Q33">
        <v>0.3</v>
      </c>
      <c r="R33">
        <v>100</v>
      </c>
      <c r="S33">
        <v>1.3</v>
      </c>
      <c r="T33">
        <v>3.7</v>
      </c>
      <c r="U33">
        <v>5</v>
      </c>
      <c r="V33">
        <v>1</v>
      </c>
      <c r="W33">
        <v>1</v>
      </c>
      <c r="X33">
        <v>0.7</v>
      </c>
      <c r="Y33">
        <v>0</v>
      </c>
      <c r="Z33">
        <v>4</v>
      </c>
      <c r="AA33">
        <v>21.8</v>
      </c>
      <c r="AB33">
        <v>0</v>
      </c>
      <c r="AC33">
        <v>0</v>
      </c>
      <c r="AD33">
        <v>-2</v>
      </c>
    </row>
    <row r="34" spans="1:30" x14ac:dyDescent="0.3">
      <c r="A34">
        <v>33</v>
      </c>
      <c r="B34" t="s">
        <v>68</v>
      </c>
      <c r="C34" t="s">
        <v>58</v>
      </c>
      <c r="D34">
        <v>29</v>
      </c>
      <c r="E34">
        <v>4</v>
      </c>
      <c r="F34">
        <v>4</v>
      </c>
      <c r="G34">
        <v>0</v>
      </c>
      <c r="H34">
        <v>34.4</v>
      </c>
      <c r="I34">
        <v>11.5</v>
      </c>
      <c r="J34">
        <v>4.5</v>
      </c>
      <c r="K34">
        <v>9</v>
      </c>
      <c r="L34">
        <v>50</v>
      </c>
      <c r="M34">
        <v>1.3</v>
      </c>
      <c r="N34">
        <v>2.8</v>
      </c>
      <c r="O34">
        <v>45.5</v>
      </c>
      <c r="P34">
        <v>1.3</v>
      </c>
      <c r="Q34">
        <v>2.2999999999999998</v>
      </c>
      <c r="R34">
        <v>55.6</v>
      </c>
      <c r="S34">
        <v>2</v>
      </c>
      <c r="T34">
        <v>4.5</v>
      </c>
      <c r="U34">
        <v>6.5</v>
      </c>
      <c r="V34">
        <v>7.5</v>
      </c>
      <c r="W34">
        <v>2</v>
      </c>
      <c r="X34">
        <v>2</v>
      </c>
      <c r="Y34">
        <v>0.3</v>
      </c>
      <c r="Z34">
        <v>1.8</v>
      </c>
      <c r="AA34">
        <v>35.299999999999997</v>
      </c>
      <c r="AB34">
        <v>2</v>
      </c>
      <c r="AC34">
        <v>0</v>
      </c>
      <c r="AD34">
        <v>-0.8</v>
      </c>
    </row>
    <row r="35" spans="1:30" x14ac:dyDescent="0.3">
      <c r="A35">
        <v>34</v>
      </c>
      <c r="B35" t="s">
        <v>153</v>
      </c>
      <c r="C35" t="s">
        <v>146</v>
      </c>
      <c r="D35">
        <v>21</v>
      </c>
      <c r="E35">
        <v>4</v>
      </c>
      <c r="F35">
        <v>0</v>
      </c>
      <c r="G35">
        <v>4</v>
      </c>
      <c r="H35">
        <v>34.4</v>
      </c>
      <c r="I35">
        <v>23.5</v>
      </c>
      <c r="J35">
        <v>7.5</v>
      </c>
      <c r="K35">
        <v>15.3</v>
      </c>
      <c r="L35">
        <v>49.2</v>
      </c>
      <c r="M35">
        <v>2.2999999999999998</v>
      </c>
      <c r="N35">
        <v>6.3</v>
      </c>
      <c r="O35">
        <v>36</v>
      </c>
      <c r="P35">
        <v>6.3</v>
      </c>
      <c r="Q35">
        <v>7.3</v>
      </c>
      <c r="R35">
        <v>86.2</v>
      </c>
      <c r="S35">
        <v>0.3</v>
      </c>
      <c r="T35">
        <v>2</v>
      </c>
      <c r="U35">
        <v>2.2999999999999998</v>
      </c>
      <c r="V35">
        <v>4</v>
      </c>
      <c r="W35">
        <v>1</v>
      </c>
      <c r="X35">
        <v>0.8</v>
      </c>
      <c r="Y35">
        <v>0</v>
      </c>
      <c r="Z35">
        <v>0.5</v>
      </c>
      <c r="AA35">
        <v>33.5</v>
      </c>
      <c r="AB35">
        <v>0</v>
      </c>
      <c r="AC35">
        <v>0</v>
      </c>
      <c r="AD35">
        <v>-12.8</v>
      </c>
    </row>
    <row r="36" spans="1:30" x14ac:dyDescent="0.3">
      <c r="A36">
        <v>35</v>
      </c>
      <c r="B36" t="s">
        <v>128</v>
      </c>
      <c r="C36" t="s">
        <v>129</v>
      </c>
      <c r="D36">
        <v>25</v>
      </c>
      <c r="E36">
        <v>4</v>
      </c>
      <c r="F36">
        <v>3</v>
      </c>
      <c r="G36">
        <v>1</v>
      </c>
      <c r="H36">
        <v>34.299999999999997</v>
      </c>
      <c r="I36">
        <v>29.3</v>
      </c>
      <c r="J36">
        <v>10.8</v>
      </c>
      <c r="K36">
        <v>21.5</v>
      </c>
      <c r="L36">
        <v>50</v>
      </c>
      <c r="M36">
        <v>1.5</v>
      </c>
      <c r="N36">
        <v>3.5</v>
      </c>
      <c r="O36">
        <v>42.9</v>
      </c>
      <c r="P36">
        <v>6.3</v>
      </c>
      <c r="Q36">
        <v>6.5</v>
      </c>
      <c r="R36">
        <v>96.2</v>
      </c>
      <c r="S36">
        <v>0.8</v>
      </c>
      <c r="T36">
        <v>6.5</v>
      </c>
      <c r="U36">
        <v>7.3</v>
      </c>
      <c r="V36">
        <v>8.5</v>
      </c>
      <c r="W36">
        <v>2.8</v>
      </c>
      <c r="X36">
        <v>0.5</v>
      </c>
      <c r="Y36">
        <v>0.3</v>
      </c>
      <c r="Z36">
        <v>2</v>
      </c>
      <c r="AA36">
        <v>50.2</v>
      </c>
      <c r="AB36">
        <v>2</v>
      </c>
      <c r="AC36">
        <v>1</v>
      </c>
      <c r="AD36">
        <v>14.8</v>
      </c>
    </row>
    <row r="37" spans="1:30" x14ac:dyDescent="0.3">
      <c r="A37">
        <v>36</v>
      </c>
      <c r="B37" t="s">
        <v>138</v>
      </c>
      <c r="C37" t="s">
        <v>139</v>
      </c>
      <c r="D37">
        <v>28</v>
      </c>
      <c r="E37">
        <v>4</v>
      </c>
      <c r="F37">
        <v>4</v>
      </c>
      <c r="G37">
        <v>0</v>
      </c>
      <c r="H37">
        <v>34.200000000000003</v>
      </c>
      <c r="I37">
        <v>27.3</v>
      </c>
      <c r="J37">
        <v>9.8000000000000007</v>
      </c>
      <c r="K37">
        <v>14.8</v>
      </c>
      <c r="L37">
        <v>66.099999999999994</v>
      </c>
      <c r="M37">
        <v>0.8</v>
      </c>
      <c r="N37">
        <v>2.2999999999999998</v>
      </c>
      <c r="O37">
        <v>33.299999999999997</v>
      </c>
      <c r="P37">
        <v>7</v>
      </c>
      <c r="Q37">
        <v>7.8</v>
      </c>
      <c r="R37">
        <v>90.3</v>
      </c>
      <c r="S37">
        <v>3.3</v>
      </c>
      <c r="T37">
        <v>9.8000000000000007</v>
      </c>
      <c r="U37">
        <v>13</v>
      </c>
      <c r="V37">
        <v>10</v>
      </c>
      <c r="W37">
        <v>2.2999999999999998</v>
      </c>
      <c r="X37">
        <v>1.5</v>
      </c>
      <c r="Y37">
        <v>0.5</v>
      </c>
      <c r="Z37">
        <v>2.8</v>
      </c>
      <c r="AA37">
        <v>61.6</v>
      </c>
      <c r="AB37">
        <v>4</v>
      </c>
      <c r="AC37">
        <v>2</v>
      </c>
      <c r="AD37">
        <v>17.8</v>
      </c>
    </row>
    <row r="38" spans="1:30" x14ac:dyDescent="0.3">
      <c r="A38">
        <v>37</v>
      </c>
      <c r="B38" t="s">
        <v>156</v>
      </c>
      <c r="C38" t="s">
        <v>157</v>
      </c>
      <c r="D38">
        <v>28</v>
      </c>
      <c r="E38">
        <v>4</v>
      </c>
      <c r="F38">
        <v>1</v>
      </c>
      <c r="G38">
        <v>3</v>
      </c>
      <c r="H38">
        <v>34.200000000000003</v>
      </c>
      <c r="I38">
        <v>30.3</v>
      </c>
      <c r="J38">
        <v>10.8</v>
      </c>
      <c r="K38">
        <v>21</v>
      </c>
      <c r="L38">
        <v>51.2</v>
      </c>
      <c r="M38">
        <v>3.5</v>
      </c>
      <c r="N38">
        <v>9</v>
      </c>
      <c r="O38">
        <v>38.9</v>
      </c>
      <c r="P38">
        <v>5.3</v>
      </c>
      <c r="Q38">
        <v>6.8</v>
      </c>
      <c r="R38">
        <v>77.8</v>
      </c>
      <c r="S38">
        <v>0</v>
      </c>
      <c r="T38">
        <v>5.8</v>
      </c>
      <c r="U38">
        <v>5.8</v>
      </c>
      <c r="V38">
        <v>4.3</v>
      </c>
      <c r="W38">
        <v>2.5</v>
      </c>
      <c r="X38">
        <v>0.5</v>
      </c>
      <c r="Y38">
        <v>0.5</v>
      </c>
      <c r="Z38">
        <v>3.3</v>
      </c>
      <c r="AA38">
        <v>44</v>
      </c>
      <c r="AB38">
        <v>0</v>
      </c>
      <c r="AC38">
        <v>0</v>
      </c>
      <c r="AD38">
        <v>4.8</v>
      </c>
    </row>
    <row r="39" spans="1:30" x14ac:dyDescent="0.3">
      <c r="A39">
        <v>38</v>
      </c>
      <c r="B39" t="s">
        <v>413</v>
      </c>
      <c r="C39" t="s">
        <v>122</v>
      </c>
      <c r="D39">
        <v>21</v>
      </c>
      <c r="E39">
        <v>4</v>
      </c>
      <c r="F39">
        <v>0</v>
      </c>
      <c r="G39">
        <v>4</v>
      </c>
      <c r="H39">
        <v>34.200000000000003</v>
      </c>
      <c r="I39">
        <v>13.5</v>
      </c>
      <c r="J39">
        <v>5</v>
      </c>
      <c r="K39">
        <v>13.5</v>
      </c>
      <c r="L39">
        <v>37</v>
      </c>
      <c r="M39">
        <v>1</v>
      </c>
      <c r="N39">
        <v>3.8</v>
      </c>
      <c r="O39">
        <v>26.7</v>
      </c>
      <c r="P39">
        <v>2.5</v>
      </c>
      <c r="Q39">
        <v>3.3</v>
      </c>
      <c r="R39">
        <v>76.900000000000006</v>
      </c>
      <c r="S39">
        <v>0.5</v>
      </c>
      <c r="T39">
        <v>3</v>
      </c>
      <c r="U39">
        <v>3.5</v>
      </c>
      <c r="V39">
        <v>7.3</v>
      </c>
      <c r="W39">
        <v>2.5</v>
      </c>
      <c r="X39">
        <v>2</v>
      </c>
      <c r="Y39">
        <v>0</v>
      </c>
      <c r="Z39">
        <v>3</v>
      </c>
      <c r="AA39">
        <v>32.1</v>
      </c>
      <c r="AB39">
        <v>1</v>
      </c>
      <c r="AC39">
        <v>0</v>
      </c>
      <c r="AD39">
        <v>-11.5</v>
      </c>
    </row>
    <row r="40" spans="1:30" x14ac:dyDescent="0.3">
      <c r="A40">
        <v>39</v>
      </c>
      <c r="B40" t="s">
        <v>577</v>
      </c>
      <c r="C40" t="s">
        <v>122</v>
      </c>
      <c r="D40">
        <v>24</v>
      </c>
      <c r="E40">
        <v>4</v>
      </c>
      <c r="F40">
        <v>0</v>
      </c>
      <c r="G40">
        <v>4</v>
      </c>
      <c r="H40">
        <v>34.200000000000003</v>
      </c>
      <c r="I40">
        <v>18.8</v>
      </c>
      <c r="J40">
        <v>7.3</v>
      </c>
      <c r="K40">
        <v>12.8</v>
      </c>
      <c r="L40">
        <v>56.9</v>
      </c>
      <c r="M40">
        <v>1.3</v>
      </c>
      <c r="N40">
        <v>2.8</v>
      </c>
      <c r="O40">
        <v>45.5</v>
      </c>
      <c r="P40">
        <v>3</v>
      </c>
      <c r="Q40">
        <v>3.5</v>
      </c>
      <c r="R40">
        <v>85.7</v>
      </c>
      <c r="S40">
        <v>2.2999999999999998</v>
      </c>
      <c r="T40">
        <v>5</v>
      </c>
      <c r="U40">
        <v>7.3</v>
      </c>
      <c r="V40">
        <v>1.8</v>
      </c>
      <c r="W40">
        <v>1</v>
      </c>
      <c r="X40">
        <v>1</v>
      </c>
      <c r="Y40">
        <v>0.8</v>
      </c>
      <c r="Z40">
        <v>2</v>
      </c>
      <c r="AA40">
        <v>34.299999999999997</v>
      </c>
      <c r="AB40">
        <v>0</v>
      </c>
      <c r="AC40">
        <v>0</v>
      </c>
      <c r="AD40">
        <v>-10.5</v>
      </c>
    </row>
    <row r="41" spans="1:30" x14ac:dyDescent="0.3">
      <c r="A41">
        <v>40</v>
      </c>
      <c r="B41" t="s">
        <v>350</v>
      </c>
      <c r="C41" t="s">
        <v>141</v>
      </c>
      <c r="D41">
        <v>22</v>
      </c>
      <c r="E41">
        <v>4</v>
      </c>
      <c r="F41">
        <v>2</v>
      </c>
      <c r="G41">
        <v>2</v>
      </c>
      <c r="H41">
        <v>34</v>
      </c>
      <c r="I41">
        <v>19.3</v>
      </c>
      <c r="J41">
        <v>8</v>
      </c>
      <c r="K41">
        <v>13</v>
      </c>
      <c r="L41">
        <v>61.5</v>
      </c>
      <c r="M41">
        <v>1.8</v>
      </c>
      <c r="N41">
        <v>4.3</v>
      </c>
      <c r="O41">
        <v>41.2</v>
      </c>
      <c r="P41">
        <v>1.5</v>
      </c>
      <c r="Q41">
        <v>3</v>
      </c>
      <c r="R41">
        <v>50</v>
      </c>
      <c r="S41">
        <v>0.8</v>
      </c>
      <c r="T41">
        <v>8.8000000000000007</v>
      </c>
      <c r="U41">
        <v>9.5</v>
      </c>
      <c r="V41">
        <v>6</v>
      </c>
      <c r="W41">
        <v>3.3</v>
      </c>
      <c r="X41">
        <v>0.8</v>
      </c>
      <c r="Y41">
        <v>0</v>
      </c>
      <c r="Z41">
        <v>2</v>
      </c>
      <c r="AA41">
        <v>38.700000000000003</v>
      </c>
      <c r="AB41">
        <v>2</v>
      </c>
      <c r="AC41">
        <v>0</v>
      </c>
      <c r="AD41">
        <v>-2</v>
      </c>
    </row>
    <row r="42" spans="1:30" x14ac:dyDescent="0.3">
      <c r="A42">
        <v>41</v>
      </c>
      <c r="B42" t="s">
        <v>148</v>
      </c>
      <c r="C42" t="s">
        <v>137</v>
      </c>
      <c r="D42">
        <v>23</v>
      </c>
      <c r="E42">
        <v>4</v>
      </c>
      <c r="F42">
        <v>2</v>
      </c>
      <c r="G42">
        <v>2</v>
      </c>
      <c r="H42">
        <v>34</v>
      </c>
      <c r="I42">
        <v>24.3</v>
      </c>
      <c r="J42">
        <v>9.3000000000000007</v>
      </c>
      <c r="K42">
        <v>16.8</v>
      </c>
      <c r="L42">
        <v>55.2</v>
      </c>
      <c r="M42">
        <v>4</v>
      </c>
      <c r="N42">
        <v>8.5</v>
      </c>
      <c r="O42">
        <v>47.1</v>
      </c>
      <c r="P42">
        <v>1.8</v>
      </c>
      <c r="Q42">
        <v>1.8</v>
      </c>
      <c r="R42">
        <v>100</v>
      </c>
      <c r="S42">
        <v>0</v>
      </c>
      <c r="T42">
        <v>3.5</v>
      </c>
      <c r="U42">
        <v>3.5</v>
      </c>
      <c r="V42">
        <v>4.3</v>
      </c>
      <c r="W42">
        <v>1.5</v>
      </c>
      <c r="X42">
        <v>0.5</v>
      </c>
      <c r="Y42">
        <v>0</v>
      </c>
      <c r="Z42">
        <v>0.8</v>
      </c>
      <c r="AA42">
        <v>34.799999999999997</v>
      </c>
      <c r="AB42">
        <v>0</v>
      </c>
      <c r="AC42">
        <v>0</v>
      </c>
      <c r="AD42">
        <v>-2</v>
      </c>
    </row>
    <row r="43" spans="1:30" x14ac:dyDescent="0.3">
      <c r="A43">
        <v>42</v>
      </c>
      <c r="B43" t="s">
        <v>397</v>
      </c>
      <c r="C43" t="s">
        <v>119</v>
      </c>
      <c r="D43">
        <v>25</v>
      </c>
      <c r="E43">
        <v>4</v>
      </c>
      <c r="F43">
        <v>3</v>
      </c>
      <c r="G43">
        <v>1</v>
      </c>
      <c r="H43">
        <v>34</v>
      </c>
      <c r="I43">
        <v>13.3</v>
      </c>
      <c r="J43">
        <v>4</v>
      </c>
      <c r="K43">
        <v>9.5</v>
      </c>
      <c r="L43">
        <v>42.1</v>
      </c>
      <c r="M43">
        <v>2.2999999999999998</v>
      </c>
      <c r="N43">
        <v>5.5</v>
      </c>
      <c r="O43">
        <v>40.9</v>
      </c>
      <c r="P43">
        <v>3</v>
      </c>
      <c r="Q43">
        <v>3.8</v>
      </c>
      <c r="R43">
        <v>80</v>
      </c>
      <c r="S43">
        <v>1</v>
      </c>
      <c r="T43">
        <v>2.2999999999999998</v>
      </c>
      <c r="U43">
        <v>3.3</v>
      </c>
      <c r="V43">
        <v>3.8</v>
      </c>
      <c r="W43">
        <v>0.8</v>
      </c>
      <c r="X43">
        <v>1.5</v>
      </c>
      <c r="Y43">
        <v>0.5</v>
      </c>
      <c r="Z43">
        <v>2</v>
      </c>
      <c r="AA43">
        <v>28</v>
      </c>
      <c r="AB43">
        <v>0</v>
      </c>
      <c r="AC43">
        <v>0</v>
      </c>
      <c r="AD43">
        <v>6.8</v>
      </c>
    </row>
    <row r="44" spans="1:30" x14ac:dyDescent="0.3">
      <c r="A44">
        <v>43</v>
      </c>
      <c r="B44" t="s">
        <v>182</v>
      </c>
      <c r="C44" t="s">
        <v>125</v>
      </c>
      <c r="D44">
        <v>21</v>
      </c>
      <c r="E44">
        <v>4</v>
      </c>
      <c r="F44">
        <v>3</v>
      </c>
      <c r="G44">
        <v>1</v>
      </c>
      <c r="H44">
        <v>33.9</v>
      </c>
      <c r="I44">
        <v>20</v>
      </c>
      <c r="J44">
        <v>7</v>
      </c>
      <c r="K44">
        <v>14</v>
      </c>
      <c r="L44">
        <v>50</v>
      </c>
      <c r="M44">
        <v>1.8</v>
      </c>
      <c r="N44">
        <v>4.5</v>
      </c>
      <c r="O44">
        <v>38.9</v>
      </c>
      <c r="P44">
        <v>4.3</v>
      </c>
      <c r="Q44">
        <v>4.8</v>
      </c>
      <c r="R44">
        <v>89.5</v>
      </c>
      <c r="S44">
        <v>0.3</v>
      </c>
      <c r="T44">
        <v>4.8</v>
      </c>
      <c r="U44">
        <v>5</v>
      </c>
      <c r="V44">
        <v>5.3</v>
      </c>
      <c r="W44">
        <v>2</v>
      </c>
      <c r="X44">
        <v>1.8</v>
      </c>
      <c r="Y44">
        <v>0.5</v>
      </c>
      <c r="Z44">
        <v>3</v>
      </c>
      <c r="AA44">
        <v>38.6</v>
      </c>
      <c r="AB44">
        <v>1</v>
      </c>
      <c r="AC44">
        <v>0</v>
      </c>
      <c r="AD44">
        <v>4.3</v>
      </c>
    </row>
    <row r="45" spans="1:30" x14ac:dyDescent="0.3">
      <c r="A45">
        <v>44</v>
      </c>
      <c r="B45" t="s">
        <v>183</v>
      </c>
      <c r="C45" t="s">
        <v>129</v>
      </c>
      <c r="D45">
        <v>22</v>
      </c>
      <c r="E45">
        <v>4</v>
      </c>
      <c r="F45">
        <v>3</v>
      </c>
      <c r="G45">
        <v>1</v>
      </c>
      <c r="H45">
        <v>33.9</v>
      </c>
      <c r="I45">
        <v>22</v>
      </c>
      <c r="J45">
        <v>7.3</v>
      </c>
      <c r="K45">
        <v>12</v>
      </c>
      <c r="L45">
        <v>60.4</v>
      </c>
      <c r="M45">
        <v>4.8</v>
      </c>
      <c r="N45">
        <v>8.3000000000000007</v>
      </c>
      <c r="O45">
        <v>57.6</v>
      </c>
      <c r="P45">
        <v>2.8</v>
      </c>
      <c r="Q45">
        <v>2.8</v>
      </c>
      <c r="R45">
        <v>100</v>
      </c>
      <c r="S45">
        <v>0</v>
      </c>
      <c r="T45">
        <v>2.2999999999999998</v>
      </c>
      <c r="U45">
        <v>2.2999999999999998</v>
      </c>
      <c r="V45">
        <v>1.5</v>
      </c>
      <c r="W45">
        <v>1.3</v>
      </c>
      <c r="X45">
        <v>2</v>
      </c>
      <c r="Y45">
        <v>0.8</v>
      </c>
      <c r="Z45">
        <v>2.2999999999999998</v>
      </c>
      <c r="AA45">
        <v>34</v>
      </c>
      <c r="AB45">
        <v>0</v>
      </c>
      <c r="AC45">
        <v>0</v>
      </c>
      <c r="AD45">
        <v>5.3</v>
      </c>
    </row>
    <row r="46" spans="1:30" x14ac:dyDescent="0.3">
      <c r="A46">
        <v>45</v>
      </c>
      <c r="B46" t="s">
        <v>145</v>
      </c>
      <c r="C46" t="s">
        <v>146</v>
      </c>
      <c r="D46">
        <v>22</v>
      </c>
      <c r="E46">
        <v>4</v>
      </c>
      <c r="F46">
        <v>0</v>
      </c>
      <c r="G46">
        <v>4</v>
      </c>
      <c r="H46">
        <v>33.799999999999997</v>
      </c>
      <c r="I46">
        <v>16.5</v>
      </c>
      <c r="J46">
        <v>6</v>
      </c>
      <c r="K46">
        <v>13</v>
      </c>
      <c r="L46">
        <v>46.2</v>
      </c>
      <c r="M46">
        <v>1.5</v>
      </c>
      <c r="N46">
        <v>4.3</v>
      </c>
      <c r="O46">
        <v>35.299999999999997</v>
      </c>
      <c r="P46">
        <v>3</v>
      </c>
      <c r="Q46">
        <v>3.8</v>
      </c>
      <c r="R46">
        <v>80</v>
      </c>
      <c r="S46">
        <v>1</v>
      </c>
      <c r="T46">
        <v>3.8</v>
      </c>
      <c r="U46">
        <v>4.8</v>
      </c>
      <c r="V46">
        <v>6.3</v>
      </c>
      <c r="W46">
        <v>2.5</v>
      </c>
      <c r="X46">
        <v>1</v>
      </c>
      <c r="Y46">
        <v>0.3</v>
      </c>
      <c r="Z46">
        <v>1.8</v>
      </c>
      <c r="AA46">
        <v>32.799999999999997</v>
      </c>
      <c r="AB46">
        <v>1</v>
      </c>
      <c r="AC46">
        <v>1</v>
      </c>
      <c r="AD46">
        <v>-16.3</v>
      </c>
    </row>
    <row r="47" spans="1:30" x14ac:dyDescent="0.3">
      <c r="A47">
        <v>46</v>
      </c>
      <c r="B47" t="s">
        <v>143</v>
      </c>
      <c r="C47" t="s">
        <v>129</v>
      </c>
      <c r="D47">
        <v>31</v>
      </c>
      <c r="E47">
        <v>4</v>
      </c>
      <c r="F47">
        <v>3</v>
      </c>
      <c r="G47">
        <v>1</v>
      </c>
      <c r="H47">
        <v>33.700000000000003</v>
      </c>
      <c r="I47">
        <v>18.3</v>
      </c>
      <c r="J47">
        <v>7.3</v>
      </c>
      <c r="K47">
        <v>16.5</v>
      </c>
      <c r="L47">
        <v>43.9</v>
      </c>
      <c r="M47">
        <v>3</v>
      </c>
      <c r="N47">
        <v>7</v>
      </c>
      <c r="O47">
        <v>42.9</v>
      </c>
      <c r="P47">
        <v>0.8</v>
      </c>
      <c r="Q47">
        <v>0.8</v>
      </c>
      <c r="R47">
        <v>100</v>
      </c>
      <c r="S47">
        <v>0.5</v>
      </c>
      <c r="T47">
        <v>2.5</v>
      </c>
      <c r="U47">
        <v>3</v>
      </c>
      <c r="V47">
        <v>5.5</v>
      </c>
      <c r="W47">
        <v>1.8</v>
      </c>
      <c r="X47">
        <v>1.3</v>
      </c>
      <c r="Y47">
        <v>0.8</v>
      </c>
      <c r="Z47">
        <v>1.8</v>
      </c>
      <c r="AA47">
        <v>34.4</v>
      </c>
      <c r="AB47">
        <v>0</v>
      </c>
      <c r="AC47">
        <v>0</v>
      </c>
      <c r="AD47">
        <v>11</v>
      </c>
    </row>
    <row r="48" spans="1:30" x14ac:dyDescent="0.3">
      <c r="A48">
        <v>47</v>
      </c>
      <c r="B48" t="s">
        <v>61</v>
      </c>
      <c r="C48" t="s">
        <v>110</v>
      </c>
      <c r="D48">
        <v>27</v>
      </c>
      <c r="E48">
        <v>2</v>
      </c>
      <c r="F48">
        <v>2</v>
      </c>
      <c r="G48">
        <v>0</v>
      </c>
      <c r="H48">
        <v>33.700000000000003</v>
      </c>
      <c r="I48">
        <v>22</v>
      </c>
      <c r="J48">
        <v>7.5</v>
      </c>
      <c r="K48">
        <v>12.5</v>
      </c>
      <c r="L48">
        <v>60</v>
      </c>
      <c r="M48">
        <v>3.5</v>
      </c>
      <c r="N48">
        <v>7</v>
      </c>
      <c r="O48">
        <v>50</v>
      </c>
      <c r="P48">
        <v>3.5</v>
      </c>
      <c r="Q48">
        <v>4.5</v>
      </c>
      <c r="R48">
        <v>77.8</v>
      </c>
      <c r="S48">
        <v>0</v>
      </c>
      <c r="T48">
        <v>1</v>
      </c>
      <c r="U48">
        <v>1</v>
      </c>
      <c r="V48">
        <v>6</v>
      </c>
      <c r="W48">
        <v>2.5</v>
      </c>
      <c r="X48">
        <v>0.5</v>
      </c>
      <c r="Y48">
        <v>2</v>
      </c>
      <c r="Z48">
        <v>0.5</v>
      </c>
      <c r="AA48">
        <v>37.200000000000003</v>
      </c>
      <c r="AB48">
        <v>0</v>
      </c>
      <c r="AC48">
        <v>0</v>
      </c>
      <c r="AD48">
        <v>2.5</v>
      </c>
    </row>
    <row r="49" spans="1:30" x14ac:dyDescent="0.3">
      <c r="A49">
        <v>48</v>
      </c>
      <c r="B49" t="s">
        <v>95</v>
      </c>
      <c r="C49" t="s">
        <v>96</v>
      </c>
      <c r="D49">
        <v>32</v>
      </c>
      <c r="E49">
        <v>1</v>
      </c>
      <c r="F49">
        <v>1</v>
      </c>
      <c r="G49">
        <v>0</v>
      </c>
      <c r="H49">
        <v>33.6</v>
      </c>
      <c r="I49">
        <v>30</v>
      </c>
      <c r="J49">
        <v>8</v>
      </c>
      <c r="K49">
        <v>19</v>
      </c>
      <c r="L49">
        <v>42.1</v>
      </c>
      <c r="M49">
        <v>2</v>
      </c>
      <c r="N49">
        <v>10</v>
      </c>
      <c r="O49">
        <v>20</v>
      </c>
      <c r="P49">
        <v>12</v>
      </c>
      <c r="Q49">
        <v>14</v>
      </c>
      <c r="R49">
        <v>85.7</v>
      </c>
      <c r="S49">
        <v>1</v>
      </c>
      <c r="T49">
        <v>6</v>
      </c>
      <c r="U49">
        <v>7</v>
      </c>
      <c r="V49">
        <v>12</v>
      </c>
      <c r="W49">
        <v>2</v>
      </c>
      <c r="X49">
        <v>0</v>
      </c>
      <c r="Y49">
        <v>0</v>
      </c>
      <c r="Z49">
        <v>1</v>
      </c>
      <c r="AA49">
        <v>54.4</v>
      </c>
      <c r="AB49">
        <v>1</v>
      </c>
      <c r="AC49">
        <v>0</v>
      </c>
      <c r="AD49">
        <v>18</v>
      </c>
    </row>
    <row r="50" spans="1:30" x14ac:dyDescent="0.3">
      <c r="A50">
        <v>49</v>
      </c>
      <c r="B50" t="s">
        <v>187</v>
      </c>
      <c r="C50" t="s">
        <v>98</v>
      </c>
      <c r="D50">
        <v>20</v>
      </c>
      <c r="E50">
        <v>4</v>
      </c>
      <c r="F50">
        <v>1</v>
      </c>
      <c r="G50">
        <v>3</v>
      </c>
      <c r="H50">
        <v>33.6</v>
      </c>
      <c r="I50">
        <v>23.3</v>
      </c>
      <c r="J50">
        <v>10.3</v>
      </c>
      <c r="K50">
        <v>18.3</v>
      </c>
      <c r="L50">
        <v>56.2</v>
      </c>
      <c r="M50">
        <v>2</v>
      </c>
      <c r="N50">
        <v>4.8</v>
      </c>
      <c r="O50">
        <v>42.1</v>
      </c>
      <c r="P50">
        <v>0.8</v>
      </c>
      <c r="Q50">
        <v>1.5</v>
      </c>
      <c r="R50">
        <v>50</v>
      </c>
      <c r="S50">
        <v>2</v>
      </c>
      <c r="T50">
        <v>8.3000000000000007</v>
      </c>
      <c r="U50">
        <v>10.3</v>
      </c>
      <c r="V50">
        <v>6.5</v>
      </c>
      <c r="W50">
        <v>2.8</v>
      </c>
      <c r="X50">
        <v>0.5</v>
      </c>
      <c r="Y50">
        <v>1</v>
      </c>
      <c r="Z50">
        <v>1</v>
      </c>
      <c r="AA50">
        <v>47.1</v>
      </c>
      <c r="AB50">
        <v>3</v>
      </c>
      <c r="AC50">
        <v>0</v>
      </c>
      <c r="AD50">
        <v>-1</v>
      </c>
    </row>
    <row r="51" spans="1:30" x14ac:dyDescent="0.3">
      <c r="A51">
        <v>50</v>
      </c>
      <c r="B51" t="s">
        <v>207</v>
      </c>
      <c r="C51" t="s">
        <v>106</v>
      </c>
      <c r="D51">
        <v>30</v>
      </c>
      <c r="E51">
        <v>4</v>
      </c>
      <c r="F51">
        <v>1</v>
      </c>
      <c r="G51">
        <v>3</v>
      </c>
      <c r="H51">
        <v>33.5</v>
      </c>
      <c r="I51">
        <v>18</v>
      </c>
      <c r="J51">
        <v>6.3</v>
      </c>
      <c r="K51">
        <v>11.3</v>
      </c>
      <c r="L51">
        <v>55.6</v>
      </c>
      <c r="M51">
        <v>2.2999999999999998</v>
      </c>
      <c r="N51">
        <v>4</v>
      </c>
      <c r="O51">
        <v>56.3</v>
      </c>
      <c r="P51">
        <v>3.3</v>
      </c>
      <c r="Q51">
        <v>3.8</v>
      </c>
      <c r="R51">
        <v>86.7</v>
      </c>
      <c r="S51">
        <v>0.3</v>
      </c>
      <c r="T51">
        <v>5.3</v>
      </c>
      <c r="U51">
        <v>5.5</v>
      </c>
      <c r="V51">
        <v>4</v>
      </c>
      <c r="W51">
        <v>1.3</v>
      </c>
      <c r="X51">
        <v>0</v>
      </c>
      <c r="Y51">
        <v>0</v>
      </c>
      <c r="Z51">
        <v>1.5</v>
      </c>
      <c r="AA51">
        <v>29.4</v>
      </c>
      <c r="AB51">
        <v>0</v>
      </c>
      <c r="AC51">
        <v>0</v>
      </c>
      <c r="AD51">
        <v>3.8</v>
      </c>
    </row>
    <row r="52" spans="1:30" x14ac:dyDescent="0.3">
      <c r="A52">
        <v>51</v>
      </c>
      <c r="B52" t="s">
        <v>31</v>
      </c>
      <c r="C52" t="s">
        <v>30</v>
      </c>
      <c r="D52">
        <v>28</v>
      </c>
      <c r="E52">
        <v>4</v>
      </c>
      <c r="F52">
        <v>2</v>
      </c>
      <c r="G52">
        <v>2</v>
      </c>
      <c r="H52">
        <v>33.5</v>
      </c>
      <c r="I52">
        <v>26</v>
      </c>
      <c r="J52">
        <v>9.8000000000000007</v>
      </c>
      <c r="K52">
        <v>17</v>
      </c>
      <c r="L52">
        <v>57.4</v>
      </c>
      <c r="M52">
        <v>2</v>
      </c>
      <c r="N52">
        <v>4.5</v>
      </c>
      <c r="O52">
        <v>44.4</v>
      </c>
      <c r="P52">
        <v>4.5</v>
      </c>
      <c r="Q52">
        <v>5.5</v>
      </c>
      <c r="R52">
        <v>81.8</v>
      </c>
      <c r="S52">
        <v>1</v>
      </c>
      <c r="T52">
        <v>1.8</v>
      </c>
      <c r="U52">
        <v>2.8</v>
      </c>
      <c r="V52">
        <v>4.8</v>
      </c>
      <c r="W52">
        <v>3.5</v>
      </c>
      <c r="X52">
        <v>0</v>
      </c>
      <c r="Y52">
        <v>0.3</v>
      </c>
      <c r="Z52">
        <v>1.5</v>
      </c>
      <c r="AA52">
        <v>33.700000000000003</v>
      </c>
      <c r="AB52">
        <v>0</v>
      </c>
      <c r="AC52">
        <v>0</v>
      </c>
      <c r="AD52">
        <v>-6</v>
      </c>
    </row>
    <row r="53" spans="1:30" x14ac:dyDescent="0.3">
      <c r="A53">
        <v>52</v>
      </c>
      <c r="B53" t="s">
        <v>220</v>
      </c>
      <c r="C53" t="s">
        <v>94</v>
      </c>
      <c r="D53">
        <v>24</v>
      </c>
      <c r="E53">
        <v>3</v>
      </c>
      <c r="F53">
        <v>3</v>
      </c>
      <c r="G53">
        <v>0</v>
      </c>
      <c r="H53">
        <v>33.4</v>
      </c>
      <c r="I53">
        <v>16</v>
      </c>
      <c r="J53">
        <v>6</v>
      </c>
      <c r="K53">
        <v>10.3</v>
      </c>
      <c r="L53">
        <v>58.1</v>
      </c>
      <c r="M53">
        <v>0</v>
      </c>
      <c r="N53">
        <v>0</v>
      </c>
      <c r="O53">
        <v>0</v>
      </c>
      <c r="P53">
        <v>4</v>
      </c>
      <c r="Q53">
        <v>4.3</v>
      </c>
      <c r="R53">
        <v>92.3</v>
      </c>
      <c r="S53">
        <v>6.3</v>
      </c>
      <c r="T53">
        <v>6.3</v>
      </c>
      <c r="U53">
        <v>12.7</v>
      </c>
      <c r="V53">
        <v>1.7</v>
      </c>
      <c r="W53">
        <v>1</v>
      </c>
      <c r="X53">
        <v>0.7</v>
      </c>
      <c r="Y53">
        <v>2</v>
      </c>
      <c r="Z53">
        <v>3</v>
      </c>
      <c r="AA53">
        <v>40.700000000000003</v>
      </c>
      <c r="AB53">
        <v>3</v>
      </c>
      <c r="AC53">
        <v>0</v>
      </c>
      <c r="AD53">
        <v>7</v>
      </c>
    </row>
    <row r="54" spans="1:30" x14ac:dyDescent="0.3">
      <c r="A54">
        <v>53</v>
      </c>
      <c r="B54" t="s">
        <v>214</v>
      </c>
      <c r="C54" t="s">
        <v>135</v>
      </c>
      <c r="D54">
        <v>31</v>
      </c>
      <c r="E54">
        <v>4</v>
      </c>
      <c r="F54">
        <v>2</v>
      </c>
      <c r="G54">
        <v>2</v>
      </c>
      <c r="H54">
        <v>33.4</v>
      </c>
      <c r="I54">
        <v>21.8</v>
      </c>
      <c r="J54">
        <v>8</v>
      </c>
      <c r="K54">
        <v>15</v>
      </c>
      <c r="L54">
        <v>53.3</v>
      </c>
      <c r="M54">
        <v>2</v>
      </c>
      <c r="N54">
        <v>5</v>
      </c>
      <c r="O54">
        <v>40</v>
      </c>
      <c r="P54">
        <v>3.8</v>
      </c>
      <c r="Q54">
        <v>5</v>
      </c>
      <c r="R54">
        <v>75</v>
      </c>
      <c r="S54">
        <v>1</v>
      </c>
      <c r="T54">
        <v>5.3</v>
      </c>
      <c r="U54">
        <v>6.3</v>
      </c>
      <c r="V54">
        <v>5.3</v>
      </c>
      <c r="W54">
        <v>2</v>
      </c>
      <c r="X54">
        <v>2.2999999999999998</v>
      </c>
      <c r="Y54">
        <v>0.3</v>
      </c>
      <c r="Z54">
        <v>2</v>
      </c>
      <c r="AA54">
        <v>42.6</v>
      </c>
      <c r="AB54">
        <v>0</v>
      </c>
      <c r="AC54">
        <v>0</v>
      </c>
      <c r="AD54">
        <v>2.5</v>
      </c>
    </row>
    <row r="55" spans="1:30" x14ac:dyDescent="0.3">
      <c r="A55">
        <v>54</v>
      </c>
      <c r="B55" t="s">
        <v>167</v>
      </c>
      <c r="C55" t="s">
        <v>119</v>
      </c>
      <c r="D55">
        <v>24</v>
      </c>
      <c r="E55">
        <v>4</v>
      </c>
      <c r="F55">
        <v>3</v>
      </c>
      <c r="G55">
        <v>1</v>
      </c>
      <c r="H55">
        <v>33.299999999999997</v>
      </c>
      <c r="I55">
        <v>27.5</v>
      </c>
      <c r="J55">
        <v>10.8</v>
      </c>
      <c r="K55">
        <v>22</v>
      </c>
      <c r="L55">
        <v>48.9</v>
      </c>
      <c r="M55">
        <v>3</v>
      </c>
      <c r="N55">
        <v>8.8000000000000007</v>
      </c>
      <c r="O55">
        <v>34.299999999999997</v>
      </c>
      <c r="P55">
        <v>3</v>
      </c>
      <c r="Q55">
        <v>3.5</v>
      </c>
      <c r="R55">
        <v>85.7</v>
      </c>
      <c r="S55">
        <v>1.5</v>
      </c>
      <c r="T55">
        <v>5</v>
      </c>
      <c r="U55">
        <v>6.5</v>
      </c>
      <c r="V55">
        <v>3.5</v>
      </c>
      <c r="W55">
        <v>2</v>
      </c>
      <c r="X55">
        <v>1.3</v>
      </c>
      <c r="Y55">
        <v>0.5</v>
      </c>
      <c r="Z55">
        <v>2.2999999999999998</v>
      </c>
      <c r="AA55">
        <v>43.8</v>
      </c>
      <c r="AB55">
        <v>1</v>
      </c>
      <c r="AC55">
        <v>0</v>
      </c>
      <c r="AD55">
        <v>2.8</v>
      </c>
    </row>
    <row r="56" spans="1:30" x14ac:dyDescent="0.3">
      <c r="A56">
        <v>55</v>
      </c>
      <c r="B56" t="s">
        <v>101</v>
      </c>
      <c r="C56" t="s">
        <v>102</v>
      </c>
      <c r="D56">
        <v>25</v>
      </c>
      <c r="E56">
        <v>3</v>
      </c>
      <c r="F56">
        <v>2</v>
      </c>
      <c r="G56">
        <v>1</v>
      </c>
      <c r="H56">
        <v>33.200000000000003</v>
      </c>
      <c r="I56">
        <v>32.700000000000003</v>
      </c>
      <c r="J56">
        <v>12.7</v>
      </c>
      <c r="K56">
        <v>22.7</v>
      </c>
      <c r="L56">
        <v>55.9</v>
      </c>
      <c r="M56">
        <v>2.2999999999999998</v>
      </c>
      <c r="N56">
        <v>7.7</v>
      </c>
      <c r="O56">
        <v>30.4</v>
      </c>
      <c r="P56">
        <v>5</v>
      </c>
      <c r="Q56">
        <v>7</v>
      </c>
      <c r="R56">
        <v>71.400000000000006</v>
      </c>
      <c r="S56">
        <v>0.3</v>
      </c>
      <c r="T56">
        <v>7.7</v>
      </c>
      <c r="U56">
        <v>8</v>
      </c>
      <c r="V56">
        <v>3.7</v>
      </c>
      <c r="W56">
        <v>3.3</v>
      </c>
      <c r="X56">
        <v>1.3</v>
      </c>
      <c r="Y56">
        <v>0.3</v>
      </c>
      <c r="Z56">
        <v>2.2999999999999998</v>
      </c>
      <c r="AA56">
        <v>49.4</v>
      </c>
      <c r="AB56">
        <v>0</v>
      </c>
      <c r="AC56">
        <v>0</v>
      </c>
      <c r="AD56">
        <v>11.3</v>
      </c>
    </row>
    <row r="57" spans="1:30" x14ac:dyDescent="0.3">
      <c r="A57">
        <v>56</v>
      </c>
      <c r="B57" t="s">
        <v>243</v>
      </c>
      <c r="C57" t="s">
        <v>146</v>
      </c>
      <c r="D57">
        <v>22</v>
      </c>
      <c r="E57">
        <v>4</v>
      </c>
      <c r="F57">
        <v>0</v>
      </c>
      <c r="G57">
        <v>4</v>
      </c>
      <c r="H57">
        <v>33.1</v>
      </c>
      <c r="I57">
        <v>18</v>
      </c>
      <c r="J57">
        <v>7.3</v>
      </c>
      <c r="K57">
        <v>10.8</v>
      </c>
      <c r="L57">
        <v>67.400000000000006</v>
      </c>
      <c r="M57">
        <v>1</v>
      </c>
      <c r="N57">
        <v>2.8</v>
      </c>
      <c r="O57">
        <v>36.4</v>
      </c>
      <c r="P57">
        <v>2.5</v>
      </c>
      <c r="Q57">
        <v>3.5</v>
      </c>
      <c r="R57">
        <v>71.400000000000006</v>
      </c>
      <c r="S57">
        <v>1.5</v>
      </c>
      <c r="T57">
        <v>3.3</v>
      </c>
      <c r="U57">
        <v>4.8</v>
      </c>
      <c r="V57">
        <v>1.5</v>
      </c>
      <c r="W57">
        <v>1.3</v>
      </c>
      <c r="X57">
        <v>0.3</v>
      </c>
      <c r="Y57">
        <v>0.8</v>
      </c>
      <c r="Z57">
        <v>2.2999999999999998</v>
      </c>
      <c r="AA57">
        <v>27.7</v>
      </c>
      <c r="AB57">
        <v>0</v>
      </c>
      <c r="AC57">
        <v>0</v>
      </c>
      <c r="AD57">
        <v>-16.8</v>
      </c>
    </row>
    <row r="58" spans="1:30" x14ac:dyDescent="0.3">
      <c r="A58">
        <v>57</v>
      </c>
      <c r="B58" t="s">
        <v>247</v>
      </c>
      <c r="C58" t="s">
        <v>102</v>
      </c>
      <c r="D58">
        <v>28</v>
      </c>
      <c r="E58">
        <v>4</v>
      </c>
      <c r="F58">
        <v>3</v>
      </c>
      <c r="G58">
        <v>1</v>
      </c>
      <c r="H58">
        <v>33.1</v>
      </c>
      <c r="I58">
        <v>17</v>
      </c>
      <c r="J58">
        <v>5.5</v>
      </c>
      <c r="K58">
        <v>11</v>
      </c>
      <c r="L58">
        <v>50</v>
      </c>
      <c r="M58">
        <v>3.8</v>
      </c>
      <c r="N58">
        <v>7</v>
      </c>
      <c r="O58">
        <v>53.6</v>
      </c>
      <c r="P58">
        <v>2.2999999999999998</v>
      </c>
      <c r="Q58">
        <v>2.8</v>
      </c>
      <c r="R58">
        <v>81.8</v>
      </c>
      <c r="S58">
        <v>1</v>
      </c>
      <c r="T58">
        <v>4.5</v>
      </c>
      <c r="U58">
        <v>5.5</v>
      </c>
      <c r="V58">
        <v>6</v>
      </c>
      <c r="W58">
        <v>0.8</v>
      </c>
      <c r="X58">
        <v>0.5</v>
      </c>
      <c r="Y58">
        <v>1.8</v>
      </c>
      <c r="Z58">
        <v>1</v>
      </c>
      <c r="AA58">
        <v>38.6</v>
      </c>
      <c r="AB58">
        <v>1</v>
      </c>
      <c r="AC58">
        <v>0</v>
      </c>
      <c r="AD58">
        <v>14.8</v>
      </c>
    </row>
    <row r="59" spans="1:30" x14ac:dyDescent="0.3">
      <c r="A59">
        <v>58</v>
      </c>
      <c r="B59" t="s">
        <v>164</v>
      </c>
      <c r="C59" t="s">
        <v>113</v>
      </c>
      <c r="D59">
        <v>22</v>
      </c>
      <c r="E59">
        <v>4</v>
      </c>
      <c r="F59">
        <v>2</v>
      </c>
      <c r="G59">
        <v>2</v>
      </c>
      <c r="H59">
        <v>33</v>
      </c>
      <c r="I59">
        <v>13.3</v>
      </c>
      <c r="J59">
        <v>5</v>
      </c>
      <c r="K59">
        <v>11</v>
      </c>
      <c r="L59">
        <v>45.5</v>
      </c>
      <c r="M59">
        <v>3.3</v>
      </c>
      <c r="N59">
        <v>8</v>
      </c>
      <c r="O59">
        <v>40.6</v>
      </c>
      <c r="P59">
        <v>0</v>
      </c>
      <c r="Q59">
        <v>0.5</v>
      </c>
      <c r="R59">
        <v>0</v>
      </c>
      <c r="S59">
        <v>0.8</v>
      </c>
      <c r="T59">
        <v>3.5</v>
      </c>
      <c r="U59">
        <v>4.3</v>
      </c>
      <c r="V59">
        <v>1.5</v>
      </c>
      <c r="W59">
        <v>0.5</v>
      </c>
      <c r="X59">
        <v>0.8</v>
      </c>
      <c r="Y59">
        <v>0</v>
      </c>
      <c r="Z59">
        <v>3.5</v>
      </c>
      <c r="AA59">
        <v>22.4</v>
      </c>
      <c r="AB59">
        <v>0</v>
      </c>
      <c r="AC59">
        <v>0</v>
      </c>
      <c r="AD59">
        <v>2.2999999999999998</v>
      </c>
    </row>
    <row r="60" spans="1:30" x14ac:dyDescent="0.3">
      <c r="A60">
        <v>59</v>
      </c>
      <c r="B60" t="s">
        <v>97</v>
      </c>
      <c r="C60" t="s">
        <v>98</v>
      </c>
      <c r="D60">
        <v>24</v>
      </c>
      <c r="E60">
        <v>3</v>
      </c>
      <c r="F60">
        <v>1</v>
      </c>
      <c r="G60">
        <v>2</v>
      </c>
      <c r="H60">
        <v>32.6</v>
      </c>
      <c r="I60">
        <v>29.3</v>
      </c>
      <c r="J60">
        <v>9.3000000000000007</v>
      </c>
      <c r="K60">
        <v>18</v>
      </c>
      <c r="L60">
        <v>51.9</v>
      </c>
      <c r="M60">
        <v>0.7</v>
      </c>
      <c r="N60">
        <v>1.7</v>
      </c>
      <c r="O60">
        <v>40</v>
      </c>
      <c r="P60">
        <v>10</v>
      </c>
      <c r="Q60">
        <v>11</v>
      </c>
      <c r="R60">
        <v>90.9</v>
      </c>
      <c r="S60">
        <v>0.7</v>
      </c>
      <c r="T60">
        <v>3</v>
      </c>
      <c r="U60">
        <v>3.7</v>
      </c>
      <c r="V60">
        <v>4.7</v>
      </c>
      <c r="W60">
        <v>2.2999999999999998</v>
      </c>
      <c r="X60">
        <v>2</v>
      </c>
      <c r="Y60">
        <v>1.3</v>
      </c>
      <c r="Z60">
        <v>2.2999999999999998</v>
      </c>
      <c r="AA60">
        <v>48.4</v>
      </c>
      <c r="AB60">
        <v>0</v>
      </c>
      <c r="AC60">
        <v>0</v>
      </c>
      <c r="AD60">
        <v>0.7</v>
      </c>
    </row>
    <row r="61" spans="1:30" x14ac:dyDescent="0.3">
      <c r="A61">
        <v>60</v>
      </c>
      <c r="B61" t="s">
        <v>111</v>
      </c>
      <c r="C61" t="s">
        <v>102</v>
      </c>
      <c r="D61">
        <v>26</v>
      </c>
      <c r="E61">
        <v>4</v>
      </c>
      <c r="F61">
        <v>3</v>
      </c>
      <c r="G61">
        <v>1</v>
      </c>
      <c r="H61">
        <v>32.6</v>
      </c>
      <c r="I61">
        <v>28.3</v>
      </c>
      <c r="J61">
        <v>11.8</v>
      </c>
      <c r="K61">
        <v>21.8</v>
      </c>
      <c r="L61">
        <v>54</v>
      </c>
      <c r="M61">
        <v>2.2999999999999998</v>
      </c>
      <c r="N61">
        <v>6.8</v>
      </c>
      <c r="O61">
        <v>33.299999999999997</v>
      </c>
      <c r="P61">
        <v>2.5</v>
      </c>
      <c r="Q61">
        <v>3.5</v>
      </c>
      <c r="R61">
        <v>71.400000000000006</v>
      </c>
      <c r="S61">
        <v>0.8</v>
      </c>
      <c r="T61">
        <v>6.3</v>
      </c>
      <c r="U61">
        <v>7</v>
      </c>
      <c r="V61">
        <v>3.8</v>
      </c>
      <c r="W61">
        <v>3.3</v>
      </c>
      <c r="X61">
        <v>0.5</v>
      </c>
      <c r="Y61">
        <v>0</v>
      </c>
      <c r="Z61">
        <v>1.5</v>
      </c>
      <c r="AA61">
        <v>40.5</v>
      </c>
      <c r="AB61">
        <v>1</v>
      </c>
      <c r="AC61">
        <v>0</v>
      </c>
      <c r="AD61">
        <v>8.8000000000000007</v>
      </c>
    </row>
    <row r="62" spans="1:30" x14ac:dyDescent="0.3">
      <c r="A62">
        <v>61</v>
      </c>
      <c r="B62" t="s">
        <v>231</v>
      </c>
      <c r="C62" t="s">
        <v>113</v>
      </c>
      <c r="D62">
        <v>30</v>
      </c>
      <c r="E62">
        <v>4</v>
      </c>
      <c r="F62">
        <v>2</v>
      </c>
      <c r="G62">
        <v>2</v>
      </c>
      <c r="H62">
        <v>32.4</v>
      </c>
      <c r="I62">
        <v>17.8</v>
      </c>
      <c r="J62">
        <v>5.3</v>
      </c>
      <c r="K62">
        <v>10.8</v>
      </c>
      <c r="L62">
        <v>48.8</v>
      </c>
      <c r="M62">
        <v>1.5</v>
      </c>
      <c r="N62">
        <v>3.8</v>
      </c>
      <c r="O62">
        <v>40</v>
      </c>
      <c r="P62">
        <v>5.8</v>
      </c>
      <c r="Q62">
        <v>7</v>
      </c>
      <c r="R62">
        <v>82.1</v>
      </c>
      <c r="S62">
        <v>1.5</v>
      </c>
      <c r="T62">
        <v>2.5</v>
      </c>
      <c r="U62">
        <v>4</v>
      </c>
      <c r="V62">
        <v>1.8</v>
      </c>
      <c r="W62">
        <v>0.8</v>
      </c>
      <c r="X62">
        <v>0.3</v>
      </c>
      <c r="Y62">
        <v>0</v>
      </c>
      <c r="Z62">
        <v>0.8</v>
      </c>
      <c r="AA62">
        <v>25.2</v>
      </c>
      <c r="AB62">
        <v>0</v>
      </c>
      <c r="AC62">
        <v>0</v>
      </c>
      <c r="AD62">
        <v>4.8</v>
      </c>
    </row>
    <row r="63" spans="1:30" x14ac:dyDescent="0.3">
      <c r="A63">
        <v>62</v>
      </c>
      <c r="B63" t="s">
        <v>450</v>
      </c>
      <c r="C63" t="s">
        <v>122</v>
      </c>
      <c r="D63">
        <v>31</v>
      </c>
      <c r="E63">
        <v>2</v>
      </c>
      <c r="F63">
        <v>0</v>
      </c>
      <c r="G63">
        <v>2</v>
      </c>
      <c r="H63">
        <v>32.299999999999997</v>
      </c>
      <c r="I63">
        <v>11</v>
      </c>
      <c r="J63">
        <v>3.5</v>
      </c>
      <c r="K63">
        <v>10</v>
      </c>
      <c r="L63">
        <v>35</v>
      </c>
      <c r="M63">
        <v>1.5</v>
      </c>
      <c r="N63">
        <v>6</v>
      </c>
      <c r="O63">
        <v>25</v>
      </c>
      <c r="P63">
        <v>2.5</v>
      </c>
      <c r="Q63">
        <v>2.5</v>
      </c>
      <c r="R63">
        <v>100</v>
      </c>
      <c r="S63">
        <v>1</v>
      </c>
      <c r="T63">
        <v>5.5</v>
      </c>
      <c r="U63">
        <v>6.5</v>
      </c>
      <c r="V63">
        <v>1.5</v>
      </c>
      <c r="W63">
        <v>0.5</v>
      </c>
      <c r="X63">
        <v>2</v>
      </c>
      <c r="Y63">
        <v>0</v>
      </c>
      <c r="Z63">
        <v>2.5</v>
      </c>
      <c r="AA63">
        <v>26.6</v>
      </c>
      <c r="AB63">
        <v>0</v>
      </c>
      <c r="AC63">
        <v>0</v>
      </c>
      <c r="AD63">
        <v>-12.5</v>
      </c>
    </row>
    <row r="64" spans="1:30" x14ac:dyDescent="0.3">
      <c r="A64">
        <v>63</v>
      </c>
      <c r="B64" t="s">
        <v>323</v>
      </c>
      <c r="C64" t="s">
        <v>122</v>
      </c>
      <c r="D64">
        <v>24</v>
      </c>
      <c r="E64">
        <v>2</v>
      </c>
      <c r="F64">
        <v>0</v>
      </c>
      <c r="G64">
        <v>2</v>
      </c>
      <c r="H64">
        <v>32.299999999999997</v>
      </c>
      <c r="I64">
        <v>10.5</v>
      </c>
      <c r="J64">
        <v>4</v>
      </c>
      <c r="K64">
        <v>6.5</v>
      </c>
      <c r="L64">
        <v>61.5</v>
      </c>
      <c r="M64">
        <v>1</v>
      </c>
      <c r="N64">
        <v>2.5</v>
      </c>
      <c r="O64">
        <v>40</v>
      </c>
      <c r="P64">
        <v>1.5</v>
      </c>
      <c r="Q64">
        <v>1.5</v>
      </c>
      <c r="R64">
        <v>100</v>
      </c>
      <c r="S64">
        <v>1</v>
      </c>
      <c r="T64">
        <v>4</v>
      </c>
      <c r="U64">
        <v>5</v>
      </c>
      <c r="V64">
        <v>2</v>
      </c>
      <c r="W64">
        <v>0</v>
      </c>
      <c r="X64">
        <v>0</v>
      </c>
      <c r="Y64">
        <v>0</v>
      </c>
      <c r="Z64">
        <v>1.5</v>
      </c>
      <c r="AA64">
        <v>19.5</v>
      </c>
      <c r="AB64">
        <v>0</v>
      </c>
      <c r="AC64">
        <v>0</v>
      </c>
      <c r="AD64">
        <v>-8</v>
      </c>
    </row>
    <row r="65" spans="1:30" x14ac:dyDescent="0.3">
      <c r="A65">
        <v>64</v>
      </c>
      <c r="B65" t="s">
        <v>158</v>
      </c>
      <c r="C65" t="s">
        <v>113</v>
      </c>
      <c r="D65">
        <v>24</v>
      </c>
      <c r="E65">
        <v>3</v>
      </c>
      <c r="F65">
        <v>2</v>
      </c>
      <c r="G65">
        <v>1</v>
      </c>
      <c r="H65">
        <v>32.299999999999997</v>
      </c>
      <c r="I65">
        <v>23</v>
      </c>
      <c r="J65">
        <v>8</v>
      </c>
      <c r="K65">
        <v>15.3</v>
      </c>
      <c r="L65">
        <v>52.2</v>
      </c>
      <c r="M65">
        <v>3.7</v>
      </c>
      <c r="N65">
        <v>8.6999999999999993</v>
      </c>
      <c r="O65">
        <v>42.3</v>
      </c>
      <c r="P65">
        <v>3.3</v>
      </c>
      <c r="Q65">
        <v>4</v>
      </c>
      <c r="R65">
        <v>83.3</v>
      </c>
      <c r="S65">
        <v>0.7</v>
      </c>
      <c r="T65">
        <v>5.7</v>
      </c>
      <c r="U65">
        <v>6.3</v>
      </c>
      <c r="V65">
        <v>3.3</v>
      </c>
      <c r="W65">
        <v>1</v>
      </c>
      <c r="X65">
        <v>1.3</v>
      </c>
      <c r="Y65">
        <v>0.3</v>
      </c>
      <c r="Z65">
        <v>2.7</v>
      </c>
      <c r="AA65">
        <v>39.6</v>
      </c>
      <c r="AB65">
        <v>0</v>
      </c>
      <c r="AC65">
        <v>0</v>
      </c>
      <c r="AD65">
        <v>7.3</v>
      </c>
    </row>
    <row r="66" spans="1:30" x14ac:dyDescent="0.3">
      <c r="A66">
        <v>65</v>
      </c>
      <c r="B66" t="s">
        <v>124</v>
      </c>
      <c r="C66" t="s">
        <v>125</v>
      </c>
      <c r="D66">
        <v>20</v>
      </c>
      <c r="E66">
        <v>4</v>
      </c>
      <c r="F66">
        <v>3</v>
      </c>
      <c r="G66">
        <v>1</v>
      </c>
      <c r="H66">
        <v>32.200000000000003</v>
      </c>
      <c r="I66">
        <v>18.5</v>
      </c>
      <c r="J66">
        <v>6.5</v>
      </c>
      <c r="K66">
        <v>14.3</v>
      </c>
      <c r="L66">
        <v>45.6</v>
      </c>
      <c r="M66">
        <v>1.5</v>
      </c>
      <c r="N66">
        <v>3</v>
      </c>
      <c r="O66">
        <v>50</v>
      </c>
      <c r="P66">
        <v>4</v>
      </c>
      <c r="Q66">
        <v>5.5</v>
      </c>
      <c r="R66">
        <v>72.7</v>
      </c>
      <c r="S66">
        <v>1.3</v>
      </c>
      <c r="T66">
        <v>7.5</v>
      </c>
      <c r="U66">
        <v>8.8000000000000007</v>
      </c>
      <c r="V66">
        <v>5.3</v>
      </c>
      <c r="W66">
        <v>2.8</v>
      </c>
      <c r="X66">
        <v>0.8</v>
      </c>
      <c r="Y66">
        <v>0.8</v>
      </c>
      <c r="Z66">
        <v>2</v>
      </c>
      <c r="AA66">
        <v>38.6</v>
      </c>
      <c r="AB66">
        <v>1</v>
      </c>
      <c r="AC66">
        <v>0</v>
      </c>
      <c r="AD66">
        <v>2.2999999999999998</v>
      </c>
    </row>
    <row r="67" spans="1:30" x14ac:dyDescent="0.3">
      <c r="A67">
        <v>66</v>
      </c>
      <c r="B67" t="s">
        <v>301</v>
      </c>
      <c r="C67" t="s">
        <v>88</v>
      </c>
      <c r="D67">
        <v>32</v>
      </c>
      <c r="E67">
        <v>4</v>
      </c>
      <c r="F67">
        <v>1</v>
      </c>
      <c r="G67">
        <v>3</v>
      </c>
      <c r="H67">
        <v>32.200000000000003</v>
      </c>
      <c r="I67">
        <v>8.8000000000000007</v>
      </c>
      <c r="J67">
        <v>3</v>
      </c>
      <c r="K67">
        <v>6</v>
      </c>
      <c r="L67">
        <v>50</v>
      </c>
      <c r="M67">
        <v>2.8</v>
      </c>
      <c r="N67">
        <v>5.5</v>
      </c>
      <c r="O67">
        <v>50</v>
      </c>
      <c r="P67">
        <v>0</v>
      </c>
      <c r="Q67">
        <v>0</v>
      </c>
      <c r="R67">
        <v>0</v>
      </c>
      <c r="S67">
        <v>0</v>
      </c>
      <c r="T67">
        <v>4</v>
      </c>
      <c r="U67">
        <v>4</v>
      </c>
      <c r="V67">
        <v>0</v>
      </c>
      <c r="W67">
        <v>0</v>
      </c>
      <c r="X67">
        <v>0.3</v>
      </c>
      <c r="Y67">
        <v>0</v>
      </c>
      <c r="Z67">
        <v>1.8</v>
      </c>
      <c r="AA67">
        <v>14.3</v>
      </c>
      <c r="AB67">
        <v>0</v>
      </c>
      <c r="AC67">
        <v>0</v>
      </c>
      <c r="AD67">
        <v>-4.3</v>
      </c>
    </row>
    <row r="68" spans="1:30" x14ac:dyDescent="0.3">
      <c r="A68">
        <v>67</v>
      </c>
      <c r="B68" t="s">
        <v>249</v>
      </c>
      <c r="C68" t="s">
        <v>100</v>
      </c>
      <c r="D68">
        <v>33</v>
      </c>
      <c r="E68">
        <v>4</v>
      </c>
      <c r="F68">
        <v>3</v>
      </c>
      <c r="G68">
        <v>1</v>
      </c>
      <c r="H68">
        <v>32</v>
      </c>
      <c r="I68">
        <v>11</v>
      </c>
      <c r="J68">
        <v>5</v>
      </c>
      <c r="K68">
        <v>8.8000000000000007</v>
      </c>
      <c r="L68">
        <v>57.1</v>
      </c>
      <c r="M68">
        <v>0.5</v>
      </c>
      <c r="N68">
        <v>3</v>
      </c>
      <c r="O68">
        <v>16.7</v>
      </c>
      <c r="P68">
        <v>0.5</v>
      </c>
      <c r="Q68">
        <v>0.8</v>
      </c>
      <c r="R68">
        <v>66.7</v>
      </c>
      <c r="S68">
        <v>0.5</v>
      </c>
      <c r="T68">
        <v>5.5</v>
      </c>
      <c r="U68">
        <v>6</v>
      </c>
      <c r="V68">
        <v>9</v>
      </c>
      <c r="W68">
        <v>4.3</v>
      </c>
      <c r="X68">
        <v>1.8</v>
      </c>
      <c r="Y68">
        <v>1</v>
      </c>
      <c r="Z68">
        <v>4.3</v>
      </c>
      <c r="AA68">
        <v>35.700000000000003</v>
      </c>
      <c r="AB68">
        <v>1</v>
      </c>
      <c r="AC68">
        <v>0</v>
      </c>
      <c r="AD68">
        <v>9.3000000000000007</v>
      </c>
    </row>
    <row r="69" spans="1:30" x14ac:dyDescent="0.3">
      <c r="A69">
        <v>68</v>
      </c>
      <c r="B69" t="s">
        <v>154</v>
      </c>
      <c r="C69" t="s">
        <v>119</v>
      </c>
      <c r="D69">
        <v>33</v>
      </c>
      <c r="E69">
        <v>3</v>
      </c>
      <c r="F69">
        <v>2</v>
      </c>
      <c r="G69">
        <v>1</v>
      </c>
      <c r="H69">
        <v>31.7</v>
      </c>
      <c r="I69">
        <v>19.7</v>
      </c>
      <c r="J69">
        <v>7.3</v>
      </c>
      <c r="K69">
        <v>13.7</v>
      </c>
      <c r="L69">
        <v>53.7</v>
      </c>
      <c r="M69">
        <v>1</v>
      </c>
      <c r="N69">
        <v>2.7</v>
      </c>
      <c r="O69">
        <v>37.5</v>
      </c>
      <c r="P69">
        <v>4</v>
      </c>
      <c r="Q69">
        <v>4.3</v>
      </c>
      <c r="R69">
        <v>92.3</v>
      </c>
      <c r="S69">
        <v>0.3</v>
      </c>
      <c r="T69">
        <v>3.7</v>
      </c>
      <c r="U69">
        <v>4</v>
      </c>
      <c r="V69">
        <v>6.3</v>
      </c>
      <c r="W69">
        <v>2</v>
      </c>
      <c r="X69">
        <v>0.3</v>
      </c>
      <c r="Y69">
        <v>0</v>
      </c>
      <c r="Z69">
        <v>0.7</v>
      </c>
      <c r="AA69">
        <v>33</v>
      </c>
      <c r="AB69">
        <v>0</v>
      </c>
      <c r="AC69">
        <v>0</v>
      </c>
      <c r="AD69">
        <v>-1</v>
      </c>
    </row>
    <row r="70" spans="1:30" x14ac:dyDescent="0.3">
      <c r="A70">
        <v>69</v>
      </c>
      <c r="B70" t="s">
        <v>114</v>
      </c>
      <c r="C70" t="s">
        <v>92</v>
      </c>
      <c r="D70">
        <v>24</v>
      </c>
      <c r="E70">
        <v>4</v>
      </c>
      <c r="F70">
        <v>4</v>
      </c>
      <c r="G70">
        <v>0</v>
      </c>
      <c r="H70">
        <v>31.3</v>
      </c>
      <c r="I70">
        <v>25.3</v>
      </c>
      <c r="J70">
        <v>8.8000000000000007</v>
      </c>
      <c r="K70">
        <v>15.8</v>
      </c>
      <c r="L70">
        <v>55.6</v>
      </c>
      <c r="M70">
        <v>3.5</v>
      </c>
      <c r="N70">
        <v>7.3</v>
      </c>
      <c r="O70">
        <v>48.3</v>
      </c>
      <c r="P70">
        <v>4.3</v>
      </c>
      <c r="Q70">
        <v>4.8</v>
      </c>
      <c r="R70">
        <v>89.5</v>
      </c>
      <c r="S70">
        <v>1</v>
      </c>
      <c r="T70">
        <v>2.5</v>
      </c>
      <c r="U70">
        <v>3.5</v>
      </c>
      <c r="V70">
        <v>4.5</v>
      </c>
      <c r="W70">
        <v>2.2999999999999998</v>
      </c>
      <c r="X70">
        <v>1.5</v>
      </c>
      <c r="Y70">
        <v>0.3</v>
      </c>
      <c r="Z70">
        <v>2.8</v>
      </c>
      <c r="AA70">
        <v>39.200000000000003</v>
      </c>
      <c r="AB70">
        <v>0</v>
      </c>
      <c r="AC70">
        <v>0</v>
      </c>
      <c r="AD70">
        <v>12.8</v>
      </c>
    </row>
    <row r="71" spans="1:30" x14ac:dyDescent="0.3">
      <c r="A71">
        <v>70</v>
      </c>
      <c r="B71" t="s">
        <v>200</v>
      </c>
      <c r="C71" t="s">
        <v>96</v>
      </c>
      <c r="D71">
        <v>28</v>
      </c>
      <c r="E71">
        <v>1</v>
      </c>
      <c r="F71">
        <v>1</v>
      </c>
      <c r="G71">
        <v>0</v>
      </c>
      <c r="H71">
        <v>31.2</v>
      </c>
      <c r="I71">
        <v>20</v>
      </c>
      <c r="J71">
        <v>7</v>
      </c>
      <c r="K71">
        <v>12</v>
      </c>
      <c r="L71">
        <v>58.3</v>
      </c>
      <c r="M71">
        <v>2</v>
      </c>
      <c r="N71">
        <v>5</v>
      </c>
      <c r="O71">
        <v>40</v>
      </c>
      <c r="P71">
        <v>4</v>
      </c>
      <c r="Q71">
        <v>6</v>
      </c>
      <c r="R71">
        <v>66.7</v>
      </c>
      <c r="S71">
        <v>0</v>
      </c>
      <c r="T71">
        <v>4</v>
      </c>
      <c r="U71">
        <v>4</v>
      </c>
      <c r="V71">
        <v>4</v>
      </c>
      <c r="W71">
        <v>0</v>
      </c>
      <c r="X71">
        <v>1</v>
      </c>
      <c r="Y71">
        <v>1</v>
      </c>
      <c r="Z71">
        <v>3</v>
      </c>
      <c r="AA71">
        <v>36.799999999999997</v>
      </c>
      <c r="AB71">
        <v>0</v>
      </c>
      <c r="AC71">
        <v>0</v>
      </c>
      <c r="AD71">
        <v>17</v>
      </c>
    </row>
    <row r="72" spans="1:30" x14ac:dyDescent="0.3">
      <c r="A72">
        <v>71</v>
      </c>
      <c r="B72" t="s">
        <v>46</v>
      </c>
      <c r="C72" t="s">
        <v>44</v>
      </c>
      <c r="D72">
        <v>23</v>
      </c>
      <c r="E72">
        <v>4</v>
      </c>
      <c r="F72">
        <v>1</v>
      </c>
      <c r="G72">
        <v>3</v>
      </c>
      <c r="H72">
        <v>31.1</v>
      </c>
      <c r="I72">
        <v>11.8</v>
      </c>
      <c r="J72">
        <v>5</v>
      </c>
      <c r="K72">
        <v>8.5</v>
      </c>
      <c r="L72">
        <v>58.8</v>
      </c>
      <c r="M72">
        <v>0</v>
      </c>
      <c r="N72">
        <v>0</v>
      </c>
      <c r="O72">
        <v>0</v>
      </c>
      <c r="P72">
        <v>1.8</v>
      </c>
      <c r="Q72">
        <v>2.5</v>
      </c>
      <c r="R72">
        <v>70</v>
      </c>
      <c r="S72">
        <v>2</v>
      </c>
      <c r="T72">
        <v>7</v>
      </c>
      <c r="U72">
        <v>9</v>
      </c>
      <c r="V72">
        <v>2.8</v>
      </c>
      <c r="W72">
        <v>1.3</v>
      </c>
      <c r="X72">
        <v>0.8</v>
      </c>
      <c r="Y72">
        <v>2.8</v>
      </c>
      <c r="Z72">
        <v>2.5</v>
      </c>
      <c r="AA72">
        <v>35.9</v>
      </c>
      <c r="AB72">
        <v>1</v>
      </c>
      <c r="AC72">
        <v>0</v>
      </c>
      <c r="AD72">
        <v>-2.5</v>
      </c>
    </row>
    <row r="73" spans="1:30" x14ac:dyDescent="0.3">
      <c r="A73">
        <v>72</v>
      </c>
      <c r="B73" t="s">
        <v>591</v>
      </c>
      <c r="C73" t="s">
        <v>110</v>
      </c>
      <c r="D73">
        <v>29</v>
      </c>
      <c r="E73">
        <v>4</v>
      </c>
      <c r="F73">
        <v>3</v>
      </c>
      <c r="G73">
        <v>1</v>
      </c>
      <c r="H73">
        <v>31</v>
      </c>
      <c r="I73">
        <v>15.8</v>
      </c>
      <c r="J73">
        <v>4.5</v>
      </c>
      <c r="K73">
        <v>10</v>
      </c>
      <c r="L73">
        <v>45</v>
      </c>
      <c r="M73">
        <v>2</v>
      </c>
      <c r="N73">
        <v>4.3</v>
      </c>
      <c r="O73">
        <v>47.1</v>
      </c>
      <c r="P73">
        <v>4.8</v>
      </c>
      <c r="Q73">
        <v>5.5</v>
      </c>
      <c r="R73">
        <v>86.4</v>
      </c>
      <c r="S73">
        <v>0.5</v>
      </c>
      <c r="T73">
        <v>2.8</v>
      </c>
      <c r="U73">
        <v>3.3</v>
      </c>
      <c r="V73">
        <v>4.5</v>
      </c>
      <c r="W73">
        <v>1.5</v>
      </c>
      <c r="X73">
        <v>1</v>
      </c>
      <c r="Y73">
        <v>0.3</v>
      </c>
      <c r="Z73">
        <v>2.5</v>
      </c>
      <c r="AA73">
        <v>28.7</v>
      </c>
      <c r="AB73">
        <v>0</v>
      </c>
      <c r="AC73">
        <v>0</v>
      </c>
      <c r="AD73">
        <v>10.8</v>
      </c>
    </row>
    <row r="74" spans="1:30" x14ac:dyDescent="0.3">
      <c r="A74">
        <v>73</v>
      </c>
      <c r="B74" t="s">
        <v>103</v>
      </c>
      <c r="C74" t="s">
        <v>104</v>
      </c>
      <c r="D74">
        <v>24</v>
      </c>
      <c r="E74">
        <v>4</v>
      </c>
      <c r="F74">
        <v>2</v>
      </c>
      <c r="G74">
        <v>2</v>
      </c>
      <c r="H74">
        <v>31</v>
      </c>
      <c r="I74">
        <v>21.8</v>
      </c>
      <c r="J74">
        <v>5.8</v>
      </c>
      <c r="K74">
        <v>14</v>
      </c>
      <c r="L74">
        <v>41.1</v>
      </c>
      <c r="M74">
        <v>2</v>
      </c>
      <c r="N74">
        <v>3.3</v>
      </c>
      <c r="O74">
        <v>61.5</v>
      </c>
      <c r="P74">
        <v>8.3000000000000007</v>
      </c>
      <c r="Q74">
        <v>9.8000000000000007</v>
      </c>
      <c r="R74">
        <v>84.6</v>
      </c>
      <c r="S74">
        <v>0.5</v>
      </c>
      <c r="T74">
        <v>1.5</v>
      </c>
      <c r="U74">
        <v>2</v>
      </c>
      <c r="V74">
        <v>8.3000000000000007</v>
      </c>
      <c r="W74">
        <v>4.8</v>
      </c>
      <c r="X74">
        <v>0.8</v>
      </c>
      <c r="Y74">
        <v>0</v>
      </c>
      <c r="Z74">
        <v>0.8</v>
      </c>
      <c r="AA74">
        <v>34</v>
      </c>
      <c r="AB74">
        <v>2</v>
      </c>
      <c r="AC74">
        <v>0</v>
      </c>
      <c r="AD74">
        <v>-8.8000000000000007</v>
      </c>
    </row>
    <row r="75" spans="1:30" x14ac:dyDescent="0.3">
      <c r="A75">
        <v>74</v>
      </c>
      <c r="B75" t="s">
        <v>232</v>
      </c>
      <c r="C75" t="s">
        <v>139</v>
      </c>
      <c r="D75">
        <v>30</v>
      </c>
      <c r="E75">
        <v>4</v>
      </c>
      <c r="F75">
        <v>4</v>
      </c>
      <c r="G75">
        <v>0</v>
      </c>
      <c r="H75">
        <v>30.8</v>
      </c>
      <c r="I75">
        <v>7.5</v>
      </c>
      <c r="J75">
        <v>2.8</v>
      </c>
      <c r="K75">
        <v>8</v>
      </c>
      <c r="L75">
        <v>34.4</v>
      </c>
      <c r="M75">
        <v>0.8</v>
      </c>
      <c r="N75">
        <v>3</v>
      </c>
      <c r="O75">
        <v>25</v>
      </c>
      <c r="P75">
        <v>1.3</v>
      </c>
      <c r="Q75">
        <v>2</v>
      </c>
      <c r="R75">
        <v>62.5</v>
      </c>
      <c r="S75">
        <v>0.8</v>
      </c>
      <c r="T75">
        <v>2.5</v>
      </c>
      <c r="U75">
        <v>3.3</v>
      </c>
      <c r="V75">
        <v>2.2999999999999998</v>
      </c>
      <c r="W75">
        <v>0.8</v>
      </c>
      <c r="X75">
        <v>1</v>
      </c>
      <c r="Y75">
        <v>0.3</v>
      </c>
      <c r="Z75">
        <v>0.5</v>
      </c>
      <c r="AA75">
        <v>17.8</v>
      </c>
      <c r="AB75">
        <v>0</v>
      </c>
      <c r="AC75">
        <v>0</v>
      </c>
      <c r="AD75">
        <v>9</v>
      </c>
    </row>
    <row r="76" spans="1:30" x14ac:dyDescent="0.3">
      <c r="A76">
        <v>75</v>
      </c>
      <c r="B76" t="s">
        <v>196</v>
      </c>
      <c r="C76" t="s">
        <v>104</v>
      </c>
      <c r="D76">
        <v>25</v>
      </c>
      <c r="E76">
        <v>4</v>
      </c>
      <c r="F76">
        <v>2</v>
      </c>
      <c r="G76">
        <v>2</v>
      </c>
      <c r="H76">
        <v>30.8</v>
      </c>
      <c r="I76">
        <v>14.5</v>
      </c>
      <c r="J76">
        <v>6</v>
      </c>
      <c r="K76">
        <v>10.3</v>
      </c>
      <c r="L76">
        <v>58.5</v>
      </c>
      <c r="M76">
        <v>1.5</v>
      </c>
      <c r="N76">
        <v>2.8</v>
      </c>
      <c r="O76">
        <v>54.5</v>
      </c>
      <c r="P76">
        <v>1</v>
      </c>
      <c r="Q76">
        <v>1.8</v>
      </c>
      <c r="R76">
        <v>57.1</v>
      </c>
      <c r="S76">
        <v>1.3</v>
      </c>
      <c r="T76">
        <v>4.8</v>
      </c>
      <c r="U76">
        <v>6</v>
      </c>
      <c r="V76">
        <v>2</v>
      </c>
      <c r="W76">
        <v>0.8</v>
      </c>
      <c r="X76">
        <v>0.3</v>
      </c>
      <c r="Y76">
        <v>0.5</v>
      </c>
      <c r="Z76">
        <v>3.3</v>
      </c>
      <c r="AA76">
        <v>26.2</v>
      </c>
      <c r="AB76">
        <v>0</v>
      </c>
      <c r="AC76">
        <v>0</v>
      </c>
      <c r="AD76">
        <v>-4.3</v>
      </c>
    </row>
    <row r="77" spans="1:30" x14ac:dyDescent="0.3">
      <c r="A77">
        <v>76</v>
      </c>
      <c r="B77" t="s">
        <v>2171</v>
      </c>
      <c r="C77" t="s">
        <v>125</v>
      </c>
      <c r="D77">
        <v>24</v>
      </c>
      <c r="E77">
        <v>4</v>
      </c>
      <c r="F77">
        <v>3</v>
      </c>
      <c r="G77">
        <v>1</v>
      </c>
      <c r="H77">
        <v>30.7</v>
      </c>
      <c r="I77">
        <v>12</v>
      </c>
      <c r="J77">
        <v>5.5</v>
      </c>
      <c r="K77">
        <v>12.3</v>
      </c>
      <c r="L77">
        <v>44.9</v>
      </c>
      <c r="M77">
        <v>0</v>
      </c>
      <c r="N77">
        <v>2.2999999999999998</v>
      </c>
      <c r="O77">
        <v>0</v>
      </c>
      <c r="P77">
        <v>1</v>
      </c>
      <c r="Q77">
        <v>1.3</v>
      </c>
      <c r="R77">
        <v>80</v>
      </c>
      <c r="S77">
        <v>0.5</v>
      </c>
      <c r="T77">
        <v>2.8</v>
      </c>
      <c r="U77">
        <v>3.3</v>
      </c>
      <c r="V77">
        <v>6.8</v>
      </c>
      <c r="W77">
        <v>2</v>
      </c>
      <c r="X77">
        <v>1.8</v>
      </c>
      <c r="Y77">
        <v>0.5</v>
      </c>
      <c r="Z77">
        <v>2</v>
      </c>
      <c r="AA77">
        <v>30.8</v>
      </c>
      <c r="AB77">
        <v>0</v>
      </c>
      <c r="AC77">
        <v>0</v>
      </c>
      <c r="AD77">
        <v>3.5</v>
      </c>
    </row>
    <row r="78" spans="1:30" x14ac:dyDescent="0.3">
      <c r="A78">
        <v>77</v>
      </c>
      <c r="B78" t="s">
        <v>330</v>
      </c>
      <c r="C78" t="s">
        <v>131</v>
      </c>
      <c r="D78">
        <v>23</v>
      </c>
      <c r="E78">
        <v>4</v>
      </c>
      <c r="F78">
        <v>1</v>
      </c>
      <c r="G78">
        <v>3</v>
      </c>
      <c r="H78">
        <v>30.6</v>
      </c>
      <c r="I78">
        <v>15</v>
      </c>
      <c r="J78">
        <v>6.8</v>
      </c>
      <c r="K78">
        <v>11.5</v>
      </c>
      <c r="L78">
        <v>58.7</v>
      </c>
      <c r="M78">
        <v>1.5</v>
      </c>
      <c r="N78">
        <v>3.5</v>
      </c>
      <c r="O78">
        <v>42.9</v>
      </c>
      <c r="P78">
        <v>0</v>
      </c>
      <c r="Q78">
        <v>0</v>
      </c>
      <c r="R78">
        <v>0</v>
      </c>
      <c r="S78">
        <v>0.3</v>
      </c>
      <c r="T78">
        <v>2.5</v>
      </c>
      <c r="U78">
        <v>2.8</v>
      </c>
      <c r="V78">
        <v>5.5</v>
      </c>
      <c r="W78">
        <v>1.3</v>
      </c>
      <c r="X78">
        <v>0.8</v>
      </c>
      <c r="Y78">
        <v>0.3</v>
      </c>
      <c r="Z78">
        <v>2.5</v>
      </c>
      <c r="AA78">
        <v>28.3</v>
      </c>
      <c r="AB78">
        <v>1</v>
      </c>
      <c r="AC78">
        <v>0</v>
      </c>
      <c r="AD78">
        <v>-1.3</v>
      </c>
    </row>
    <row r="79" spans="1:30" x14ac:dyDescent="0.3">
      <c r="A79">
        <v>78</v>
      </c>
      <c r="B79" t="s">
        <v>221</v>
      </c>
      <c r="C79" t="s">
        <v>146</v>
      </c>
      <c r="D79">
        <v>19</v>
      </c>
      <c r="E79">
        <v>4</v>
      </c>
      <c r="F79">
        <v>0</v>
      </c>
      <c r="G79">
        <v>4</v>
      </c>
      <c r="H79">
        <v>30.6</v>
      </c>
      <c r="I79">
        <v>15.5</v>
      </c>
      <c r="J79">
        <v>6.3</v>
      </c>
      <c r="K79">
        <v>14</v>
      </c>
      <c r="L79">
        <v>44.6</v>
      </c>
      <c r="M79">
        <v>1.5</v>
      </c>
      <c r="N79">
        <v>4.5</v>
      </c>
      <c r="O79">
        <v>33.299999999999997</v>
      </c>
      <c r="P79">
        <v>1.5</v>
      </c>
      <c r="Q79">
        <v>1.5</v>
      </c>
      <c r="R79">
        <v>100</v>
      </c>
      <c r="S79">
        <v>2.5</v>
      </c>
      <c r="T79">
        <v>4.5</v>
      </c>
      <c r="U79">
        <v>7</v>
      </c>
      <c r="V79">
        <v>2.2999999999999998</v>
      </c>
      <c r="W79">
        <v>1</v>
      </c>
      <c r="X79">
        <v>1</v>
      </c>
      <c r="Y79">
        <v>0.5</v>
      </c>
      <c r="Z79">
        <v>2.8</v>
      </c>
      <c r="AA79">
        <v>30.8</v>
      </c>
      <c r="AB79">
        <v>1</v>
      </c>
      <c r="AC79">
        <v>0</v>
      </c>
      <c r="AD79">
        <v>-15</v>
      </c>
    </row>
    <row r="80" spans="1:30" x14ac:dyDescent="0.3">
      <c r="A80">
        <v>79</v>
      </c>
      <c r="B80" t="s">
        <v>541</v>
      </c>
      <c r="C80" t="s">
        <v>157</v>
      </c>
      <c r="D80">
        <v>22</v>
      </c>
      <c r="E80">
        <v>4</v>
      </c>
      <c r="F80">
        <v>1</v>
      </c>
      <c r="G80">
        <v>3</v>
      </c>
      <c r="H80">
        <v>30.6</v>
      </c>
      <c r="I80">
        <v>16</v>
      </c>
      <c r="J80">
        <v>5.8</v>
      </c>
      <c r="K80">
        <v>10.8</v>
      </c>
      <c r="L80">
        <v>53.5</v>
      </c>
      <c r="M80">
        <v>4</v>
      </c>
      <c r="N80">
        <v>7.5</v>
      </c>
      <c r="O80">
        <v>53.3</v>
      </c>
      <c r="P80">
        <v>0.5</v>
      </c>
      <c r="Q80">
        <v>0.5</v>
      </c>
      <c r="R80">
        <v>100</v>
      </c>
      <c r="S80">
        <v>1</v>
      </c>
      <c r="T80">
        <v>3.5</v>
      </c>
      <c r="U80">
        <v>4.5</v>
      </c>
      <c r="V80">
        <v>3.8</v>
      </c>
      <c r="W80">
        <v>0.3</v>
      </c>
      <c r="X80">
        <v>1.3</v>
      </c>
      <c r="Y80">
        <v>0</v>
      </c>
      <c r="Z80">
        <v>2.2999999999999998</v>
      </c>
      <c r="AA80">
        <v>30.5</v>
      </c>
      <c r="AB80">
        <v>0</v>
      </c>
      <c r="AC80">
        <v>0</v>
      </c>
      <c r="AD80">
        <v>6.5</v>
      </c>
    </row>
    <row r="81" spans="1:30" x14ac:dyDescent="0.3">
      <c r="A81">
        <v>80</v>
      </c>
      <c r="B81" t="s">
        <v>192</v>
      </c>
      <c r="C81" t="s">
        <v>98</v>
      </c>
      <c r="D81">
        <v>23</v>
      </c>
      <c r="E81">
        <v>4</v>
      </c>
      <c r="F81">
        <v>1</v>
      </c>
      <c r="G81">
        <v>3</v>
      </c>
      <c r="H81">
        <v>30.6</v>
      </c>
      <c r="I81">
        <v>10</v>
      </c>
      <c r="J81">
        <v>3</v>
      </c>
      <c r="K81">
        <v>11.8</v>
      </c>
      <c r="L81">
        <v>25.5</v>
      </c>
      <c r="M81">
        <v>1.8</v>
      </c>
      <c r="N81">
        <v>5.5</v>
      </c>
      <c r="O81">
        <v>31.8</v>
      </c>
      <c r="P81">
        <v>2.2999999999999998</v>
      </c>
      <c r="Q81">
        <v>2.5</v>
      </c>
      <c r="R81">
        <v>90</v>
      </c>
      <c r="S81">
        <v>2.5</v>
      </c>
      <c r="T81">
        <v>3.8</v>
      </c>
      <c r="U81">
        <v>6.3</v>
      </c>
      <c r="V81">
        <v>1.5</v>
      </c>
      <c r="W81">
        <v>1</v>
      </c>
      <c r="X81">
        <v>1.3</v>
      </c>
      <c r="Y81">
        <v>0.5</v>
      </c>
      <c r="Z81">
        <v>4.3</v>
      </c>
      <c r="AA81">
        <v>24</v>
      </c>
      <c r="AB81">
        <v>0</v>
      </c>
      <c r="AC81">
        <v>0</v>
      </c>
      <c r="AD81">
        <v>-3</v>
      </c>
    </row>
    <row r="82" spans="1:30" x14ac:dyDescent="0.3">
      <c r="A82">
        <v>81</v>
      </c>
      <c r="B82" t="s">
        <v>130</v>
      </c>
      <c r="C82" t="s">
        <v>131</v>
      </c>
      <c r="D82">
        <v>23</v>
      </c>
      <c r="E82">
        <v>2</v>
      </c>
      <c r="F82">
        <v>0</v>
      </c>
      <c r="G82">
        <v>2</v>
      </c>
      <c r="H82">
        <v>30.5</v>
      </c>
      <c r="I82">
        <v>19.5</v>
      </c>
      <c r="J82">
        <v>7</v>
      </c>
      <c r="K82">
        <v>13</v>
      </c>
      <c r="L82">
        <v>53.8</v>
      </c>
      <c r="M82">
        <v>1.5</v>
      </c>
      <c r="N82">
        <v>5</v>
      </c>
      <c r="O82">
        <v>30</v>
      </c>
      <c r="P82">
        <v>4</v>
      </c>
      <c r="Q82">
        <v>4.5</v>
      </c>
      <c r="R82">
        <v>88.9</v>
      </c>
      <c r="S82">
        <v>0.5</v>
      </c>
      <c r="T82">
        <v>3</v>
      </c>
      <c r="U82">
        <v>3.5</v>
      </c>
      <c r="V82">
        <v>11</v>
      </c>
      <c r="W82">
        <v>3</v>
      </c>
      <c r="X82">
        <v>1</v>
      </c>
      <c r="Y82">
        <v>0.5</v>
      </c>
      <c r="Z82">
        <v>1.5</v>
      </c>
      <c r="AA82">
        <v>41.7</v>
      </c>
      <c r="AB82">
        <v>1</v>
      </c>
      <c r="AC82">
        <v>0</v>
      </c>
      <c r="AD82">
        <v>-11</v>
      </c>
    </row>
    <row r="83" spans="1:30" x14ac:dyDescent="0.3">
      <c r="A83">
        <v>82</v>
      </c>
      <c r="B83" t="s">
        <v>115</v>
      </c>
      <c r="C83" t="s">
        <v>116</v>
      </c>
      <c r="D83">
        <v>23</v>
      </c>
      <c r="E83">
        <v>1</v>
      </c>
      <c r="F83">
        <v>0</v>
      </c>
      <c r="G83">
        <v>1</v>
      </c>
      <c r="H83">
        <v>30.5</v>
      </c>
      <c r="I83">
        <v>30</v>
      </c>
      <c r="J83">
        <v>11</v>
      </c>
      <c r="K83">
        <v>17</v>
      </c>
      <c r="L83">
        <v>64.7</v>
      </c>
      <c r="M83">
        <v>3</v>
      </c>
      <c r="N83">
        <v>5</v>
      </c>
      <c r="O83">
        <v>60</v>
      </c>
      <c r="P83">
        <v>5</v>
      </c>
      <c r="Q83">
        <v>9</v>
      </c>
      <c r="R83">
        <v>55.6</v>
      </c>
      <c r="S83">
        <v>3</v>
      </c>
      <c r="T83">
        <v>7</v>
      </c>
      <c r="U83">
        <v>10</v>
      </c>
      <c r="V83">
        <v>4</v>
      </c>
      <c r="W83">
        <v>1</v>
      </c>
      <c r="X83">
        <v>0</v>
      </c>
      <c r="Y83">
        <v>0</v>
      </c>
      <c r="Z83">
        <v>0</v>
      </c>
      <c r="AA83">
        <v>47</v>
      </c>
      <c r="AB83">
        <v>1</v>
      </c>
      <c r="AC83">
        <v>0</v>
      </c>
      <c r="AD83">
        <v>3</v>
      </c>
    </row>
    <row r="84" spans="1:30" x14ac:dyDescent="0.3">
      <c r="A84">
        <v>83</v>
      </c>
      <c r="B84" t="s">
        <v>162</v>
      </c>
      <c r="C84" t="s">
        <v>157</v>
      </c>
      <c r="D84">
        <v>22</v>
      </c>
      <c r="E84">
        <v>4</v>
      </c>
      <c r="F84">
        <v>1</v>
      </c>
      <c r="G84">
        <v>3</v>
      </c>
      <c r="H84">
        <v>30.5</v>
      </c>
      <c r="I84">
        <v>17</v>
      </c>
      <c r="J84">
        <v>5.3</v>
      </c>
      <c r="K84">
        <v>11.3</v>
      </c>
      <c r="L84">
        <v>46.7</v>
      </c>
      <c r="M84">
        <v>1.5</v>
      </c>
      <c r="N84">
        <v>3.8</v>
      </c>
      <c r="O84">
        <v>40</v>
      </c>
      <c r="P84">
        <v>5</v>
      </c>
      <c r="Q84">
        <v>6.8</v>
      </c>
      <c r="R84">
        <v>74.099999999999994</v>
      </c>
      <c r="S84">
        <v>0.5</v>
      </c>
      <c r="T84">
        <v>2.8</v>
      </c>
      <c r="U84">
        <v>3.3</v>
      </c>
      <c r="V84">
        <v>4</v>
      </c>
      <c r="W84">
        <v>3.8</v>
      </c>
      <c r="X84">
        <v>0.3</v>
      </c>
      <c r="Y84">
        <v>0</v>
      </c>
      <c r="Z84">
        <v>2</v>
      </c>
      <c r="AA84">
        <v>23.9</v>
      </c>
      <c r="AB84">
        <v>0</v>
      </c>
      <c r="AC84">
        <v>0</v>
      </c>
      <c r="AD84">
        <v>-0.5</v>
      </c>
    </row>
    <row r="85" spans="1:30" x14ac:dyDescent="0.3">
      <c r="A85">
        <v>84</v>
      </c>
      <c r="B85" t="s">
        <v>2173</v>
      </c>
      <c r="C85" t="s">
        <v>90</v>
      </c>
      <c r="D85">
        <v>31</v>
      </c>
      <c r="E85">
        <v>3</v>
      </c>
      <c r="F85">
        <v>2</v>
      </c>
      <c r="G85">
        <v>1</v>
      </c>
      <c r="H85">
        <v>30.4</v>
      </c>
      <c r="I85">
        <v>22</v>
      </c>
      <c r="J85">
        <v>9</v>
      </c>
      <c r="K85">
        <v>17.3</v>
      </c>
      <c r="L85">
        <v>51.9</v>
      </c>
      <c r="M85">
        <v>1</v>
      </c>
      <c r="N85">
        <v>6</v>
      </c>
      <c r="O85">
        <v>16.7</v>
      </c>
      <c r="P85">
        <v>3</v>
      </c>
      <c r="Q85">
        <v>3.3</v>
      </c>
      <c r="R85">
        <v>90</v>
      </c>
      <c r="S85">
        <v>1</v>
      </c>
      <c r="T85">
        <v>5.3</v>
      </c>
      <c r="U85">
        <v>6.3</v>
      </c>
      <c r="V85">
        <v>6.7</v>
      </c>
      <c r="W85">
        <v>3.3</v>
      </c>
      <c r="X85">
        <v>1</v>
      </c>
      <c r="Y85">
        <v>0</v>
      </c>
      <c r="Z85">
        <v>1</v>
      </c>
      <c r="AA85">
        <v>39.299999999999997</v>
      </c>
      <c r="AB85">
        <v>1</v>
      </c>
      <c r="AC85">
        <v>0</v>
      </c>
      <c r="AD85">
        <v>10.3</v>
      </c>
    </row>
    <row r="86" spans="1:30" x14ac:dyDescent="0.3">
      <c r="A86">
        <v>85</v>
      </c>
      <c r="B86" t="s">
        <v>228</v>
      </c>
      <c r="C86" t="s">
        <v>58</v>
      </c>
      <c r="D86">
        <v>35</v>
      </c>
      <c r="E86">
        <v>4</v>
      </c>
      <c r="F86">
        <v>4</v>
      </c>
      <c r="G86">
        <v>0</v>
      </c>
      <c r="H86">
        <v>30.3</v>
      </c>
      <c r="I86">
        <v>16.3</v>
      </c>
      <c r="J86">
        <v>5</v>
      </c>
      <c r="K86">
        <v>10.3</v>
      </c>
      <c r="L86">
        <v>48.8</v>
      </c>
      <c r="M86">
        <v>2.5</v>
      </c>
      <c r="N86">
        <v>5.3</v>
      </c>
      <c r="O86">
        <v>47.6</v>
      </c>
      <c r="P86">
        <v>3.8</v>
      </c>
      <c r="Q86">
        <v>4.5</v>
      </c>
      <c r="R86">
        <v>83.3</v>
      </c>
      <c r="S86">
        <v>0.5</v>
      </c>
      <c r="T86">
        <v>2.2999999999999998</v>
      </c>
      <c r="U86">
        <v>2.8</v>
      </c>
      <c r="V86">
        <v>5.5</v>
      </c>
      <c r="W86">
        <v>1</v>
      </c>
      <c r="X86">
        <v>1.3</v>
      </c>
      <c r="Y86">
        <v>0.3</v>
      </c>
      <c r="Z86">
        <v>2</v>
      </c>
      <c r="AA86">
        <v>31.3</v>
      </c>
      <c r="AB86">
        <v>1</v>
      </c>
      <c r="AC86">
        <v>0</v>
      </c>
      <c r="AD86">
        <v>6.3</v>
      </c>
    </row>
    <row r="87" spans="1:30" x14ac:dyDescent="0.3">
      <c r="A87">
        <v>86</v>
      </c>
      <c r="B87" t="s">
        <v>186</v>
      </c>
      <c r="C87" t="s">
        <v>88</v>
      </c>
      <c r="D87">
        <v>31</v>
      </c>
      <c r="E87">
        <v>2</v>
      </c>
      <c r="F87">
        <v>1</v>
      </c>
      <c r="G87">
        <v>1</v>
      </c>
      <c r="H87">
        <v>30.3</v>
      </c>
      <c r="I87">
        <v>14</v>
      </c>
      <c r="J87">
        <v>4.5</v>
      </c>
      <c r="K87">
        <v>11</v>
      </c>
      <c r="L87">
        <v>40.9</v>
      </c>
      <c r="M87">
        <v>2.5</v>
      </c>
      <c r="N87">
        <v>6.5</v>
      </c>
      <c r="O87">
        <v>38.5</v>
      </c>
      <c r="P87">
        <v>2.5</v>
      </c>
      <c r="Q87">
        <v>3</v>
      </c>
      <c r="R87">
        <v>83.3</v>
      </c>
      <c r="S87">
        <v>0</v>
      </c>
      <c r="T87">
        <v>3.5</v>
      </c>
      <c r="U87">
        <v>3.5</v>
      </c>
      <c r="V87">
        <v>1.5</v>
      </c>
      <c r="W87">
        <v>1</v>
      </c>
      <c r="X87">
        <v>0.5</v>
      </c>
      <c r="Y87">
        <v>1</v>
      </c>
      <c r="Z87">
        <v>2</v>
      </c>
      <c r="AA87">
        <v>24</v>
      </c>
      <c r="AB87">
        <v>0</v>
      </c>
      <c r="AC87">
        <v>0</v>
      </c>
      <c r="AD87">
        <v>9</v>
      </c>
    </row>
    <row r="88" spans="1:30" x14ac:dyDescent="0.3">
      <c r="A88">
        <v>87</v>
      </c>
      <c r="B88" t="s">
        <v>155</v>
      </c>
      <c r="C88" t="s">
        <v>139</v>
      </c>
      <c r="D88">
        <v>24</v>
      </c>
      <c r="E88">
        <v>4</v>
      </c>
      <c r="F88">
        <v>4</v>
      </c>
      <c r="G88">
        <v>0</v>
      </c>
      <c r="H88">
        <v>30.2</v>
      </c>
      <c r="I88">
        <v>20.8</v>
      </c>
      <c r="J88">
        <v>7.5</v>
      </c>
      <c r="K88">
        <v>15</v>
      </c>
      <c r="L88">
        <v>50</v>
      </c>
      <c r="M88">
        <v>4.3</v>
      </c>
      <c r="N88">
        <v>7.8</v>
      </c>
      <c r="O88">
        <v>54.8</v>
      </c>
      <c r="P88">
        <v>1.5</v>
      </c>
      <c r="Q88">
        <v>1.8</v>
      </c>
      <c r="R88">
        <v>85.7</v>
      </c>
      <c r="S88">
        <v>1.5</v>
      </c>
      <c r="T88">
        <v>5.8</v>
      </c>
      <c r="U88">
        <v>7.3</v>
      </c>
      <c r="V88">
        <v>1.3</v>
      </c>
      <c r="W88">
        <v>1.3</v>
      </c>
      <c r="X88">
        <v>0.5</v>
      </c>
      <c r="Y88">
        <v>0</v>
      </c>
      <c r="Z88">
        <v>1</v>
      </c>
      <c r="AA88">
        <v>31.6</v>
      </c>
      <c r="AB88">
        <v>0</v>
      </c>
      <c r="AC88">
        <v>0</v>
      </c>
      <c r="AD88">
        <v>18.3</v>
      </c>
    </row>
    <row r="89" spans="1:30" x14ac:dyDescent="0.3">
      <c r="A89">
        <v>88</v>
      </c>
      <c r="B89" t="s">
        <v>77</v>
      </c>
      <c r="C89" t="s">
        <v>71</v>
      </c>
      <c r="D89">
        <v>24</v>
      </c>
      <c r="E89">
        <v>1</v>
      </c>
      <c r="F89">
        <v>1</v>
      </c>
      <c r="G89">
        <v>0</v>
      </c>
      <c r="H89">
        <v>30.2</v>
      </c>
      <c r="I89">
        <v>14</v>
      </c>
      <c r="J89">
        <v>5</v>
      </c>
      <c r="K89">
        <v>10</v>
      </c>
      <c r="L89">
        <v>50</v>
      </c>
      <c r="M89">
        <v>0</v>
      </c>
      <c r="N89">
        <v>0</v>
      </c>
      <c r="O89">
        <v>0</v>
      </c>
      <c r="P89">
        <v>4</v>
      </c>
      <c r="Q89">
        <v>4</v>
      </c>
      <c r="R89">
        <v>100</v>
      </c>
      <c r="S89">
        <v>2</v>
      </c>
      <c r="T89">
        <v>6</v>
      </c>
      <c r="U89">
        <v>8</v>
      </c>
      <c r="V89">
        <v>0</v>
      </c>
      <c r="W89">
        <v>1</v>
      </c>
      <c r="X89">
        <v>0</v>
      </c>
      <c r="Y89">
        <v>0</v>
      </c>
      <c r="Z89">
        <v>1</v>
      </c>
      <c r="AA89">
        <v>22.6</v>
      </c>
      <c r="AB89">
        <v>0</v>
      </c>
      <c r="AC89">
        <v>0</v>
      </c>
      <c r="AD89">
        <v>-3</v>
      </c>
    </row>
    <row r="90" spans="1:30" x14ac:dyDescent="0.3">
      <c r="A90">
        <v>89</v>
      </c>
      <c r="B90" t="s">
        <v>582</v>
      </c>
      <c r="C90" t="s">
        <v>92</v>
      </c>
      <c r="D90">
        <v>23</v>
      </c>
      <c r="E90">
        <v>4</v>
      </c>
      <c r="F90">
        <v>4</v>
      </c>
      <c r="G90">
        <v>0</v>
      </c>
      <c r="H90">
        <v>30.2</v>
      </c>
      <c r="I90">
        <v>21.5</v>
      </c>
      <c r="J90">
        <v>8</v>
      </c>
      <c r="K90">
        <v>13.5</v>
      </c>
      <c r="L90">
        <v>59.3</v>
      </c>
      <c r="M90">
        <v>1</v>
      </c>
      <c r="N90">
        <v>3.3</v>
      </c>
      <c r="O90">
        <v>30.8</v>
      </c>
      <c r="P90">
        <v>4.5</v>
      </c>
      <c r="Q90">
        <v>5.8</v>
      </c>
      <c r="R90">
        <v>78.3</v>
      </c>
      <c r="S90">
        <v>1.8</v>
      </c>
      <c r="T90">
        <v>7</v>
      </c>
      <c r="U90">
        <v>8.8000000000000007</v>
      </c>
      <c r="V90">
        <v>1</v>
      </c>
      <c r="W90">
        <v>3.3</v>
      </c>
      <c r="X90">
        <v>1.5</v>
      </c>
      <c r="Y90">
        <v>3</v>
      </c>
      <c r="Z90">
        <v>4</v>
      </c>
      <c r="AA90">
        <v>43.8</v>
      </c>
      <c r="AB90">
        <v>2</v>
      </c>
      <c r="AC90">
        <v>0</v>
      </c>
      <c r="AD90">
        <v>6</v>
      </c>
    </row>
    <row r="91" spans="1:30" x14ac:dyDescent="0.3">
      <c r="A91">
        <v>90</v>
      </c>
      <c r="B91" t="s">
        <v>29</v>
      </c>
      <c r="C91" t="s">
        <v>30</v>
      </c>
      <c r="D91">
        <v>33</v>
      </c>
      <c r="E91">
        <v>3</v>
      </c>
      <c r="F91">
        <v>1</v>
      </c>
      <c r="G91">
        <v>2</v>
      </c>
      <c r="H91">
        <v>30.1</v>
      </c>
      <c r="I91">
        <v>14</v>
      </c>
      <c r="J91">
        <v>5</v>
      </c>
      <c r="K91">
        <v>12</v>
      </c>
      <c r="L91">
        <v>41.7</v>
      </c>
      <c r="M91">
        <v>1.3</v>
      </c>
      <c r="N91">
        <v>3.3</v>
      </c>
      <c r="O91">
        <v>40</v>
      </c>
      <c r="P91">
        <v>2.7</v>
      </c>
      <c r="Q91">
        <v>3</v>
      </c>
      <c r="R91">
        <v>88.9</v>
      </c>
      <c r="S91">
        <v>0.3</v>
      </c>
      <c r="T91">
        <v>4.3</v>
      </c>
      <c r="U91">
        <v>4.7</v>
      </c>
      <c r="V91">
        <v>6</v>
      </c>
      <c r="W91">
        <v>1.7</v>
      </c>
      <c r="X91">
        <v>1</v>
      </c>
      <c r="Y91">
        <v>0.3</v>
      </c>
      <c r="Z91">
        <v>1</v>
      </c>
      <c r="AA91">
        <v>30.9</v>
      </c>
      <c r="AB91">
        <v>1</v>
      </c>
      <c r="AC91">
        <v>0</v>
      </c>
      <c r="AD91">
        <v>-11</v>
      </c>
    </row>
    <row r="92" spans="1:30" x14ac:dyDescent="0.3">
      <c r="A92">
        <v>91</v>
      </c>
      <c r="B92" t="s">
        <v>190</v>
      </c>
      <c r="C92" t="s">
        <v>125</v>
      </c>
      <c r="D92">
        <v>23</v>
      </c>
      <c r="E92">
        <v>4</v>
      </c>
      <c r="F92">
        <v>3</v>
      </c>
      <c r="G92">
        <v>1</v>
      </c>
      <c r="H92">
        <v>29.9</v>
      </c>
      <c r="I92">
        <v>15.5</v>
      </c>
      <c r="J92">
        <v>5.5</v>
      </c>
      <c r="K92">
        <v>10</v>
      </c>
      <c r="L92">
        <v>55</v>
      </c>
      <c r="M92">
        <v>1.8</v>
      </c>
      <c r="N92">
        <v>4.8</v>
      </c>
      <c r="O92">
        <v>36.799999999999997</v>
      </c>
      <c r="P92">
        <v>2.8</v>
      </c>
      <c r="Q92">
        <v>3.3</v>
      </c>
      <c r="R92">
        <v>84.6</v>
      </c>
      <c r="S92">
        <v>1.8</v>
      </c>
      <c r="T92">
        <v>5.8</v>
      </c>
      <c r="U92">
        <v>7.5</v>
      </c>
      <c r="V92">
        <v>1.5</v>
      </c>
      <c r="W92">
        <v>0.5</v>
      </c>
      <c r="X92">
        <v>0.3</v>
      </c>
      <c r="Y92">
        <v>0.8</v>
      </c>
      <c r="Z92">
        <v>1.8</v>
      </c>
      <c r="AA92">
        <v>29.3</v>
      </c>
      <c r="AB92">
        <v>0</v>
      </c>
      <c r="AC92">
        <v>0</v>
      </c>
      <c r="AD92">
        <v>-0.8</v>
      </c>
    </row>
    <row r="93" spans="1:30" x14ac:dyDescent="0.3">
      <c r="A93">
        <v>92</v>
      </c>
      <c r="B93" t="s">
        <v>250</v>
      </c>
      <c r="C93" t="s">
        <v>106</v>
      </c>
      <c r="D93">
        <v>24</v>
      </c>
      <c r="E93">
        <v>4</v>
      </c>
      <c r="F93">
        <v>1</v>
      </c>
      <c r="G93">
        <v>3</v>
      </c>
      <c r="H93">
        <v>29.8</v>
      </c>
      <c r="I93">
        <v>11.3</v>
      </c>
      <c r="J93">
        <v>4</v>
      </c>
      <c r="K93">
        <v>10.8</v>
      </c>
      <c r="L93">
        <v>37.200000000000003</v>
      </c>
      <c r="M93">
        <v>1.3</v>
      </c>
      <c r="N93">
        <v>5.3</v>
      </c>
      <c r="O93">
        <v>23.8</v>
      </c>
      <c r="P93">
        <v>2</v>
      </c>
      <c r="Q93">
        <v>2.2999999999999998</v>
      </c>
      <c r="R93">
        <v>88.9</v>
      </c>
      <c r="S93">
        <v>1</v>
      </c>
      <c r="T93">
        <v>2.5</v>
      </c>
      <c r="U93">
        <v>3.5</v>
      </c>
      <c r="V93">
        <v>2.8</v>
      </c>
      <c r="W93">
        <v>2</v>
      </c>
      <c r="X93">
        <v>2</v>
      </c>
      <c r="Y93">
        <v>0.3</v>
      </c>
      <c r="Z93">
        <v>3.5</v>
      </c>
      <c r="AA93">
        <v>24.3</v>
      </c>
      <c r="AB93">
        <v>0</v>
      </c>
      <c r="AC93">
        <v>0</v>
      </c>
      <c r="AD93">
        <v>2.5</v>
      </c>
    </row>
    <row r="94" spans="1:30" x14ac:dyDescent="0.3">
      <c r="A94">
        <v>93</v>
      </c>
      <c r="B94" t="s">
        <v>268</v>
      </c>
      <c r="C94" t="s">
        <v>157</v>
      </c>
      <c r="D94">
        <v>23</v>
      </c>
      <c r="E94">
        <v>4</v>
      </c>
      <c r="F94">
        <v>1</v>
      </c>
      <c r="G94">
        <v>3</v>
      </c>
      <c r="H94">
        <v>29.8</v>
      </c>
      <c r="I94">
        <v>22.3</v>
      </c>
      <c r="J94">
        <v>7</v>
      </c>
      <c r="K94">
        <v>14.8</v>
      </c>
      <c r="L94">
        <v>47.5</v>
      </c>
      <c r="M94">
        <v>2.5</v>
      </c>
      <c r="N94">
        <v>6.5</v>
      </c>
      <c r="O94">
        <v>38.5</v>
      </c>
      <c r="P94">
        <v>5.8</v>
      </c>
      <c r="Q94">
        <v>6.5</v>
      </c>
      <c r="R94">
        <v>88.5</v>
      </c>
      <c r="S94">
        <v>0.8</v>
      </c>
      <c r="T94">
        <v>2.2999999999999998</v>
      </c>
      <c r="U94">
        <v>3</v>
      </c>
      <c r="V94">
        <v>5.5</v>
      </c>
      <c r="W94">
        <v>1.5</v>
      </c>
      <c r="X94">
        <v>1.5</v>
      </c>
      <c r="Y94">
        <v>0.5</v>
      </c>
      <c r="Z94">
        <v>2</v>
      </c>
      <c r="AA94">
        <v>38.6</v>
      </c>
      <c r="AB94">
        <v>0</v>
      </c>
      <c r="AC94">
        <v>0</v>
      </c>
      <c r="AD94">
        <v>6</v>
      </c>
    </row>
    <row r="95" spans="1:30" x14ac:dyDescent="0.3">
      <c r="A95">
        <v>94</v>
      </c>
      <c r="B95" t="s">
        <v>35</v>
      </c>
      <c r="C95" t="s">
        <v>30</v>
      </c>
      <c r="D95">
        <v>23</v>
      </c>
      <c r="E95">
        <v>4</v>
      </c>
      <c r="F95">
        <v>2</v>
      </c>
      <c r="G95">
        <v>2</v>
      </c>
      <c r="H95">
        <v>29.7</v>
      </c>
      <c r="I95">
        <v>14.5</v>
      </c>
      <c r="J95">
        <v>5.8</v>
      </c>
      <c r="K95">
        <v>11.8</v>
      </c>
      <c r="L95">
        <v>48.9</v>
      </c>
      <c r="M95">
        <v>2.5</v>
      </c>
      <c r="N95">
        <v>5.5</v>
      </c>
      <c r="O95">
        <v>45.5</v>
      </c>
      <c r="P95">
        <v>0.5</v>
      </c>
      <c r="Q95">
        <v>0.5</v>
      </c>
      <c r="R95">
        <v>100</v>
      </c>
      <c r="S95">
        <v>0.8</v>
      </c>
      <c r="T95">
        <v>3</v>
      </c>
      <c r="U95">
        <v>3.8</v>
      </c>
      <c r="V95">
        <v>5.8</v>
      </c>
      <c r="W95">
        <v>1.3</v>
      </c>
      <c r="X95">
        <v>0.8</v>
      </c>
      <c r="Y95">
        <v>0</v>
      </c>
      <c r="Z95">
        <v>2.2999999999999998</v>
      </c>
      <c r="AA95">
        <v>28.6</v>
      </c>
      <c r="AB95">
        <v>0</v>
      </c>
      <c r="AC95">
        <v>0</v>
      </c>
      <c r="AD95">
        <v>8</v>
      </c>
    </row>
    <row r="96" spans="1:30" x14ac:dyDescent="0.3">
      <c r="A96">
        <v>95</v>
      </c>
      <c r="B96" t="s">
        <v>181</v>
      </c>
      <c r="C96" t="s">
        <v>146</v>
      </c>
      <c r="D96">
        <v>20</v>
      </c>
      <c r="E96">
        <v>4</v>
      </c>
      <c r="F96">
        <v>0</v>
      </c>
      <c r="G96">
        <v>4</v>
      </c>
      <c r="H96">
        <v>29.7</v>
      </c>
      <c r="I96">
        <v>14.3</v>
      </c>
      <c r="J96">
        <v>6.3</v>
      </c>
      <c r="K96">
        <v>10.5</v>
      </c>
      <c r="L96">
        <v>59.5</v>
      </c>
      <c r="M96">
        <v>0.3</v>
      </c>
      <c r="N96">
        <v>1</v>
      </c>
      <c r="O96">
        <v>25</v>
      </c>
      <c r="P96">
        <v>1.5</v>
      </c>
      <c r="Q96">
        <v>3.5</v>
      </c>
      <c r="R96">
        <v>42.9</v>
      </c>
      <c r="S96">
        <v>2</v>
      </c>
      <c r="T96">
        <v>4.5</v>
      </c>
      <c r="U96">
        <v>6.5</v>
      </c>
      <c r="V96">
        <v>2.8</v>
      </c>
      <c r="W96">
        <v>3.3</v>
      </c>
      <c r="X96">
        <v>0.8</v>
      </c>
      <c r="Y96">
        <v>0.5</v>
      </c>
      <c r="Z96">
        <v>3.8</v>
      </c>
      <c r="AA96">
        <v>26.7</v>
      </c>
      <c r="AB96">
        <v>0</v>
      </c>
      <c r="AC96">
        <v>0</v>
      </c>
      <c r="AD96">
        <v>-12.3</v>
      </c>
    </row>
    <row r="97" spans="1:30" x14ac:dyDescent="0.3">
      <c r="A97">
        <v>96</v>
      </c>
      <c r="B97" t="s">
        <v>160</v>
      </c>
      <c r="C97" t="s">
        <v>100</v>
      </c>
      <c r="D97">
        <v>23</v>
      </c>
      <c r="E97">
        <v>4</v>
      </c>
      <c r="F97">
        <v>3</v>
      </c>
      <c r="G97">
        <v>1</v>
      </c>
      <c r="H97">
        <v>29.6</v>
      </c>
      <c r="I97">
        <v>24.3</v>
      </c>
      <c r="J97">
        <v>8</v>
      </c>
      <c r="K97">
        <v>15.8</v>
      </c>
      <c r="L97">
        <v>50.8</v>
      </c>
      <c r="M97">
        <v>2.8</v>
      </c>
      <c r="N97">
        <v>7.3</v>
      </c>
      <c r="O97">
        <v>37.9</v>
      </c>
      <c r="P97">
        <v>5.5</v>
      </c>
      <c r="Q97">
        <v>6.5</v>
      </c>
      <c r="R97">
        <v>84.6</v>
      </c>
      <c r="S97">
        <v>0.3</v>
      </c>
      <c r="T97">
        <v>3</v>
      </c>
      <c r="U97">
        <v>3.3</v>
      </c>
      <c r="V97">
        <v>3.3</v>
      </c>
      <c r="W97">
        <v>1.3</v>
      </c>
      <c r="X97">
        <v>0.8</v>
      </c>
      <c r="Y97">
        <v>0.3</v>
      </c>
      <c r="Z97">
        <v>1.3</v>
      </c>
      <c r="AA97">
        <v>34.799999999999997</v>
      </c>
      <c r="AB97">
        <v>0</v>
      </c>
      <c r="AC97">
        <v>0</v>
      </c>
      <c r="AD97">
        <v>4.3</v>
      </c>
    </row>
    <row r="98" spans="1:30" x14ac:dyDescent="0.3">
      <c r="A98">
        <v>97</v>
      </c>
      <c r="B98" t="s">
        <v>339</v>
      </c>
      <c r="C98" t="s">
        <v>141</v>
      </c>
      <c r="D98">
        <v>24</v>
      </c>
      <c r="E98">
        <v>3</v>
      </c>
      <c r="F98">
        <v>1</v>
      </c>
      <c r="G98">
        <v>2</v>
      </c>
      <c r="H98">
        <v>29.5</v>
      </c>
      <c r="I98">
        <v>8.3000000000000007</v>
      </c>
      <c r="J98">
        <v>3.3</v>
      </c>
      <c r="K98">
        <v>6.7</v>
      </c>
      <c r="L98">
        <v>50</v>
      </c>
      <c r="M98">
        <v>0</v>
      </c>
      <c r="N98">
        <v>0</v>
      </c>
      <c r="O98">
        <v>0</v>
      </c>
      <c r="P98">
        <v>1.7</v>
      </c>
      <c r="Q98">
        <v>2.7</v>
      </c>
      <c r="R98">
        <v>62.5</v>
      </c>
      <c r="S98">
        <v>2.2999999999999998</v>
      </c>
      <c r="T98">
        <v>3</v>
      </c>
      <c r="U98">
        <v>5.3</v>
      </c>
      <c r="V98">
        <v>1.3</v>
      </c>
      <c r="W98">
        <v>1</v>
      </c>
      <c r="X98">
        <v>0</v>
      </c>
      <c r="Y98">
        <v>1.3</v>
      </c>
      <c r="Z98">
        <v>3.3</v>
      </c>
      <c r="AA98">
        <v>19.7</v>
      </c>
      <c r="AB98">
        <v>0</v>
      </c>
      <c r="AC98">
        <v>0</v>
      </c>
      <c r="AD98">
        <v>-7.3</v>
      </c>
    </row>
    <row r="99" spans="1:30" x14ac:dyDescent="0.3">
      <c r="A99">
        <v>98</v>
      </c>
      <c r="B99" t="s">
        <v>184</v>
      </c>
      <c r="C99" t="s">
        <v>94</v>
      </c>
      <c r="D99">
        <v>28</v>
      </c>
      <c r="E99">
        <v>4</v>
      </c>
      <c r="F99">
        <v>3</v>
      </c>
      <c r="G99">
        <v>1</v>
      </c>
      <c r="H99">
        <v>29.5</v>
      </c>
      <c r="I99">
        <v>12.3</v>
      </c>
      <c r="J99">
        <v>4</v>
      </c>
      <c r="K99">
        <v>7.5</v>
      </c>
      <c r="L99">
        <v>53.3</v>
      </c>
      <c r="M99">
        <v>2</v>
      </c>
      <c r="N99">
        <v>4.5</v>
      </c>
      <c r="O99">
        <v>44.4</v>
      </c>
      <c r="P99">
        <v>2.2999999999999998</v>
      </c>
      <c r="Q99">
        <v>3.3</v>
      </c>
      <c r="R99">
        <v>69.2</v>
      </c>
      <c r="S99">
        <v>0.5</v>
      </c>
      <c r="T99">
        <v>2</v>
      </c>
      <c r="U99">
        <v>2.5</v>
      </c>
      <c r="V99">
        <v>2.5</v>
      </c>
      <c r="W99">
        <v>1.5</v>
      </c>
      <c r="X99">
        <v>1.5</v>
      </c>
      <c r="Y99">
        <v>0</v>
      </c>
      <c r="Z99">
        <v>3.3</v>
      </c>
      <c r="AA99">
        <v>22</v>
      </c>
      <c r="AB99">
        <v>0</v>
      </c>
      <c r="AC99">
        <v>0</v>
      </c>
      <c r="AD99">
        <v>-1.3</v>
      </c>
    </row>
    <row r="100" spans="1:30" x14ac:dyDescent="0.3">
      <c r="A100">
        <v>99</v>
      </c>
      <c r="B100" t="s">
        <v>109</v>
      </c>
      <c r="C100" t="s">
        <v>110</v>
      </c>
      <c r="D100">
        <v>38</v>
      </c>
      <c r="E100">
        <v>1</v>
      </c>
      <c r="F100">
        <v>0</v>
      </c>
      <c r="G100">
        <v>1</v>
      </c>
      <c r="H100">
        <v>29.5</v>
      </c>
      <c r="I100">
        <v>19</v>
      </c>
      <c r="J100">
        <v>6</v>
      </c>
      <c r="K100">
        <v>11</v>
      </c>
      <c r="L100">
        <v>54.5</v>
      </c>
      <c r="M100">
        <v>0</v>
      </c>
      <c r="N100">
        <v>2</v>
      </c>
      <c r="O100">
        <v>0</v>
      </c>
      <c r="P100">
        <v>7</v>
      </c>
      <c r="Q100">
        <v>8</v>
      </c>
      <c r="R100">
        <v>87.5</v>
      </c>
      <c r="S100">
        <v>1</v>
      </c>
      <c r="T100">
        <v>7</v>
      </c>
      <c r="U100">
        <v>8</v>
      </c>
      <c r="V100">
        <v>3</v>
      </c>
      <c r="W100">
        <v>5</v>
      </c>
      <c r="X100">
        <v>0</v>
      </c>
      <c r="Y100">
        <v>0</v>
      </c>
      <c r="Z100">
        <v>2</v>
      </c>
      <c r="AA100">
        <v>28.1</v>
      </c>
      <c r="AB100">
        <v>0</v>
      </c>
      <c r="AC100">
        <v>0</v>
      </c>
      <c r="AD100">
        <v>4</v>
      </c>
    </row>
    <row r="101" spans="1:30" x14ac:dyDescent="0.3">
      <c r="A101">
        <v>100</v>
      </c>
      <c r="B101" t="s">
        <v>348</v>
      </c>
      <c r="C101" t="s">
        <v>127</v>
      </c>
      <c r="D101">
        <v>22</v>
      </c>
      <c r="E101">
        <v>4</v>
      </c>
      <c r="F101">
        <v>0</v>
      </c>
      <c r="G101">
        <v>4</v>
      </c>
      <c r="H101">
        <v>29.5</v>
      </c>
      <c r="I101">
        <v>10.5</v>
      </c>
      <c r="J101">
        <v>3.5</v>
      </c>
      <c r="K101">
        <v>9.5</v>
      </c>
      <c r="L101">
        <v>36.799999999999997</v>
      </c>
      <c r="M101">
        <v>2</v>
      </c>
      <c r="N101">
        <v>5.5</v>
      </c>
      <c r="O101">
        <v>36.4</v>
      </c>
      <c r="P101">
        <v>1.5</v>
      </c>
      <c r="Q101">
        <v>2.2999999999999998</v>
      </c>
      <c r="R101">
        <v>66.7</v>
      </c>
      <c r="S101">
        <v>1</v>
      </c>
      <c r="T101">
        <v>2</v>
      </c>
      <c r="U101">
        <v>3</v>
      </c>
      <c r="V101">
        <v>2.5</v>
      </c>
      <c r="W101">
        <v>1.8</v>
      </c>
      <c r="X101">
        <v>0.5</v>
      </c>
      <c r="Y101">
        <v>0.8</v>
      </c>
      <c r="Z101">
        <v>2.5</v>
      </c>
      <c r="AA101">
        <v>19.899999999999999</v>
      </c>
      <c r="AB101">
        <v>0</v>
      </c>
      <c r="AC101">
        <v>0</v>
      </c>
      <c r="AD101">
        <v>-10.8</v>
      </c>
    </row>
    <row r="102" spans="1:30" x14ac:dyDescent="0.3">
      <c r="A102">
        <v>101</v>
      </c>
      <c r="B102" t="s">
        <v>150</v>
      </c>
      <c r="C102" t="s">
        <v>141</v>
      </c>
      <c r="D102">
        <v>27</v>
      </c>
      <c r="E102">
        <v>4</v>
      </c>
      <c r="F102">
        <v>2</v>
      </c>
      <c r="G102">
        <v>2</v>
      </c>
      <c r="H102">
        <v>29.5</v>
      </c>
      <c r="I102">
        <v>26.5</v>
      </c>
      <c r="J102">
        <v>10.3</v>
      </c>
      <c r="K102">
        <v>16.5</v>
      </c>
      <c r="L102">
        <v>62.1</v>
      </c>
      <c r="M102">
        <v>2.5</v>
      </c>
      <c r="N102">
        <v>4.5</v>
      </c>
      <c r="O102">
        <v>55.6</v>
      </c>
      <c r="P102">
        <v>3.5</v>
      </c>
      <c r="Q102">
        <v>3.8</v>
      </c>
      <c r="R102">
        <v>93.3</v>
      </c>
      <c r="S102">
        <v>1</v>
      </c>
      <c r="T102">
        <v>6.8</v>
      </c>
      <c r="U102">
        <v>7.8</v>
      </c>
      <c r="V102">
        <v>3.8</v>
      </c>
      <c r="W102">
        <v>1.3</v>
      </c>
      <c r="X102">
        <v>0.8</v>
      </c>
      <c r="Y102">
        <v>1</v>
      </c>
      <c r="Z102">
        <v>1.5</v>
      </c>
      <c r="AA102">
        <v>45.4</v>
      </c>
      <c r="AB102">
        <v>1</v>
      </c>
      <c r="AC102">
        <v>0</v>
      </c>
      <c r="AD102">
        <v>4.8</v>
      </c>
    </row>
    <row r="103" spans="1:30" x14ac:dyDescent="0.3">
      <c r="A103">
        <v>102</v>
      </c>
      <c r="B103" t="s">
        <v>208</v>
      </c>
      <c r="C103" t="s">
        <v>137</v>
      </c>
      <c r="D103">
        <v>27</v>
      </c>
      <c r="E103">
        <v>4</v>
      </c>
      <c r="F103">
        <v>2</v>
      </c>
      <c r="G103">
        <v>2</v>
      </c>
      <c r="H103">
        <v>29.5</v>
      </c>
      <c r="I103">
        <v>10.5</v>
      </c>
      <c r="J103">
        <v>4</v>
      </c>
      <c r="K103">
        <v>7.8</v>
      </c>
      <c r="L103">
        <v>51.6</v>
      </c>
      <c r="M103">
        <v>2.5</v>
      </c>
      <c r="N103">
        <v>5.8</v>
      </c>
      <c r="O103">
        <v>43.5</v>
      </c>
      <c r="P103">
        <v>0</v>
      </c>
      <c r="Q103">
        <v>0</v>
      </c>
      <c r="R103">
        <v>0</v>
      </c>
      <c r="S103">
        <v>0.3</v>
      </c>
      <c r="T103">
        <v>2.2999999999999998</v>
      </c>
      <c r="U103">
        <v>2.5</v>
      </c>
      <c r="V103">
        <v>1.3</v>
      </c>
      <c r="W103">
        <v>0.8</v>
      </c>
      <c r="X103">
        <v>0.5</v>
      </c>
      <c r="Y103">
        <v>0</v>
      </c>
      <c r="Z103">
        <v>1.8</v>
      </c>
      <c r="AA103">
        <v>16.100000000000001</v>
      </c>
      <c r="AB103">
        <v>0</v>
      </c>
      <c r="AC103">
        <v>0</v>
      </c>
      <c r="AD103">
        <v>-0.8</v>
      </c>
    </row>
    <row r="104" spans="1:30" x14ac:dyDescent="0.3">
      <c r="A104">
        <v>103</v>
      </c>
      <c r="B104" t="s">
        <v>169</v>
      </c>
      <c r="C104" t="s">
        <v>129</v>
      </c>
      <c r="D104">
        <v>30</v>
      </c>
      <c r="E104">
        <v>4</v>
      </c>
      <c r="F104">
        <v>3</v>
      </c>
      <c r="G104">
        <v>1</v>
      </c>
      <c r="H104">
        <v>29.4</v>
      </c>
      <c r="I104">
        <v>14.5</v>
      </c>
      <c r="J104">
        <v>6.8</v>
      </c>
      <c r="K104">
        <v>12</v>
      </c>
      <c r="L104">
        <v>56.3</v>
      </c>
      <c r="M104">
        <v>0.3</v>
      </c>
      <c r="N104">
        <v>1</v>
      </c>
      <c r="O104">
        <v>25</v>
      </c>
      <c r="P104">
        <v>0.8</v>
      </c>
      <c r="Q104">
        <v>1.5</v>
      </c>
      <c r="R104">
        <v>50</v>
      </c>
      <c r="S104">
        <v>3.8</v>
      </c>
      <c r="T104">
        <v>11.8</v>
      </c>
      <c r="U104">
        <v>15.5</v>
      </c>
      <c r="V104">
        <v>3</v>
      </c>
      <c r="W104">
        <v>3.5</v>
      </c>
      <c r="X104">
        <v>0.5</v>
      </c>
      <c r="Y104">
        <v>0.8</v>
      </c>
      <c r="Z104">
        <v>3.5</v>
      </c>
      <c r="AA104">
        <v>37.9</v>
      </c>
      <c r="AB104">
        <v>3</v>
      </c>
      <c r="AC104">
        <v>0</v>
      </c>
      <c r="AD104">
        <v>10</v>
      </c>
    </row>
    <row r="105" spans="1:30" x14ac:dyDescent="0.3">
      <c r="A105">
        <v>104</v>
      </c>
      <c r="B105" t="s">
        <v>251</v>
      </c>
      <c r="C105" t="s">
        <v>102</v>
      </c>
      <c r="D105">
        <v>29</v>
      </c>
      <c r="E105">
        <v>4</v>
      </c>
      <c r="F105">
        <v>3</v>
      </c>
      <c r="G105">
        <v>1</v>
      </c>
      <c r="H105">
        <v>29.4</v>
      </c>
      <c r="I105">
        <v>12.5</v>
      </c>
      <c r="J105">
        <v>4.3</v>
      </c>
      <c r="K105">
        <v>9</v>
      </c>
      <c r="L105">
        <v>47.2</v>
      </c>
      <c r="M105">
        <v>2.2999999999999998</v>
      </c>
      <c r="N105">
        <v>5.8</v>
      </c>
      <c r="O105">
        <v>39.1</v>
      </c>
      <c r="P105">
        <v>1.8</v>
      </c>
      <c r="Q105">
        <v>2.2999999999999998</v>
      </c>
      <c r="R105">
        <v>77.8</v>
      </c>
      <c r="S105">
        <v>0.8</v>
      </c>
      <c r="T105">
        <v>0.8</v>
      </c>
      <c r="U105">
        <v>1.5</v>
      </c>
      <c r="V105">
        <v>5.3</v>
      </c>
      <c r="W105">
        <v>1.3</v>
      </c>
      <c r="X105">
        <v>1.8</v>
      </c>
      <c r="Y105">
        <v>0.5</v>
      </c>
      <c r="Z105">
        <v>2.5</v>
      </c>
      <c r="AA105">
        <v>27.7</v>
      </c>
      <c r="AB105">
        <v>0</v>
      </c>
      <c r="AC105">
        <v>0</v>
      </c>
      <c r="AD105">
        <v>10.5</v>
      </c>
    </row>
    <row r="106" spans="1:30" x14ac:dyDescent="0.3">
      <c r="A106">
        <v>105</v>
      </c>
      <c r="B106" t="s">
        <v>59</v>
      </c>
      <c r="C106" t="s">
        <v>58</v>
      </c>
      <c r="D106">
        <v>27</v>
      </c>
      <c r="E106">
        <v>2</v>
      </c>
      <c r="F106">
        <v>2</v>
      </c>
      <c r="G106">
        <v>0</v>
      </c>
      <c r="H106">
        <v>29.1</v>
      </c>
      <c r="I106">
        <v>18</v>
      </c>
      <c r="J106">
        <v>6.5</v>
      </c>
      <c r="K106">
        <v>17</v>
      </c>
      <c r="L106">
        <v>38.200000000000003</v>
      </c>
      <c r="M106">
        <v>3</v>
      </c>
      <c r="N106">
        <v>6</v>
      </c>
      <c r="O106">
        <v>50</v>
      </c>
      <c r="P106">
        <v>2</v>
      </c>
      <c r="Q106">
        <v>2</v>
      </c>
      <c r="R106">
        <v>100</v>
      </c>
      <c r="S106">
        <v>0.5</v>
      </c>
      <c r="T106">
        <v>4</v>
      </c>
      <c r="U106">
        <v>4.5</v>
      </c>
      <c r="V106">
        <v>3</v>
      </c>
      <c r="W106">
        <v>3</v>
      </c>
      <c r="X106">
        <v>2</v>
      </c>
      <c r="Y106">
        <v>0</v>
      </c>
      <c r="Z106">
        <v>3</v>
      </c>
      <c r="AA106">
        <v>30.9</v>
      </c>
      <c r="AB106">
        <v>0</v>
      </c>
      <c r="AC106">
        <v>0</v>
      </c>
      <c r="AD106">
        <v>10</v>
      </c>
    </row>
    <row r="107" spans="1:30" x14ac:dyDescent="0.3">
      <c r="A107">
        <v>106</v>
      </c>
      <c r="B107" t="s">
        <v>210</v>
      </c>
      <c r="C107" t="s">
        <v>116</v>
      </c>
      <c r="D107">
        <v>23</v>
      </c>
      <c r="E107">
        <v>3</v>
      </c>
      <c r="F107">
        <v>0</v>
      </c>
      <c r="G107">
        <v>3</v>
      </c>
      <c r="H107">
        <v>29.1</v>
      </c>
      <c r="I107">
        <v>12</v>
      </c>
      <c r="J107">
        <v>5.3</v>
      </c>
      <c r="K107">
        <v>10.3</v>
      </c>
      <c r="L107">
        <v>51.6</v>
      </c>
      <c r="M107">
        <v>0.7</v>
      </c>
      <c r="N107">
        <v>1.7</v>
      </c>
      <c r="O107">
        <v>40</v>
      </c>
      <c r="P107">
        <v>0.7</v>
      </c>
      <c r="Q107">
        <v>1.3</v>
      </c>
      <c r="R107">
        <v>50</v>
      </c>
      <c r="S107">
        <v>1</v>
      </c>
      <c r="T107">
        <v>3</v>
      </c>
      <c r="U107">
        <v>4</v>
      </c>
      <c r="V107">
        <v>8</v>
      </c>
      <c r="W107">
        <v>1</v>
      </c>
      <c r="X107">
        <v>2</v>
      </c>
      <c r="Y107">
        <v>0</v>
      </c>
      <c r="Z107">
        <v>2</v>
      </c>
      <c r="AA107">
        <v>33.799999999999997</v>
      </c>
      <c r="AB107">
        <v>1</v>
      </c>
      <c r="AC107">
        <v>0</v>
      </c>
      <c r="AD107">
        <v>-11.7</v>
      </c>
    </row>
    <row r="108" spans="1:30" x14ac:dyDescent="0.3">
      <c r="A108">
        <v>107</v>
      </c>
      <c r="B108" t="s">
        <v>144</v>
      </c>
      <c r="C108" t="s">
        <v>131</v>
      </c>
      <c r="D108">
        <v>20</v>
      </c>
      <c r="E108">
        <v>4</v>
      </c>
      <c r="F108">
        <v>1</v>
      </c>
      <c r="G108">
        <v>3</v>
      </c>
      <c r="H108">
        <v>29</v>
      </c>
      <c r="I108">
        <v>11.8</v>
      </c>
      <c r="J108">
        <v>3.8</v>
      </c>
      <c r="K108">
        <v>8</v>
      </c>
      <c r="L108">
        <v>46.9</v>
      </c>
      <c r="M108">
        <v>1.3</v>
      </c>
      <c r="N108">
        <v>3.3</v>
      </c>
      <c r="O108">
        <v>38.5</v>
      </c>
      <c r="P108">
        <v>3</v>
      </c>
      <c r="Q108">
        <v>3.3</v>
      </c>
      <c r="R108">
        <v>92.3</v>
      </c>
      <c r="S108">
        <v>0.5</v>
      </c>
      <c r="T108">
        <v>1.8</v>
      </c>
      <c r="U108">
        <v>2.2999999999999998</v>
      </c>
      <c r="V108">
        <v>1.3</v>
      </c>
      <c r="W108">
        <v>2.8</v>
      </c>
      <c r="X108">
        <v>0.8</v>
      </c>
      <c r="Y108">
        <v>0.5</v>
      </c>
      <c r="Z108">
        <v>1.8</v>
      </c>
      <c r="AA108">
        <v>17.3</v>
      </c>
      <c r="AB108">
        <v>0</v>
      </c>
      <c r="AC108">
        <v>0</v>
      </c>
      <c r="AD108">
        <v>-6.8</v>
      </c>
    </row>
    <row r="109" spans="1:30" x14ac:dyDescent="0.3">
      <c r="A109">
        <v>108</v>
      </c>
      <c r="B109" t="s">
        <v>270</v>
      </c>
      <c r="C109" t="s">
        <v>104</v>
      </c>
      <c r="D109">
        <v>28</v>
      </c>
      <c r="E109">
        <v>4</v>
      </c>
      <c r="F109">
        <v>2</v>
      </c>
      <c r="G109">
        <v>2</v>
      </c>
      <c r="H109">
        <v>28.8</v>
      </c>
      <c r="I109">
        <v>14.5</v>
      </c>
      <c r="J109">
        <v>6</v>
      </c>
      <c r="K109">
        <v>8</v>
      </c>
      <c r="L109">
        <v>75</v>
      </c>
      <c r="M109">
        <v>0</v>
      </c>
      <c r="N109">
        <v>0</v>
      </c>
      <c r="O109">
        <v>0</v>
      </c>
      <c r="P109">
        <v>2.5</v>
      </c>
      <c r="Q109">
        <v>3</v>
      </c>
      <c r="R109">
        <v>83.3</v>
      </c>
      <c r="S109">
        <v>4.3</v>
      </c>
      <c r="T109">
        <v>8.5</v>
      </c>
      <c r="U109">
        <v>12.8</v>
      </c>
      <c r="V109">
        <v>2</v>
      </c>
      <c r="W109">
        <v>1.3</v>
      </c>
      <c r="X109">
        <v>0.3</v>
      </c>
      <c r="Y109">
        <v>1.3</v>
      </c>
      <c r="Z109">
        <v>1.8</v>
      </c>
      <c r="AA109">
        <v>36.1</v>
      </c>
      <c r="AB109">
        <v>3</v>
      </c>
      <c r="AC109">
        <v>0</v>
      </c>
      <c r="AD109">
        <v>-4.8</v>
      </c>
    </row>
    <row r="110" spans="1:30" x14ac:dyDescent="0.3">
      <c r="A110">
        <v>109</v>
      </c>
      <c r="B110" t="s">
        <v>177</v>
      </c>
      <c r="C110" t="s">
        <v>125</v>
      </c>
      <c r="D110">
        <v>22</v>
      </c>
      <c r="E110">
        <v>4</v>
      </c>
      <c r="F110">
        <v>3</v>
      </c>
      <c r="G110">
        <v>1</v>
      </c>
      <c r="H110">
        <v>28.8</v>
      </c>
      <c r="I110">
        <v>16.3</v>
      </c>
      <c r="J110">
        <v>6.5</v>
      </c>
      <c r="K110">
        <v>12.8</v>
      </c>
      <c r="L110">
        <v>51</v>
      </c>
      <c r="M110">
        <v>1.5</v>
      </c>
      <c r="N110">
        <v>3.8</v>
      </c>
      <c r="O110">
        <v>40</v>
      </c>
      <c r="P110">
        <v>1.8</v>
      </c>
      <c r="Q110">
        <v>1.8</v>
      </c>
      <c r="R110">
        <v>100</v>
      </c>
      <c r="S110">
        <v>0.8</v>
      </c>
      <c r="T110">
        <v>5.3</v>
      </c>
      <c r="U110">
        <v>6</v>
      </c>
      <c r="V110">
        <v>3.5</v>
      </c>
      <c r="W110">
        <v>2.2999999999999998</v>
      </c>
      <c r="X110">
        <v>1</v>
      </c>
      <c r="Y110">
        <v>0.3</v>
      </c>
      <c r="Z110">
        <v>3.3</v>
      </c>
      <c r="AA110">
        <v>30.2</v>
      </c>
      <c r="AB110">
        <v>0</v>
      </c>
      <c r="AC110">
        <v>0</v>
      </c>
      <c r="AD110">
        <v>5.8</v>
      </c>
    </row>
    <row r="111" spans="1:30" x14ac:dyDescent="0.3">
      <c r="A111">
        <v>110</v>
      </c>
      <c r="B111" t="s">
        <v>105</v>
      </c>
      <c r="C111" t="s">
        <v>106</v>
      </c>
      <c r="D111">
        <v>29</v>
      </c>
      <c r="E111">
        <v>3</v>
      </c>
      <c r="F111">
        <v>1</v>
      </c>
      <c r="G111">
        <v>2</v>
      </c>
      <c r="H111">
        <v>28.8</v>
      </c>
      <c r="I111">
        <v>28.7</v>
      </c>
      <c r="J111">
        <v>8.6999999999999993</v>
      </c>
      <c r="K111">
        <v>16.3</v>
      </c>
      <c r="L111">
        <v>53.1</v>
      </c>
      <c r="M111">
        <v>0.7</v>
      </c>
      <c r="N111">
        <v>3.7</v>
      </c>
      <c r="O111">
        <v>18.2</v>
      </c>
      <c r="P111">
        <v>10.7</v>
      </c>
      <c r="Q111">
        <v>12.3</v>
      </c>
      <c r="R111">
        <v>86.5</v>
      </c>
      <c r="S111">
        <v>1</v>
      </c>
      <c r="T111">
        <v>7.7</v>
      </c>
      <c r="U111">
        <v>8.6999999999999993</v>
      </c>
      <c r="V111">
        <v>6.3</v>
      </c>
      <c r="W111">
        <v>3.3</v>
      </c>
      <c r="X111">
        <v>1</v>
      </c>
      <c r="Y111">
        <v>1.3</v>
      </c>
      <c r="Z111">
        <v>1.3</v>
      </c>
      <c r="AA111">
        <v>52.2</v>
      </c>
      <c r="AB111">
        <v>1</v>
      </c>
      <c r="AC111">
        <v>0</v>
      </c>
      <c r="AD111">
        <v>11</v>
      </c>
    </row>
    <row r="112" spans="1:30" x14ac:dyDescent="0.3">
      <c r="A112">
        <v>111</v>
      </c>
      <c r="B112" t="s">
        <v>242</v>
      </c>
      <c r="C112" t="s">
        <v>157</v>
      </c>
      <c r="D112">
        <v>28</v>
      </c>
      <c r="E112">
        <v>4</v>
      </c>
      <c r="F112">
        <v>1</v>
      </c>
      <c r="G112">
        <v>3</v>
      </c>
      <c r="H112">
        <v>28.7</v>
      </c>
      <c r="I112">
        <v>9.5</v>
      </c>
      <c r="J112">
        <v>3.8</v>
      </c>
      <c r="K112">
        <v>5.8</v>
      </c>
      <c r="L112">
        <v>65.2</v>
      </c>
      <c r="M112">
        <v>1</v>
      </c>
      <c r="N112">
        <v>1.8</v>
      </c>
      <c r="O112">
        <v>57.1</v>
      </c>
      <c r="P112">
        <v>1</v>
      </c>
      <c r="Q112">
        <v>1</v>
      </c>
      <c r="R112">
        <v>100</v>
      </c>
      <c r="S112">
        <v>1.5</v>
      </c>
      <c r="T112">
        <v>3.3</v>
      </c>
      <c r="U112">
        <v>4.8</v>
      </c>
      <c r="V112">
        <v>2.8</v>
      </c>
      <c r="W112">
        <v>1</v>
      </c>
      <c r="X112">
        <v>1.8</v>
      </c>
      <c r="Y112">
        <v>1</v>
      </c>
      <c r="Z112">
        <v>2.2999999999999998</v>
      </c>
      <c r="AA112">
        <v>26.6</v>
      </c>
      <c r="AB112">
        <v>0</v>
      </c>
      <c r="AC112">
        <v>0</v>
      </c>
      <c r="AD112">
        <v>0.5</v>
      </c>
    </row>
    <row r="113" spans="1:30" x14ac:dyDescent="0.3">
      <c r="A113">
        <v>112</v>
      </c>
      <c r="B113" t="s">
        <v>75</v>
      </c>
      <c r="C113" t="s">
        <v>71</v>
      </c>
      <c r="D113">
        <v>37</v>
      </c>
      <c r="E113">
        <v>4</v>
      </c>
      <c r="F113">
        <v>2</v>
      </c>
      <c r="G113">
        <v>2</v>
      </c>
      <c r="H113">
        <v>28.7</v>
      </c>
      <c r="I113">
        <v>13.8</v>
      </c>
      <c r="J113">
        <v>5.3</v>
      </c>
      <c r="K113">
        <v>12</v>
      </c>
      <c r="L113">
        <v>43.8</v>
      </c>
      <c r="M113">
        <v>1.5</v>
      </c>
      <c r="N113">
        <v>4</v>
      </c>
      <c r="O113">
        <v>37.5</v>
      </c>
      <c r="P113">
        <v>1.8</v>
      </c>
      <c r="Q113">
        <v>1.8</v>
      </c>
      <c r="R113">
        <v>100</v>
      </c>
      <c r="S113">
        <v>1.3</v>
      </c>
      <c r="T113">
        <v>3.3</v>
      </c>
      <c r="U113">
        <v>4.5</v>
      </c>
      <c r="V113">
        <v>8.5</v>
      </c>
      <c r="W113">
        <v>0.8</v>
      </c>
      <c r="X113">
        <v>1</v>
      </c>
      <c r="Y113">
        <v>0.5</v>
      </c>
      <c r="Z113">
        <v>2.2999999999999998</v>
      </c>
      <c r="AA113">
        <v>35.700000000000003</v>
      </c>
      <c r="AB113">
        <v>1</v>
      </c>
      <c r="AC113">
        <v>0</v>
      </c>
      <c r="AD113">
        <v>-7</v>
      </c>
    </row>
    <row r="114" spans="1:30" x14ac:dyDescent="0.3">
      <c r="A114">
        <v>113</v>
      </c>
      <c r="B114" t="s">
        <v>299</v>
      </c>
      <c r="C114" t="s">
        <v>146</v>
      </c>
      <c r="D114">
        <v>21</v>
      </c>
      <c r="E114">
        <v>4</v>
      </c>
      <c r="F114">
        <v>0</v>
      </c>
      <c r="G114">
        <v>4</v>
      </c>
      <c r="H114">
        <v>28.7</v>
      </c>
      <c r="I114">
        <v>12.3</v>
      </c>
      <c r="J114">
        <v>5</v>
      </c>
      <c r="K114">
        <v>9.3000000000000007</v>
      </c>
      <c r="L114">
        <v>54.1</v>
      </c>
      <c r="M114">
        <v>0.8</v>
      </c>
      <c r="N114">
        <v>2.2999999999999998</v>
      </c>
      <c r="O114">
        <v>33.299999999999997</v>
      </c>
      <c r="P114">
        <v>1.5</v>
      </c>
      <c r="Q114">
        <v>1.8</v>
      </c>
      <c r="R114">
        <v>85.7</v>
      </c>
      <c r="S114">
        <v>3</v>
      </c>
      <c r="T114">
        <v>4</v>
      </c>
      <c r="U114">
        <v>7</v>
      </c>
      <c r="V114">
        <v>1.5</v>
      </c>
      <c r="W114">
        <v>2</v>
      </c>
      <c r="X114">
        <v>1</v>
      </c>
      <c r="Y114">
        <v>0</v>
      </c>
      <c r="Z114">
        <v>3.5</v>
      </c>
      <c r="AA114">
        <v>23.9</v>
      </c>
      <c r="AB114">
        <v>0</v>
      </c>
      <c r="AC114">
        <v>0</v>
      </c>
      <c r="AD114">
        <v>-10.5</v>
      </c>
    </row>
    <row r="115" spans="1:30" x14ac:dyDescent="0.3">
      <c r="A115">
        <v>114</v>
      </c>
      <c r="B115" t="s">
        <v>286</v>
      </c>
      <c r="C115" t="s">
        <v>127</v>
      </c>
      <c r="D115">
        <v>22</v>
      </c>
      <c r="E115">
        <v>4</v>
      </c>
      <c r="F115">
        <v>0</v>
      </c>
      <c r="G115">
        <v>4</v>
      </c>
      <c r="H115">
        <v>28.6</v>
      </c>
      <c r="I115">
        <v>12.3</v>
      </c>
      <c r="J115">
        <v>4.8</v>
      </c>
      <c r="K115">
        <v>13.5</v>
      </c>
      <c r="L115">
        <v>35.200000000000003</v>
      </c>
      <c r="M115">
        <v>1</v>
      </c>
      <c r="N115">
        <v>4.5</v>
      </c>
      <c r="O115">
        <v>22.2</v>
      </c>
      <c r="P115">
        <v>1.8</v>
      </c>
      <c r="Q115">
        <v>4</v>
      </c>
      <c r="R115">
        <v>43.8</v>
      </c>
      <c r="S115">
        <v>1.8</v>
      </c>
      <c r="T115">
        <v>3</v>
      </c>
      <c r="U115">
        <v>4.8</v>
      </c>
      <c r="V115">
        <v>6.8</v>
      </c>
      <c r="W115">
        <v>2.8</v>
      </c>
      <c r="X115">
        <v>0.5</v>
      </c>
      <c r="Y115">
        <v>0.3</v>
      </c>
      <c r="Z115">
        <v>1.8</v>
      </c>
      <c r="AA115">
        <v>27.6</v>
      </c>
      <c r="AB115">
        <v>0</v>
      </c>
      <c r="AC115">
        <v>0</v>
      </c>
      <c r="AD115">
        <v>-17</v>
      </c>
    </row>
    <row r="116" spans="1:30" x14ac:dyDescent="0.3">
      <c r="A116">
        <v>115</v>
      </c>
      <c r="B116" t="s">
        <v>201</v>
      </c>
      <c r="C116" t="s">
        <v>135</v>
      </c>
      <c r="D116">
        <v>34</v>
      </c>
      <c r="E116">
        <v>4</v>
      </c>
      <c r="F116">
        <v>2</v>
      </c>
      <c r="G116">
        <v>2</v>
      </c>
      <c r="H116">
        <v>28.6</v>
      </c>
      <c r="I116">
        <v>16.3</v>
      </c>
      <c r="J116">
        <v>6</v>
      </c>
      <c r="K116">
        <v>11.5</v>
      </c>
      <c r="L116">
        <v>52.2</v>
      </c>
      <c r="M116">
        <v>0.8</v>
      </c>
      <c r="N116">
        <v>3.8</v>
      </c>
      <c r="O116">
        <v>20</v>
      </c>
      <c r="P116">
        <v>3.5</v>
      </c>
      <c r="Q116">
        <v>5.3</v>
      </c>
      <c r="R116">
        <v>66.7</v>
      </c>
      <c r="S116">
        <v>1.3</v>
      </c>
      <c r="T116">
        <v>3.3</v>
      </c>
      <c r="U116">
        <v>4.5</v>
      </c>
      <c r="V116">
        <v>6</v>
      </c>
      <c r="W116">
        <v>3.3</v>
      </c>
      <c r="X116">
        <v>1.3</v>
      </c>
      <c r="Y116">
        <v>0.5</v>
      </c>
      <c r="Z116">
        <v>2</v>
      </c>
      <c r="AA116">
        <v>32.700000000000003</v>
      </c>
      <c r="AB116">
        <v>1</v>
      </c>
      <c r="AC116">
        <v>0</v>
      </c>
      <c r="AD116">
        <v>1.8</v>
      </c>
    </row>
    <row r="117" spans="1:30" x14ac:dyDescent="0.3">
      <c r="A117">
        <v>116</v>
      </c>
      <c r="B117" t="s">
        <v>306</v>
      </c>
      <c r="C117" t="s">
        <v>141</v>
      </c>
      <c r="D117">
        <v>30</v>
      </c>
      <c r="E117">
        <v>4</v>
      </c>
      <c r="F117">
        <v>2</v>
      </c>
      <c r="G117">
        <v>2</v>
      </c>
      <c r="H117">
        <v>28.5</v>
      </c>
      <c r="I117">
        <v>11</v>
      </c>
      <c r="J117">
        <v>4.3</v>
      </c>
      <c r="K117">
        <v>8.5</v>
      </c>
      <c r="L117">
        <v>50</v>
      </c>
      <c r="M117">
        <v>1.3</v>
      </c>
      <c r="N117">
        <v>3.3</v>
      </c>
      <c r="O117">
        <v>38.5</v>
      </c>
      <c r="P117">
        <v>1.3</v>
      </c>
      <c r="Q117">
        <v>2</v>
      </c>
      <c r="R117">
        <v>62.5</v>
      </c>
      <c r="S117">
        <v>0.5</v>
      </c>
      <c r="T117">
        <v>5</v>
      </c>
      <c r="U117">
        <v>5.5</v>
      </c>
      <c r="V117">
        <v>3.8</v>
      </c>
      <c r="W117">
        <v>0.5</v>
      </c>
      <c r="X117">
        <v>1</v>
      </c>
      <c r="Y117">
        <v>0.5</v>
      </c>
      <c r="Z117">
        <v>0.8</v>
      </c>
      <c r="AA117">
        <v>27.2</v>
      </c>
      <c r="AB117">
        <v>0</v>
      </c>
      <c r="AC117">
        <v>0</v>
      </c>
      <c r="AD117">
        <v>11</v>
      </c>
    </row>
    <row r="118" spans="1:30" x14ac:dyDescent="0.3">
      <c r="A118">
        <v>117</v>
      </c>
      <c r="B118" t="s">
        <v>212</v>
      </c>
      <c r="C118" t="s">
        <v>127</v>
      </c>
      <c r="D118">
        <v>31</v>
      </c>
      <c r="E118">
        <v>4</v>
      </c>
      <c r="F118">
        <v>0</v>
      </c>
      <c r="G118">
        <v>4</v>
      </c>
      <c r="H118">
        <v>28.4</v>
      </c>
      <c r="I118">
        <v>13.8</v>
      </c>
      <c r="J118">
        <v>4.3</v>
      </c>
      <c r="K118">
        <v>9</v>
      </c>
      <c r="L118">
        <v>47.2</v>
      </c>
      <c r="M118">
        <v>0.5</v>
      </c>
      <c r="N118">
        <v>3.3</v>
      </c>
      <c r="O118">
        <v>15.4</v>
      </c>
      <c r="P118">
        <v>4.8</v>
      </c>
      <c r="Q118">
        <v>4.8</v>
      </c>
      <c r="R118">
        <v>100</v>
      </c>
      <c r="S118">
        <v>0.8</v>
      </c>
      <c r="T118">
        <v>7.3</v>
      </c>
      <c r="U118">
        <v>8</v>
      </c>
      <c r="V118">
        <v>5.5</v>
      </c>
      <c r="W118">
        <v>3.5</v>
      </c>
      <c r="X118">
        <v>1.3</v>
      </c>
      <c r="Y118">
        <v>0</v>
      </c>
      <c r="Z118">
        <v>2.2999999999999998</v>
      </c>
      <c r="AA118">
        <v>31.9</v>
      </c>
      <c r="AB118">
        <v>2</v>
      </c>
      <c r="AC118">
        <v>0</v>
      </c>
      <c r="AD118">
        <v>-10.5</v>
      </c>
    </row>
    <row r="119" spans="1:30" x14ac:dyDescent="0.3">
      <c r="A119">
        <v>118</v>
      </c>
      <c r="B119" t="s">
        <v>290</v>
      </c>
      <c r="C119" t="s">
        <v>110</v>
      </c>
      <c r="D119">
        <v>23</v>
      </c>
      <c r="E119">
        <v>4</v>
      </c>
      <c r="F119">
        <v>3</v>
      </c>
      <c r="G119">
        <v>1</v>
      </c>
      <c r="H119">
        <v>28.4</v>
      </c>
      <c r="I119">
        <v>10.5</v>
      </c>
      <c r="J119">
        <v>3.8</v>
      </c>
      <c r="K119">
        <v>9.3000000000000007</v>
      </c>
      <c r="L119">
        <v>40.5</v>
      </c>
      <c r="M119">
        <v>2.8</v>
      </c>
      <c r="N119">
        <v>6.8</v>
      </c>
      <c r="O119">
        <v>40.700000000000003</v>
      </c>
      <c r="P119">
        <v>0.3</v>
      </c>
      <c r="Q119">
        <v>0.5</v>
      </c>
      <c r="R119">
        <v>50</v>
      </c>
      <c r="S119">
        <v>0.3</v>
      </c>
      <c r="T119">
        <v>4.5</v>
      </c>
      <c r="U119">
        <v>4.8</v>
      </c>
      <c r="V119">
        <v>1.8</v>
      </c>
      <c r="W119">
        <v>0.8</v>
      </c>
      <c r="X119">
        <v>0.8</v>
      </c>
      <c r="Y119">
        <v>1</v>
      </c>
      <c r="Z119">
        <v>1.5</v>
      </c>
      <c r="AA119">
        <v>23.3</v>
      </c>
      <c r="AB119">
        <v>0</v>
      </c>
      <c r="AC119">
        <v>0</v>
      </c>
      <c r="AD119">
        <v>0.8</v>
      </c>
    </row>
    <row r="120" spans="1:30" x14ac:dyDescent="0.3">
      <c r="A120">
        <v>119</v>
      </c>
      <c r="B120" t="s">
        <v>161</v>
      </c>
      <c r="C120" t="s">
        <v>131</v>
      </c>
      <c r="D120">
        <v>30</v>
      </c>
      <c r="E120">
        <v>3</v>
      </c>
      <c r="F120">
        <v>1</v>
      </c>
      <c r="G120">
        <v>2</v>
      </c>
      <c r="H120">
        <v>28.4</v>
      </c>
      <c r="I120">
        <v>12.3</v>
      </c>
      <c r="J120">
        <v>4</v>
      </c>
      <c r="K120">
        <v>11</v>
      </c>
      <c r="L120">
        <v>36.4</v>
      </c>
      <c r="M120">
        <v>2</v>
      </c>
      <c r="N120">
        <v>6.3</v>
      </c>
      <c r="O120">
        <v>31.6</v>
      </c>
      <c r="P120">
        <v>2.2999999999999998</v>
      </c>
      <c r="Q120">
        <v>2.7</v>
      </c>
      <c r="R120">
        <v>87.5</v>
      </c>
      <c r="S120">
        <v>1</v>
      </c>
      <c r="T120">
        <v>5</v>
      </c>
      <c r="U120">
        <v>6</v>
      </c>
      <c r="V120">
        <v>4</v>
      </c>
      <c r="W120">
        <v>2</v>
      </c>
      <c r="X120">
        <v>1</v>
      </c>
      <c r="Y120">
        <v>1</v>
      </c>
      <c r="Z120">
        <v>2.7</v>
      </c>
      <c r="AA120">
        <v>29.5</v>
      </c>
      <c r="AB120">
        <v>0</v>
      </c>
      <c r="AC120">
        <v>0</v>
      </c>
      <c r="AD120">
        <v>-7.3</v>
      </c>
    </row>
    <row r="121" spans="1:30" x14ac:dyDescent="0.3">
      <c r="A121">
        <v>120</v>
      </c>
      <c r="B121" t="s">
        <v>296</v>
      </c>
      <c r="C121" t="s">
        <v>129</v>
      </c>
      <c r="D121">
        <v>24</v>
      </c>
      <c r="E121">
        <v>4</v>
      </c>
      <c r="F121">
        <v>3</v>
      </c>
      <c r="G121">
        <v>1</v>
      </c>
      <c r="H121">
        <v>28.4</v>
      </c>
      <c r="I121">
        <v>6.5</v>
      </c>
      <c r="J121">
        <v>2.8</v>
      </c>
      <c r="K121">
        <v>5.5</v>
      </c>
      <c r="L121">
        <v>50</v>
      </c>
      <c r="M121">
        <v>0.8</v>
      </c>
      <c r="N121">
        <v>1.5</v>
      </c>
      <c r="O121">
        <v>50</v>
      </c>
      <c r="P121">
        <v>0.3</v>
      </c>
      <c r="Q121">
        <v>0.3</v>
      </c>
      <c r="R121">
        <v>100</v>
      </c>
      <c r="S121">
        <v>2.8</v>
      </c>
      <c r="T121">
        <v>1.5</v>
      </c>
      <c r="U121">
        <v>4.3</v>
      </c>
      <c r="V121">
        <v>3</v>
      </c>
      <c r="W121">
        <v>0.8</v>
      </c>
      <c r="X121">
        <v>1.3</v>
      </c>
      <c r="Y121">
        <v>0</v>
      </c>
      <c r="Z121">
        <v>1.5</v>
      </c>
      <c r="AA121">
        <v>19.100000000000001</v>
      </c>
      <c r="AB121">
        <v>0</v>
      </c>
      <c r="AC121">
        <v>0</v>
      </c>
      <c r="AD121">
        <v>11.3</v>
      </c>
    </row>
    <row r="122" spans="1:30" x14ac:dyDescent="0.3">
      <c r="A122">
        <v>121</v>
      </c>
      <c r="B122" t="s">
        <v>189</v>
      </c>
      <c r="C122" t="s">
        <v>108</v>
      </c>
      <c r="D122">
        <v>27</v>
      </c>
      <c r="E122">
        <v>4</v>
      </c>
      <c r="F122">
        <v>3</v>
      </c>
      <c r="G122">
        <v>1</v>
      </c>
      <c r="H122">
        <v>28.2</v>
      </c>
      <c r="I122">
        <v>10.3</v>
      </c>
      <c r="J122">
        <v>4.5</v>
      </c>
      <c r="K122">
        <v>7</v>
      </c>
      <c r="L122">
        <v>64.3</v>
      </c>
      <c r="M122">
        <v>0</v>
      </c>
      <c r="N122">
        <v>0</v>
      </c>
      <c r="O122">
        <v>0</v>
      </c>
      <c r="P122">
        <v>1.3</v>
      </c>
      <c r="Q122">
        <v>2.8</v>
      </c>
      <c r="R122">
        <v>45.5</v>
      </c>
      <c r="S122">
        <v>3.8</v>
      </c>
      <c r="T122">
        <v>6.5</v>
      </c>
      <c r="U122">
        <v>10.3</v>
      </c>
      <c r="V122">
        <v>1</v>
      </c>
      <c r="W122">
        <v>1.3</v>
      </c>
      <c r="X122">
        <v>1.3</v>
      </c>
      <c r="Y122">
        <v>1.3</v>
      </c>
      <c r="Z122">
        <v>3</v>
      </c>
      <c r="AA122">
        <v>30.3</v>
      </c>
      <c r="AB122">
        <v>1</v>
      </c>
      <c r="AC122">
        <v>0</v>
      </c>
      <c r="AD122">
        <v>8.3000000000000007</v>
      </c>
    </row>
    <row r="123" spans="1:30" x14ac:dyDescent="0.3">
      <c r="A123">
        <v>122</v>
      </c>
      <c r="B123" t="s">
        <v>112</v>
      </c>
      <c r="C123" t="s">
        <v>113</v>
      </c>
      <c r="D123">
        <v>25</v>
      </c>
      <c r="E123">
        <v>3</v>
      </c>
      <c r="F123">
        <v>1</v>
      </c>
      <c r="G123">
        <v>2</v>
      </c>
      <c r="H123">
        <v>28.2</v>
      </c>
      <c r="I123">
        <v>22</v>
      </c>
      <c r="J123">
        <v>7.7</v>
      </c>
      <c r="K123">
        <v>15.3</v>
      </c>
      <c r="L123">
        <v>50</v>
      </c>
      <c r="M123">
        <v>1.3</v>
      </c>
      <c r="N123">
        <v>5.7</v>
      </c>
      <c r="O123">
        <v>23.5</v>
      </c>
      <c r="P123">
        <v>5.3</v>
      </c>
      <c r="Q123">
        <v>6.3</v>
      </c>
      <c r="R123">
        <v>84.2</v>
      </c>
      <c r="S123">
        <v>0.3</v>
      </c>
      <c r="T123">
        <v>1.7</v>
      </c>
      <c r="U123">
        <v>2</v>
      </c>
      <c r="V123">
        <v>3.7</v>
      </c>
      <c r="W123">
        <v>1.3</v>
      </c>
      <c r="X123">
        <v>0</v>
      </c>
      <c r="Y123">
        <v>0.7</v>
      </c>
      <c r="Z123">
        <v>2</v>
      </c>
      <c r="AA123">
        <v>30.6</v>
      </c>
      <c r="AB123">
        <v>0</v>
      </c>
      <c r="AC123">
        <v>0</v>
      </c>
      <c r="AD123">
        <v>-10.7</v>
      </c>
    </row>
    <row r="124" spans="1:30" x14ac:dyDescent="0.3">
      <c r="A124">
        <v>123</v>
      </c>
      <c r="B124" t="s">
        <v>149</v>
      </c>
      <c r="C124" t="s">
        <v>116</v>
      </c>
      <c r="D124">
        <v>22</v>
      </c>
      <c r="E124">
        <v>2</v>
      </c>
      <c r="F124">
        <v>0</v>
      </c>
      <c r="G124">
        <v>2</v>
      </c>
      <c r="H124">
        <v>28.1</v>
      </c>
      <c r="I124">
        <v>12.5</v>
      </c>
      <c r="J124">
        <v>4.5</v>
      </c>
      <c r="K124">
        <v>14</v>
      </c>
      <c r="L124">
        <v>32.1</v>
      </c>
      <c r="M124">
        <v>2</v>
      </c>
      <c r="N124">
        <v>7</v>
      </c>
      <c r="O124">
        <v>28.6</v>
      </c>
      <c r="P124">
        <v>1.5</v>
      </c>
      <c r="Q124">
        <v>2.5</v>
      </c>
      <c r="R124">
        <v>60</v>
      </c>
      <c r="S124">
        <v>0</v>
      </c>
      <c r="T124">
        <v>4.5</v>
      </c>
      <c r="U124">
        <v>4.5</v>
      </c>
      <c r="V124">
        <v>4</v>
      </c>
      <c r="W124">
        <v>2</v>
      </c>
      <c r="X124">
        <v>1</v>
      </c>
      <c r="Y124">
        <v>0.5</v>
      </c>
      <c r="Z124">
        <v>2.5</v>
      </c>
      <c r="AA124">
        <v>26.4</v>
      </c>
      <c r="AB124">
        <v>0</v>
      </c>
      <c r="AC124">
        <v>0</v>
      </c>
      <c r="AD124">
        <v>-29.5</v>
      </c>
    </row>
    <row r="125" spans="1:30" x14ac:dyDescent="0.3">
      <c r="A125">
        <v>124</v>
      </c>
      <c r="B125" t="s">
        <v>239</v>
      </c>
      <c r="C125" t="s">
        <v>139</v>
      </c>
      <c r="D125">
        <v>26</v>
      </c>
      <c r="E125">
        <v>4</v>
      </c>
      <c r="F125">
        <v>4</v>
      </c>
      <c r="G125">
        <v>0</v>
      </c>
      <c r="H125">
        <v>28.1</v>
      </c>
      <c r="I125">
        <v>11.8</v>
      </c>
      <c r="J125">
        <v>4</v>
      </c>
      <c r="K125">
        <v>7.8</v>
      </c>
      <c r="L125">
        <v>51.6</v>
      </c>
      <c r="M125">
        <v>1</v>
      </c>
      <c r="N125">
        <v>2.5</v>
      </c>
      <c r="O125">
        <v>40</v>
      </c>
      <c r="P125">
        <v>2.8</v>
      </c>
      <c r="Q125">
        <v>3.5</v>
      </c>
      <c r="R125">
        <v>78.599999999999994</v>
      </c>
      <c r="S125">
        <v>0.8</v>
      </c>
      <c r="T125">
        <v>3.5</v>
      </c>
      <c r="U125">
        <v>4.3</v>
      </c>
      <c r="V125">
        <v>2.2999999999999998</v>
      </c>
      <c r="W125">
        <v>1.8</v>
      </c>
      <c r="X125">
        <v>0.8</v>
      </c>
      <c r="Y125">
        <v>0.5</v>
      </c>
      <c r="Z125">
        <v>2.5</v>
      </c>
      <c r="AA125">
        <v>22.2</v>
      </c>
      <c r="AB125">
        <v>0</v>
      </c>
      <c r="AC125">
        <v>0</v>
      </c>
      <c r="AD125">
        <v>3</v>
      </c>
    </row>
    <row r="126" spans="1:30" x14ac:dyDescent="0.3">
      <c r="A126">
        <v>125</v>
      </c>
      <c r="B126" t="s">
        <v>62</v>
      </c>
      <c r="C126" t="s">
        <v>58</v>
      </c>
      <c r="D126">
        <v>22</v>
      </c>
      <c r="E126">
        <v>4</v>
      </c>
      <c r="F126">
        <v>4</v>
      </c>
      <c r="G126">
        <v>0</v>
      </c>
      <c r="H126">
        <v>27.6</v>
      </c>
      <c r="I126">
        <v>16</v>
      </c>
      <c r="J126">
        <v>5.8</v>
      </c>
      <c r="K126">
        <v>11.5</v>
      </c>
      <c r="L126">
        <v>50</v>
      </c>
      <c r="M126">
        <v>1</v>
      </c>
      <c r="N126">
        <v>2.8</v>
      </c>
      <c r="O126">
        <v>36.4</v>
      </c>
      <c r="P126">
        <v>3.5</v>
      </c>
      <c r="Q126">
        <v>4.8</v>
      </c>
      <c r="R126">
        <v>73.7</v>
      </c>
      <c r="S126">
        <v>1.5</v>
      </c>
      <c r="T126">
        <v>2</v>
      </c>
      <c r="U126">
        <v>3.5</v>
      </c>
      <c r="V126">
        <v>1.5</v>
      </c>
      <c r="W126">
        <v>1.3</v>
      </c>
      <c r="X126">
        <v>0.5</v>
      </c>
      <c r="Y126">
        <v>0.5</v>
      </c>
      <c r="Z126">
        <v>4.5</v>
      </c>
      <c r="AA126">
        <v>24.2</v>
      </c>
      <c r="AB126">
        <v>0</v>
      </c>
      <c r="AC126">
        <v>0</v>
      </c>
      <c r="AD126">
        <v>2.2999999999999998</v>
      </c>
    </row>
    <row r="127" spans="1:30" x14ac:dyDescent="0.3">
      <c r="A127">
        <v>126</v>
      </c>
      <c r="B127" t="s">
        <v>316</v>
      </c>
      <c r="C127" t="s">
        <v>100</v>
      </c>
      <c r="D127">
        <v>27</v>
      </c>
      <c r="E127">
        <v>4</v>
      </c>
      <c r="F127">
        <v>3</v>
      </c>
      <c r="G127">
        <v>1</v>
      </c>
      <c r="H127">
        <v>27.5</v>
      </c>
      <c r="I127">
        <v>6</v>
      </c>
      <c r="J127">
        <v>2</v>
      </c>
      <c r="K127">
        <v>4</v>
      </c>
      <c r="L127">
        <v>50</v>
      </c>
      <c r="M127">
        <v>0</v>
      </c>
      <c r="N127">
        <v>0</v>
      </c>
      <c r="O127">
        <v>0</v>
      </c>
      <c r="P127">
        <v>2</v>
      </c>
      <c r="Q127">
        <v>3</v>
      </c>
      <c r="R127">
        <v>66.7</v>
      </c>
      <c r="S127">
        <v>3.8</v>
      </c>
      <c r="T127">
        <v>5.5</v>
      </c>
      <c r="U127">
        <v>9.3000000000000007</v>
      </c>
      <c r="V127">
        <v>3.3</v>
      </c>
      <c r="W127">
        <v>0.8</v>
      </c>
      <c r="X127">
        <v>0.8</v>
      </c>
      <c r="Y127">
        <v>0.5</v>
      </c>
      <c r="Z127">
        <v>2.2999999999999998</v>
      </c>
      <c r="AA127">
        <v>25</v>
      </c>
      <c r="AB127">
        <v>1</v>
      </c>
      <c r="AC127">
        <v>0</v>
      </c>
      <c r="AD127">
        <v>1</v>
      </c>
    </row>
    <row r="128" spans="1:30" x14ac:dyDescent="0.3">
      <c r="A128">
        <v>127</v>
      </c>
      <c r="B128" t="s">
        <v>195</v>
      </c>
      <c r="C128" t="s">
        <v>139</v>
      </c>
      <c r="D128">
        <v>27</v>
      </c>
      <c r="E128">
        <v>4</v>
      </c>
      <c r="F128">
        <v>4</v>
      </c>
      <c r="G128">
        <v>0</v>
      </c>
      <c r="H128">
        <v>27.5</v>
      </c>
      <c r="I128">
        <v>10.8</v>
      </c>
      <c r="J128">
        <v>4.5</v>
      </c>
      <c r="K128">
        <v>9.5</v>
      </c>
      <c r="L128">
        <v>47.4</v>
      </c>
      <c r="M128">
        <v>0.8</v>
      </c>
      <c r="N128">
        <v>3.5</v>
      </c>
      <c r="O128">
        <v>21.4</v>
      </c>
      <c r="P128">
        <v>1</v>
      </c>
      <c r="Q128">
        <v>1.3</v>
      </c>
      <c r="R128">
        <v>80</v>
      </c>
      <c r="S128">
        <v>1.3</v>
      </c>
      <c r="T128">
        <v>2.8</v>
      </c>
      <c r="U128">
        <v>4</v>
      </c>
      <c r="V128">
        <v>1.5</v>
      </c>
      <c r="W128">
        <v>1</v>
      </c>
      <c r="X128">
        <v>1</v>
      </c>
      <c r="Y128">
        <v>0.8</v>
      </c>
      <c r="Z128">
        <v>1.3</v>
      </c>
      <c r="AA128">
        <v>22.1</v>
      </c>
      <c r="AB128">
        <v>0</v>
      </c>
      <c r="AC128">
        <v>0</v>
      </c>
      <c r="AD128">
        <v>17.3</v>
      </c>
    </row>
    <row r="129" spans="1:30" x14ac:dyDescent="0.3">
      <c r="A129">
        <v>127</v>
      </c>
      <c r="B129" t="s">
        <v>458</v>
      </c>
      <c r="C129" t="s">
        <v>44</v>
      </c>
      <c r="D129">
        <v>21</v>
      </c>
      <c r="E129">
        <v>1</v>
      </c>
      <c r="F129">
        <v>0</v>
      </c>
      <c r="G129">
        <v>1</v>
      </c>
      <c r="H129">
        <v>27.5</v>
      </c>
      <c r="I129">
        <v>18</v>
      </c>
      <c r="J129">
        <v>7</v>
      </c>
      <c r="K129">
        <v>16</v>
      </c>
      <c r="L129">
        <v>43.8</v>
      </c>
      <c r="M129">
        <v>0</v>
      </c>
      <c r="N129">
        <v>4</v>
      </c>
      <c r="O129">
        <v>0</v>
      </c>
      <c r="P129">
        <v>4</v>
      </c>
      <c r="Q129">
        <v>4</v>
      </c>
      <c r="R129">
        <v>100</v>
      </c>
      <c r="S129">
        <v>0</v>
      </c>
      <c r="T129">
        <v>2</v>
      </c>
      <c r="U129">
        <v>2</v>
      </c>
      <c r="V129">
        <v>2</v>
      </c>
      <c r="W129">
        <v>3</v>
      </c>
      <c r="X129">
        <v>0</v>
      </c>
      <c r="Y129">
        <v>0</v>
      </c>
      <c r="Z129">
        <v>2</v>
      </c>
      <c r="AA129">
        <v>20.399999999999999</v>
      </c>
      <c r="AB129">
        <v>0</v>
      </c>
      <c r="AC129">
        <v>0</v>
      </c>
      <c r="AD129">
        <v>-2</v>
      </c>
    </row>
    <row r="130" spans="1:30" x14ac:dyDescent="0.3">
      <c r="A130">
        <v>129</v>
      </c>
      <c r="B130" t="s">
        <v>233</v>
      </c>
      <c r="C130" t="s">
        <v>119</v>
      </c>
      <c r="D130">
        <v>25</v>
      </c>
      <c r="E130">
        <v>3</v>
      </c>
      <c r="F130">
        <v>2</v>
      </c>
      <c r="G130">
        <v>1</v>
      </c>
      <c r="H130">
        <v>27.5</v>
      </c>
      <c r="I130">
        <v>11</v>
      </c>
      <c r="J130">
        <v>4.7</v>
      </c>
      <c r="K130">
        <v>7.7</v>
      </c>
      <c r="L130">
        <v>60.9</v>
      </c>
      <c r="M130">
        <v>0</v>
      </c>
      <c r="N130">
        <v>0</v>
      </c>
      <c r="O130">
        <v>0</v>
      </c>
      <c r="P130">
        <v>1.7</v>
      </c>
      <c r="Q130">
        <v>3.3</v>
      </c>
      <c r="R130">
        <v>50</v>
      </c>
      <c r="S130">
        <v>2.2999999999999998</v>
      </c>
      <c r="T130">
        <v>9.6999999999999993</v>
      </c>
      <c r="U130">
        <v>12</v>
      </c>
      <c r="V130">
        <v>0.7</v>
      </c>
      <c r="W130">
        <v>0.7</v>
      </c>
      <c r="X130">
        <v>0</v>
      </c>
      <c r="Y130">
        <v>0</v>
      </c>
      <c r="Z130">
        <v>3.7</v>
      </c>
      <c r="AA130">
        <v>25.7</v>
      </c>
      <c r="AB130">
        <v>2</v>
      </c>
      <c r="AC130">
        <v>0</v>
      </c>
      <c r="AD130">
        <v>-6.3</v>
      </c>
    </row>
    <row r="131" spans="1:30" x14ac:dyDescent="0.3">
      <c r="A131">
        <v>130</v>
      </c>
      <c r="B131" t="s">
        <v>267</v>
      </c>
      <c r="C131" t="s">
        <v>137</v>
      </c>
      <c r="D131">
        <v>27</v>
      </c>
      <c r="E131">
        <v>4</v>
      </c>
      <c r="F131">
        <v>2</v>
      </c>
      <c r="G131">
        <v>2</v>
      </c>
      <c r="H131">
        <v>27.5</v>
      </c>
      <c r="I131">
        <v>7.3</v>
      </c>
      <c r="J131">
        <v>2.8</v>
      </c>
      <c r="K131">
        <v>7</v>
      </c>
      <c r="L131">
        <v>39.299999999999997</v>
      </c>
      <c r="M131">
        <v>0.8</v>
      </c>
      <c r="N131">
        <v>3</v>
      </c>
      <c r="O131">
        <v>25</v>
      </c>
      <c r="P131">
        <v>1</v>
      </c>
      <c r="Q131">
        <v>1.3</v>
      </c>
      <c r="R131">
        <v>80</v>
      </c>
      <c r="S131">
        <v>1.3</v>
      </c>
      <c r="T131">
        <v>4.8</v>
      </c>
      <c r="U131">
        <v>6</v>
      </c>
      <c r="V131">
        <v>2</v>
      </c>
      <c r="W131">
        <v>1.5</v>
      </c>
      <c r="X131">
        <v>1</v>
      </c>
      <c r="Y131">
        <v>0.8</v>
      </c>
      <c r="Z131">
        <v>2.5</v>
      </c>
      <c r="AA131">
        <v>21.2</v>
      </c>
      <c r="AB131">
        <v>0</v>
      </c>
      <c r="AC131">
        <v>0</v>
      </c>
      <c r="AD131">
        <v>2.8</v>
      </c>
    </row>
    <row r="132" spans="1:30" x14ac:dyDescent="0.3">
      <c r="A132">
        <v>131</v>
      </c>
      <c r="B132" t="s">
        <v>89</v>
      </c>
      <c r="C132" t="s">
        <v>90</v>
      </c>
      <c r="D132">
        <v>28</v>
      </c>
      <c r="E132">
        <v>3</v>
      </c>
      <c r="F132">
        <v>2</v>
      </c>
      <c r="G132">
        <v>1</v>
      </c>
      <c r="H132">
        <v>27</v>
      </c>
      <c r="I132">
        <v>28.7</v>
      </c>
      <c r="J132">
        <v>12.3</v>
      </c>
      <c r="K132">
        <v>19.3</v>
      </c>
      <c r="L132">
        <v>63.8</v>
      </c>
      <c r="M132">
        <v>0.7</v>
      </c>
      <c r="N132">
        <v>3</v>
      </c>
      <c r="O132">
        <v>22.2</v>
      </c>
      <c r="P132">
        <v>3.3</v>
      </c>
      <c r="Q132">
        <v>6</v>
      </c>
      <c r="R132">
        <v>55.6</v>
      </c>
      <c r="S132">
        <v>1.7</v>
      </c>
      <c r="T132">
        <v>8</v>
      </c>
      <c r="U132">
        <v>9.6999999999999993</v>
      </c>
      <c r="V132">
        <v>5.7</v>
      </c>
      <c r="W132">
        <v>3.3</v>
      </c>
      <c r="X132">
        <v>2</v>
      </c>
      <c r="Y132">
        <v>0.3</v>
      </c>
      <c r="Z132">
        <v>2.2999999999999998</v>
      </c>
      <c r="AA132">
        <v>52.4</v>
      </c>
      <c r="AB132">
        <v>2</v>
      </c>
      <c r="AC132">
        <v>0</v>
      </c>
      <c r="AD132">
        <v>11</v>
      </c>
    </row>
    <row r="133" spans="1:30" x14ac:dyDescent="0.3">
      <c r="A133">
        <v>132</v>
      </c>
      <c r="B133" t="s">
        <v>48</v>
      </c>
      <c r="C133" t="s">
        <v>44</v>
      </c>
      <c r="D133">
        <v>29</v>
      </c>
      <c r="E133">
        <v>3</v>
      </c>
      <c r="F133">
        <v>1</v>
      </c>
      <c r="G133">
        <v>2</v>
      </c>
      <c r="H133">
        <v>27</v>
      </c>
      <c r="I133">
        <v>10.7</v>
      </c>
      <c r="J133">
        <v>3.7</v>
      </c>
      <c r="K133">
        <v>8.6999999999999993</v>
      </c>
      <c r="L133">
        <v>42.3</v>
      </c>
      <c r="M133">
        <v>2</v>
      </c>
      <c r="N133">
        <v>5.3</v>
      </c>
      <c r="O133">
        <v>37.5</v>
      </c>
      <c r="P133">
        <v>1.3</v>
      </c>
      <c r="Q133">
        <v>2</v>
      </c>
      <c r="R133">
        <v>66.7</v>
      </c>
      <c r="S133">
        <v>1</v>
      </c>
      <c r="T133">
        <v>5.3</v>
      </c>
      <c r="U133">
        <v>6.3</v>
      </c>
      <c r="V133">
        <v>2</v>
      </c>
      <c r="W133">
        <v>2.2999999999999998</v>
      </c>
      <c r="X133">
        <v>0.7</v>
      </c>
      <c r="Y133">
        <v>1.3</v>
      </c>
      <c r="Z133">
        <v>2.7</v>
      </c>
      <c r="AA133">
        <v>24.9</v>
      </c>
      <c r="AB133">
        <v>0</v>
      </c>
      <c r="AC133">
        <v>0</v>
      </c>
      <c r="AD133">
        <v>6.7</v>
      </c>
    </row>
    <row r="134" spans="1:30" x14ac:dyDescent="0.3">
      <c r="A134">
        <v>133</v>
      </c>
      <c r="B134" t="s">
        <v>73</v>
      </c>
      <c r="C134" t="s">
        <v>44</v>
      </c>
      <c r="D134">
        <v>27</v>
      </c>
      <c r="E134">
        <v>4</v>
      </c>
      <c r="F134">
        <v>1</v>
      </c>
      <c r="G134">
        <v>3</v>
      </c>
      <c r="H134">
        <v>26.9</v>
      </c>
      <c r="I134">
        <v>13.5</v>
      </c>
      <c r="J134">
        <v>4.5</v>
      </c>
      <c r="K134">
        <v>10</v>
      </c>
      <c r="L134">
        <v>45</v>
      </c>
      <c r="M134">
        <v>2.2999999999999998</v>
      </c>
      <c r="N134">
        <v>5.3</v>
      </c>
      <c r="O134">
        <v>42.9</v>
      </c>
      <c r="P134">
        <v>2.2999999999999998</v>
      </c>
      <c r="Q134">
        <v>2.2999999999999998</v>
      </c>
      <c r="R134">
        <v>100</v>
      </c>
      <c r="S134">
        <v>1.5</v>
      </c>
      <c r="T134">
        <v>1.5</v>
      </c>
      <c r="U134">
        <v>3</v>
      </c>
      <c r="V134">
        <v>2.5</v>
      </c>
      <c r="W134">
        <v>1.3</v>
      </c>
      <c r="X134">
        <v>1</v>
      </c>
      <c r="Y134">
        <v>0.3</v>
      </c>
      <c r="Z134">
        <v>3</v>
      </c>
      <c r="AA134">
        <v>23.4</v>
      </c>
      <c r="AB134">
        <v>0</v>
      </c>
      <c r="AC134">
        <v>0</v>
      </c>
      <c r="AD134">
        <v>-0.5</v>
      </c>
    </row>
    <row r="135" spans="1:30" x14ac:dyDescent="0.3">
      <c r="A135">
        <v>134</v>
      </c>
      <c r="B135" t="s">
        <v>2175</v>
      </c>
      <c r="C135" t="s">
        <v>104</v>
      </c>
      <c r="D135">
        <v>30</v>
      </c>
      <c r="E135">
        <v>4</v>
      </c>
      <c r="F135">
        <v>2</v>
      </c>
      <c r="G135">
        <v>2</v>
      </c>
      <c r="H135">
        <v>26.8</v>
      </c>
      <c r="I135">
        <v>10.5</v>
      </c>
      <c r="J135">
        <v>4.3</v>
      </c>
      <c r="K135">
        <v>9</v>
      </c>
      <c r="L135">
        <v>47.2</v>
      </c>
      <c r="M135">
        <v>1.8</v>
      </c>
      <c r="N135">
        <v>5.3</v>
      </c>
      <c r="O135">
        <v>33.299999999999997</v>
      </c>
      <c r="P135">
        <v>0.3</v>
      </c>
      <c r="Q135">
        <v>0.3</v>
      </c>
      <c r="R135">
        <v>100</v>
      </c>
      <c r="S135">
        <v>0.8</v>
      </c>
      <c r="T135">
        <v>2</v>
      </c>
      <c r="U135">
        <v>2.8</v>
      </c>
      <c r="V135">
        <v>1.8</v>
      </c>
      <c r="W135">
        <v>0.8</v>
      </c>
      <c r="X135">
        <v>1</v>
      </c>
      <c r="Y135">
        <v>0.5</v>
      </c>
      <c r="Z135">
        <v>1.3</v>
      </c>
      <c r="AA135">
        <v>20.2</v>
      </c>
      <c r="AB135">
        <v>0</v>
      </c>
      <c r="AC135">
        <v>0</v>
      </c>
      <c r="AD135">
        <v>-0.8</v>
      </c>
    </row>
    <row r="136" spans="1:30" x14ac:dyDescent="0.3">
      <c r="A136">
        <v>135</v>
      </c>
      <c r="B136" t="s">
        <v>313</v>
      </c>
      <c r="C136" t="s">
        <v>88</v>
      </c>
      <c r="D136">
        <v>31</v>
      </c>
      <c r="E136">
        <v>3</v>
      </c>
      <c r="F136">
        <v>0</v>
      </c>
      <c r="G136">
        <v>3</v>
      </c>
      <c r="H136">
        <v>26.8</v>
      </c>
      <c r="I136">
        <v>7.3</v>
      </c>
      <c r="J136">
        <v>2.2999999999999998</v>
      </c>
      <c r="K136">
        <v>5.7</v>
      </c>
      <c r="L136">
        <v>41.2</v>
      </c>
      <c r="M136">
        <v>1.7</v>
      </c>
      <c r="N136">
        <v>4.3</v>
      </c>
      <c r="O136">
        <v>38.5</v>
      </c>
      <c r="P136">
        <v>1</v>
      </c>
      <c r="Q136">
        <v>1</v>
      </c>
      <c r="R136">
        <v>100</v>
      </c>
      <c r="S136">
        <v>1.3</v>
      </c>
      <c r="T136">
        <v>1.7</v>
      </c>
      <c r="U136">
        <v>3</v>
      </c>
      <c r="V136">
        <v>1</v>
      </c>
      <c r="W136">
        <v>0</v>
      </c>
      <c r="X136">
        <v>0.7</v>
      </c>
      <c r="Y136">
        <v>0.7</v>
      </c>
      <c r="Z136">
        <v>3.3</v>
      </c>
      <c r="AA136">
        <v>16.399999999999999</v>
      </c>
      <c r="AB136">
        <v>0</v>
      </c>
      <c r="AC136">
        <v>0</v>
      </c>
      <c r="AD136">
        <v>-8.6999999999999993</v>
      </c>
    </row>
    <row r="137" spans="1:30" x14ac:dyDescent="0.3">
      <c r="A137">
        <v>136</v>
      </c>
      <c r="B137" t="s">
        <v>274</v>
      </c>
      <c r="C137" t="s">
        <v>116</v>
      </c>
      <c r="D137">
        <v>25</v>
      </c>
      <c r="E137">
        <v>2</v>
      </c>
      <c r="F137">
        <v>0</v>
      </c>
      <c r="G137">
        <v>2</v>
      </c>
      <c r="H137">
        <v>26.8</v>
      </c>
      <c r="I137">
        <v>16.5</v>
      </c>
      <c r="J137">
        <v>6.5</v>
      </c>
      <c r="K137">
        <v>13.5</v>
      </c>
      <c r="L137">
        <v>48.1</v>
      </c>
      <c r="M137">
        <v>1.5</v>
      </c>
      <c r="N137">
        <v>4.5</v>
      </c>
      <c r="O137">
        <v>33.299999999999997</v>
      </c>
      <c r="P137">
        <v>2</v>
      </c>
      <c r="Q137">
        <v>4</v>
      </c>
      <c r="R137">
        <v>50</v>
      </c>
      <c r="S137">
        <v>1</v>
      </c>
      <c r="T137">
        <v>6</v>
      </c>
      <c r="U137">
        <v>7</v>
      </c>
      <c r="V137">
        <v>2.5</v>
      </c>
      <c r="W137">
        <v>2.5</v>
      </c>
      <c r="X137">
        <v>0.5</v>
      </c>
      <c r="Y137">
        <v>0.5</v>
      </c>
      <c r="Z137">
        <v>2</v>
      </c>
      <c r="AA137">
        <v>29.2</v>
      </c>
      <c r="AB137">
        <v>0</v>
      </c>
      <c r="AC137">
        <v>0</v>
      </c>
      <c r="AD137">
        <v>-18.5</v>
      </c>
    </row>
    <row r="138" spans="1:30" x14ac:dyDescent="0.3">
      <c r="A138">
        <v>137</v>
      </c>
      <c r="B138" t="s">
        <v>376</v>
      </c>
      <c r="C138" t="s">
        <v>119</v>
      </c>
      <c r="D138">
        <v>21</v>
      </c>
      <c r="E138">
        <v>2</v>
      </c>
      <c r="F138">
        <v>2</v>
      </c>
      <c r="G138">
        <v>0</v>
      </c>
      <c r="H138">
        <v>26.8</v>
      </c>
      <c r="I138">
        <v>14</v>
      </c>
      <c r="J138">
        <v>5.5</v>
      </c>
      <c r="K138">
        <v>9</v>
      </c>
      <c r="L138">
        <v>61.1</v>
      </c>
      <c r="M138">
        <v>0</v>
      </c>
      <c r="N138">
        <v>0</v>
      </c>
      <c r="O138">
        <v>0</v>
      </c>
      <c r="P138">
        <v>3</v>
      </c>
      <c r="Q138">
        <v>5</v>
      </c>
      <c r="R138">
        <v>60</v>
      </c>
      <c r="S138">
        <v>3.5</v>
      </c>
      <c r="T138">
        <v>8.5</v>
      </c>
      <c r="U138">
        <v>12</v>
      </c>
      <c r="V138">
        <v>1.5</v>
      </c>
      <c r="W138">
        <v>1.5</v>
      </c>
      <c r="X138">
        <v>0</v>
      </c>
      <c r="Y138">
        <v>0.5</v>
      </c>
      <c r="Z138">
        <v>1</v>
      </c>
      <c r="AA138">
        <v>30.7</v>
      </c>
      <c r="AB138">
        <v>1</v>
      </c>
      <c r="AC138">
        <v>0</v>
      </c>
      <c r="AD138">
        <v>4</v>
      </c>
    </row>
    <row r="139" spans="1:30" x14ac:dyDescent="0.3">
      <c r="A139">
        <v>138</v>
      </c>
      <c r="B139" t="s">
        <v>354</v>
      </c>
      <c r="C139" t="s">
        <v>92</v>
      </c>
      <c r="D139">
        <v>24</v>
      </c>
      <c r="E139">
        <v>4</v>
      </c>
      <c r="F139">
        <v>4</v>
      </c>
      <c r="G139">
        <v>0</v>
      </c>
      <c r="H139">
        <v>26.7</v>
      </c>
      <c r="I139">
        <v>11.8</v>
      </c>
      <c r="J139">
        <v>5.8</v>
      </c>
      <c r="K139">
        <v>7.3</v>
      </c>
      <c r="L139">
        <v>79.3</v>
      </c>
      <c r="M139">
        <v>0</v>
      </c>
      <c r="N139">
        <v>0</v>
      </c>
      <c r="O139">
        <v>0</v>
      </c>
      <c r="P139">
        <v>0.3</v>
      </c>
      <c r="Q139">
        <v>0.5</v>
      </c>
      <c r="R139">
        <v>50</v>
      </c>
      <c r="S139">
        <v>1</v>
      </c>
      <c r="T139">
        <v>4.8</v>
      </c>
      <c r="U139">
        <v>5.8</v>
      </c>
      <c r="V139">
        <v>1.3</v>
      </c>
      <c r="W139">
        <v>0.8</v>
      </c>
      <c r="X139">
        <v>1.5</v>
      </c>
      <c r="Y139">
        <v>0.5</v>
      </c>
      <c r="Z139">
        <v>1.5</v>
      </c>
      <c r="AA139">
        <v>25.8</v>
      </c>
      <c r="AB139">
        <v>0</v>
      </c>
      <c r="AC139">
        <v>0</v>
      </c>
      <c r="AD139">
        <v>6</v>
      </c>
    </row>
    <row r="140" spans="1:30" x14ac:dyDescent="0.3">
      <c r="A140">
        <v>139</v>
      </c>
      <c r="B140" t="s">
        <v>209</v>
      </c>
      <c r="C140" t="s">
        <v>131</v>
      </c>
      <c r="D140">
        <v>27</v>
      </c>
      <c r="E140">
        <v>2</v>
      </c>
      <c r="F140">
        <v>1</v>
      </c>
      <c r="G140">
        <v>1</v>
      </c>
      <c r="H140">
        <v>26.6</v>
      </c>
      <c r="I140">
        <v>18</v>
      </c>
      <c r="J140">
        <v>7.5</v>
      </c>
      <c r="K140">
        <v>11</v>
      </c>
      <c r="L140">
        <v>68.2</v>
      </c>
      <c r="M140">
        <v>0.5</v>
      </c>
      <c r="N140">
        <v>2</v>
      </c>
      <c r="O140">
        <v>25</v>
      </c>
      <c r="P140">
        <v>2.5</v>
      </c>
      <c r="Q140">
        <v>4.5</v>
      </c>
      <c r="R140">
        <v>55.6</v>
      </c>
      <c r="S140">
        <v>1</v>
      </c>
      <c r="T140">
        <v>5.5</v>
      </c>
      <c r="U140">
        <v>6.5</v>
      </c>
      <c r="V140">
        <v>1.5</v>
      </c>
      <c r="W140">
        <v>1.5</v>
      </c>
      <c r="X140">
        <v>0</v>
      </c>
      <c r="Y140">
        <v>1</v>
      </c>
      <c r="Z140">
        <v>4</v>
      </c>
      <c r="AA140">
        <v>29.6</v>
      </c>
      <c r="AB140">
        <v>0</v>
      </c>
      <c r="AC140">
        <v>0</v>
      </c>
      <c r="AD140">
        <v>-8.5</v>
      </c>
    </row>
    <row r="141" spans="1:30" x14ac:dyDescent="0.3">
      <c r="A141">
        <v>140</v>
      </c>
      <c r="B141" t="s">
        <v>217</v>
      </c>
      <c r="C141" t="s">
        <v>119</v>
      </c>
      <c r="D141">
        <v>25</v>
      </c>
      <c r="E141">
        <v>3</v>
      </c>
      <c r="F141">
        <v>2</v>
      </c>
      <c r="G141">
        <v>1</v>
      </c>
      <c r="H141">
        <v>26.6</v>
      </c>
      <c r="I141">
        <v>11.7</v>
      </c>
      <c r="J141">
        <v>4.3</v>
      </c>
      <c r="K141">
        <v>9.3000000000000007</v>
      </c>
      <c r="L141">
        <v>46.4</v>
      </c>
      <c r="M141">
        <v>1</v>
      </c>
      <c r="N141">
        <v>3.3</v>
      </c>
      <c r="O141">
        <v>30</v>
      </c>
      <c r="P141">
        <v>2</v>
      </c>
      <c r="Q141">
        <v>2.7</v>
      </c>
      <c r="R141">
        <v>75</v>
      </c>
      <c r="S141">
        <v>0.7</v>
      </c>
      <c r="T141">
        <v>3.3</v>
      </c>
      <c r="U141">
        <v>4</v>
      </c>
      <c r="V141">
        <v>6.3</v>
      </c>
      <c r="W141">
        <v>2.2999999999999998</v>
      </c>
      <c r="X141">
        <v>1</v>
      </c>
      <c r="Y141">
        <v>0</v>
      </c>
      <c r="Z141">
        <v>2.7</v>
      </c>
      <c r="AA141">
        <v>26.6</v>
      </c>
      <c r="AB141">
        <v>0</v>
      </c>
      <c r="AC141">
        <v>0</v>
      </c>
      <c r="AD141">
        <v>3</v>
      </c>
    </row>
    <row r="142" spans="1:30" x14ac:dyDescent="0.3">
      <c r="A142">
        <v>141</v>
      </c>
      <c r="B142" t="s">
        <v>240</v>
      </c>
      <c r="C142" t="s">
        <v>108</v>
      </c>
      <c r="D142">
        <v>30</v>
      </c>
      <c r="E142">
        <v>4</v>
      </c>
      <c r="F142">
        <v>3</v>
      </c>
      <c r="G142">
        <v>1</v>
      </c>
      <c r="H142">
        <v>26.6</v>
      </c>
      <c r="I142">
        <v>11</v>
      </c>
      <c r="J142">
        <v>4.5</v>
      </c>
      <c r="K142">
        <v>10.3</v>
      </c>
      <c r="L142">
        <v>43.9</v>
      </c>
      <c r="M142">
        <v>0.8</v>
      </c>
      <c r="N142">
        <v>3</v>
      </c>
      <c r="O142">
        <v>25</v>
      </c>
      <c r="P142">
        <v>1.3</v>
      </c>
      <c r="Q142">
        <v>1.5</v>
      </c>
      <c r="R142">
        <v>83.3</v>
      </c>
      <c r="S142">
        <v>3.3</v>
      </c>
      <c r="T142">
        <v>4.5</v>
      </c>
      <c r="U142">
        <v>7.8</v>
      </c>
      <c r="V142">
        <v>0.3</v>
      </c>
      <c r="W142">
        <v>0.8</v>
      </c>
      <c r="X142">
        <v>0.5</v>
      </c>
      <c r="Y142">
        <v>1.8</v>
      </c>
      <c r="Z142">
        <v>2.5</v>
      </c>
      <c r="AA142">
        <v>26.7</v>
      </c>
      <c r="AB142">
        <v>1</v>
      </c>
      <c r="AC142">
        <v>0</v>
      </c>
      <c r="AD142">
        <v>4.3</v>
      </c>
    </row>
    <row r="143" spans="1:30" x14ac:dyDescent="0.3">
      <c r="A143">
        <v>142</v>
      </c>
      <c r="B143" t="s">
        <v>205</v>
      </c>
      <c r="C143" t="s">
        <v>92</v>
      </c>
      <c r="D143">
        <v>26</v>
      </c>
      <c r="E143">
        <v>4</v>
      </c>
      <c r="F143">
        <v>4</v>
      </c>
      <c r="G143">
        <v>0</v>
      </c>
      <c r="H143">
        <v>26.6</v>
      </c>
      <c r="I143">
        <v>11.3</v>
      </c>
      <c r="J143">
        <v>4.3</v>
      </c>
      <c r="K143">
        <v>10</v>
      </c>
      <c r="L143">
        <v>42.5</v>
      </c>
      <c r="M143">
        <v>2</v>
      </c>
      <c r="N143">
        <v>5</v>
      </c>
      <c r="O143">
        <v>40</v>
      </c>
      <c r="P143">
        <v>0.8</v>
      </c>
      <c r="Q143">
        <v>1.3</v>
      </c>
      <c r="R143">
        <v>60</v>
      </c>
      <c r="S143">
        <v>0.5</v>
      </c>
      <c r="T143">
        <v>3</v>
      </c>
      <c r="U143">
        <v>3.5</v>
      </c>
      <c r="V143">
        <v>7.3</v>
      </c>
      <c r="W143">
        <v>0.8</v>
      </c>
      <c r="X143">
        <v>0.5</v>
      </c>
      <c r="Y143">
        <v>0</v>
      </c>
      <c r="Z143">
        <v>0.3</v>
      </c>
      <c r="AA143">
        <v>27.1</v>
      </c>
      <c r="AB143">
        <v>0</v>
      </c>
      <c r="AC143">
        <v>0</v>
      </c>
      <c r="AD143">
        <v>2.2999999999999998</v>
      </c>
    </row>
    <row r="144" spans="1:30" x14ac:dyDescent="0.3">
      <c r="A144">
        <v>143</v>
      </c>
      <c r="B144" t="s">
        <v>317</v>
      </c>
      <c r="C144" t="s">
        <v>119</v>
      </c>
      <c r="D144">
        <v>21</v>
      </c>
      <c r="E144">
        <v>3</v>
      </c>
      <c r="F144">
        <v>3</v>
      </c>
      <c r="G144">
        <v>0</v>
      </c>
      <c r="H144">
        <v>26.4</v>
      </c>
      <c r="I144">
        <v>8.3000000000000007</v>
      </c>
      <c r="J144">
        <v>3</v>
      </c>
      <c r="K144">
        <v>8.6999999999999993</v>
      </c>
      <c r="L144">
        <v>34.6</v>
      </c>
      <c r="M144">
        <v>0.7</v>
      </c>
      <c r="N144">
        <v>3</v>
      </c>
      <c r="O144">
        <v>22.2</v>
      </c>
      <c r="P144">
        <v>1.7</v>
      </c>
      <c r="Q144">
        <v>2</v>
      </c>
      <c r="R144">
        <v>83.3</v>
      </c>
      <c r="S144">
        <v>0.7</v>
      </c>
      <c r="T144">
        <v>2.7</v>
      </c>
      <c r="U144">
        <v>3.3</v>
      </c>
      <c r="V144">
        <v>6</v>
      </c>
      <c r="W144">
        <v>2</v>
      </c>
      <c r="X144">
        <v>0.3</v>
      </c>
      <c r="Y144">
        <v>1.3</v>
      </c>
      <c r="Z144">
        <v>3</v>
      </c>
      <c r="AA144">
        <v>24.3</v>
      </c>
      <c r="AB144">
        <v>0</v>
      </c>
      <c r="AC144">
        <v>0</v>
      </c>
      <c r="AD144">
        <v>1</v>
      </c>
    </row>
    <row r="145" spans="1:30" x14ac:dyDescent="0.3">
      <c r="A145">
        <v>144</v>
      </c>
      <c r="B145" t="s">
        <v>359</v>
      </c>
      <c r="C145" t="s">
        <v>96</v>
      </c>
      <c r="D145">
        <v>21</v>
      </c>
      <c r="E145">
        <v>3</v>
      </c>
      <c r="F145">
        <v>0</v>
      </c>
      <c r="G145">
        <v>3</v>
      </c>
      <c r="H145">
        <v>26.3</v>
      </c>
      <c r="I145">
        <v>15.3</v>
      </c>
      <c r="J145">
        <v>5</v>
      </c>
      <c r="K145">
        <v>11</v>
      </c>
      <c r="L145">
        <v>45.5</v>
      </c>
      <c r="M145">
        <v>2</v>
      </c>
      <c r="N145">
        <v>5</v>
      </c>
      <c r="O145">
        <v>40</v>
      </c>
      <c r="P145">
        <v>3.3</v>
      </c>
      <c r="Q145">
        <v>4.3</v>
      </c>
      <c r="R145">
        <v>76.900000000000006</v>
      </c>
      <c r="S145">
        <v>0.7</v>
      </c>
      <c r="T145">
        <v>1.3</v>
      </c>
      <c r="U145">
        <v>2</v>
      </c>
      <c r="V145">
        <v>5.7</v>
      </c>
      <c r="W145">
        <v>3</v>
      </c>
      <c r="X145">
        <v>1.3</v>
      </c>
      <c r="Y145">
        <v>0</v>
      </c>
      <c r="Z145">
        <v>2</v>
      </c>
      <c r="AA145">
        <v>27.2</v>
      </c>
      <c r="AB145">
        <v>0</v>
      </c>
      <c r="AC145">
        <v>0</v>
      </c>
      <c r="AD145">
        <v>-18.3</v>
      </c>
    </row>
    <row r="146" spans="1:30" x14ac:dyDescent="0.3">
      <c r="A146">
        <v>145</v>
      </c>
      <c r="B146" t="s">
        <v>179</v>
      </c>
      <c r="C146" t="s">
        <v>90</v>
      </c>
      <c r="D146">
        <v>34</v>
      </c>
      <c r="E146">
        <v>4</v>
      </c>
      <c r="F146">
        <v>3</v>
      </c>
      <c r="G146">
        <v>1</v>
      </c>
      <c r="H146">
        <v>26.3</v>
      </c>
      <c r="I146">
        <v>16.3</v>
      </c>
      <c r="J146">
        <v>6</v>
      </c>
      <c r="K146">
        <v>10.3</v>
      </c>
      <c r="L146">
        <v>58.5</v>
      </c>
      <c r="M146">
        <v>0.8</v>
      </c>
      <c r="N146">
        <v>2.8</v>
      </c>
      <c r="O146">
        <v>27.3</v>
      </c>
      <c r="P146">
        <v>3.5</v>
      </c>
      <c r="Q146">
        <v>4</v>
      </c>
      <c r="R146">
        <v>87.5</v>
      </c>
      <c r="S146">
        <v>2.2999999999999998</v>
      </c>
      <c r="T146">
        <v>5.8</v>
      </c>
      <c r="U146">
        <v>8</v>
      </c>
      <c r="V146">
        <v>1.3</v>
      </c>
      <c r="W146">
        <v>1</v>
      </c>
      <c r="X146">
        <v>0.3</v>
      </c>
      <c r="Y146">
        <v>3</v>
      </c>
      <c r="Z146">
        <v>3.8</v>
      </c>
      <c r="AA146">
        <v>36.5</v>
      </c>
      <c r="AB146">
        <v>2</v>
      </c>
      <c r="AC146">
        <v>0</v>
      </c>
      <c r="AD146">
        <v>14.5</v>
      </c>
    </row>
    <row r="147" spans="1:30" x14ac:dyDescent="0.3">
      <c r="A147">
        <v>146</v>
      </c>
      <c r="B147" t="s">
        <v>346</v>
      </c>
      <c r="C147" t="s">
        <v>116</v>
      </c>
      <c r="D147">
        <v>19</v>
      </c>
      <c r="E147">
        <v>4</v>
      </c>
      <c r="F147">
        <v>0</v>
      </c>
      <c r="G147">
        <v>4</v>
      </c>
      <c r="H147">
        <v>26.2</v>
      </c>
      <c r="I147">
        <v>9.8000000000000007</v>
      </c>
      <c r="J147">
        <v>4.5</v>
      </c>
      <c r="K147">
        <v>11.5</v>
      </c>
      <c r="L147">
        <v>39.1</v>
      </c>
      <c r="M147">
        <v>0.8</v>
      </c>
      <c r="N147">
        <v>4.8</v>
      </c>
      <c r="O147">
        <v>15.8</v>
      </c>
      <c r="P147">
        <v>0</v>
      </c>
      <c r="Q147">
        <v>0</v>
      </c>
      <c r="R147">
        <v>0</v>
      </c>
      <c r="S147">
        <v>0.5</v>
      </c>
      <c r="T147">
        <v>3.5</v>
      </c>
      <c r="U147">
        <v>4</v>
      </c>
      <c r="V147">
        <v>1.3</v>
      </c>
      <c r="W147">
        <v>1.3</v>
      </c>
      <c r="X147">
        <v>0</v>
      </c>
      <c r="Y147">
        <v>0</v>
      </c>
      <c r="Z147">
        <v>1.5</v>
      </c>
      <c r="AA147">
        <v>15.2</v>
      </c>
      <c r="AB147">
        <v>0</v>
      </c>
      <c r="AC147">
        <v>0</v>
      </c>
      <c r="AD147">
        <v>-15</v>
      </c>
    </row>
    <row r="148" spans="1:30" x14ac:dyDescent="0.3">
      <c r="A148">
        <v>147</v>
      </c>
      <c r="B148" t="s">
        <v>374</v>
      </c>
      <c r="C148" t="s">
        <v>122</v>
      </c>
      <c r="D148">
        <v>31</v>
      </c>
      <c r="E148">
        <v>3</v>
      </c>
      <c r="F148">
        <v>0</v>
      </c>
      <c r="G148">
        <v>3</v>
      </c>
      <c r="H148">
        <v>26.1</v>
      </c>
      <c r="I148">
        <v>10.7</v>
      </c>
      <c r="J148">
        <v>3</v>
      </c>
      <c r="K148">
        <v>8.6999999999999993</v>
      </c>
      <c r="L148">
        <v>34.6</v>
      </c>
      <c r="M148">
        <v>2</v>
      </c>
      <c r="N148">
        <v>5.3</v>
      </c>
      <c r="O148">
        <v>37.5</v>
      </c>
      <c r="P148">
        <v>2.7</v>
      </c>
      <c r="Q148">
        <v>3</v>
      </c>
      <c r="R148">
        <v>88.9</v>
      </c>
      <c r="S148">
        <v>0.3</v>
      </c>
      <c r="T148">
        <v>1.7</v>
      </c>
      <c r="U148">
        <v>2</v>
      </c>
      <c r="V148">
        <v>2.2999999999999998</v>
      </c>
      <c r="W148">
        <v>0.7</v>
      </c>
      <c r="X148">
        <v>0.3</v>
      </c>
      <c r="Y148">
        <v>0</v>
      </c>
      <c r="Z148">
        <v>1.3</v>
      </c>
      <c r="AA148">
        <v>16.899999999999999</v>
      </c>
      <c r="AB148">
        <v>0</v>
      </c>
      <c r="AC148">
        <v>0</v>
      </c>
      <c r="AD148">
        <v>-11.7</v>
      </c>
    </row>
    <row r="149" spans="1:30" x14ac:dyDescent="0.3">
      <c r="A149">
        <v>148</v>
      </c>
      <c r="B149" t="s">
        <v>321</v>
      </c>
      <c r="C149" t="s">
        <v>127</v>
      </c>
      <c r="D149">
        <v>21</v>
      </c>
      <c r="E149">
        <v>4</v>
      </c>
      <c r="F149">
        <v>0</v>
      </c>
      <c r="G149">
        <v>4</v>
      </c>
      <c r="H149">
        <v>26</v>
      </c>
      <c r="I149">
        <v>16</v>
      </c>
      <c r="J149">
        <v>7.3</v>
      </c>
      <c r="K149">
        <v>9.5</v>
      </c>
      <c r="L149">
        <v>76.3</v>
      </c>
      <c r="M149">
        <v>0</v>
      </c>
      <c r="N149">
        <v>0</v>
      </c>
      <c r="O149">
        <v>0</v>
      </c>
      <c r="P149">
        <v>1.5</v>
      </c>
      <c r="Q149">
        <v>4</v>
      </c>
      <c r="R149">
        <v>37.5</v>
      </c>
      <c r="S149">
        <v>2.5</v>
      </c>
      <c r="T149">
        <v>5.5</v>
      </c>
      <c r="U149">
        <v>8</v>
      </c>
      <c r="V149">
        <v>1.5</v>
      </c>
      <c r="W149">
        <v>0.3</v>
      </c>
      <c r="X149">
        <v>0.5</v>
      </c>
      <c r="Y149">
        <v>3.3</v>
      </c>
      <c r="Z149">
        <v>2.8</v>
      </c>
      <c r="AA149">
        <v>38.9</v>
      </c>
      <c r="AB149">
        <v>1</v>
      </c>
      <c r="AC149">
        <v>0</v>
      </c>
      <c r="AD149">
        <v>-7.5</v>
      </c>
    </row>
    <row r="150" spans="1:30" x14ac:dyDescent="0.3">
      <c r="A150">
        <v>149</v>
      </c>
      <c r="B150" t="s">
        <v>202</v>
      </c>
      <c r="C150" t="s">
        <v>90</v>
      </c>
      <c r="D150">
        <v>28</v>
      </c>
      <c r="E150">
        <v>4</v>
      </c>
      <c r="F150">
        <v>3</v>
      </c>
      <c r="G150">
        <v>1</v>
      </c>
      <c r="H150">
        <v>25.9</v>
      </c>
      <c r="I150">
        <v>14</v>
      </c>
      <c r="J150">
        <v>5</v>
      </c>
      <c r="K150">
        <v>12</v>
      </c>
      <c r="L150">
        <v>41.7</v>
      </c>
      <c r="M150">
        <v>1.8</v>
      </c>
      <c r="N150">
        <v>5.3</v>
      </c>
      <c r="O150">
        <v>33.299999999999997</v>
      </c>
      <c r="P150">
        <v>2.2999999999999998</v>
      </c>
      <c r="Q150">
        <v>4</v>
      </c>
      <c r="R150">
        <v>56.3</v>
      </c>
      <c r="S150">
        <v>1.3</v>
      </c>
      <c r="T150">
        <v>8.3000000000000007</v>
      </c>
      <c r="U150">
        <v>9.5</v>
      </c>
      <c r="V150">
        <v>1</v>
      </c>
      <c r="W150">
        <v>0</v>
      </c>
      <c r="X150">
        <v>0.3</v>
      </c>
      <c r="Y150">
        <v>0.3</v>
      </c>
      <c r="Z150">
        <v>1.8</v>
      </c>
      <c r="AA150">
        <v>28.4</v>
      </c>
      <c r="AB150">
        <v>2</v>
      </c>
      <c r="AC150">
        <v>0</v>
      </c>
      <c r="AD150">
        <v>2.5</v>
      </c>
    </row>
    <row r="151" spans="1:30" x14ac:dyDescent="0.3">
      <c r="A151">
        <v>150</v>
      </c>
      <c r="B151" t="s">
        <v>278</v>
      </c>
      <c r="C151" t="s">
        <v>102</v>
      </c>
      <c r="D151">
        <v>36</v>
      </c>
      <c r="E151">
        <v>4</v>
      </c>
      <c r="F151">
        <v>3</v>
      </c>
      <c r="G151">
        <v>1</v>
      </c>
      <c r="H151">
        <v>25.8</v>
      </c>
      <c r="I151">
        <v>7</v>
      </c>
      <c r="J151">
        <v>2.5</v>
      </c>
      <c r="K151">
        <v>7.3</v>
      </c>
      <c r="L151">
        <v>34.5</v>
      </c>
      <c r="M151">
        <v>2</v>
      </c>
      <c r="N151">
        <v>6</v>
      </c>
      <c r="O151">
        <v>33.299999999999997</v>
      </c>
      <c r="P151">
        <v>0</v>
      </c>
      <c r="Q151">
        <v>0</v>
      </c>
      <c r="R151">
        <v>0</v>
      </c>
      <c r="S151">
        <v>0.8</v>
      </c>
      <c r="T151">
        <v>6</v>
      </c>
      <c r="U151">
        <v>6.8</v>
      </c>
      <c r="V151">
        <v>2.8</v>
      </c>
      <c r="W151">
        <v>1</v>
      </c>
      <c r="X151">
        <v>0.8</v>
      </c>
      <c r="Y151">
        <v>1.5</v>
      </c>
      <c r="Z151">
        <v>1.3</v>
      </c>
      <c r="AA151">
        <v>25</v>
      </c>
      <c r="AB151">
        <v>0</v>
      </c>
      <c r="AC151">
        <v>0</v>
      </c>
      <c r="AD151">
        <v>11.5</v>
      </c>
    </row>
    <row r="152" spans="1:30" x14ac:dyDescent="0.3">
      <c r="A152">
        <v>151</v>
      </c>
      <c r="B152" t="s">
        <v>491</v>
      </c>
      <c r="C152" t="s">
        <v>116</v>
      </c>
      <c r="D152">
        <v>23</v>
      </c>
      <c r="E152">
        <v>4</v>
      </c>
      <c r="F152">
        <v>0</v>
      </c>
      <c r="G152">
        <v>4</v>
      </c>
      <c r="H152">
        <v>25.8</v>
      </c>
      <c r="I152">
        <v>13.8</v>
      </c>
      <c r="J152">
        <v>5.8</v>
      </c>
      <c r="K152">
        <v>11.3</v>
      </c>
      <c r="L152">
        <v>51.1</v>
      </c>
      <c r="M152">
        <v>1</v>
      </c>
      <c r="N152">
        <v>4</v>
      </c>
      <c r="O152">
        <v>25</v>
      </c>
      <c r="P152">
        <v>1.3</v>
      </c>
      <c r="Q152">
        <v>1.5</v>
      </c>
      <c r="R152">
        <v>83.3</v>
      </c>
      <c r="S152">
        <v>1.3</v>
      </c>
      <c r="T152">
        <v>4.3</v>
      </c>
      <c r="U152">
        <v>5.5</v>
      </c>
      <c r="V152">
        <v>2.8</v>
      </c>
      <c r="W152">
        <v>1.3</v>
      </c>
      <c r="X152">
        <v>0.8</v>
      </c>
      <c r="Y152">
        <v>0.5</v>
      </c>
      <c r="Z152">
        <v>2</v>
      </c>
      <c r="AA152">
        <v>27</v>
      </c>
      <c r="AB152">
        <v>0</v>
      </c>
      <c r="AC152">
        <v>0</v>
      </c>
      <c r="AD152">
        <v>-13.5</v>
      </c>
    </row>
    <row r="153" spans="1:30" x14ac:dyDescent="0.3">
      <c r="A153">
        <v>152</v>
      </c>
      <c r="B153" t="s">
        <v>297</v>
      </c>
      <c r="C153" t="s">
        <v>157</v>
      </c>
      <c r="D153">
        <v>24</v>
      </c>
      <c r="E153">
        <v>4</v>
      </c>
      <c r="F153">
        <v>1</v>
      </c>
      <c r="G153">
        <v>3</v>
      </c>
      <c r="H153">
        <v>25.8</v>
      </c>
      <c r="I153">
        <v>3.8</v>
      </c>
      <c r="J153">
        <v>1.5</v>
      </c>
      <c r="K153">
        <v>1.8</v>
      </c>
      <c r="L153">
        <v>85.7</v>
      </c>
      <c r="M153">
        <v>0</v>
      </c>
      <c r="N153">
        <v>0</v>
      </c>
      <c r="O153">
        <v>0</v>
      </c>
      <c r="P153">
        <v>0.8</v>
      </c>
      <c r="Q153">
        <v>1.5</v>
      </c>
      <c r="R153">
        <v>50</v>
      </c>
      <c r="S153">
        <v>3.5</v>
      </c>
      <c r="T153">
        <v>5.3</v>
      </c>
      <c r="U153">
        <v>8.8000000000000007</v>
      </c>
      <c r="V153">
        <v>0.3</v>
      </c>
      <c r="W153">
        <v>1</v>
      </c>
      <c r="X153">
        <v>0.8</v>
      </c>
      <c r="Y153">
        <v>2.8</v>
      </c>
      <c r="Z153">
        <v>2.2999999999999998</v>
      </c>
      <c r="AA153">
        <v>24.1</v>
      </c>
      <c r="AB153">
        <v>0</v>
      </c>
      <c r="AC153">
        <v>0</v>
      </c>
      <c r="AD153">
        <v>0</v>
      </c>
    </row>
    <row r="154" spans="1:30" x14ac:dyDescent="0.3">
      <c r="A154">
        <v>153</v>
      </c>
      <c r="B154" t="s">
        <v>197</v>
      </c>
      <c r="C154" t="s">
        <v>135</v>
      </c>
      <c r="D154">
        <v>33</v>
      </c>
      <c r="E154">
        <v>3</v>
      </c>
      <c r="F154">
        <v>1</v>
      </c>
      <c r="G154">
        <v>2</v>
      </c>
      <c r="H154">
        <v>25.8</v>
      </c>
      <c r="I154">
        <v>5</v>
      </c>
      <c r="J154">
        <v>2.2999999999999998</v>
      </c>
      <c r="K154">
        <v>7.7</v>
      </c>
      <c r="L154">
        <v>30.4</v>
      </c>
      <c r="M154">
        <v>0.3</v>
      </c>
      <c r="N154">
        <v>3.7</v>
      </c>
      <c r="O154">
        <v>9.1</v>
      </c>
      <c r="P154">
        <v>0</v>
      </c>
      <c r="Q154">
        <v>0</v>
      </c>
      <c r="R154">
        <v>0</v>
      </c>
      <c r="S154">
        <v>0.7</v>
      </c>
      <c r="T154">
        <v>3</v>
      </c>
      <c r="U154">
        <v>3.7</v>
      </c>
      <c r="V154">
        <v>2.2999999999999998</v>
      </c>
      <c r="W154">
        <v>0.7</v>
      </c>
      <c r="X154">
        <v>0.3</v>
      </c>
      <c r="Y154">
        <v>0</v>
      </c>
      <c r="Z154">
        <v>0.7</v>
      </c>
      <c r="AA154">
        <v>13.2</v>
      </c>
      <c r="AB154">
        <v>0</v>
      </c>
      <c r="AC154">
        <v>0</v>
      </c>
      <c r="AD154">
        <v>-6.7</v>
      </c>
    </row>
    <row r="155" spans="1:30" x14ac:dyDescent="0.3">
      <c r="A155">
        <v>154</v>
      </c>
      <c r="B155" t="s">
        <v>152</v>
      </c>
      <c r="C155" t="s">
        <v>90</v>
      </c>
      <c r="D155">
        <v>32</v>
      </c>
      <c r="E155">
        <v>3</v>
      </c>
      <c r="F155">
        <v>2</v>
      </c>
      <c r="G155">
        <v>1</v>
      </c>
      <c r="H155">
        <v>25.7</v>
      </c>
      <c r="I155">
        <v>11.3</v>
      </c>
      <c r="J155">
        <v>4</v>
      </c>
      <c r="K155">
        <v>8.6999999999999993</v>
      </c>
      <c r="L155">
        <v>46.2</v>
      </c>
      <c r="M155">
        <v>1.7</v>
      </c>
      <c r="N155">
        <v>4</v>
      </c>
      <c r="O155">
        <v>41.7</v>
      </c>
      <c r="P155">
        <v>1.7</v>
      </c>
      <c r="Q155">
        <v>1.7</v>
      </c>
      <c r="R155">
        <v>100</v>
      </c>
      <c r="S155">
        <v>0</v>
      </c>
      <c r="T155">
        <v>2.2999999999999998</v>
      </c>
      <c r="U155">
        <v>2.2999999999999998</v>
      </c>
      <c r="V155">
        <v>8</v>
      </c>
      <c r="W155">
        <v>1.3</v>
      </c>
      <c r="X155">
        <v>1</v>
      </c>
      <c r="Y155">
        <v>0</v>
      </c>
      <c r="Z155">
        <v>0.7</v>
      </c>
      <c r="AA155">
        <v>27.8</v>
      </c>
      <c r="AB155">
        <v>0</v>
      </c>
      <c r="AC155">
        <v>0</v>
      </c>
      <c r="AD155">
        <v>14.7</v>
      </c>
    </row>
    <row r="156" spans="1:30" x14ac:dyDescent="0.3">
      <c r="A156">
        <v>155</v>
      </c>
      <c r="B156" t="s">
        <v>185</v>
      </c>
      <c r="C156" t="s">
        <v>135</v>
      </c>
      <c r="D156">
        <v>34</v>
      </c>
      <c r="E156">
        <v>4</v>
      </c>
      <c r="F156">
        <v>2</v>
      </c>
      <c r="G156">
        <v>2</v>
      </c>
      <c r="H156">
        <v>25.6</v>
      </c>
      <c r="I156">
        <v>12.5</v>
      </c>
      <c r="J156">
        <v>4.3</v>
      </c>
      <c r="K156">
        <v>8.3000000000000007</v>
      </c>
      <c r="L156">
        <v>51.5</v>
      </c>
      <c r="M156">
        <v>2.8</v>
      </c>
      <c r="N156">
        <v>5.5</v>
      </c>
      <c r="O156">
        <v>50</v>
      </c>
      <c r="P156">
        <v>1.3</v>
      </c>
      <c r="Q156">
        <v>1.5</v>
      </c>
      <c r="R156">
        <v>83.3</v>
      </c>
      <c r="S156">
        <v>0.3</v>
      </c>
      <c r="T156">
        <v>1.3</v>
      </c>
      <c r="U156">
        <v>1.5</v>
      </c>
      <c r="V156">
        <v>2</v>
      </c>
      <c r="W156">
        <v>1.3</v>
      </c>
      <c r="X156">
        <v>0.3</v>
      </c>
      <c r="Y156">
        <v>0</v>
      </c>
      <c r="Z156">
        <v>1.5</v>
      </c>
      <c r="AA156">
        <v>16.8</v>
      </c>
      <c r="AB156">
        <v>0</v>
      </c>
      <c r="AC156">
        <v>0</v>
      </c>
      <c r="AD156">
        <v>-5.5</v>
      </c>
    </row>
    <row r="157" spans="1:30" x14ac:dyDescent="0.3">
      <c r="A157">
        <v>156</v>
      </c>
      <c r="B157" t="s">
        <v>36</v>
      </c>
      <c r="C157" t="s">
        <v>30</v>
      </c>
      <c r="D157">
        <v>21</v>
      </c>
      <c r="E157">
        <v>4</v>
      </c>
      <c r="F157">
        <v>2</v>
      </c>
      <c r="G157">
        <v>2</v>
      </c>
      <c r="H157">
        <v>25.6</v>
      </c>
      <c r="I157">
        <v>10</v>
      </c>
      <c r="J157">
        <v>3.8</v>
      </c>
      <c r="K157">
        <v>8</v>
      </c>
      <c r="L157">
        <v>46.9</v>
      </c>
      <c r="M157">
        <v>1.5</v>
      </c>
      <c r="N157">
        <v>2.8</v>
      </c>
      <c r="O157">
        <v>54.5</v>
      </c>
      <c r="P157">
        <v>1</v>
      </c>
      <c r="Q157">
        <v>1.3</v>
      </c>
      <c r="R157">
        <v>80</v>
      </c>
      <c r="S157">
        <v>1</v>
      </c>
      <c r="T157">
        <v>2.2999999999999998</v>
      </c>
      <c r="U157">
        <v>3.3</v>
      </c>
      <c r="V157">
        <v>0.8</v>
      </c>
      <c r="W157">
        <v>2.2999999999999998</v>
      </c>
      <c r="X157">
        <v>1.3</v>
      </c>
      <c r="Y157">
        <v>1</v>
      </c>
      <c r="Z157">
        <v>1.8</v>
      </c>
      <c r="AA157">
        <v>19.5</v>
      </c>
      <c r="AB157">
        <v>0</v>
      </c>
      <c r="AC157">
        <v>0</v>
      </c>
      <c r="AD157">
        <v>-2.5</v>
      </c>
    </row>
    <row r="158" spans="1:30" x14ac:dyDescent="0.3">
      <c r="A158">
        <v>157</v>
      </c>
      <c r="B158" t="s">
        <v>266</v>
      </c>
      <c r="C158" t="s">
        <v>131</v>
      </c>
      <c r="D158">
        <v>23</v>
      </c>
      <c r="E158">
        <v>4</v>
      </c>
      <c r="F158">
        <v>1</v>
      </c>
      <c r="G158">
        <v>3</v>
      </c>
      <c r="H158">
        <v>25.4</v>
      </c>
      <c r="I158">
        <v>6.8</v>
      </c>
      <c r="J158">
        <v>2.5</v>
      </c>
      <c r="K158">
        <v>8</v>
      </c>
      <c r="L158">
        <v>31.3</v>
      </c>
      <c r="M158">
        <v>0.8</v>
      </c>
      <c r="N158">
        <v>3.8</v>
      </c>
      <c r="O158">
        <v>20</v>
      </c>
      <c r="P158">
        <v>1</v>
      </c>
      <c r="Q158">
        <v>1.3</v>
      </c>
      <c r="R158">
        <v>80</v>
      </c>
      <c r="S158">
        <v>0.3</v>
      </c>
      <c r="T158">
        <v>2.8</v>
      </c>
      <c r="U158">
        <v>3</v>
      </c>
      <c r="V158">
        <v>2.2999999999999998</v>
      </c>
      <c r="W158">
        <v>2</v>
      </c>
      <c r="X158">
        <v>0.3</v>
      </c>
      <c r="Y158">
        <v>0.5</v>
      </c>
      <c r="Z158">
        <v>3</v>
      </c>
      <c r="AA158">
        <v>14</v>
      </c>
      <c r="AB158">
        <v>0</v>
      </c>
      <c r="AC158">
        <v>0</v>
      </c>
      <c r="AD158">
        <v>-8.5</v>
      </c>
    </row>
    <row r="159" spans="1:30" x14ac:dyDescent="0.3">
      <c r="A159">
        <v>158</v>
      </c>
      <c r="B159" t="s">
        <v>32</v>
      </c>
      <c r="C159" t="s">
        <v>30</v>
      </c>
      <c r="D159">
        <v>32</v>
      </c>
      <c r="E159">
        <v>4</v>
      </c>
      <c r="F159">
        <v>2</v>
      </c>
      <c r="G159">
        <v>2</v>
      </c>
      <c r="H159">
        <v>25.3</v>
      </c>
      <c r="I159">
        <v>13.8</v>
      </c>
      <c r="J159">
        <v>6.3</v>
      </c>
      <c r="K159">
        <v>10.3</v>
      </c>
      <c r="L159">
        <v>61</v>
      </c>
      <c r="M159">
        <v>0.8</v>
      </c>
      <c r="N159">
        <v>1.8</v>
      </c>
      <c r="O159">
        <v>42.9</v>
      </c>
      <c r="P159">
        <v>0.5</v>
      </c>
      <c r="Q159">
        <v>0.5</v>
      </c>
      <c r="R159">
        <v>100</v>
      </c>
      <c r="S159">
        <v>1.3</v>
      </c>
      <c r="T159">
        <v>6.3</v>
      </c>
      <c r="U159">
        <v>7.5</v>
      </c>
      <c r="V159">
        <v>3</v>
      </c>
      <c r="W159">
        <v>2.2999999999999998</v>
      </c>
      <c r="X159">
        <v>0.8</v>
      </c>
      <c r="Y159">
        <v>0</v>
      </c>
      <c r="Z159">
        <v>1.8</v>
      </c>
      <c r="AA159">
        <v>27.3</v>
      </c>
      <c r="AB159">
        <v>1</v>
      </c>
      <c r="AC159">
        <v>0</v>
      </c>
      <c r="AD159">
        <v>-4.8</v>
      </c>
    </row>
    <row r="160" spans="1:30" x14ac:dyDescent="0.3">
      <c r="A160">
        <v>159</v>
      </c>
      <c r="B160" t="s">
        <v>352</v>
      </c>
      <c r="C160" t="s">
        <v>131</v>
      </c>
      <c r="D160">
        <v>24</v>
      </c>
      <c r="E160">
        <v>4</v>
      </c>
      <c r="F160">
        <v>1</v>
      </c>
      <c r="G160">
        <v>3</v>
      </c>
      <c r="H160">
        <v>25.2</v>
      </c>
      <c r="I160">
        <v>15</v>
      </c>
      <c r="J160">
        <v>5.5</v>
      </c>
      <c r="K160">
        <v>10</v>
      </c>
      <c r="L160">
        <v>55</v>
      </c>
      <c r="M160">
        <v>2</v>
      </c>
      <c r="N160">
        <v>4</v>
      </c>
      <c r="O160">
        <v>50</v>
      </c>
      <c r="P160">
        <v>2</v>
      </c>
      <c r="Q160">
        <v>2.2999999999999998</v>
      </c>
      <c r="R160">
        <v>88.9</v>
      </c>
      <c r="S160">
        <v>0.8</v>
      </c>
      <c r="T160">
        <v>4</v>
      </c>
      <c r="U160">
        <v>4.8</v>
      </c>
      <c r="V160">
        <v>0.5</v>
      </c>
      <c r="W160">
        <v>1.5</v>
      </c>
      <c r="X160">
        <v>0</v>
      </c>
      <c r="Y160">
        <v>0.3</v>
      </c>
      <c r="Z160">
        <v>1.5</v>
      </c>
      <c r="AA160">
        <v>20.7</v>
      </c>
      <c r="AB160">
        <v>0</v>
      </c>
      <c r="AC160">
        <v>0</v>
      </c>
      <c r="AD160">
        <v>-9.3000000000000007</v>
      </c>
    </row>
    <row r="161" spans="1:30" x14ac:dyDescent="0.3">
      <c r="A161">
        <v>160</v>
      </c>
      <c r="B161" t="s">
        <v>309</v>
      </c>
      <c r="C161" t="s">
        <v>106</v>
      </c>
      <c r="D161">
        <v>37</v>
      </c>
      <c r="E161">
        <v>4</v>
      </c>
      <c r="F161">
        <v>1</v>
      </c>
      <c r="G161">
        <v>3</v>
      </c>
      <c r="H161">
        <v>25</v>
      </c>
      <c r="I161">
        <v>2.5</v>
      </c>
      <c r="J161">
        <v>1</v>
      </c>
      <c r="K161">
        <v>3</v>
      </c>
      <c r="L161">
        <v>33.299999999999997</v>
      </c>
      <c r="M161">
        <v>0.5</v>
      </c>
      <c r="N161">
        <v>2.5</v>
      </c>
      <c r="O161">
        <v>20</v>
      </c>
      <c r="P161">
        <v>0</v>
      </c>
      <c r="Q161">
        <v>0</v>
      </c>
      <c r="R161">
        <v>0</v>
      </c>
      <c r="S161">
        <v>0.8</v>
      </c>
      <c r="T161">
        <v>1.5</v>
      </c>
      <c r="U161">
        <v>2.2999999999999998</v>
      </c>
      <c r="V161">
        <v>0.5</v>
      </c>
      <c r="W161">
        <v>0.3</v>
      </c>
      <c r="X161">
        <v>0.8</v>
      </c>
      <c r="Y161">
        <v>0.3</v>
      </c>
      <c r="Z161">
        <v>2.8</v>
      </c>
      <c r="AA161">
        <v>8.6999999999999993</v>
      </c>
      <c r="AB161">
        <v>0</v>
      </c>
      <c r="AC161">
        <v>0</v>
      </c>
      <c r="AD161">
        <v>-1.5</v>
      </c>
    </row>
    <row r="162" spans="1:30" x14ac:dyDescent="0.3">
      <c r="A162">
        <v>161</v>
      </c>
      <c r="B162" t="s">
        <v>64</v>
      </c>
      <c r="C162" t="s">
        <v>58</v>
      </c>
      <c r="D162">
        <v>29</v>
      </c>
      <c r="E162">
        <v>3</v>
      </c>
      <c r="F162">
        <v>3</v>
      </c>
      <c r="G162">
        <v>0</v>
      </c>
      <c r="H162">
        <v>24.8</v>
      </c>
      <c r="I162">
        <v>18.3</v>
      </c>
      <c r="J162">
        <v>5.7</v>
      </c>
      <c r="K162">
        <v>7.7</v>
      </c>
      <c r="L162">
        <v>73.900000000000006</v>
      </c>
      <c r="M162">
        <v>3.3</v>
      </c>
      <c r="N162">
        <v>4.3</v>
      </c>
      <c r="O162">
        <v>76.900000000000006</v>
      </c>
      <c r="P162">
        <v>3.7</v>
      </c>
      <c r="Q162">
        <v>4</v>
      </c>
      <c r="R162">
        <v>91.7</v>
      </c>
      <c r="S162">
        <v>0</v>
      </c>
      <c r="T162">
        <v>2.7</v>
      </c>
      <c r="U162">
        <v>2.7</v>
      </c>
      <c r="V162">
        <v>2.2999999999999998</v>
      </c>
      <c r="W162">
        <v>1.7</v>
      </c>
      <c r="X162">
        <v>0.7</v>
      </c>
      <c r="Y162">
        <v>0</v>
      </c>
      <c r="Z162">
        <v>2.7</v>
      </c>
      <c r="AA162">
        <v>25.4</v>
      </c>
      <c r="AB162">
        <v>0</v>
      </c>
      <c r="AC162">
        <v>0</v>
      </c>
      <c r="AD162">
        <v>9.3000000000000007</v>
      </c>
    </row>
    <row r="163" spans="1:30" x14ac:dyDescent="0.3">
      <c r="A163">
        <v>162</v>
      </c>
      <c r="B163" t="s">
        <v>260</v>
      </c>
      <c r="C163" t="s">
        <v>92</v>
      </c>
      <c r="D163">
        <v>26</v>
      </c>
      <c r="E163">
        <v>4</v>
      </c>
      <c r="F163">
        <v>4</v>
      </c>
      <c r="G163">
        <v>0</v>
      </c>
      <c r="H163">
        <v>24.8</v>
      </c>
      <c r="I163">
        <v>18.3</v>
      </c>
      <c r="J163">
        <v>6</v>
      </c>
      <c r="K163">
        <v>8.8000000000000007</v>
      </c>
      <c r="L163">
        <v>68.599999999999994</v>
      </c>
      <c r="M163">
        <v>5.3</v>
      </c>
      <c r="N163">
        <v>7.5</v>
      </c>
      <c r="O163">
        <v>70</v>
      </c>
      <c r="P163">
        <v>1</v>
      </c>
      <c r="Q163">
        <v>1</v>
      </c>
      <c r="R163">
        <v>100</v>
      </c>
      <c r="S163">
        <v>1</v>
      </c>
      <c r="T163">
        <v>3</v>
      </c>
      <c r="U163">
        <v>4</v>
      </c>
      <c r="V163">
        <v>2.8</v>
      </c>
      <c r="W163">
        <v>0.8</v>
      </c>
      <c r="X163">
        <v>0.8</v>
      </c>
      <c r="Y163">
        <v>0</v>
      </c>
      <c r="Z163">
        <v>0.8</v>
      </c>
      <c r="AA163">
        <v>28.7</v>
      </c>
      <c r="AB163">
        <v>0</v>
      </c>
      <c r="AC163">
        <v>0</v>
      </c>
      <c r="AD163">
        <v>10</v>
      </c>
    </row>
    <row r="164" spans="1:30" x14ac:dyDescent="0.3">
      <c r="A164">
        <v>163</v>
      </c>
      <c r="B164" t="s">
        <v>439</v>
      </c>
      <c r="C164" t="s">
        <v>119</v>
      </c>
      <c r="D164">
        <v>20</v>
      </c>
      <c r="E164">
        <v>4</v>
      </c>
      <c r="F164">
        <v>3</v>
      </c>
      <c r="G164">
        <v>1</v>
      </c>
      <c r="H164">
        <v>24.8</v>
      </c>
      <c r="I164">
        <v>11</v>
      </c>
      <c r="J164">
        <v>4</v>
      </c>
      <c r="K164">
        <v>7</v>
      </c>
      <c r="L164">
        <v>57.1</v>
      </c>
      <c r="M164">
        <v>2</v>
      </c>
      <c r="N164">
        <v>4</v>
      </c>
      <c r="O164">
        <v>50</v>
      </c>
      <c r="P164">
        <v>1</v>
      </c>
      <c r="Q164">
        <v>1.5</v>
      </c>
      <c r="R164">
        <v>66.7</v>
      </c>
      <c r="S164">
        <v>0.5</v>
      </c>
      <c r="T164">
        <v>3.3</v>
      </c>
      <c r="U164">
        <v>3.8</v>
      </c>
      <c r="V164">
        <v>1.3</v>
      </c>
      <c r="W164">
        <v>2</v>
      </c>
      <c r="X164">
        <v>1</v>
      </c>
      <c r="Y164">
        <v>1.3</v>
      </c>
      <c r="Z164">
        <v>2.2999999999999998</v>
      </c>
      <c r="AA164">
        <v>22.1</v>
      </c>
      <c r="AB164">
        <v>0</v>
      </c>
      <c r="AC164">
        <v>0</v>
      </c>
      <c r="AD164">
        <v>-5</v>
      </c>
    </row>
    <row r="165" spans="1:30" x14ac:dyDescent="0.3">
      <c r="A165">
        <v>164</v>
      </c>
      <c r="B165" t="s">
        <v>2351</v>
      </c>
      <c r="C165" t="s">
        <v>127</v>
      </c>
      <c r="D165">
        <v>29</v>
      </c>
      <c r="E165">
        <v>4</v>
      </c>
      <c r="F165">
        <v>0</v>
      </c>
      <c r="G165">
        <v>4</v>
      </c>
      <c r="H165">
        <v>24.6</v>
      </c>
      <c r="I165">
        <v>9.5</v>
      </c>
      <c r="J165">
        <v>3.8</v>
      </c>
      <c r="K165">
        <v>9</v>
      </c>
      <c r="L165">
        <v>41.7</v>
      </c>
      <c r="M165">
        <v>0.3</v>
      </c>
      <c r="N165">
        <v>1.5</v>
      </c>
      <c r="O165">
        <v>16.7</v>
      </c>
      <c r="P165">
        <v>1.8</v>
      </c>
      <c r="Q165">
        <v>3</v>
      </c>
      <c r="R165">
        <v>58.3</v>
      </c>
      <c r="S165">
        <v>0.3</v>
      </c>
      <c r="T165">
        <v>3.5</v>
      </c>
      <c r="U165">
        <v>3.8</v>
      </c>
      <c r="V165">
        <v>4.8</v>
      </c>
      <c r="W165">
        <v>1.3</v>
      </c>
      <c r="X165">
        <v>0.3</v>
      </c>
      <c r="Y165">
        <v>0</v>
      </c>
      <c r="Z165">
        <v>1.5</v>
      </c>
      <c r="AA165">
        <v>20.6</v>
      </c>
      <c r="AB165">
        <v>0</v>
      </c>
      <c r="AC165">
        <v>0</v>
      </c>
      <c r="AD165">
        <v>-5.8</v>
      </c>
    </row>
    <row r="166" spans="1:30" x14ac:dyDescent="0.3">
      <c r="A166">
        <v>165</v>
      </c>
      <c r="B166" t="s">
        <v>276</v>
      </c>
      <c r="C166" t="s">
        <v>110</v>
      </c>
      <c r="D166">
        <v>23</v>
      </c>
      <c r="E166">
        <v>4</v>
      </c>
      <c r="F166">
        <v>3</v>
      </c>
      <c r="G166">
        <v>1</v>
      </c>
      <c r="H166">
        <v>24.6</v>
      </c>
      <c r="I166">
        <v>5</v>
      </c>
      <c r="J166">
        <v>2</v>
      </c>
      <c r="K166">
        <v>4.3</v>
      </c>
      <c r="L166">
        <v>47.1</v>
      </c>
      <c r="M166">
        <v>0</v>
      </c>
      <c r="N166">
        <v>0.5</v>
      </c>
      <c r="O166">
        <v>0</v>
      </c>
      <c r="P166">
        <v>1</v>
      </c>
      <c r="Q166">
        <v>1.3</v>
      </c>
      <c r="R166">
        <v>80</v>
      </c>
      <c r="S166">
        <v>2.5</v>
      </c>
      <c r="T166">
        <v>4.5</v>
      </c>
      <c r="U166">
        <v>7</v>
      </c>
      <c r="V166">
        <v>0.5</v>
      </c>
      <c r="W166">
        <v>1.5</v>
      </c>
      <c r="X166">
        <v>0.3</v>
      </c>
      <c r="Y166">
        <v>0.5</v>
      </c>
      <c r="Z166">
        <v>2.5</v>
      </c>
      <c r="AA166">
        <v>14.9</v>
      </c>
      <c r="AB166">
        <v>0</v>
      </c>
      <c r="AC166">
        <v>0</v>
      </c>
      <c r="AD166">
        <v>-9.5</v>
      </c>
    </row>
    <row r="167" spans="1:30" x14ac:dyDescent="0.3">
      <c r="A167">
        <v>166</v>
      </c>
      <c r="B167" t="s">
        <v>386</v>
      </c>
      <c r="C167" t="s">
        <v>127</v>
      </c>
      <c r="D167">
        <v>27</v>
      </c>
      <c r="E167">
        <v>3</v>
      </c>
      <c r="F167">
        <v>0</v>
      </c>
      <c r="G167">
        <v>3</v>
      </c>
      <c r="H167">
        <v>24.6</v>
      </c>
      <c r="I167">
        <v>12</v>
      </c>
      <c r="J167">
        <v>4.3</v>
      </c>
      <c r="K167">
        <v>11</v>
      </c>
      <c r="L167">
        <v>39.4</v>
      </c>
      <c r="M167">
        <v>2</v>
      </c>
      <c r="N167">
        <v>5</v>
      </c>
      <c r="O167">
        <v>40</v>
      </c>
      <c r="P167">
        <v>1.3</v>
      </c>
      <c r="Q167">
        <v>1.3</v>
      </c>
      <c r="R167">
        <v>100</v>
      </c>
      <c r="S167">
        <v>0.3</v>
      </c>
      <c r="T167">
        <v>1.7</v>
      </c>
      <c r="U167">
        <v>2</v>
      </c>
      <c r="V167">
        <v>1</v>
      </c>
      <c r="W167">
        <v>1</v>
      </c>
      <c r="X167">
        <v>0</v>
      </c>
      <c r="Y167">
        <v>0</v>
      </c>
      <c r="Z167">
        <v>1.7</v>
      </c>
      <c r="AA167">
        <v>14.9</v>
      </c>
      <c r="AB167">
        <v>0</v>
      </c>
      <c r="AC167">
        <v>0</v>
      </c>
      <c r="AD167">
        <v>-10.7</v>
      </c>
    </row>
    <row r="168" spans="1:30" x14ac:dyDescent="0.3">
      <c r="A168">
        <v>167</v>
      </c>
      <c r="B168" t="s">
        <v>2156</v>
      </c>
      <c r="C168" t="s">
        <v>90</v>
      </c>
      <c r="D168">
        <v>30</v>
      </c>
      <c r="E168">
        <v>4</v>
      </c>
      <c r="F168">
        <v>3</v>
      </c>
      <c r="G168">
        <v>1</v>
      </c>
      <c r="H168">
        <v>24.6</v>
      </c>
      <c r="I168">
        <v>9.8000000000000007</v>
      </c>
      <c r="J168">
        <v>3.8</v>
      </c>
      <c r="K168">
        <v>8</v>
      </c>
      <c r="L168">
        <v>46.9</v>
      </c>
      <c r="M168">
        <v>2.2999999999999998</v>
      </c>
      <c r="N168">
        <v>6.3</v>
      </c>
      <c r="O168">
        <v>36</v>
      </c>
      <c r="P168">
        <v>0</v>
      </c>
      <c r="Q168">
        <v>0</v>
      </c>
      <c r="R168">
        <v>0</v>
      </c>
      <c r="S168">
        <v>1.5</v>
      </c>
      <c r="T168">
        <v>4.5</v>
      </c>
      <c r="U168">
        <v>6</v>
      </c>
      <c r="V168">
        <v>1.3</v>
      </c>
      <c r="W168">
        <v>0.8</v>
      </c>
      <c r="X168">
        <v>0.3</v>
      </c>
      <c r="Y168">
        <v>0.5</v>
      </c>
      <c r="Z168">
        <v>2.2999999999999998</v>
      </c>
      <c r="AA168">
        <v>20.3</v>
      </c>
      <c r="AB168">
        <v>0</v>
      </c>
      <c r="AC168">
        <v>0</v>
      </c>
      <c r="AD168">
        <v>1.8</v>
      </c>
    </row>
    <row r="169" spans="1:30" x14ac:dyDescent="0.3">
      <c r="A169">
        <v>168</v>
      </c>
      <c r="B169" t="s">
        <v>218</v>
      </c>
      <c r="C169" t="s">
        <v>135</v>
      </c>
      <c r="D169">
        <v>22</v>
      </c>
      <c r="E169">
        <v>3</v>
      </c>
      <c r="F169">
        <v>2</v>
      </c>
      <c r="G169">
        <v>1</v>
      </c>
      <c r="H169">
        <v>24.5</v>
      </c>
      <c r="I169">
        <v>15.7</v>
      </c>
      <c r="J169">
        <v>6</v>
      </c>
      <c r="K169">
        <v>12</v>
      </c>
      <c r="L169">
        <v>50</v>
      </c>
      <c r="M169">
        <v>3</v>
      </c>
      <c r="N169">
        <v>7.3</v>
      </c>
      <c r="O169">
        <v>40.9</v>
      </c>
      <c r="P169">
        <v>0.7</v>
      </c>
      <c r="Q169">
        <v>1.3</v>
      </c>
      <c r="R169">
        <v>50</v>
      </c>
      <c r="S169">
        <v>0.3</v>
      </c>
      <c r="T169">
        <v>2.2999999999999998</v>
      </c>
      <c r="U169">
        <v>2.7</v>
      </c>
      <c r="V169">
        <v>7.3</v>
      </c>
      <c r="W169">
        <v>2.2999999999999998</v>
      </c>
      <c r="X169">
        <v>1.3</v>
      </c>
      <c r="Y169">
        <v>0.3</v>
      </c>
      <c r="Z169">
        <v>1.3</v>
      </c>
      <c r="AA169">
        <v>32.5</v>
      </c>
      <c r="AB169">
        <v>0</v>
      </c>
      <c r="AC169">
        <v>0</v>
      </c>
      <c r="AD169">
        <v>7.3</v>
      </c>
    </row>
    <row r="170" spans="1:30" x14ac:dyDescent="0.3">
      <c r="A170">
        <v>169</v>
      </c>
      <c r="B170" t="s">
        <v>368</v>
      </c>
      <c r="C170" t="s">
        <v>98</v>
      </c>
      <c r="D170">
        <v>20</v>
      </c>
      <c r="E170">
        <v>4</v>
      </c>
      <c r="F170">
        <v>1</v>
      </c>
      <c r="G170">
        <v>3</v>
      </c>
      <c r="H170">
        <v>24.4</v>
      </c>
      <c r="I170">
        <v>5.8</v>
      </c>
      <c r="J170">
        <v>2.2999999999999998</v>
      </c>
      <c r="K170">
        <v>6.5</v>
      </c>
      <c r="L170">
        <v>34.6</v>
      </c>
      <c r="M170">
        <v>0.5</v>
      </c>
      <c r="N170">
        <v>3.5</v>
      </c>
      <c r="O170">
        <v>14.3</v>
      </c>
      <c r="P170">
        <v>0.8</v>
      </c>
      <c r="Q170">
        <v>1.3</v>
      </c>
      <c r="R170">
        <v>60</v>
      </c>
      <c r="S170">
        <v>0.8</v>
      </c>
      <c r="T170">
        <v>5.3</v>
      </c>
      <c r="U170">
        <v>6</v>
      </c>
      <c r="V170">
        <v>2.8</v>
      </c>
      <c r="W170">
        <v>1.3</v>
      </c>
      <c r="X170">
        <v>0.8</v>
      </c>
      <c r="Y170">
        <v>0.3</v>
      </c>
      <c r="Z170">
        <v>2.8</v>
      </c>
      <c r="AA170">
        <v>18.8</v>
      </c>
      <c r="AB170">
        <v>0</v>
      </c>
      <c r="AC170">
        <v>0</v>
      </c>
      <c r="AD170">
        <v>-5.5</v>
      </c>
    </row>
    <row r="171" spans="1:30" x14ac:dyDescent="0.3">
      <c r="A171">
        <v>170</v>
      </c>
      <c r="B171" t="s">
        <v>559</v>
      </c>
      <c r="C171" t="s">
        <v>96</v>
      </c>
      <c r="D171">
        <v>22</v>
      </c>
      <c r="E171">
        <v>3</v>
      </c>
      <c r="F171">
        <v>1</v>
      </c>
      <c r="G171">
        <v>2</v>
      </c>
      <c r="H171">
        <v>24.4</v>
      </c>
      <c r="I171">
        <v>14</v>
      </c>
      <c r="J171">
        <v>5.7</v>
      </c>
      <c r="K171">
        <v>10</v>
      </c>
      <c r="L171">
        <v>56.7</v>
      </c>
      <c r="M171">
        <v>0.3</v>
      </c>
      <c r="N171">
        <v>2</v>
      </c>
      <c r="O171">
        <v>16.7</v>
      </c>
      <c r="P171">
        <v>2.2999999999999998</v>
      </c>
      <c r="Q171">
        <v>2.7</v>
      </c>
      <c r="R171">
        <v>87.5</v>
      </c>
      <c r="S171">
        <v>0.3</v>
      </c>
      <c r="T171">
        <v>5.3</v>
      </c>
      <c r="U171">
        <v>5.7</v>
      </c>
      <c r="V171">
        <v>2.7</v>
      </c>
      <c r="W171">
        <v>1.7</v>
      </c>
      <c r="X171">
        <v>0.3</v>
      </c>
      <c r="Y171">
        <v>1</v>
      </c>
      <c r="Z171">
        <v>2</v>
      </c>
      <c r="AA171">
        <v>27.1</v>
      </c>
      <c r="AB171">
        <v>0</v>
      </c>
      <c r="AC171">
        <v>0</v>
      </c>
      <c r="AD171">
        <v>-4.7</v>
      </c>
    </row>
    <row r="172" spans="1:30" x14ac:dyDescent="0.3">
      <c r="A172">
        <v>171</v>
      </c>
      <c r="B172" t="s">
        <v>381</v>
      </c>
      <c r="C172" t="s">
        <v>98</v>
      </c>
      <c r="D172">
        <v>23</v>
      </c>
      <c r="E172">
        <v>4</v>
      </c>
      <c r="F172">
        <v>1</v>
      </c>
      <c r="G172">
        <v>3</v>
      </c>
      <c r="H172">
        <v>24.3</v>
      </c>
      <c r="I172">
        <v>13.8</v>
      </c>
      <c r="J172">
        <v>4</v>
      </c>
      <c r="K172">
        <v>9.3000000000000007</v>
      </c>
      <c r="L172">
        <v>43.2</v>
      </c>
      <c r="M172">
        <v>2.8</v>
      </c>
      <c r="N172">
        <v>7</v>
      </c>
      <c r="O172">
        <v>39.299999999999997</v>
      </c>
      <c r="P172">
        <v>3</v>
      </c>
      <c r="Q172">
        <v>3.5</v>
      </c>
      <c r="R172">
        <v>85.7</v>
      </c>
      <c r="S172">
        <v>0.8</v>
      </c>
      <c r="T172">
        <v>1.8</v>
      </c>
      <c r="U172">
        <v>2.5</v>
      </c>
      <c r="V172">
        <v>2</v>
      </c>
      <c r="W172">
        <v>0.5</v>
      </c>
      <c r="X172">
        <v>0.8</v>
      </c>
      <c r="Y172">
        <v>0</v>
      </c>
      <c r="Z172">
        <v>1</v>
      </c>
      <c r="AA172">
        <v>21.5</v>
      </c>
      <c r="AB172">
        <v>0</v>
      </c>
      <c r="AC172">
        <v>0</v>
      </c>
      <c r="AD172">
        <v>-8.3000000000000007</v>
      </c>
    </row>
    <row r="173" spans="1:30" x14ac:dyDescent="0.3">
      <c r="A173">
        <v>172</v>
      </c>
      <c r="B173" t="s">
        <v>91</v>
      </c>
      <c r="C173" t="s">
        <v>92</v>
      </c>
      <c r="D173">
        <v>23</v>
      </c>
      <c r="E173">
        <v>3</v>
      </c>
      <c r="F173">
        <v>3</v>
      </c>
      <c r="G173">
        <v>0</v>
      </c>
      <c r="H173">
        <v>24.2</v>
      </c>
      <c r="I173">
        <v>20.7</v>
      </c>
      <c r="J173">
        <v>7.7</v>
      </c>
      <c r="K173">
        <v>14</v>
      </c>
      <c r="L173">
        <v>54.8</v>
      </c>
      <c r="M173">
        <v>0.3</v>
      </c>
      <c r="N173">
        <v>2.2999999999999998</v>
      </c>
      <c r="O173">
        <v>14.3</v>
      </c>
      <c r="P173">
        <v>5</v>
      </c>
      <c r="Q173">
        <v>6</v>
      </c>
      <c r="R173">
        <v>83.3</v>
      </c>
      <c r="S173">
        <v>0</v>
      </c>
      <c r="T173">
        <v>3</v>
      </c>
      <c r="U173">
        <v>3</v>
      </c>
      <c r="V173">
        <v>6.3</v>
      </c>
      <c r="W173">
        <v>1.3</v>
      </c>
      <c r="X173">
        <v>1</v>
      </c>
      <c r="Y173">
        <v>0.7</v>
      </c>
      <c r="Z173">
        <v>2</v>
      </c>
      <c r="AA173">
        <v>37.4</v>
      </c>
      <c r="AB173">
        <v>0</v>
      </c>
      <c r="AC173">
        <v>0</v>
      </c>
      <c r="AD173">
        <v>14</v>
      </c>
    </row>
    <row r="174" spans="1:30" x14ac:dyDescent="0.3">
      <c r="A174">
        <v>173</v>
      </c>
      <c r="B174" t="s">
        <v>173</v>
      </c>
      <c r="C174" t="s">
        <v>92</v>
      </c>
      <c r="D174">
        <v>27</v>
      </c>
      <c r="E174">
        <v>3</v>
      </c>
      <c r="F174">
        <v>3</v>
      </c>
      <c r="G174">
        <v>0</v>
      </c>
      <c r="H174">
        <v>24.1</v>
      </c>
      <c r="I174">
        <v>10</v>
      </c>
      <c r="J174">
        <v>3.7</v>
      </c>
      <c r="K174">
        <v>8.3000000000000007</v>
      </c>
      <c r="L174">
        <v>44</v>
      </c>
      <c r="M174">
        <v>2</v>
      </c>
      <c r="N174">
        <v>4.7</v>
      </c>
      <c r="O174">
        <v>42.9</v>
      </c>
      <c r="P174">
        <v>0.7</v>
      </c>
      <c r="Q174">
        <v>1.3</v>
      </c>
      <c r="R174">
        <v>50</v>
      </c>
      <c r="S174">
        <v>0</v>
      </c>
      <c r="T174">
        <v>2</v>
      </c>
      <c r="U174">
        <v>2</v>
      </c>
      <c r="V174">
        <v>3</v>
      </c>
      <c r="W174">
        <v>1.3</v>
      </c>
      <c r="X174">
        <v>0.7</v>
      </c>
      <c r="Y174">
        <v>0.3</v>
      </c>
      <c r="Z174">
        <v>4.3</v>
      </c>
      <c r="AA174">
        <v>18.600000000000001</v>
      </c>
      <c r="AB174">
        <v>0</v>
      </c>
      <c r="AC174">
        <v>0</v>
      </c>
      <c r="AD174">
        <v>-1</v>
      </c>
    </row>
    <row r="175" spans="1:30" x14ac:dyDescent="0.3">
      <c r="A175">
        <v>174</v>
      </c>
      <c r="B175" t="s">
        <v>2174</v>
      </c>
      <c r="C175" t="s">
        <v>71</v>
      </c>
      <c r="D175">
        <v>29</v>
      </c>
      <c r="E175">
        <v>4</v>
      </c>
      <c r="F175">
        <v>2</v>
      </c>
      <c r="G175">
        <v>2</v>
      </c>
      <c r="H175">
        <v>24.1</v>
      </c>
      <c r="I175">
        <v>11.5</v>
      </c>
      <c r="J175">
        <v>5.3</v>
      </c>
      <c r="K175">
        <v>10</v>
      </c>
      <c r="L175">
        <v>52.5</v>
      </c>
      <c r="M175">
        <v>0.8</v>
      </c>
      <c r="N175">
        <v>2.8</v>
      </c>
      <c r="O175">
        <v>27.3</v>
      </c>
      <c r="P175">
        <v>0.3</v>
      </c>
      <c r="Q175">
        <v>0.5</v>
      </c>
      <c r="R175">
        <v>50</v>
      </c>
      <c r="S175">
        <v>1.3</v>
      </c>
      <c r="T175">
        <v>3.5</v>
      </c>
      <c r="U175">
        <v>4.8</v>
      </c>
      <c r="V175">
        <v>0.8</v>
      </c>
      <c r="W175">
        <v>0.3</v>
      </c>
      <c r="X175">
        <v>0.8</v>
      </c>
      <c r="Y175">
        <v>0.5</v>
      </c>
      <c r="Z175">
        <v>2.5</v>
      </c>
      <c r="AA175">
        <v>21.8</v>
      </c>
      <c r="AB175">
        <v>0</v>
      </c>
      <c r="AC175">
        <v>0</v>
      </c>
      <c r="AD175">
        <v>13.8</v>
      </c>
    </row>
    <row r="176" spans="1:30" x14ac:dyDescent="0.3">
      <c r="A176">
        <v>175</v>
      </c>
      <c r="B176" t="s">
        <v>265</v>
      </c>
      <c r="C176" t="s">
        <v>122</v>
      </c>
      <c r="D176">
        <v>21</v>
      </c>
      <c r="E176">
        <v>4</v>
      </c>
      <c r="F176">
        <v>0</v>
      </c>
      <c r="G176">
        <v>4</v>
      </c>
      <c r="H176">
        <v>24</v>
      </c>
      <c r="I176">
        <v>14</v>
      </c>
      <c r="J176">
        <v>6</v>
      </c>
      <c r="K176">
        <v>11</v>
      </c>
      <c r="L176">
        <v>54.5</v>
      </c>
      <c r="M176">
        <v>0.3</v>
      </c>
      <c r="N176">
        <v>1</v>
      </c>
      <c r="O176">
        <v>25</v>
      </c>
      <c r="P176">
        <v>1.8</v>
      </c>
      <c r="Q176">
        <v>2.2999999999999998</v>
      </c>
      <c r="R176">
        <v>77.8</v>
      </c>
      <c r="S176">
        <v>2.2999999999999998</v>
      </c>
      <c r="T176">
        <v>4.8</v>
      </c>
      <c r="U176">
        <v>7</v>
      </c>
      <c r="V176">
        <v>0.5</v>
      </c>
      <c r="W176">
        <v>1.3</v>
      </c>
      <c r="X176">
        <v>0.3</v>
      </c>
      <c r="Y176">
        <v>0.3</v>
      </c>
      <c r="Z176">
        <v>2.5</v>
      </c>
      <c r="AA176">
        <v>23.4</v>
      </c>
      <c r="AB176">
        <v>1</v>
      </c>
      <c r="AC176">
        <v>0</v>
      </c>
      <c r="AD176">
        <v>-14.5</v>
      </c>
    </row>
    <row r="177" spans="1:30" x14ac:dyDescent="0.3">
      <c r="A177">
        <v>176</v>
      </c>
      <c r="B177" t="s">
        <v>215</v>
      </c>
      <c r="C177" t="s">
        <v>137</v>
      </c>
      <c r="D177">
        <v>37</v>
      </c>
      <c r="E177">
        <v>4</v>
      </c>
      <c r="F177">
        <v>2</v>
      </c>
      <c r="G177">
        <v>2</v>
      </c>
      <c r="H177">
        <v>24</v>
      </c>
      <c r="I177">
        <v>7.5</v>
      </c>
      <c r="J177">
        <v>2.2999999999999998</v>
      </c>
      <c r="K177">
        <v>5</v>
      </c>
      <c r="L177">
        <v>45</v>
      </c>
      <c r="M177">
        <v>1.3</v>
      </c>
      <c r="N177">
        <v>3</v>
      </c>
      <c r="O177">
        <v>41.7</v>
      </c>
      <c r="P177">
        <v>1.8</v>
      </c>
      <c r="Q177">
        <v>1.8</v>
      </c>
      <c r="R177">
        <v>100</v>
      </c>
      <c r="S177">
        <v>0.5</v>
      </c>
      <c r="T177">
        <v>3.5</v>
      </c>
      <c r="U177">
        <v>4</v>
      </c>
      <c r="V177">
        <v>3.8</v>
      </c>
      <c r="W177">
        <v>1.5</v>
      </c>
      <c r="X177">
        <v>0.8</v>
      </c>
      <c r="Y177">
        <v>0.5</v>
      </c>
      <c r="Z177">
        <v>2.2999999999999998</v>
      </c>
      <c r="AA177">
        <v>20.2</v>
      </c>
      <c r="AB177">
        <v>0</v>
      </c>
      <c r="AC177">
        <v>0</v>
      </c>
      <c r="AD177">
        <v>7.8</v>
      </c>
    </row>
    <row r="178" spans="1:30" x14ac:dyDescent="0.3">
      <c r="A178">
        <v>177</v>
      </c>
      <c r="B178" t="s">
        <v>334</v>
      </c>
      <c r="C178" t="s">
        <v>30</v>
      </c>
      <c r="D178">
        <v>34</v>
      </c>
      <c r="E178">
        <v>4</v>
      </c>
      <c r="F178">
        <v>2</v>
      </c>
      <c r="G178">
        <v>2</v>
      </c>
      <c r="H178">
        <v>23.9</v>
      </c>
      <c r="I178">
        <v>5.8</v>
      </c>
      <c r="J178">
        <v>2</v>
      </c>
      <c r="K178">
        <v>5.8</v>
      </c>
      <c r="L178">
        <v>34.799999999999997</v>
      </c>
      <c r="M178">
        <v>1</v>
      </c>
      <c r="N178">
        <v>3</v>
      </c>
      <c r="O178">
        <v>33.299999999999997</v>
      </c>
      <c r="P178">
        <v>0.8</v>
      </c>
      <c r="Q178">
        <v>1</v>
      </c>
      <c r="R178">
        <v>75</v>
      </c>
      <c r="S178">
        <v>0.3</v>
      </c>
      <c r="T178">
        <v>3.5</v>
      </c>
      <c r="U178">
        <v>3.8</v>
      </c>
      <c r="V178">
        <v>3.3</v>
      </c>
      <c r="W178">
        <v>0.5</v>
      </c>
      <c r="X178">
        <v>1</v>
      </c>
      <c r="Y178">
        <v>0.5</v>
      </c>
      <c r="Z178">
        <v>2</v>
      </c>
      <c r="AA178">
        <v>19.100000000000001</v>
      </c>
      <c r="AB178">
        <v>0</v>
      </c>
      <c r="AC178">
        <v>0</v>
      </c>
      <c r="AD178">
        <v>-4.8</v>
      </c>
    </row>
    <row r="179" spans="1:30" x14ac:dyDescent="0.3">
      <c r="A179">
        <v>178</v>
      </c>
      <c r="B179" t="s">
        <v>254</v>
      </c>
      <c r="C179" t="s">
        <v>90</v>
      </c>
      <c r="D179">
        <v>27</v>
      </c>
      <c r="E179">
        <v>4</v>
      </c>
      <c r="F179">
        <v>3</v>
      </c>
      <c r="G179">
        <v>1</v>
      </c>
      <c r="H179">
        <v>23.9</v>
      </c>
      <c r="I179">
        <v>13.3</v>
      </c>
      <c r="J179">
        <v>4</v>
      </c>
      <c r="K179">
        <v>8.8000000000000007</v>
      </c>
      <c r="L179">
        <v>45.7</v>
      </c>
      <c r="M179">
        <v>3</v>
      </c>
      <c r="N179">
        <v>6.5</v>
      </c>
      <c r="O179">
        <v>46.2</v>
      </c>
      <c r="P179">
        <v>2.2999999999999998</v>
      </c>
      <c r="Q179">
        <v>2.5</v>
      </c>
      <c r="R179">
        <v>90</v>
      </c>
      <c r="S179">
        <v>0.8</v>
      </c>
      <c r="T179">
        <v>2.5</v>
      </c>
      <c r="U179">
        <v>3.3</v>
      </c>
      <c r="V179">
        <v>2.2999999999999998</v>
      </c>
      <c r="W179">
        <v>1</v>
      </c>
      <c r="X179">
        <v>1.8</v>
      </c>
      <c r="Y179">
        <v>0.5</v>
      </c>
      <c r="Z179">
        <v>1.8</v>
      </c>
      <c r="AA179">
        <v>26.3</v>
      </c>
      <c r="AB179">
        <v>0</v>
      </c>
      <c r="AC179">
        <v>0</v>
      </c>
      <c r="AD179">
        <v>8.3000000000000007</v>
      </c>
    </row>
    <row r="180" spans="1:30" x14ac:dyDescent="0.3">
      <c r="A180">
        <v>179</v>
      </c>
      <c r="B180" t="s">
        <v>590</v>
      </c>
      <c r="C180" t="s">
        <v>125</v>
      </c>
      <c r="D180">
        <v>28</v>
      </c>
      <c r="E180">
        <v>4</v>
      </c>
      <c r="F180">
        <v>3</v>
      </c>
      <c r="G180">
        <v>1</v>
      </c>
      <c r="H180">
        <v>23.9</v>
      </c>
      <c r="I180">
        <v>11</v>
      </c>
      <c r="J180">
        <v>3.8</v>
      </c>
      <c r="K180">
        <v>6.8</v>
      </c>
      <c r="L180">
        <v>55.6</v>
      </c>
      <c r="M180">
        <v>3</v>
      </c>
      <c r="N180">
        <v>5.8</v>
      </c>
      <c r="O180">
        <v>52.2</v>
      </c>
      <c r="P180">
        <v>0.5</v>
      </c>
      <c r="Q180">
        <v>0.5</v>
      </c>
      <c r="R180">
        <v>100</v>
      </c>
      <c r="S180">
        <v>0.3</v>
      </c>
      <c r="T180">
        <v>1.5</v>
      </c>
      <c r="U180">
        <v>1.8</v>
      </c>
      <c r="V180">
        <v>1.5</v>
      </c>
      <c r="W180">
        <v>0.3</v>
      </c>
      <c r="X180">
        <v>1.3</v>
      </c>
      <c r="Y180">
        <v>0.5</v>
      </c>
      <c r="Z180">
        <v>2.2999999999999998</v>
      </c>
      <c r="AA180">
        <v>20.399999999999999</v>
      </c>
      <c r="AB180">
        <v>0</v>
      </c>
      <c r="AC180">
        <v>0</v>
      </c>
      <c r="AD180">
        <v>-1.3</v>
      </c>
    </row>
    <row r="181" spans="1:30" x14ac:dyDescent="0.3">
      <c r="A181">
        <v>180</v>
      </c>
      <c r="B181" t="s">
        <v>257</v>
      </c>
      <c r="C181" t="s">
        <v>141</v>
      </c>
      <c r="D181">
        <v>27</v>
      </c>
      <c r="E181">
        <v>3</v>
      </c>
      <c r="F181">
        <v>2</v>
      </c>
      <c r="G181">
        <v>1</v>
      </c>
      <c r="H181">
        <v>23.8</v>
      </c>
      <c r="I181">
        <v>12.3</v>
      </c>
      <c r="J181">
        <v>6</v>
      </c>
      <c r="K181">
        <v>11</v>
      </c>
      <c r="L181">
        <v>54.5</v>
      </c>
      <c r="M181">
        <v>0.3</v>
      </c>
      <c r="N181">
        <v>3.3</v>
      </c>
      <c r="O181">
        <v>10</v>
      </c>
      <c r="P181">
        <v>0</v>
      </c>
      <c r="Q181">
        <v>0</v>
      </c>
      <c r="R181">
        <v>0</v>
      </c>
      <c r="S181">
        <v>0.7</v>
      </c>
      <c r="T181">
        <v>1.7</v>
      </c>
      <c r="U181">
        <v>2.2999999999999998</v>
      </c>
      <c r="V181">
        <v>6</v>
      </c>
      <c r="W181">
        <v>0.3</v>
      </c>
      <c r="X181">
        <v>1</v>
      </c>
      <c r="Y181">
        <v>1</v>
      </c>
      <c r="Z181">
        <v>0</v>
      </c>
      <c r="AA181">
        <v>29.8</v>
      </c>
      <c r="AB181">
        <v>0</v>
      </c>
      <c r="AC181">
        <v>0</v>
      </c>
      <c r="AD181">
        <v>-1.7</v>
      </c>
    </row>
    <row r="182" spans="1:30" x14ac:dyDescent="0.3">
      <c r="A182">
        <v>181</v>
      </c>
      <c r="B182" t="s">
        <v>293</v>
      </c>
      <c r="C182" t="s">
        <v>106</v>
      </c>
      <c r="D182">
        <v>29</v>
      </c>
      <c r="E182">
        <v>4</v>
      </c>
      <c r="F182">
        <v>1</v>
      </c>
      <c r="G182">
        <v>3</v>
      </c>
      <c r="H182">
        <v>23.8</v>
      </c>
      <c r="I182">
        <v>7</v>
      </c>
      <c r="J182">
        <v>2</v>
      </c>
      <c r="K182">
        <v>5.3</v>
      </c>
      <c r="L182">
        <v>38.1</v>
      </c>
      <c r="M182">
        <v>1.5</v>
      </c>
      <c r="N182">
        <v>4.3</v>
      </c>
      <c r="O182">
        <v>35.299999999999997</v>
      </c>
      <c r="P182">
        <v>1.5</v>
      </c>
      <c r="Q182">
        <v>1.5</v>
      </c>
      <c r="R182">
        <v>100</v>
      </c>
      <c r="S182">
        <v>0</v>
      </c>
      <c r="T182">
        <v>3.3</v>
      </c>
      <c r="U182">
        <v>3.3</v>
      </c>
      <c r="V182">
        <v>0.8</v>
      </c>
      <c r="W182">
        <v>0.8</v>
      </c>
      <c r="X182">
        <v>0</v>
      </c>
      <c r="Y182">
        <v>0</v>
      </c>
      <c r="Z182">
        <v>2</v>
      </c>
      <c r="AA182">
        <v>11.3</v>
      </c>
      <c r="AB182">
        <v>0</v>
      </c>
      <c r="AC182">
        <v>0</v>
      </c>
      <c r="AD182">
        <v>-13.5</v>
      </c>
    </row>
    <row r="183" spans="1:30" x14ac:dyDescent="0.3">
      <c r="A183">
        <v>182</v>
      </c>
      <c r="B183" t="s">
        <v>248</v>
      </c>
      <c r="C183" t="s">
        <v>102</v>
      </c>
      <c r="D183">
        <v>24</v>
      </c>
      <c r="E183">
        <v>4</v>
      </c>
      <c r="F183">
        <v>3</v>
      </c>
      <c r="G183">
        <v>1</v>
      </c>
      <c r="H183">
        <v>23.7</v>
      </c>
      <c r="I183">
        <v>7.3</v>
      </c>
      <c r="J183">
        <v>2.8</v>
      </c>
      <c r="K183">
        <v>5.5</v>
      </c>
      <c r="L183">
        <v>50</v>
      </c>
      <c r="M183">
        <v>0.8</v>
      </c>
      <c r="N183">
        <v>3.3</v>
      </c>
      <c r="O183">
        <v>23.1</v>
      </c>
      <c r="P183">
        <v>1</v>
      </c>
      <c r="Q183">
        <v>1.8</v>
      </c>
      <c r="R183">
        <v>57.1</v>
      </c>
      <c r="S183">
        <v>2</v>
      </c>
      <c r="T183">
        <v>3.3</v>
      </c>
      <c r="U183">
        <v>5.3</v>
      </c>
      <c r="V183">
        <v>1.5</v>
      </c>
      <c r="W183">
        <v>0.8</v>
      </c>
      <c r="X183">
        <v>0.5</v>
      </c>
      <c r="Y183">
        <v>0.5</v>
      </c>
      <c r="Z183">
        <v>1.3</v>
      </c>
      <c r="AA183">
        <v>18.100000000000001</v>
      </c>
      <c r="AB183">
        <v>0</v>
      </c>
      <c r="AC183">
        <v>0</v>
      </c>
      <c r="AD183">
        <v>8.8000000000000007</v>
      </c>
    </row>
    <row r="184" spans="1:30" x14ac:dyDescent="0.3">
      <c r="A184">
        <v>183</v>
      </c>
      <c r="B184" t="s">
        <v>219</v>
      </c>
      <c r="C184" t="s">
        <v>125</v>
      </c>
      <c r="D184">
        <v>21</v>
      </c>
      <c r="E184">
        <v>2</v>
      </c>
      <c r="F184">
        <v>1</v>
      </c>
      <c r="G184">
        <v>1</v>
      </c>
      <c r="H184">
        <v>23.7</v>
      </c>
      <c r="I184">
        <v>9</v>
      </c>
      <c r="J184">
        <v>3.5</v>
      </c>
      <c r="K184">
        <v>9.5</v>
      </c>
      <c r="L184">
        <v>36.799999999999997</v>
      </c>
      <c r="M184">
        <v>1</v>
      </c>
      <c r="N184">
        <v>3.5</v>
      </c>
      <c r="O184">
        <v>28.6</v>
      </c>
      <c r="P184">
        <v>1</v>
      </c>
      <c r="Q184">
        <v>1</v>
      </c>
      <c r="R184">
        <v>100</v>
      </c>
      <c r="S184">
        <v>0</v>
      </c>
      <c r="T184">
        <v>2.5</v>
      </c>
      <c r="U184">
        <v>2.5</v>
      </c>
      <c r="V184">
        <v>1</v>
      </c>
      <c r="W184">
        <v>1.5</v>
      </c>
      <c r="X184">
        <v>1</v>
      </c>
      <c r="Y184">
        <v>0.5</v>
      </c>
      <c r="Z184">
        <v>1.5</v>
      </c>
      <c r="AA184">
        <v>16.5</v>
      </c>
      <c r="AB184">
        <v>0</v>
      </c>
      <c r="AC184">
        <v>0</v>
      </c>
      <c r="AD184">
        <v>7</v>
      </c>
    </row>
    <row r="185" spans="1:30" x14ac:dyDescent="0.3">
      <c r="A185">
        <v>184</v>
      </c>
      <c r="B185" t="s">
        <v>204</v>
      </c>
      <c r="C185" t="s">
        <v>102</v>
      </c>
      <c r="D185">
        <v>30</v>
      </c>
      <c r="E185">
        <v>3</v>
      </c>
      <c r="F185">
        <v>2</v>
      </c>
      <c r="G185">
        <v>1</v>
      </c>
      <c r="H185">
        <v>23.7</v>
      </c>
      <c r="I185">
        <v>12.3</v>
      </c>
      <c r="J185">
        <v>4.7</v>
      </c>
      <c r="K185">
        <v>10.3</v>
      </c>
      <c r="L185">
        <v>45.2</v>
      </c>
      <c r="M185">
        <v>0.7</v>
      </c>
      <c r="N185">
        <v>3.3</v>
      </c>
      <c r="O185">
        <v>20</v>
      </c>
      <c r="P185">
        <v>2.2999999999999998</v>
      </c>
      <c r="Q185">
        <v>2.7</v>
      </c>
      <c r="R185">
        <v>87.5</v>
      </c>
      <c r="S185">
        <v>0.7</v>
      </c>
      <c r="T185">
        <v>3</v>
      </c>
      <c r="U185">
        <v>3.7</v>
      </c>
      <c r="V185">
        <v>4.3</v>
      </c>
      <c r="W185">
        <v>0</v>
      </c>
      <c r="X185">
        <v>1</v>
      </c>
      <c r="Y185">
        <v>0.3</v>
      </c>
      <c r="Z185">
        <v>1.7</v>
      </c>
      <c r="AA185">
        <v>27.2</v>
      </c>
      <c r="AB185">
        <v>0</v>
      </c>
      <c r="AC185">
        <v>0</v>
      </c>
      <c r="AD185">
        <v>4.7</v>
      </c>
    </row>
    <row r="186" spans="1:30" x14ac:dyDescent="0.3">
      <c r="A186">
        <v>185</v>
      </c>
      <c r="B186" t="s">
        <v>358</v>
      </c>
      <c r="C186" t="s">
        <v>135</v>
      </c>
      <c r="D186">
        <v>34</v>
      </c>
      <c r="E186">
        <v>4</v>
      </c>
      <c r="F186">
        <v>2</v>
      </c>
      <c r="G186">
        <v>2</v>
      </c>
      <c r="H186">
        <v>23.6</v>
      </c>
      <c r="I186">
        <v>13.5</v>
      </c>
      <c r="J186">
        <v>4.5</v>
      </c>
      <c r="K186">
        <v>6.5</v>
      </c>
      <c r="L186">
        <v>69.2</v>
      </c>
      <c r="M186">
        <v>4.3</v>
      </c>
      <c r="N186">
        <v>6.3</v>
      </c>
      <c r="O186">
        <v>68</v>
      </c>
      <c r="P186">
        <v>0.3</v>
      </c>
      <c r="Q186">
        <v>0.3</v>
      </c>
      <c r="R186">
        <v>100</v>
      </c>
      <c r="S186">
        <v>0</v>
      </c>
      <c r="T186">
        <v>1.5</v>
      </c>
      <c r="U186">
        <v>1.5</v>
      </c>
      <c r="V186">
        <v>2.5</v>
      </c>
      <c r="W186">
        <v>0.5</v>
      </c>
      <c r="X186">
        <v>1.3</v>
      </c>
      <c r="Y186">
        <v>0</v>
      </c>
      <c r="Z186">
        <v>1.3</v>
      </c>
      <c r="AA186">
        <v>22.3</v>
      </c>
      <c r="AB186">
        <v>0</v>
      </c>
      <c r="AC186">
        <v>0</v>
      </c>
      <c r="AD186">
        <v>10.8</v>
      </c>
    </row>
    <row r="187" spans="1:30" x14ac:dyDescent="0.3">
      <c r="A187">
        <v>186</v>
      </c>
      <c r="B187" t="s">
        <v>34</v>
      </c>
      <c r="C187" t="s">
        <v>30</v>
      </c>
      <c r="D187">
        <v>23</v>
      </c>
      <c r="E187">
        <v>4</v>
      </c>
      <c r="F187">
        <v>2</v>
      </c>
      <c r="G187">
        <v>2</v>
      </c>
      <c r="H187">
        <v>23.4</v>
      </c>
      <c r="I187">
        <v>8.8000000000000007</v>
      </c>
      <c r="J187">
        <v>3.3</v>
      </c>
      <c r="K187">
        <v>6.5</v>
      </c>
      <c r="L187">
        <v>50</v>
      </c>
      <c r="M187">
        <v>1.5</v>
      </c>
      <c r="N187">
        <v>2.8</v>
      </c>
      <c r="O187">
        <v>54.5</v>
      </c>
      <c r="P187">
        <v>0.8</v>
      </c>
      <c r="Q187">
        <v>1</v>
      </c>
      <c r="R187">
        <v>75</v>
      </c>
      <c r="S187">
        <v>0</v>
      </c>
      <c r="T187">
        <v>1</v>
      </c>
      <c r="U187">
        <v>1</v>
      </c>
      <c r="V187">
        <v>2.8</v>
      </c>
      <c r="W187">
        <v>1.5</v>
      </c>
      <c r="X187">
        <v>1.3</v>
      </c>
      <c r="Y187">
        <v>0.3</v>
      </c>
      <c r="Z187">
        <v>1.5</v>
      </c>
      <c r="AA187">
        <v>17.100000000000001</v>
      </c>
      <c r="AB187">
        <v>0</v>
      </c>
      <c r="AC187">
        <v>0</v>
      </c>
      <c r="AD187">
        <v>4</v>
      </c>
    </row>
    <row r="188" spans="1:30" x14ac:dyDescent="0.3">
      <c r="A188">
        <v>187</v>
      </c>
      <c r="B188" t="s">
        <v>405</v>
      </c>
      <c r="C188" t="s">
        <v>100</v>
      </c>
      <c r="D188">
        <v>20</v>
      </c>
      <c r="E188">
        <v>4</v>
      </c>
      <c r="F188">
        <v>3</v>
      </c>
      <c r="G188">
        <v>1</v>
      </c>
      <c r="H188">
        <v>23.1</v>
      </c>
      <c r="I188">
        <v>11</v>
      </c>
      <c r="J188">
        <v>4.3</v>
      </c>
      <c r="K188">
        <v>6.8</v>
      </c>
      <c r="L188">
        <v>63</v>
      </c>
      <c r="M188">
        <v>1</v>
      </c>
      <c r="N188">
        <v>2.5</v>
      </c>
      <c r="O188">
        <v>40</v>
      </c>
      <c r="P188">
        <v>1.5</v>
      </c>
      <c r="Q188">
        <v>2.8</v>
      </c>
      <c r="R188">
        <v>54.5</v>
      </c>
      <c r="S188">
        <v>1</v>
      </c>
      <c r="T188">
        <v>1.5</v>
      </c>
      <c r="U188">
        <v>2.5</v>
      </c>
      <c r="V188">
        <v>1.3</v>
      </c>
      <c r="W188">
        <v>0.3</v>
      </c>
      <c r="X188">
        <v>1</v>
      </c>
      <c r="Y188">
        <v>0.3</v>
      </c>
      <c r="Z188">
        <v>2.8</v>
      </c>
      <c r="AA188">
        <v>19.399999999999999</v>
      </c>
      <c r="AB188">
        <v>0</v>
      </c>
      <c r="AC188">
        <v>0</v>
      </c>
      <c r="AD188">
        <v>-0.8</v>
      </c>
    </row>
    <row r="189" spans="1:30" x14ac:dyDescent="0.3">
      <c r="A189">
        <v>188</v>
      </c>
      <c r="B189" t="s">
        <v>457</v>
      </c>
      <c r="C189" t="s">
        <v>119</v>
      </c>
      <c r="D189">
        <v>20</v>
      </c>
      <c r="E189">
        <v>4</v>
      </c>
      <c r="F189">
        <v>3</v>
      </c>
      <c r="G189">
        <v>1</v>
      </c>
      <c r="H189">
        <v>23.1</v>
      </c>
      <c r="I189">
        <v>7.8</v>
      </c>
      <c r="J189">
        <v>2.5</v>
      </c>
      <c r="K189">
        <v>7</v>
      </c>
      <c r="L189">
        <v>35.700000000000003</v>
      </c>
      <c r="M189">
        <v>1.5</v>
      </c>
      <c r="N189">
        <v>3.8</v>
      </c>
      <c r="O189">
        <v>40</v>
      </c>
      <c r="P189">
        <v>1.3</v>
      </c>
      <c r="Q189">
        <v>2.2999999999999998</v>
      </c>
      <c r="R189">
        <v>55.6</v>
      </c>
      <c r="S189">
        <v>0.8</v>
      </c>
      <c r="T189">
        <v>1.8</v>
      </c>
      <c r="U189">
        <v>2.5</v>
      </c>
      <c r="V189">
        <v>3</v>
      </c>
      <c r="W189">
        <v>1.3</v>
      </c>
      <c r="X189">
        <v>0.8</v>
      </c>
      <c r="Y189">
        <v>0.3</v>
      </c>
      <c r="Z189">
        <v>1.5</v>
      </c>
      <c r="AA189">
        <v>17</v>
      </c>
      <c r="AB189">
        <v>0</v>
      </c>
      <c r="AC189">
        <v>0</v>
      </c>
      <c r="AD189">
        <v>0.3</v>
      </c>
    </row>
    <row r="190" spans="1:30" x14ac:dyDescent="0.3">
      <c r="A190">
        <v>189</v>
      </c>
      <c r="B190" t="s">
        <v>345</v>
      </c>
      <c r="C190" t="s">
        <v>88</v>
      </c>
      <c r="D190">
        <v>22</v>
      </c>
      <c r="E190">
        <v>4</v>
      </c>
      <c r="F190">
        <v>1</v>
      </c>
      <c r="G190">
        <v>3</v>
      </c>
      <c r="H190">
        <v>23</v>
      </c>
      <c r="I190">
        <v>4.8</v>
      </c>
      <c r="J190">
        <v>1.8</v>
      </c>
      <c r="K190">
        <v>3.5</v>
      </c>
      <c r="L190">
        <v>50</v>
      </c>
      <c r="M190">
        <v>0.5</v>
      </c>
      <c r="N190">
        <v>1.3</v>
      </c>
      <c r="O190">
        <v>40</v>
      </c>
      <c r="P190">
        <v>0.8</v>
      </c>
      <c r="Q190">
        <v>1</v>
      </c>
      <c r="R190">
        <v>75</v>
      </c>
      <c r="S190">
        <v>0.5</v>
      </c>
      <c r="T190">
        <v>2.2999999999999998</v>
      </c>
      <c r="U190">
        <v>2.8</v>
      </c>
      <c r="V190">
        <v>1</v>
      </c>
      <c r="W190">
        <v>1.3</v>
      </c>
      <c r="X190">
        <v>1</v>
      </c>
      <c r="Y190">
        <v>0</v>
      </c>
      <c r="Z190">
        <v>2</v>
      </c>
      <c r="AA190">
        <v>11.3</v>
      </c>
      <c r="AB190">
        <v>0</v>
      </c>
      <c r="AC190">
        <v>0</v>
      </c>
      <c r="AD190">
        <v>-1</v>
      </c>
    </row>
    <row r="191" spans="1:30" x14ac:dyDescent="0.3">
      <c r="A191">
        <v>190</v>
      </c>
      <c r="B191" t="s">
        <v>379</v>
      </c>
      <c r="C191" t="s">
        <v>131</v>
      </c>
      <c r="D191">
        <v>31</v>
      </c>
      <c r="E191">
        <v>4</v>
      </c>
      <c r="F191">
        <v>1</v>
      </c>
      <c r="G191">
        <v>3</v>
      </c>
      <c r="H191">
        <v>23</v>
      </c>
      <c r="I191">
        <v>12.3</v>
      </c>
      <c r="J191">
        <v>5.5</v>
      </c>
      <c r="K191">
        <v>10.5</v>
      </c>
      <c r="L191">
        <v>52.4</v>
      </c>
      <c r="M191">
        <v>0.3</v>
      </c>
      <c r="N191">
        <v>0.8</v>
      </c>
      <c r="O191">
        <v>33.299999999999997</v>
      </c>
      <c r="P191">
        <v>1</v>
      </c>
      <c r="Q191">
        <v>1.3</v>
      </c>
      <c r="R191">
        <v>80</v>
      </c>
      <c r="S191">
        <v>0.5</v>
      </c>
      <c r="T191">
        <v>2.5</v>
      </c>
      <c r="U191">
        <v>3</v>
      </c>
      <c r="V191">
        <v>4.5</v>
      </c>
      <c r="W191">
        <v>2.5</v>
      </c>
      <c r="X191">
        <v>1</v>
      </c>
      <c r="Y191">
        <v>0.8</v>
      </c>
      <c r="Z191">
        <v>1.3</v>
      </c>
      <c r="AA191">
        <v>25.4</v>
      </c>
      <c r="AB191">
        <v>0</v>
      </c>
      <c r="AC191">
        <v>0</v>
      </c>
      <c r="AD191">
        <v>-12</v>
      </c>
    </row>
    <row r="192" spans="1:30" x14ac:dyDescent="0.3">
      <c r="A192">
        <v>191</v>
      </c>
      <c r="B192" t="s">
        <v>223</v>
      </c>
      <c r="C192" t="s">
        <v>110</v>
      </c>
      <c r="D192">
        <v>26</v>
      </c>
      <c r="E192">
        <v>4</v>
      </c>
      <c r="F192">
        <v>3</v>
      </c>
      <c r="G192">
        <v>1</v>
      </c>
      <c r="H192">
        <v>22.9</v>
      </c>
      <c r="I192">
        <v>9.3000000000000007</v>
      </c>
      <c r="J192">
        <v>3.3</v>
      </c>
      <c r="K192">
        <v>9.5</v>
      </c>
      <c r="L192">
        <v>34.200000000000003</v>
      </c>
      <c r="M192">
        <v>2.8</v>
      </c>
      <c r="N192">
        <v>7.5</v>
      </c>
      <c r="O192">
        <v>36.700000000000003</v>
      </c>
      <c r="P192">
        <v>0</v>
      </c>
      <c r="Q192">
        <v>0.3</v>
      </c>
      <c r="R192">
        <v>0</v>
      </c>
      <c r="S192">
        <v>0.3</v>
      </c>
      <c r="T192">
        <v>2.8</v>
      </c>
      <c r="U192">
        <v>3</v>
      </c>
      <c r="V192">
        <v>1</v>
      </c>
      <c r="W192">
        <v>1.5</v>
      </c>
      <c r="X192">
        <v>0.5</v>
      </c>
      <c r="Y192">
        <v>0</v>
      </c>
      <c r="Z192">
        <v>0.3</v>
      </c>
      <c r="AA192">
        <v>14.4</v>
      </c>
      <c r="AB192">
        <v>0</v>
      </c>
      <c r="AC192">
        <v>0</v>
      </c>
      <c r="AD192">
        <v>-5.3</v>
      </c>
    </row>
    <row r="193" spans="1:30" x14ac:dyDescent="0.3">
      <c r="A193">
        <v>192</v>
      </c>
      <c r="B193" t="s">
        <v>2196</v>
      </c>
      <c r="C193" t="s">
        <v>137</v>
      </c>
      <c r="D193">
        <v>30</v>
      </c>
      <c r="E193">
        <v>1</v>
      </c>
      <c r="F193">
        <v>0</v>
      </c>
      <c r="G193">
        <v>1</v>
      </c>
      <c r="H193">
        <v>22.9</v>
      </c>
      <c r="I193">
        <v>7</v>
      </c>
      <c r="J193">
        <v>2</v>
      </c>
      <c r="K193">
        <v>7</v>
      </c>
      <c r="L193">
        <v>28.6</v>
      </c>
      <c r="M193">
        <v>1</v>
      </c>
      <c r="N193">
        <v>3</v>
      </c>
      <c r="O193">
        <v>33.299999999999997</v>
      </c>
      <c r="P193">
        <v>2</v>
      </c>
      <c r="Q193">
        <v>2</v>
      </c>
      <c r="R193">
        <v>100</v>
      </c>
      <c r="S193">
        <v>0</v>
      </c>
      <c r="T193">
        <v>2</v>
      </c>
      <c r="U193">
        <v>2</v>
      </c>
      <c r="V193">
        <v>2</v>
      </c>
      <c r="W193">
        <v>2</v>
      </c>
      <c r="X193">
        <v>0</v>
      </c>
      <c r="Y193">
        <v>0</v>
      </c>
      <c r="Z193">
        <v>2</v>
      </c>
      <c r="AA193">
        <v>10.4</v>
      </c>
      <c r="AB193">
        <v>0</v>
      </c>
      <c r="AC193">
        <v>0</v>
      </c>
      <c r="AD193">
        <v>-9</v>
      </c>
    </row>
    <row r="194" spans="1:30" x14ac:dyDescent="0.3">
      <c r="A194">
        <v>193</v>
      </c>
      <c r="B194" t="s">
        <v>305</v>
      </c>
      <c r="C194" t="s">
        <v>116</v>
      </c>
      <c r="D194">
        <v>27</v>
      </c>
      <c r="E194">
        <v>4</v>
      </c>
      <c r="F194">
        <v>0</v>
      </c>
      <c r="G194">
        <v>4</v>
      </c>
      <c r="H194">
        <v>22.9</v>
      </c>
      <c r="I194">
        <v>12</v>
      </c>
      <c r="J194">
        <v>4</v>
      </c>
      <c r="K194">
        <v>7.8</v>
      </c>
      <c r="L194">
        <v>51.6</v>
      </c>
      <c r="M194">
        <v>1.8</v>
      </c>
      <c r="N194">
        <v>3.3</v>
      </c>
      <c r="O194">
        <v>53.8</v>
      </c>
      <c r="P194">
        <v>2.2999999999999998</v>
      </c>
      <c r="Q194">
        <v>3.3</v>
      </c>
      <c r="R194">
        <v>69.2</v>
      </c>
      <c r="S194">
        <v>0.8</v>
      </c>
      <c r="T194">
        <v>3.8</v>
      </c>
      <c r="U194">
        <v>4.5</v>
      </c>
      <c r="V194">
        <v>1.3</v>
      </c>
      <c r="W194">
        <v>0.8</v>
      </c>
      <c r="X194">
        <v>0.5</v>
      </c>
      <c r="Y194">
        <v>0</v>
      </c>
      <c r="Z194">
        <v>0</v>
      </c>
      <c r="AA194">
        <v>20</v>
      </c>
      <c r="AB194">
        <v>0</v>
      </c>
      <c r="AC194">
        <v>0</v>
      </c>
      <c r="AD194">
        <v>-7.5</v>
      </c>
    </row>
    <row r="195" spans="1:30" x14ac:dyDescent="0.3">
      <c r="A195">
        <v>194</v>
      </c>
      <c r="B195" t="s">
        <v>459</v>
      </c>
      <c r="C195" t="s">
        <v>141</v>
      </c>
      <c r="D195">
        <v>21</v>
      </c>
      <c r="E195">
        <v>4</v>
      </c>
      <c r="F195">
        <v>2</v>
      </c>
      <c r="G195">
        <v>2</v>
      </c>
      <c r="H195">
        <v>22.8</v>
      </c>
      <c r="I195">
        <v>7.8</v>
      </c>
      <c r="J195">
        <v>3</v>
      </c>
      <c r="K195">
        <v>7.8</v>
      </c>
      <c r="L195">
        <v>38.700000000000003</v>
      </c>
      <c r="M195">
        <v>1</v>
      </c>
      <c r="N195">
        <v>3.3</v>
      </c>
      <c r="O195">
        <v>30.8</v>
      </c>
      <c r="P195">
        <v>0.8</v>
      </c>
      <c r="Q195">
        <v>1.5</v>
      </c>
      <c r="R195">
        <v>50</v>
      </c>
      <c r="S195">
        <v>1.3</v>
      </c>
      <c r="T195">
        <v>2.5</v>
      </c>
      <c r="U195">
        <v>3.8</v>
      </c>
      <c r="V195">
        <v>1</v>
      </c>
      <c r="W195">
        <v>0.5</v>
      </c>
      <c r="X195">
        <v>0.5</v>
      </c>
      <c r="Y195">
        <v>0</v>
      </c>
      <c r="Z195">
        <v>2.8</v>
      </c>
      <c r="AA195">
        <v>14.8</v>
      </c>
      <c r="AB195">
        <v>0</v>
      </c>
      <c r="AC195">
        <v>0</v>
      </c>
      <c r="AD195">
        <v>6.3</v>
      </c>
    </row>
    <row r="196" spans="1:30" x14ac:dyDescent="0.3">
      <c r="A196">
        <v>195</v>
      </c>
      <c r="B196" t="s">
        <v>336</v>
      </c>
      <c r="C196" t="s">
        <v>122</v>
      </c>
      <c r="D196">
        <v>26</v>
      </c>
      <c r="E196">
        <v>4</v>
      </c>
      <c r="F196">
        <v>0</v>
      </c>
      <c r="G196">
        <v>4</v>
      </c>
      <c r="H196">
        <v>22.7</v>
      </c>
      <c r="I196">
        <v>6.8</v>
      </c>
      <c r="J196">
        <v>2</v>
      </c>
      <c r="K196">
        <v>6.5</v>
      </c>
      <c r="L196">
        <v>30.8</v>
      </c>
      <c r="M196">
        <v>0.5</v>
      </c>
      <c r="N196">
        <v>2.5</v>
      </c>
      <c r="O196">
        <v>20</v>
      </c>
      <c r="P196">
        <v>2.2999999999999998</v>
      </c>
      <c r="Q196">
        <v>3</v>
      </c>
      <c r="R196">
        <v>75</v>
      </c>
      <c r="S196">
        <v>0.8</v>
      </c>
      <c r="T196">
        <v>3.5</v>
      </c>
      <c r="U196">
        <v>4.3</v>
      </c>
      <c r="V196">
        <v>0.8</v>
      </c>
      <c r="W196">
        <v>1.3</v>
      </c>
      <c r="X196">
        <v>0.5</v>
      </c>
      <c r="Y196">
        <v>0.5</v>
      </c>
      <c r="Z196">
        <v>3</v>
      </c>
      <c r="AA196">
        <v>14.7</v>
      </c>
      <c r="AB196">
        <v>0</v>
      </c>
      <c r="AC196">
        <v>0</v>
      </c>
      <c r="AD196">
        <v>-5.3</v>
      </c>
    </row>
    <row r="197" spans="1:30" x14ac:dyDescent="0.3">
      <c r="A197">
        <v>195</v>
      </c>
      <c r="B197" t="s">
        <v>333</v>
      </c>
      <c r="C197" t="s">
        <v>96</v>
      </c>
      <c r="D197">
        <v>23</v>
      </c>
      <c r="E197">
        <v>3</v>
      </c>
      <c r="F197">
        <v>0</v>
      </c>
      <c r="G197">
        <v>3</v>
      </c>
      <c r="H197">
        <v>22.7</v>
      </c>
      <c r="I197">
        <v>13</v>
      </c>
      <c r="J197">
        <v>5.3</v>
      </c>
      <c r="K197">
        <v>12</v>
      </c>
      <c r="L197">
        <v>44.4</v>
      </c>
      <c r="M197">
        <v>1.3</v>
      </c>
      <c r="N197">
        <v>4.7</v>
      </c>
      <c r="O197">
        <v>28.6</v>
      </c>
      <c r="P197">
        <v>1</v>
      </c>
      <c r="Q197">
        <v>1</v>
      </c>
      <c r="R197">
        <v>100</v>
      </c>
      <c r="S197">
        <v>1.3</v>
      </c>
      <c r="T197">
        <v>2</v>
      </c>
      <c r="U197">
        <v>3.3</v>
      </c>
      <c r="V197">
        <v>1</v>
      </c>
      <c r="W197">
        <v>1</v>
      </c>
      <c r="X197">
        <v>0.7</v>
      </c>
      <c r="Y197">
        <v>0.3</v>
      </c>
      <c r="Z197">
        <v>2.2999999999999998</v>
      </c>
      <c r="AA197">
        <v>20.5</v>
      </c>
      <c r="AB197">
        <v>0</v>
      </c>
      <c r="AC197">
        <v>0</v>
      </c>
      <c r="AD197">
        <v>-9.3000000000000007</v>
      </c>
    </row>
    <row r="198" spans="1:30" x14ac:dyDescent="0.3">
      <c r="A198">
        <v>197</v>
      </c>
      <c r="B198" t="s">
        <v>281</v>
      </c>
      <c r="C198" t="s">
        <v>116</v>
      </c>
      <c r="D198">
        <v>19</v>
      </c>
      <c r="E198">
        <v>1</v>
      </c>
      <c r="F198">
        <v>0</v>
      </c>
      <c r="G198">
        <v>1</v>
      </c>
      <c r="H198">
        <v>22.6</v>
      </c>
      <c r="I198">
        <v>13</v>
      </c>
      <c r="J198">
        <v>6</v>
      </c>
      <c r="K198">
        <v>14</v>
      </c>
      <c r="L198">
        <v>42.9</v>
      </c>
      <c r="M198">
        <v>0</v>
      </c>
      <c r="N198">
        <v>5</v>
      </c>
      <c r="O198">
        <v>0</v>
      </c>
      <c r="P198">
        <v>1</v>
      </c>
      <c r="Q198">
        <v>2</v>
      </c>
      <c r="R198">
        <v>50</v>
      </c>
      <c r="S198">
        <v>1</v>
      </c>
      <c r="T198">
        <v>5</v>
      </c>
      <c r="U198">
        <v>6</v>
      </c>
      <c r="V198">
        <v>3</v>
      </c>
      <c r="W198">
        <v>1</v>
      </c>
      <c r="X198">
        <v>1</v>
      </c>
      <c r="Y198">
        <v>0</v>
      </c>
      <c r="Z198">
        <v>2</v>
      </c>
      <c r="AA198">
        <v>26.7</v>
      </c>
      <c r="AB198">
        <v>0</v>
      </c>
      <c r="AC198">
        <v>0</v>
      </c>
      <c r="AD198">
        <v>-23</v>
      </c>
    </row>
    <row r="199" spans="1:30" x14ac:dyDescent="0.3">
      <c r="A199">
        <v>198</v>
      </c>
      <c r="B199" t="s">
        <v>280</v>
      </c>
      <c r="C199" t="s">
        <v>44</v>
      </c>
      <c r="D199">
        <v>29</v>
      </c>
      <c r="E199">
        <v>4</v>
      </c>
      <c r="F199">
        <v>1</v>
      </c>
      <c r="G199">
        <v>3</v>
      </c>
      <c r="H199">
        <v>22.5</v>
      </c>
      <c r="I199">
        <v>5.8</v>
      </c>
      <c r="J199">
        <v>2</v>
      </c>
      <c r="K199">
        <v>7.8</v>
      </c>
      <c r="L199">
        <v>25.8</v>
      </c>
      <c r="M199">
        <v>0.8</v>
      </c>
      <c r="N199">
        <v>4</v>
      </c>
      <c r="O199">
        <v>18.8</v>
      </c>
      <c r="P199">
        <v>1</v>
      </c>
      <c r="Q199">
        <v>1</v>
      </c>
      <c r="R199">
        <v>100</v>
      </c>
      <c r="S199">
        <v>3.3</v>
      </c>
      <c r="T199">
        <v>1.8</v>
      </c>
      <c r="U199">
        <v>5</v>
      </c>
      <c r="V199">
        <v>0.8</v>
      </c>
      <c r="W199">
        <v>1.8</v>
      </c>
      <c r="X199">
        <v>0.5</v>
      </c>
      <c r="Y199">
        <v>0.8</v>
      </c>
      <c r="Z199">
        <v>1.8</v>
      </c>
      <c r="AA199">
        <v>14.9</v>
      </c>
      <c r="AB199">
        <v>0</v>
      </c>
      <c r="AC199">
        <v>0</v>
      </c>
      <c r="AD199">
        <v>-0.8</v>
      </c>
    </row>
    <row r="200" spans="1:30" x14ac:dyDescent="0.3">
      <c r="A200">
        <v>199</v>
      </c>
      <c r="B200" t="s">
        <v>246</v>
      </c>
      <c r="C200" t="s">
        <v>92</v>
      </c>
      <c r="D200">
        <v>22</v>
      </c>
      <c r="E200">
        <v>4</v>
      </c>
      <c r="F200">
        <v>4</v>
      </c>
      <c r="G200">
        <v>0</v>
      </c>
      <c r="H200">
        <v>22.5</v>
      </c>
      <c r="I200">
        <v>5.5</v>
      </c>
      <c r="J200">
        <v>1.8</v>
      </c>
      <c r="K200">
        <v>3.8</v>
      </c>
      <c r="L200">
        <v>46.7</v>
      </c>
      <c r="M200">
        <v>1</v>
      </c>
      <c r="N200">
        <v>2.2999999999999998</v>
      </c>
      <c r="O200">
        <v>44.4</v>
      </c>
      <c r="P200">
        <v>1</v>
      </c>
      <c r="Q200">
        <v>1</v>
      </c>
      <c r="R200">
        <v>100</v>
      </c>
      <c r="S200">
        <v>0.5</v>
      </c>
      <c r="T200">
        <v>3.5</v>
      </c>
      <c r="U200">
        <v>4</v>
      </c>
      <c r="V200">
        <v>1.3</v>
      </c>
      <c r="W200">
        <v>1</v>
      </c>
      <c r="X200">
        <v>1</v>
      </c>
      <c r="Y200">
        <v>0.3</v>
      </c>
      <c r="Z200">
        <v>1.5</v>
      </c>
      <c r="AA200">
        <v>14.9</v>
      </c>
      <c r="AB200">
        <v>0</v>
      </c>
      <c r="AC200">
        <v>0</v>
      </c>
      <c r="AD200">
        <v>12.3</v>
      </c>
    </row>
    <row r="201" spans="1:30" x14ac:dyDescent="0.3">
      <c r="A201">
        <v>200</v>
      </c>
      <c r="B201" t="s">
        <v>303</v>
      </c>
      <c r="C201" t="s">
        <v>116</v>
      </c>
      <c r="D201">
        <v>28</v>
      </c>
      <c r="E201">
        <v>3</v>
      </c>
      <c r="F201">
        <v>0</v>
      </c>
      <c r="G201">
        <v>3</v>
      </c>
      <c r="H201">
        <v>22.5</v>
      </c>
      <c r="I201">
        <v>7.3</v>
      </c>
      <c r="J201">
        <v>2</v>
      </c>
      <c r="K201">
        <v>8.3000000000000007</v>
      </c>
      <c r="L201">
        <v>24</v>
      </c>
      <c r="M201">
        <v>1.3</v>
      </c>
      <c r="N201">
        <v>6</v>
      </c>
      <c r="O201">
        <v>22.2</v>
      </c>
      <c r="P201">
        <v>2</v>
      </c>
      <c r="Q201">
        <v>3</v>
      </c>
      <c r="R201">
        <v>66.7</v>
      </c>
      <c r="S201">
        <v>0.3</v>
      </c>
      <c r="T201">
        <v>1.7</v>
      </c>
      <c r="U201">
        <v>2</v>
      </c>
      <c r="V201">
        <v>2.7</v>
      </c>
      <c r="W201">
        <v>1.7</v>
      </c>
      <c r="X201">
        <v>1</v>
      </c>
      <c r="Y201">
        <v>0</v>
      </c>
      <c r="Z201">
        <v>1.7</v>
      </c>
      <c r="AA201">
        <v>15.1</v>
      </c>
      <c r="AB201">
        <v>0</v>
      </c>
      <c r="AC201">
        <v>0</v>
      </c>
      <c r="AD201">
        <v>-17</v>
      </c>
    </row>
    <row r="202" spans="1:30" x14ac:dyDescent="0.3">
      <c r="A202">
        <v>201</v>
      </c>
      <c r="B202" t="s">
        <v>452</v>
      </c>
      <c r="C202" t="s">
        <v>96</v>
      </c>
      <c r="D202">
        <v>23</v>
      </c>
      <c r="E202">
        <v>4</v>
      </c>
      <c r="F202">
        <v>1</v>
      </c>
      <c r="G202">
        <v>3</v>
      </c>
      <c r="H202">
        <v>22.4</v>
      </c>
      <c r="I202">
        <v>10.5</v>
      </c>
      <c r="J202">
        <v>4.3</v>
      </c>
      <c r="K202">
        <v>10</v>
      </c>
      <c r="L202">
        <v>42.5</v>
      </c>
      <c r="M202">
        <v>1.3</v>
      </c>
      <c r="N202">
        <v>5</v>
      </c>
      <c r="O202">
        <v>25</v>
      </c>
      <c r="P202">
        <v>0.8</v>
      </c>
      <c r="Q202">
        <v>0.8</v>
      </c>
      <c r="R202">
        <v>100</v>
      </c>
      <c r="S202">
        <v>0.8</v>
      </c>
      <c r="T202">
        <v>3.5</v>
      </c>
      <c r="U202">
        <v>4.3</v>
      </c>
      <c r="V202">
        <v>1</v>
      </c>
      <c r="W202">
        <v>0.5</v>
      </c>
      <c r="X202">
        <v>0.3</v>
      </c>
      <c r="Y202">
        <v>0</v>
      </c>
      <c r="Z202">
        <v>1.8</v>
      </c>
      <c r="AA202">
        <v>17.399999999999999</v>
      </c>
      <c r="AB202">
        <v>0</v>
      </c>
      <c r="AC202">
        <v>0</v>
      </c>
      <c r="AD202">
        <v>-7.8</v>
      </c>
    </row>
    <row r="203" spans="1:30" x14ac:dyDescent="0.3">
      <c r="A203">
        <v>202</v>
      </c>
      <c r="B203" t="s">
        <v>78</v>
      </c>
      <c r="C203" t="s">
        <v>71</v>
      </c>
      <c r="D203">
        <v>30</v>
      </c>
      <c r="E203">
        <v>4</v>
      </c>
      <c r="F203">
        <v>2</v>
      </c>
      <c r="G203">
        <v>2</v>
      </c>
      <c r="H203">
        <v>22.4</v>
      </c>
      <c r="I203">
        <v>10</v>
      </c>
      <c r="J203">
        <v>4.8</v>
      </c>
      <c r="K203">
        <v>6.8</v>
      </c>
      <c r="L203">
        <v>70.400000000000006</v>
      </c>
      <c r="M203">
        <v>0</v>
      </c>
      <c r="N203">
        <v>0</v>
      </c>
      <c r="O203">
        <v>0</v>
      </c>
      <c r="P203">
        <v>0.5</v>
      </c>
      <c r="Q203">
        <v>2</v>
      </c>
      <c r="R203">
        <v>25</v>
      </c>
      <c r="S203">
        <v>4.5</v>
      </c>
      <c r="T203">
        <v>2.8</v>
      </c>
      <c r="U203">
        <v>7.3</v>
      </c>
      <c r="V203">
        <v>2</v>
      </c>
      <c r="W203">
        <v>1</v>
      </c>
      <c r="X203">
        <v>0.5</v>
      </c>
      <c r="Y203">
        <v>2.5</v>
      </c>
      <c r="Z203">
        <v>3.8</v>
      </c>
      <c r="AA203">
        <v>29.7</v>
      </c>
      <c r="AB203">
        <v>1</v>
      </c>
      <c r="AC203">
        <v>0</v>
      </c>
      <c r="AD203">
        <v>0</v>
      </c>
    </row>
    <row r="204" spans="1:30" x14ac:dyDescent="0.3">
      <c r="A204">
        <v>203</v>
      </c>
      <c r="B204" t="s">
        <v>288</v>
      </c>
      <c r="C204" t="s">
        <v>113</v>
      </c>
      <c r="D204">
        <v>24</v>
      </c>
      <c r="E204">
        <v>4</v>
      </c>
      <c r="F204">
        <v>2</v>
      </c>
      <c r="G204">
        <v>2</v>
      </c>
      <c r="H204">
        <v>22.2</v>
      </c>
      <c r="I204">
        <v>7.5</v>
      </c>
      <c r="J204">
        <v>3</v>
      </c>
      <c r="K204">
        <v>6</v>
      </c>
      <c r="L204">
        <v>50</v>
      </c>
      <c r="M204">
        <v>0.8</v>
      </c>
      <c r="N204">
        <v>3.5</v>
      </c>
      <c r="O204">
        <v>21.4</v>
      </c>
      <c r="P204">
        <v>0.8</v>
      </c>
      <c r="Q204">
        <v>0.8</v>
      </c>
      <c r="R204">
        <v>100</v>
      </c>
      <c r="S204">
        <v>0</v>
      </c>
      <c r="T204">
        <v>1.5</v>
      </c>
      <c r="U204">
        <v>1.5</v>
      </c>
      <c r="V204">
        <v>3.5</v>
      </c>
      <c r="W204">
        <v>0</v>
      </c>
      <c r="X204">
        <v>1</v>
      </c>
      <c r="Y204">
        <v>0</v>
      </c>
      <c r="Z204">
        <v>2</v>
      </c>
      <c r="AA204">
        <v>17.600000000000001</v>
      </c>
      <c r="AB204">
        <v>0</v>
      </c>
      <c r="AC204">
        <v>0</v>
      </c>
      <c r="AD204">
        <v>2.2999999999999998</v>
      </c>
    </row>
    <row r="205" spans="1:30" x14ac:dyDescent="0.3">
      <c r="A205">
        <v>204</v>
      </c>
      <c r="B205" t="s">
        <v>455</v>
      </c>
      <c r="C205" t="s">
        <v>96</v>
      </c>
      <c r="D205">
        <v>26</v>
      </c>
      <c r="E205">
        <v>4</v>
      </c>
      <c r="F205">
        <v>1</v>
      </c>
      <c r="G205">
        <v>3</v>
      </c>
      <c r="H205">
        <v>22.2</v>
      </c>
      <c r="I205">
        <v>5.5</v>
      </c>
      <c r="J205">
        <v>2</v>
      </c>
      <c r="K205">
        <v>5</v>
      </c>
      <c r="L205">
        <v>40</v>
      </c>
      <c r="M205">
        <v>1</v>
      </c>
      <c r="N205">
        <v>3</v>
      </c>
      <c r="O205">
        <v>33.299999999999997</v>
      </c>
      <c r="P205">
        <v>0.5</v>
      </c>
      <c r="Q205">
        <v>1.5</v>
      </c>
      <c r="R205">
        <v>33.299999999999997</v>
      </c>
      <c r="S205">
        <v>0.3</v>
      </c>
      <c r="T205">
        <v>2</v>
      </c>
      <c r="U205">
        <v>2.2999999999999998</v>
      </c>
      <c r="V205">
        <v>1</v>
      </c>
      <c r="W205">
        <v>1</v>
      </c>
      <c r="X205">
        <v>1.3</v>
      </c>
      <c r="Y205">
        <v>0.5</v>
      </c>
      <c r="Z205">
        <v>1.5</v>
      </c>
      <c r="AA205">
        <v>14</v>
      </c>
      <c r="AB205">
        <v>0</v>
      </c>
      <c r="AC205">
        <v>0</v>
      </c>
      <c r="AD205">
        <v>-3</v>
      </c>
    </row>
    <row r="206" spans="1:30" x14ac:dyDescent="0.3">
      <c r="A206">
        <v>205</v>
      </c>
      <c r="B206" t="s">
        <v>226</v>
      </c>
      <c r="C206" t="s">
        <v>129</v>
      </c>
      <c r="D206">
        <v>29</v>
      </c>
      <c r="E206">
        <v>4</v>
      </c>
      <c r="F206">
        <v>3</v>
      </c>
      <c r="G206">
        <v>1</v>
      </c>
      <c r="H206">
        <v>22.1</v>
      </c>
      <c r="I206">
        <v>8.3000000000000007</v>
      </c>
      <c r="J206">
        <v>3.3</v>
      </c>
      <c r="K206">
        <v>6</v>
      </c>
      <c r="L206">
        <v>54.2</v>
      </c>
      <c r="M206">
        <v>1.8</v>
      </c>
      <c r="N206">
        <v>3.5</v>
      </c>
      <c r="O206">
        <v>50</v>
      </c>
      <c r="P206">
        <v>0</v>
      </c>
      <c r="Q206">
        <v>0</v>
      </c>
      <c r="R206">
        <v>0</v>
      </c>
      <c r="S206">
        <v>0.5</v>
      </c>
      <c r="T206">
        <v>2.2999999999999998</v>
      </c>
      <c r="U206">
        <v>2.8</v>
      </c>
      <c r="V206">
        <v>1.8</v>
      </c>
      <c r="W206">
        <v>1.8</v>
      </c>
      <c r="X206">
        <v>0.3</v>
      </c>
      <c r="Y206">
        <v>0.5</v>
      </c>
      <c r="Z206">
        <v>1</v>
      </c>
      <c r="AA206">
        <v>14.7</v>
      </c>
      <c r="AB206">
        <v>0</v>
      </c>
      <c r="AC206">
        <v>0</v>
      </c>
      <c r="AD206">
        <v>12.3</v>
      </c>
    </row>
    <row r="207" spans="1:30" x14ac:dyDescent="0.3">
      <c r="A207">
        <v>206</v>
      </c>
      <c r="B207" t="s">
        <v>372</v>
      </c>
      <c r="C207" t="s">
        <v>90</v>
      </c>
      <c r="D207">
        <v>27</v>
      </c>
      <c r="E207">
        <v>4</v>
      </c>
      <c r="F207">
        <v>3</v>
      </c>
      <c r="G207">
        <v>1</v>
      </c>
      <c r="H207">
        <v>22.1</v>
      </c>
      <c r="I207">
        <v>9.8000000000000007</v>
      </c>
      <c r="J207">
        <v>3.8</v>
      </c>
      <c r="K207">
        <v>9</v>
      </c>
      <c r="L207">
        <v>41.7</v>
      </c>
      <c r="M207">
        <v>2.2999999999999998</v>
      </c>
      <c r="N207">
        <v>4.8</v>
      </c>
      <c r="O207">
        <v>47.4</v>
      </c>
      <c r="P207">
        <v>0</v>
      </c>
      <c r="Q207">
        <v>0</v>
      </c>
      <c r="R207">
        <v>0</v>
      </c>
      <c r="S207">
        <v>0.8</v>
      </c>
      <c r="T207">
        <v>1.3</v>
      </c>
      <c r="U207">
        <v>2</v>
      </c>
      <c r="V207">
        <v>2</v>
      </c>
      <c r="W207">
        <v>0.5</v>
      </c>
      <c r="X207">
        <v>0</v>
      </c>
      <c r="Y207">
        <v>0.3</v>
      </c>
      <c r="Z207">
        <v>2</v>
      </c>
      <c r="AA207">
        <v>15.4</v>
      </c>
      <c r="AB207">
        <v>0</v>
      </c>
      <c r="AC207">
        <v>0</v>
      </c>
      <c r="AD207">
        <v>6</v>
      </c>
    </row>
    <row r="208" spans="1:30" x14ac:dyDescent="0.3">
      <c r="A208">
        <v>207</v>
      </c>
      <c r="B208" t="s">
        <v>277</v>
      </c>
      <c r="C208" t="s">
        <v>96</v>
      </c>
      <c r="D208">
        <v>23</v>
      </c>
      <c r="E208">
        <v>4</v>
      </c>
      <c r="F208">
        <v>1</v>
      </c>
      <c r="G208">
        <v>3</v>
      </c>
      <c r="H208">
        <v>22.1</v>
      </c>
      <c r="I208">
        <v>7.5</v>
      </c>
      <c r="J208">
        <v>2.8</v>
      </c>
      <c r="K208">
        <v>6.8</v>
      </c>
      <c r="L208">
        <v>40.700000000000003</v>
      </c>
      <c r="M208">
        <v>0.3</v>
      </c>
      <c r="N208">
        <v>2.2999999999999998</v>
      </c>
      <c r="O208">
        <v>11.1</v>
      </c>
      <c r="P208">
        <v>1.8</v>
      </c>
      <c r="Q208">
        <v>1.8</v>
      </c>
      <c r="R208">
        <v>100</v>
      </c>
      <c r="S208">
        <v>0.5</v>
      </c>
      <c r="T208">
        <v>1.3</v>
      </c>
      <c r="U208">
        <v>1.8</v>
      </c>
      <c r="V208">
        <v>0.5</v>
      </c>
      <c r="W208">
        <v>1</v>
      </c>
      <c r="X208">
        <v>0.5</v>
      </c>
      <c r="Y208">
        <v>0.3</v>
      </c>
      <c r="Z208">
        <v>1.3</v>
      </c>
      <c r="AA208">
        <v>11.6</v>
      </c>
      <c r="AB208">
        <v>0</v>
      </c>
      <c r="AC208">
        <v>0</v>
      </c>
      <c r="AD208">
        <v>-15.3</v>
      </c>
    </row>
    <row r="209" spans="1:30" x14ac:dyDescent="0.3">
      <c r="A209">
        <v>208</v>
      </c>
      <c r="B209" t="s">
        <v>298</v>
      </c>
      <c r="C209" t="s">
        <v>137</v>
      </c>
      <c r="D209">
        <v>26</v>
      </c>
      <c r="E209">
        <v>4</v>
      </c>
      <c r="F209">
        <v>2</v>
      </c>
      <c r="G209">
        <v>2</v>
      </c>
      <c r="H209">
        <v>22</v>
      </c>
      <c r="I209">
        <v>8</v>
      </c>
      <c r="J209">
        <v>3</v>
      </c>
      <c r="K209">
        <v>7.8</v>
      </c>
      <c r="L209">
        <v>38.700000000000003</v>
      </c>
      <c r="M209">
        <v>1.5</v>
      </c>
      <c r="N209">
        <v>4.8</v>
      </c>
      <c r="O209">
        <v>31.6</v>
      </c>
      <c r="P209">
        <v>0.5</v>
      </c>
      <c r="Q209">
        <v>0.5</v>
      </c>
      <c r="R209">
        <v>100</v>
      </c>
      <c r="S209">
        <v>0.3</v>
      </c>
      <c r="T209">
        <v>1</v>
      </c>
      <c r="U209">
        <v>1.3</v>
      </c>
      <c r="V209">
        <v>1.3</v>
      </c>
      <c r="W209">
        <v>1</v>
      </c>
      <c r="X209">
        <v>0.8</v>
      </c>
      <c r="Y209">
        <v>0.3</v>
      </c>
      <c r="Z209">
        <v>1.8</v>
      </c>
      <c r="AA209">
        <v>13.4</v>
      </c>
      <c r="AB209">
        <v>0</v>
      </c>
      <c r="AC209">
        <v>0</v>
      </c>
      <c r="AD209">
        <v>-13.3</v>
      </c>
    </row>
    <row r="210" spans="1:30" x14ac:dyDescent="0.3">
      <c r="A210">
        <v>209</v>
      </c>
      <c r="B210" t="s">
        <v>79</v>
      </c>
      <c r="C210" t="s">
        <v>71</v>
      </c>
      <c r="D210">
        <v>32</v>
      </c>
      <c r="E210">
        <v>4</v>
      </c>
      <c r="F210">
        <v>2</v>
      </c>
      <c r="G210">
        <v>2</v>
      </c>
      <c r="H210">
        <v>22</v>
      </c>
      <c r="I210">
        <v>6.5</v>
      </c>
      <c r="J210">
        <v>2.5</v>
      </c>
      <c r="K210">
        <v>6.8</v>
      </c>
      <c r="L210">
        <v>37</v>
      </c>
      <c r="M210">
        <v>1.5</v>
      </c>
      <c r="N210">
        <v>3.8</v>
      </c>
      <c r="O210">
        <v>40</v>
      </c>
      <c r="P210">
        <v>0</v>
      </c>
      <c r="Q210">
        <v>0</v>
      </c>
      <c r="R210">
        <v>0</v>
      </c>
      <c r="S210">
        <v>0.8</v>
      </c>
      <c r="T210">
        <v>2.2999999999999998</v>
      </c>
      <c r="U210">
        <v>3</v>
      </c>
      <c r="V210">
        <v>0.8</v>
      </c>
      <c r="W210">
        <v>0.5</v>
      </c>
      <c r="X210">
        <v>0.3</v>
      </c>
      <c r="Y210">
        <v>1.5</v>
      </c>
      <c r="Z210">
        <v>2</v>
      </c>
      <c r="AA210">
        <v>16</v>
      </c>
      <c r="AB210">
        <v>0</v>
      </c>
      <c r="AC210">
        <v>0</v>
      </c>
      <c r="AD210">
        <v>-8.8000000000000007</v>
      </c>
    </row>
    <row r="211" spans="1:30" x14ac:dyDescent="0.3">
      <c r="A211">
        <v>210</v>
      </c>
      <c r="B211" t="s">
        <v>430</v>
      </c>
      <c r="C211" t="s">
        <v>106</v>
      </c>
      <c r="D211">
        <v>26</v>
      </c>
      <c r="E211">
        <v>4</v>
      </c>
      <c r="F211">
        <v>1</v>
      </c>
      <c r="G211">
        <v>3</v>
      </c>
      <c r="H211">
        <v>21.8</v>
      </c>
      <c r="I211">
        <v>4.8</v>
      </c>
      <c r="J211">
        <v>1.5</v>
      </c>
      <c r="K211">
        <v>6.5</v>
      </c>
      <c r="L211">
        <v>23.1</v>
      </c>
      <c r="M211">
        <v>0.3</v>
      </c>
      <c r="N211">
        <v>1.8</v>
      </c>
      <c r="O211">
        <v>14.3</v>
      </c>
      <c r="P211">
        <v>1.5</v>
      </c>
      <c r="Q211">
        <v>1.5</v>
      </c>
      <c r="R211">
        <v>100</v>
      </c>
      <c r="S211">
        <v>1.5</v>
      </c>
      <c r="T211">
        <v>1.8</v>
      </c>
      <c r="U211">
        <v>3.3</v>
      </c>
      <c r="V211">
        <v>4</v>
      </c>
      <c r="W211">
        <v>2</v>
      </c>
      <c r="X211">
        <v>0.3</v>
      </c>
      <c r="Y211">
        <v>0.3</v>
      </c>
      <c r="Z211">
        <v>2.5</v>
      </c>
      <c r="AA211">
        <v>14.2</v>
      </c>
      <c r="AB211">
        <v>0</v>
      </c>
      <c r="AC211">
        <v>0</v>
      </c>
      <c r="AD211">
        <v>-4.3</v>
      </c>
    </row>
    <row r="212" spans="1:30" x14ac:dyDescent="0.3">
      <c r="A212">
        <v>211</v>
      </c>
      <c r="B212" t="s">
        <v>342</v>
      </c>
      <c r="C212" t="s">
        <v>100</v>
      </c>
      <c r="D212">
        <v>26</v>
      </c>
      <c r="E212">
        <v>4</v>
      </c>
      <c r="F212">
        <v>3</v>
      </c>
      <c r="G212">
        <v>1</v>
      </c>
      <c r="H212">
        <v>21.7</v>
      </c>
      <c r="I212">
        <v>7.3</v>
      </c>
      <c r="J212">
        <v>2.2999999999999998</v>
      </c>
      <c r="K212">
        <v>5.3</v>
      </c>
      <c r="L212">
        <v>42.9</v>
      </c>
      <c r="M212">
        <v>1.3</v>
      </c>
      <c r="N212">
        <v>4</v>
      </c>
      <c r="O212">
        <v>31.3</v>
      </c>
      <c r="P212">
        <v>1.5</v>
      </c>
      <c r="Q212">
        <v>1.8</v>
      </c>
      <c r="R212">
        <v>85.7</v>
      </c>
      <c r="S212">
        <v>1</v>
      </c>
      <c r="T212">
        <v>3</v>
      </c>
      <c r="U212">
        <v>4</v>
      </c>
      <c r="V212">
        <v>1.3</v>
      </c>
      <c r="W212">
        <v>2.2999999999999998</v>
      </c>
      <c r="X212">
        <v>0.8</v>
      </c>
      <c r="Y212">
        <v>0</v>
      </c>
      <c r="Z212">
        <v>2</v>
      </c>
      <c r="AA212">
        <v>13.9</v>
      </c>
      <c r="AB212">
        <v>0</v>
      </c>
      <c r="AC212">
        <v>0</v>
      </c>
      <c r="AD212">
        <v>-0.8</v>
      </c>
    </row>
    <row r="213" spans="1:30" x14ac:dyDescent="0.3">
      <c r="A213">
        <v>212</v>
      </c>
      <c r="B213" t="s">
        <v>65</v>
      </c>
      <c r="C213" t="s">
        <v>58</v>
      </c>
      <c r="D213">
        <v>23</v>
      </c>
      <c r="E213">
        <v>4</v>
      </c>
      <c r="F213">
        <v>4</v>
      </c>
      <c r="G213">
        <v>0</v>
      </c>
      <c r="H213">
        <v>21.7</v>
      </c>
      <c r="I213">
        <v>19.8</v>
      </c>
      <c r="J213">
        <v>8.5</v>
      </c>
      <c r="K213">
        <v>13.3</v>
      </c>
      <c r="L213">
        <v>64.2</v>
      </c>
      <c r="M213">
        <v>1.8</v>
      </c>
      <c r="N213">
        <v>4</v>
      </c>
      <c r="O213">
        <v>43.8</v>
      </c>
      <c r="P213">
        <v>1</v>
      </c>
      <c r="Q213">
        <v>1.5</v>
      </c>
      <c r="R213">
        <v>66.7</v>
      </c>
      <c r="S213">
        <v>0.5</v>
      </c>
      <c r="T213">
        <v>4.5</v>
      </c>
      <c r="U213">
        <v>5</v>
      </c>
      <c r="V213">
        <v>1.3</v>
      </c>
      <c r="W213">
        <v>1</v>
      </c>
      <c r="X213">
        <v>0.8</v>
      </c>
      <c r="Y213">
        <v>0.5</v>
      </c>
      <c r="Z213">
        <v>2</v>
      </c>
      <c r="AA213">
        <v>30.4</v>
      </c>
      <c r="AB213">
        <v>0</v>
      </c>
      <c r="AC213">
        <v>0</v>
      </c>
      <c r="AD213">
        <v>-2.5</v>
      </c>
    </row>
    <row r="214" spans="1:30" x14ac:dyDescent="0.3">
      <c r="A214">
        <v>213</v>
      </c>
      <c r="B214" t="s">
        <v>82</v>
      </c>
      <c r="C214" t="s">
        <v>71</v>
      </c>
      <c r="D214">
        <v>24</v>
      </c>
      <c r="E214">
        <v>4</v>
      </c>
      <c r="F214">
        <v>2</v>
      </c>
      <c r="G214">
        <v>2</v>
      </c>
      <c r="H214">
        <v>21.7</v>
      </c>
      <c r="I214">
        <v>6.3</v>
      </c>
      <c r="J214">
        <v>1.5</v>
      </c>
      <c r="K214">
        <v>5.5</v>
      </c>
      <c r="L214">
        <v>27.3</v>
      </c>
      <c r="M214">
        <v>0.8</v>
      </c>
      <c r="N214">
        <v>2.8</v>
      </c>
      <c r="O214">
        <v>27.3</v>
      </c>
      <c r="P214">
        <v>2.5</v>
      </c>
      <c r="Q214">
        <v>3.5</v>
      </c>
      <c r="R214">
        <v>71.400000000000006</v>
      </c>
      <c r="S214">
        <v>1</v>
      </c>
      <c r="T214">
        <v>1.5</v>
      </c>
      <c r="U214">
        <v>2.5</v>
      </c>
      <c r="V214">
        <v>3</v>
      </c>
      <c r="W214">
        <v>0.5</v>
      </c>
      <c r="X214">
        <v>0.3</v>
      </c>
      <c r="Y214">
        <v>0.8</v>
      </c>
      <c r="Z214">
        <v>1.8</v>
      </c>
      <c r="AA214">
        <v>16.3</v>
      </c>
      <c r="AB214">
        <v>0</v>
      </c>
      <c r="AC214">
        <v>0</v>
      </c>
      <c r="AD214">
        <v>-4.3</v>
      </c>
    </row>
    <row r="215" spans="1:30" x14ac:dyDescent="0.3">
      <c r="A215">
        <v>214</v>
      </c>
      <c r="B215" t="s">
        <v>361</v>
      </c>
      <c r="C215" t="s">
        <v>96</v>
      </c>
      <c r="D215">
        <v>26</v>
      </c>
      <c r="E215">
        <v>4</v>
      </c>
      <c r="F215">
        <v>1</v>
      </c>
      <c r="G215">
        <v>3</v>
      </c>
      <c r="H215">
        <v>21.6</v>
      </c>
      <c r="I215">
        <v>8.3000000000000007</v>
      </c>
      <c r="J215">
        <v>3.3</v>
      </c>
      <c r="K215">
        <v>5.5</v>
      </c>
      <c r="L215">
        <v>59.1</v>
      </c>
      <c r="M215">
        <v>0</v>
      </c>
      <c r="N215">
        <v>0.3</v>
      </c>
      <c r="O215">
        <v>0</v>
      </c>
      <c r="P215">
        <v>1.8</v>
      </c>
      <c r="Q215">
        <v>2</v>
      </c>
      <c r="R215">
        <v>87.5</v>
      </c>
      <c r="S215">
        <v>1.5</v>
      </c>
      <c r="T215">
        <v>4.3</v>
      </c>
      <c r="U215">
        <v>5.8</v>
      </c>
      <c r="V215">
        <v>1.5</v>
      </c>
      <c r="W215">
        <v>1.5</v>
      </c>
      <c r="X215">
        <v>1</v>
      </c>
      <c r="Y215">
        <v>2</v>
      </c>
      <c r="Z215">
        <v>1.3</v>
      </c>
      <c r="AA215">
        <v>24.9</v>
      </c>
      <c r="AB215">
        <v>0</v>
      </c>
      <c r="AC215">
        <v>0</v>
      </c>
      <c r="AD215">
        <v>-7.5</v>
      </c>
    </row>
    <row r="216" spans="1:30" x14ac:dyDescent="0.3">
      <c r="A216">
        <v>215</v>
      </c>
      <c r="B216" t="s">
        <v>275</v>
      </c>
      <c r="C216" t="s">
        <v>131</v>
      </c>
      <c r="D216">
        <v>21</v>
      </c>
      <c r="E216">
        <v>4</v>
      </c>
      <c r="F216">
        <v>1</v>
      </c>
      <c r="G216">
        <v>3</v>
      </c>
      <c r="H216">
        <v>21.5</v>
      </c>
      <c r="I216">
        <v>9.8000000000000007</v>
      </c>
      <c r="J216">
        <v>4.5</v>
      </c>
      <c r="K216">
        <v>8.3000000000000007</v>
      </c>
      <c r="L216">
        <v>54.5</v>
      </c>
      <c r="M216">
        <v>0</v>
      </c>
      <c r="N216">
        <v>0.5</v>
      </c>
      <c r="O216">
        <v>0</v>
      </c>
      <c r="P216">
        <v>0.8</v>
      </c>
      <c r="Q216">
        <v>1.3</v>
      </c>
      <c r="R216">
        <v>60</v>
      </c>
      <c r="S216">
        <v>4</v>
      </c>
      <c r="T216">
        <v>3.3</v>
      </c>
      <c r="U216">
        <v>7.3</v>
      </c>
      <c r="V216">
        <v>0.5</v>
      </c>
      <c r="W216">
        <v>0.5</v>
      </c>
      <c r="X216">
        <v>1</v>
      </c>
      <c r="Y216">
        <v>0.5</v>
      </c>
      <c r="Z216">
        <v>3.5</v>
      </c>
      <c r="AA216">
        <v>23.2</v>
      </c>
      <c r="AB216">
        <v>0</v>
      </c>
      <c r="AC216">
        <v>0</v>
      </c>
      <c r="AD216">
        <v>-7.3</v>
      </c>
    </row>
    <row r="217" spans="1:30" x14ac:dyDescent="0.3">
      <c r="A217">
        <v>216</v>
      </c>
      <c r="B217" t="s">
        <v>489</v>
      </c>
      <c r="C217" t="s">
        <v>96</v>
      </c>
      <c r="D217">
        <v>29</v>
      </c>
      <c r="E217">
        <v>4</v>
      </c>
      <c r="F217">
        <v>1</v>
      </c>
      <c r="G217">
        <v>3</v>
      </c>
      <c r="H217">
        <v>21.3</v>
      </c>
      <c r="I217">
        <v>2.2999999999999998</v>
      </c>
      <c r="J217">
        <v>0.8</v>
      </c>
      <c r="K217">
        <v>5</v>
      </c>
      <c r="L217">
        <v>15</v>
      </c>
      <c r="M217">
        <v>0.8</v>
      </c>
      <c r="N217">
        <v>3.3</v>
      </c>
      <c r="O217">
        <v>23.1</v>
      </c>
      <c r="P217">
        <v>0</v>
      </c>
      <c r="Q217">
        <v>0</v>
      </c>
      <c r="R217">
        <v>0</v>
      </c>
      <c r="S217">
        <v>0</v>
      </c>
      <c r="T217">
        <v>1</v>
      </c>
      <c r="U217">
        <v>1</v>
      </c>
      <c r="V217">
        <v>3.5</v>
      </c>
      <c r="W217">
        <v>0.8</v>
      </c>
      <c r="X217">
        <v>0.5</v>
      </c>
      <c r="Y217">
        <v>0</v>
      </c>
      <c r="Z217">
        <v>1.5</v>
      </c>
      <c r="AA217">
        <v>9.5</v>
      </c>
      <c r="AB217">
        <v>0</v>
      </c>
      <c r="AC217">
        <v>0</v>
      </c>
      <c r="AD217">
        <v>-2</v>
      </c>
    </row>
    <row r="218" spans="1:30" x14ac:dyDescent="0.3">
      <c r="A218">
        <v>217</v>
      </c>
      <c r="B218" t="s">
        <v>227</v>
      </c>
      <c r="C218" t="s">
        <v>137</v>
      </c>
      <c r="D218">
        <v>34</v>
      </c>
      <c r="E218">
        <v>4</v>
      </c>
      <c r="F218">
        <v>2</v>
      </c>
      <c r="G218">
        <v>2</v>
      </c>
      <c r="H218">
        <v>21.3</v>
      </c>
      <c r="I218">
        <v>6.5</v>
      </c>
      <c r="J218">
        <v>2.2999999999999998</v>
      </c>
      <c r="K218">
        <v>6</v>
      </c>
      <c r="L218">
        <v>37.5</v>
      </c>
      <c r="M218">
        <v>1.5</v>
      </c>
      <c r="N218">
        <v>4.3</v>
      </c>
      <c r="O218">
        <v>35.299999999999997</v>
      </c>
      <c r="P218">
        <v>0.5</v>
      </c>
      <c r="Q218">
        <v>0.5</v>
      </c>
      <c r="R218">
        <v>100</v>
      </c>
      <c r="S218">
        <v>0.8</v>
      </c>
      <c r="T218">
        <v>4.3</v>
      </c>
      <c r="U218">
        <v>5</v>
      </c>
      <c r="V218">
        <v>2.2999999999999998</v>
      </c>
      <c r="W218">
        <v>0.8</v>
      </c>
      <c r="X218">
        <v>0.5</v>
      </c>
      <c r="Y218">
        <v>0.3</v>
      </c>
      <c r="Z218">
        <v>2.2999999999999998</v>
      </c>
      <c r="AA218">
        <v>17.399999999999999</v>
      </c>
      <c r="AB218">
        <v>0</v>
      </c>
      <c r="AC218">
        <v>0</v>
      </c>
      <c r="AD218">
        <v>-5.8</v>
      </c>
    </row>
    <row r="219" spans="1:30" x14ac:dyDescent="0.3">
      <c r="A219">
        <v>218</v>
      </c>
      <c r="B219" t="s">
        <v>245</v>
      </c>
      <c r="C219" t="s">
        <v>135</v>
      </c>
      <c r="D219">
        <v>26</v>
      </c>
      <c r="E219">
        <v>4</v>
      </c>
      <c r="F219">
        <v>2</v>
      </c>
      <c r="G219">
        <v>2</v>
      </c>
      <c r="H219">
        <v>21.2</v>
      </c>
      <c r="I219">
        <v>10.8</v>
      </c>
      <c r="J219">
        <v>4.5</v>
      </c>
      <c r="K219">
        <v>5.3</v>
      </c>
      <c r="L219">
        <v>85.7</v>
      </c>
      <c r="M219">
        <v>0</v>
      </c>
      <c r="N219">
        <v>0</v>
      </c>
      <c r="O219">
        <v>0</v>
      </c>
      <c r="P219">
        <v>1.8</v>
      </c>
      <c r="Q219">
        <v>3.3</v>
      </c>
      <c r="R219">
        <v>53.8</v>
      </c>
      <c r="S219">
        <v>0.5</v>
      </c>
      <c r="T219">
        <v>5.8</v>
      </c>
      <c r="U219">
        <v>6.3</v>
      </c>
      <c r="V219">
        <v>1.3</v>
      </c>
      <c r="W219">
        <v>0.8</v>
      </c>
      <c r="X219">
        <v>0</v>
      </c>
      <c r="Y219">
        <v>1</v>
      </c>
      <c r="Z219">
        <v>2.8</v>
      </c>
      <c r="AA219">
        <v>22.4</v>
      </c>
      <c r="AB219">
        <v>0</v>
      </c>
      <c r="AC219">
        <v>0</v>
      </c>
      <c r="AD219">
        <v>0</v>
      </c>
    </row>
    <row r="220" spans="1:30" x14ac:dyDescent="0.3">
      <c r="A220">
        <v>219</v>
      </c>
      <c r="B220" t="s">
        <v>39</v>
      </c>
      <c r="C220" t="s">
        <v>30</v>
      </c>
      <c r="D220">
        <v>29</v>
      </c>
      <c r="E220">
        <v>2</v>
      </c>
      <c r="F220">
        <v>2</v>
      </c>
      <c r="G220">
        <v>0</v>
      </c>
      <c r="H220">
        <v>21.1</v>
      </c>
      <c r="I220">
        <v>6.5</v>
      </c>
      <c r="J220">
        <v>2</v>
      </c>
      <c r="K220">
        <v>3.5</v>
      </c>
      <c r="L220">
        <v>57.1</v>
      </c>
      <c r="M220">
        <v>1</v>
      </c>
      <c r="N220">
        <v>2</v>
      </c>
      <c r="O220">
        <v>50</v>
      </c>
      <c r="P220">
        <v>1.5</v>
      </c>
      <c r="Q220">
        <v>2</v>
      </c>
      <c r="R220">
        <v>75</v>
      </c>
      <c r="S220">
        <v>1</v>
      </c>
      <c r="T220">
        <v>1.5</v>
      </c>
      <c r="U220">
        <v>2.5</v>
      </c>
      <c r="V220">
        <v>1</v>
      </c>
      <c r="W220">
        <v>0.5</v>
      </c>
      <c r="X220">
        <v>0.5</v>
      </c>
      <c r="Y220">
        <v>0</v>
      </c>
      <c r="Z220">
        <v>1.5</v>
      </c>
      <c r="AA220">
        <v>12</v>
      </c>
      <c r="AB220">
        <v>0</v>
      </c>
      <c r="AC220">
        <v>0</v>
      </c>
      <c r="AD220">
        <v>-1</v>
      </c>
    </row>
    <row r="221" spans="1:30" x14ac:dyDescent="0.3">
      <c r="A221">
        <v>220</v>
      </c>
      <c r="B221" t="s">
        <v>325</v>
      </c>
      <c r="C221" t="s">
        <v>135</v>
      </c>
      <c r="D221">
        <v>26</v>
      </c>
      <c r="E221">
        <v>4</v>
      </c>
      <c r="F221">
        <v>2</v>
      </c>
      <c r="G221">
        <v>2</v>
      </c>
      <c r="H221">
        <v>20.9</v>
      </c>
      <c r="I221">
        <v>8.8000000000000007</v>
      </c>
      <c r="J221">
        <v>2.8</v>
      </c>
      <c r="K221">
        <v>6</v>
      </c>
      <c r="L221">
        <v>45.8</v>
      </c>
      <c r="M221">
        <v>1.5</v>
      </c>
      <c r="N221">
        <v>3.5</v>
      </c>
      <c r="O221">
        <v>42.9</v>
      </c>
      <c r="P221">
        <v>1.8</v>
      </c>
      <c r="Q221">
        <v>2.2999999999999998</v>
      </c>
      <c r="R221">
        <v>77.8</v>
      </c>
      <c r="S221">
        <v>0.8</v>
      </c>
      <c r="T221">
        <v>2.5</v>
      </c>
      <c r="U221">
        <v>3.3</v>
      </c>
      <c r="V221">
        <v>2.5</v>
      </c>
      <c r="W221">
        <v>1.8</v>
      </c>
      <c r="X221">
        <v>0.5</v>
      </c>
      <c r="Y221">
        <v>0</v>
      </c>
      <c r="Z221">
        <v>1.8</v>
      </c>
      <c r="AA221">
        <v>16.2</v>
      </c>
      <c r="AB221">
        <v>0</v>
      </c>
      <c r="AC221">
        <v>0</v>
      </c>
      <c r="AD221">
        <v>5.3</v>
      </c>
    </row>
    <row r="222" spans="1:30" x14ac:dyDescent="0.3">
      <c r="A222">
        <v>221</v>
      </c>
      <c r="B222" t="s">
        <v>454</v>
      </c>
      <c r="C222" t="s">
        <v>96</v>
      </c>
      <c r="D222">
        <v>20</v>
      </c>
      <c r="E222">
        <v>3</v>
      </c>
      <c r="F222">
        <v>0</v>
      </c>
      <c r="G222">
        <v>3</v>
      </c>
      <c r="H222">
        <v>20.9</v>
      </c>
      <c r="I222">
        <v>7.7</v>
      </c>
      <c r="J222">
        <v>3</v>
      </c>
      <c r="K222">
        <v>8</v>
      </c>
      <c r="L222">
        <v>37.5</v>
      </c>
      <c r="M222">
        <v>0</v>
      </c>
      <c r="N222">
        <v>1</v>
      </c>
      <c r="O222">
        <v>0</v>
      </c>
      <c r="P222">
        <v>1.7</v>
      </c>
      <c r="Q222">
        <v>1.7</v>
      </c>
      <c r="R222">
        <v>100</v>
      </c>
      <c r="S222">
        <v>1.3</v>
      </c>
      <c r="T222">
        <v>1.3</v>
      </c>
      <c r="U222">
        <v>2.7</v>
      </c>
      <c r="V222">
        <v>0.3</v>
      </c>
      <c r="W222">
        <v>0.3</v>
      </c>
      <c r="X222">
        <v>1</v>
      </c>
      <c r="Y222">
        <v>0.3</v>
      </c>
      <c r="Z222">
        <v>2.2999999999999998</v>
      </c>
      <c r="AA222">
        <v>15</v>
      </c>
      <c r="AB222">
        <v>0</v>
      </c>
      <c r="AC222">
        <v>0</v>
      </c>
      <c r="AD222">
        <v>-14.3</v>
      </c>
    </row>
    <row r="223" spans="1:30" x14ac:dyDescent="0.3">
      <c r="A223">
        <v>222</v>
      </c>
      <c r="B223" t="s">
        <v>180</v>
      </c>
      <c r="C223" t="s">
        <v>104</v>
      </c>
      <c r="D223">
        <v>23</v>
      </c>
      <c r="E223">
        <v>4</v>
      </c>
      <c r="F223">
        <v>2</v>
      </c>
      <c r="G223">
        <v>2</v>
      </c>
      <c r="H223">
        <v>20.7</v>
      </c>
      <c r="I223">
        <v>13.5</v>
      </c>
      <c r="J223">
        <v>4.8</v>
      </c>
      <c r="K223">
        <v>11</v>
      </c>
      <c r="L223">
        <v>43.2</v>
      </c>
      <c r="M223">
        <v>2</v>
      </c>
      <c r="N223">
        <v>5.8</v>
      </c>
      <c r="O223">
        <v>34.799999999999997</v>
      </c>
      <c r="P223">
        <v>2</v>
      </c>
      <c r="Q223">
        <v>2</v>
      </c>
      <c r="R223">
        <v>100</v>
      </c>
      <c r="S223">
        <v>1.5</v>
      </c>
      <c r="T223">
        <v>4.8</v>
      </c>
      <c r="U223">
        <v>6.3</v>
      </c>
      <c r="V223">
        <v>1.8</v>
      </c>
      <c r="W223">
        <v>1.3</v>
      </c>
      <c r="X223">
        <v>0.3</v>
      </c>
      <c r="Y223">
        <v>0</v>
      </c>
      <c r="Z223">
        <v>1</v>
      </c>
      <c r="AA223">
        <v>23.1</v>
      </c>
      <c r="AB223">
        <v>1</v>
      </c>
      <c r="AC223">
        <v>0</v>
      </c>
      <c r="AD223">
        <v>7.5</v>
      </c>
    </row>
    <row r="224" spans="1:30" x14ac:dyDescent="0.3">
      <c r="A224">
        <v>223</v>
      </c>
      <c r="B224" t="s">
        <v>2202</v>
      </c>
      <c r="C224" t="s">
        <v>90</v>
      </c>
      <c r="D224">
        <v>35</v>
      </c>
      <c r="E224">
        <v>4</v>
      </c>
      <c r="F224">
        <v>3</v>
      </c>
      <c r="G224">
        <v>1</v>
      </c>
      <c r="H224">
        <v>20.7</v>
      </c>
      <c r="I224">
        <v>6.3</v>
      </c>
      <c r="J224">
        <v>2</v>
      </c>
      <c r="K224">
        <v>5</v>
      </c>
      <c r="L224">
        <v>40</v>
      </c>
      <c r="M224">
        <v>1.8</v>
      </c>
      <c r="N224">
        <v>4.3</v>
      </c>
      <c r="O224">
        <v>41.2</v>
      </c>
      <c r="P224">
        <v>0.5</v>
      </c>
      <c r="Q224">
        <v>0.5</v>
      </c>
      <c r="R224">
        <v>100</v>
      </c>
      <c r="S224">
        <v>0.3</v>
      </c>
      <c r="T224">
        <v>0.8</v>
      </c>
      <c r="U224">
        <v>1</v>
      </c>
      <c r="V224">
        <v>3.3</v>
      </c>
      <c r="W224">
        <v>0.8</v>
      </c>
      <c r="X224">
        <v>0.8</v>
      </c>
      <c r="Y224">
        <v>0</v>
      </c>
      <c r="Z224">
        <v>1.3</v>
      </c>
      <c r="AA224">
        <v>13.8</v>
      </c>
      <c r="AB224">
        <v>0</v>
      </c>
      <c r="AC224">
        <v>0</v>
      </c>
      <c r="AD224">
        <v>0.3</v>
      </c>
    </row>
    <row r="225" spans="1:30" x14ac:dyDescent="0.3">
      <c r="A225">
        <v>224</v>
      </c>
      <c r="B225" t="s">
        <v>478</v>
      </c>
      <c r="C225" t="s">
        <v>88</v>
      </c>
      <c r="D225">
        <v>20</v>
      </c>
      <c r="E225">
        <v>4</v>
      </c>
      <c r="F225">
        <v>1</v>
      </c>
      <c r="G225">
        <v>3</v>
      </c>
      <c r="H225">
        <v>20.6</v>
      </c>
      <c r="I225">
        <v>14.5</v>
      </c>
      <c r="J225">
        <v>5.5</v>
      </c>
      <c r="K225">
        <v>10.3</v>
      </c>
      <c r="L225">
        <v>53.7</v>
      </c>
      <c r="M225">
        <v>3.3</v>
      </c>
      <c r="N225">
        <v>5</v>
      </c>
      <c r="O225">
        <v>65</v>
      </c>
      <c r="P225">
        <v>0.3</v>
      </c>
      <c r="Q225">
        <v>0.5</v>
      </c>
      <c r="R225">
        <v>50</v>
      </c>
      <c r="S225">
        <v>0.3</v>
      </c>
      <c r="T225">
        <v>3</v>
      </c>
      <c r="U225">
        <v>3.3</v>
      </c>
      <c r="V225">
        <v>2.5</v>
      </c>
      <c r="W225">
        <v>1.3</v>
      </c>
      <c r="X225">
        <v>1.3</v>
      </c>
      <c r="Y225">
        <v>0.3</v>
      </c>
      <c r="Z225">
        <v>2.2999999999999998</v>
      </c>
      <c r="AA225">
        <v>25.4</v>
      </c>
      <c r="AB225">
        <v>0</v>
      </c>
      <c r="AC225">
        <v>0</v>
      </c>
      <c r="AD225">
        <v>7.8</v>
      </c>
    </row>
    <row r="226" spans="1:30" x14ac:dyDescent="0.3">
      <c r="A226">
        <v>225</v>
      </c>
      <c r="B226" t="s">
        <v>283</v>
      </c>
      <c r="C226" t="s">
        <v>135</v>
      </c>
      <c r="D226">
        <v>33</v>
      </c>
      <c r="E226">
        <v>4</v>
      </c>
      <c r="F226">
        <v>2</v>
      </c>
      <c r="G226">
        <v>2</v>
      </c>
      <c r="H226">
        <v>20.5</v>
      </c>
      <c r="I226">
        <v>5.8</v>
      </c>
      <c r="J226">
        <v>2.8</v>
      </c>
      <c r="K226">
        <v>3.8</v>
      </c>
      <c r="L226">
        <v>73.3</v>
      </c>
      <c r="M226">
        <v>0</v>
      </c>
      <c r="N226">
        <v>0</v>
      </c>
      <c r="O226">
        <v>0</v>
      </c>
      <c r="P226">
        <v>0.3</v>
      </c>
      <c r="Q226">
        <v>0.5</v>
      </c>
      <c r="R226">
        <v>50</v>
      </c>
      <c r="S226">
        <v>1.8</v>
      </c>
      <c r="T226">
        <v>5.5</v>
      </c>
      <c r="U226">
        <v>7.3</v>
      </c>
      <c r="V226">
        <v>1.5</v>
      </c>
      <c r="W226">
        <v>1.8</v>
      </c>
      <c r="X226">
        <v>0.3</v>
      </c>
      <c r="Y226">
        <v>1</v>
      </c>
      <c r="Z226">
        <v>0.8</v>
      </c>
      <c r="AA226">
        <v>18.7</v>
      </c>
      <c r="AB226">
        <v>0</v>
      </c>
      <c r="AC226">
        <v>0</v>
      </c>
      <c r="AD226">
        <v>5.8</v>
      </c>
    </row>
    <row r="227" spans="1:30" x14ac:dyDescent="0.3">
      <c r="A227">
        <v>226</v>
      </c>
      <c r="B227" t="s">
        <v>291</v>
      </c>
      <c r="C227" t="s">
        <v>122</v>
      </c>
      <c r="D227">
        <v>19</v>
      </c>
      <c r="E227">
        <v>3</v>
      </c>
      <c r="F227">
        <v>0</v>
      </c>
      <c r="G227">
        <v>3</v>
      </c>
      <c r="H227">
        <v>20.399999999999999</v>
      </c>
      <c r="I227">
        <v>9.6999999999999993</v>
      </c>
      <c r="J227">
        <v>4</v>
      </c>
      <c r="K227">
        <v>5.3</v>
      </c>
      <c r="L227">
        <v>75</v>
      </c>
      <c r="M227">
        <v>0</v>
      </c>
      <c r="N227">
        <v>0</v>
      </c>
      <c r="O227">
        <v>0</v>
      </c>
      <c r="P227">
        <v>1.7</v>
      </c>
      <c r="Q227">
        <v>2.7</v>
      </c>
      <c r="R227">
        <v>62.5</v>
      </c>
      <c r="S227">
        <v>2</v>
      </c>
      <c r="T227">
        <v>3.3</v>
      </c>
      <c r="U227">
        <v>5.3</v>
      </c>
      <c r="V227">
        <v>2.2999999999999998</v>
      </c>
      <c r="W227">
        <v>0.7</v>
      </c>
      <c r="X227">
        <v>0.7</v>
      </c>
      <c r="Y227">
        <v>0.3</v>
      </c>
      <c r="Z227">
        <v>2</v>
      </c>
      <c r="AA227">
        <v>21.9</v>
      </c>
      <c r="AB227">
        <v>1</v>
      </c>
      <c r="AC227">
        <v>0</v>
      </c>
      <c r="AD227">
        <v>-1.3</v>
      </c>
    </row>
    <row r="228" spans="1:30" x14ac:dyDescent="0.3">
      <c r="A228">
        <v>227</v>
      </c>
      <c r="B228" t="s">
        <v>446</v>
      </c>
      <c r="C228" t="s">
        <v>98</v>
      </c>
      <c r="D228">
        <v>25</v>
      </c>
      <c r="E228">
        <v>2</v>
      </c>
      <c r="F228">
        <v>0</v>
      </c>
      <c r="G228">
        <v>2</v>
      </c>
      <c r="H228">
        <v>20.3</v>
      </c>
      <c r="I228">
        <v>6</v>
      </c>
      <c r="J228">
        <v>2</v>
      </c>
      <c r="K228">
        <v>5.5</v>
      </c>
      <c r="L228">
        <v>36.4</v>
      </c>
      <c r="M228">
        <v>2</v>
      </c>
      <c r="N228">
        <v>5.5</v>
      </c>
      <c r="O228">
        <v>36.4</v>
      </c>
      <c r="P228">
        <v>0</v>
      </c>
      <c r="Q228">
        <v>0</v>
      </c>
      <c r="R228">
        <v>0</v>
      </c>
      <c r="S228">
        <v>0.5</v>
      </c>
      <c r="T228">
        <v>0.5</v>
      </c>
      <c r="U228">
        <v>1</v>
      </c>
      <c r="V228">
        <v>1</v>
      </c>
      <c r="W228">
        <v>0</v>
      </c>
      <c r="X228">
        <v>0</v>
      </c>
      <c r="Y228">
        <v>0</v>
      </c>
      <c r="Z228">
        <v>1.5</v>
      </c>
      <c r="AA228">
        <v>8.6999999999999993</v>
      </c>
      <c r="AB228">
        <v>0</v>
      </c>
      <c r="AC228">
        <v>0</v>
      </c>
      <c r="AD228">
        <v>-6.5</v>
      </c>
    </row>
    <row r="229" spans="1:30" x14ac:dyDescent="0.3">
      <c r="A229">
        <v>228</v>
      </c>
      <c r="B229" t="s">
        <v>370</v>
      </c>
      <c r="C229" t="s">
        <v>141</v>
      </c>
      <c r="D229">
        <v>24</v>
      </c>
      <c r="E229">
        <v>4</v>
      </c>
      <c r="F229">
        <v>2</v>
      </c>
      <c r="G229">
        <v>2</v>
      </c>
      <c r="H229">
        <v>20.100000000000001</v>
      </c>
      <c r="I229">
        <v>10</v>
      </c>
      <c r="J229">
        <v>4</v>
      </c>
      <c r="K229">
        <v>7.8</v>
      </c>
      <c r="L229">
        <v>51.6</v>
      </c>
      <c r="M229">
        <v>0.5</v>
      </c>
      <c r="N229">
        <v>2.8</v>
      </c>
      <c r="O229">
        <v>18.2</v>
      </c>
      <c r="P229">
        <v>1.5</v>
      </c>
      <c r="Q229">
        <v>1.8</v>
      </c>
      <c r="R229">
        <v>85.7</v>
      </c>
      <c r="S229">
        <v>0.8</v>
      </c>
      <c r="T229">
        <v>2.5</v>
      </c>
      <c r="U229">
        <v>3.3</v>
      </c>
      <c r="V229">
        <v>2.8</v>
      </c>
      <c r="W229">
        <v>0.8</v>
      </c>
      <c r="X229">
        <v>0.8</v>
      </c>
      <c r="Y229">
        <v>0.3</v>
      </c>
      <c r="Z229">
        <v>0.8</v>
      </c>
      <c r="AA229">
        <v>20.3</v>
      </c>
      <c r="AB229">
        <v>0</v>
      </c>
      <c r="AC229">
        <v>0</v>
      </c>
      <c r="AD229">
        <v>-1</v>
      </c>
    </row>
    <row r="230" spans="1:30" x14ac:dyDescent="0.3">
      <c r="A230">
        <v>229</v>
      </c>
      <c r="B230" t="s">
        <v>168</v>
      </c>
      <c r="C230" t="s">
        <v>88</v>
      </c>
      <c r="D230">
        <v>27</v>
      </c>
      <c r="E230">
        <v>4</v>
      </c>
      <c r="F230">
        <v>1</v>
      </c>
      <c r="G230">
        <v>3</v>
      </c>
      <c r="H230">
        <v>20.100000000000001</v>
      </c>
      <c r="I230">
        <v>12</v>
      </c>
      <c r="J230">
        <v>4</v>
      </c>
      <c r="K230">
        <v>7.5</v>
      </c>
      <c r="L230">
        <v>53.3</v>
      </c>
      <c r="M230">
        <v>0.5</v>
      </c>
      <c r="N230">
        <v>2.2999999999999998</v>
      </c>
      <c r="O230">
        <v>22.2</v>
      </c>
      <c r="P230">
        <v>3.5</v>
      </c>
      <c r="Q230">
        <v>4.3</v>
      </c>
      <c r="R230">
        <v>82.4</v>
      </c>
      <c r="S230">
        <v>0.3</v>
      </c>
      <c r="T230">
        <v>3.5</v>
      </c>
      <c r="U230">
        <v>3.8</v>
      </c>
      <c r="V230">
        <v>2.2999999999999998</v>
      </c>
      <c r="W230">
        <v>0.8</v>
      </c>
      <c r="X230">
        <v>0.3</v>
      </c>
      <c r="Y230">
        <v>1</v>
      </c>
      <c r="Z230">
        <v>1.5</v>
      </c>
      <c r="AA230">
        <v>22.9</v>
      </c>
      <c r="AB230">
        <v>0</v>
      </c>
      <c r="AC230">
        <v>0</v>
      </c>
      <c r="AD230">
        <v>1.3</v>
      </c>
    </row>
    <row r="231" spans="1:30" x14ac:dyDescent="0.3">
      <c r="A231">
        <v>230</v>
      </c>
      <c r="B231" t="s">
        <v>373</v>
      </c>
      <c r="C231" t="s">
        <v>116</v>
      </c>
      <c r="D231">
        <v>23</v>
      </c>
      <c r="E231">
        <v>2</v>
      </c>
      <c r="F231">
        <v>0</v>
      </c>
      <c r="G231">
        <v>2</v>
      </c>
      <c r="H231">
        <v>20</v>
      </c>
      <c r="I231">
        <v>4</v>
      </c>
      <c r="J231">
        <v>1.5</v>
      </c>
      <c r="K231">
        <v>6</v>
      </c>
      <c r="L231">
        <v>25</v>
      </c>
      <c r="M231">
        <v>0.5</v>
      </c>
      <c r="N231">
        <v>2</v>
      </c>
      <c r="O231">
        <v>25</v>
      </c>
      <c r="P231">
        <v>0.5</v>
      </c>
      <c r="Q231">
        <v>1</v>
      </c>
      <c r="R231">
        <v>50</v>
      </c>
      <c r="S231">
        <v>1.5</v>
      </c>
      <c r="T231">
        <v>0.5</v>
      </c>
      <c r="U231">
        <v>2</v>
      </c>
      <c r="V231">
        <v>1</v>
      </c>
      <c r="W231">
        <v>0.5</v>
      </c>
      <c r="X231">
        <v>1.5</v>
      </c>
      <c r="Y231">
        <v>0</v>
      </c>
      <c r="Z231">
        <v>1.5</v>
      </c>
      <c r="AA231">
        <v>11.9</v>
      </c>
      <c r="AB231">
        <v>0</v>
      </c>
      <c r="AC231">
        <v>0</v>
      </c>
      <c r="AD231">
        <v>-10</v>
      </c>
    </row>
    <row r="232" spans="1:30" x14ac:dyDescent="0.3">
      <c r="A232">
        <v>231</v>
      </c>
      <c r="B232" t="s">
        <v>259</v>
      </c>
      <c r="C232" t="s">
        <v>157</v>
      </c>
      <c r="D232">
        <v>24</v>
      </c>
      <c r="E232">
        <v>4</v>
      </c>
      <c r="F232">
        <v>1</v>
      </c>
      <c r="G232">
        <v>3</v>
      </c>
      <c r="H232">
        <v>19.899999999999999</v>
      </c>
      <c r="I232">
        <v>5.3</v>
      </c>
      <c r="J232">
        <v>2.2999999999999998</v>
      </c>
      <c r="K232">
        <v>3</v>
      </c>
      <c r="L232">
        <v>75</v>
      </c>
      <c r="M232">
        <v>0</v>
      </c>
      <c r="N232">
        <v>0.3</v>
      </c>
      <c r="O232">
        <v>0</v>
      </c>
      <c r="P232">
        <v>0.8</v>
      </c>
      <c r="Q232">
        <v>1</v>
      </c>
      <c r="R232">
        <v>75</v>
      </c>
      <c r="S232">
        <v>1.5</v>
      </c>
      <c r="T232">
        <v>3.5</v>
      </c>
      <c r="U232">
        <v>5</v>
      </c>
      <c r="V232">
        <v>3</v>
      </c>
      <c r="W232">
        <v>1.3</v>
      </c>
      <c r="X232">
        <v>0.8</v>
      </c>
      <c r="Y232">
        <v>0.8</v>
      </c>
      <c r="Z232">
        <v>3.3</v>
      </c>
      <c r="AA232">
        <v>19</v>
      </c>
      <c r="AB232">
        <v>0</v>
      </c>
      <c r="AC232">
        <v>0</v>
      </c>
      <c r="AD232">
        <v>2.5</v>
      </c>
    </row>
    <row r="233" spans="1:30" x14ac:dyDescent="0.3">
      <c r="A233">
        <v>232</v>
      </c>
      <c r="B233" t="s">
        <v>225</v>
      </c>
      <c r="C233" t="s">
        <v>116</v>
      </c>
      <c r="D233">
        <v>31</v>
      </c>
      <c r="E233">
        <v>3</v>
      </c>
      <c r="F233">
        <v>0</v>
      </c>
      <c r="G233">
        <v>3</v>
      </c>
      <c r="H233">
        <v>19.899999999999999</v>
      </c>
      <c r="I233">
        <v>10</v>
      </c>
      <c r="J233">
        <v>3.3</v>
      </c>
      <c r="K233">
        <v>9.6999999999999993</v>
      </c>
      <c r="L233">
        <v>34.5</v>
      </c>
      <c r="M233">
        <v>1.7</v>
      </c>
      <c r="N233">
        <v>6.3</v>
      </c>
      <c r="O233">
        <v>26.3</v>
      </c>
      <c r="P233">
        <v>1.7</v>
      </c>
      <c r="Q233">
        <v>1.7</v>
      </c>
      <c r="R233">
        <v>100</v>
      </c>
      <c r="S233">
        <v>0.7</v>
      </c>
      <c r="T233">
        <v>1</v>
      </c>
      <c r="U233">
        <v>1.7</v>
      </c>
      <c r="V233">
        <v>1</v>
      </c>
      <c r="W233">
        <v>0.3</v>
      </c>
      <c r="X233">
        <v>0.3</v>
      </c>
      <c r="Y233">
        <v>0</v>
      </c>
      <c r="Z233">
        <v>2.7</v>
      </c>
      <c r="AA233">
        <v>14.2</v>
      </c>
      <c r="AB233">
        <v>0</v>
      </c>
      <c r="AC233">
        <v>0</v>
      </c>
      <c r="AD233">
        <v>-17.3</v>
      </c>
    </row>
    <row r="234" spans="1:30" x14ac:dyDescent="0.3">
      <c r="A234">
        <v>233</v>
      </c>
      <c r="B234" t="s">
        <v>40</v>
      </c>
      <c r="C234" t="s">
        <v>30</v>
      </c>
      <c r="D234">
        <v>26</v>
      </c>
      <c r="E234">
        <v>4</v>
      </c>
      <c r="F234">
        <v>2</v>
      </c>
      <c r="G234">
        <v>2</v>
      </c>
      <c r="H234">
        <v>19.899999999999999</v>
      </c>
      <c r="I234">
        <v>7.3</v>
      </c>
      <c r="J234">
        <v>2.8</v>
      </c>
      <c r="K234">
        <v>5.3</v>
      </c>
      <c r="L234">
        <v>52.4</v>
      </c>
      <c r="M234">
        <v>0.8</v>
      </c>
      <c r="N234">
        <v>2.2999999999999998</v>
      </c>
      <c r="O234">
        <v>33.299999999999997</v>
      </c>
      <c r="P234">
        <v>1</v>
      </c>
      <c r="Q234">
        <v>1.5</v>
      </c>
      <c r="R234">
        <v>66.7</v>
      </c>
      <c r="S234">
        <v>1.3</v>
      </c>
      <c r="T234">
        <v>1.8</v>
      </c>
      <c r="U234">
        <v>3</v>
      </c>
      <c r="V234">
        <v>0.8</v>
      </c>
      <c r="W234">
        <v>0.3</v>
      </c>
      <c r="X234">
        <v>0.5</v>
      </c>
      <c r="Y234">
        <v>0.8</v>
      </c>
      <c r="Z234">
        <v>1.8</v>
      </c>
      <c r="AA234">
        <v>15.5</v>
      </c>
      <c r="AB234">
        <v>0</v>
      </c>
      <c r="AC234">
        <v>0</v>
      </c>
      <c r="AD234">
        <v>7</v>
      </c>
    </row>
    <row r="235" spans="1:30" x14ac:dyDescent="0.3">
      <c r="A235">
        <v>234</v>
      </c>
      <c r="B235" t="s">
        <v>438</v>
      </c>
      <c r="C235" t="s">
        <v>94</v>
      </c>
      <c r="D235">
        <v>22</v>
      </c>
      <c r="E235">
        <v>3</v>
      </c>
      <c r="F235">
        <v>3</v>
      </c>
      <c r="G235">
        <v>0</v>
      </c>
      <c r="H235">
        <v>19.7</v>
      </c>
      <c r="I235">
        <v>5</v>
      </c>
      <c r="J235">
        <v>1.7</v>
      </c>
      <c r="K235">
        <v>3.3</v>
      </c>
      <c r="L235">
        <v>50</v>
      </c>
      <c r="M235">
        <v>1</v>
      </c>
      <c r="N235">
        <v>2</v>
      </c>
      <c r="O235">
        <v>50</v>
      </c>
      <c r="P235">
        <v>0.7</v>
      </c>
      <c r="Q235">
        <v>0.7</v>
      </c>
      <c r="R235">
        <v>100</v>
      </c>
      <c r="S235">
        <v>0</v>
      </c>
      <c r="T235">
        <v>1.7</v>
      </c>
      <c r="U235">
        <v>1.7</v>
      </c>
      <c r="V235">
        <v>1</v>
      </c>
      <c r="W235">
        <v>0.3</v>
      </c>
      <c r="X235">
        <v>0.3</v>
      </c>
      <c r="Y235">
        <v>0</v>
      </c>
      <c r="Z235">
        <v>2.7</v>
      </c>
      <c r="AA235">
        <v>9.1999999999999993</v>
      </c>
      <c r="AB235">
        <v>0</v>
      </c>
      <c r="AC235">
        <v>0</v>
      </c>
      <c r="AD235">
        <v>5</v>
      </c>
    </row>
    <row r="236" spans="1:30" x14ac:dyDescent="0.3">
      <c r="A236">
        <v>235</v>
      </c>
      <c r="B236" t="s">
        <v>74</v>
      </c>
      <c r="C236" t="s">
        <v>71</v>
      </c>
      <c r="D236">
        <v>27</v>
      </c>
      <c r="E236">
        <v>3</v>
      </c>
      <c r="F236">
        <v>1</v>
      </c>
      <c r="G236">
        <v>2</v>
      </c>
      <c r="H236">
        <v>19.7</v>
      </c>
      <c r="I236">
        <v>7.7</v>
      </c>
      <c r="J236">
        <v>3.7</v>
      </c>
      <c r="K236">
        <v>6.3</v>
      </c>
      <c r="L236">
        <v>57.9</v>
      </c>
      <c r="M236">
        <v>0</v>
      </c>
      <c r="N236">
        <v>0.3</v>
      </c>
      <c r="O236">
        <v>0</v>
      </c>
      <c r="P236">
        <v>0.3</v>
      </c>
      <c r="Q236">
        <v>0.7</v>
      </c>
      <c r="R236">
        <v>50</v>
      </c>
      <c r="S236">
        <v>2.2999999999999998</v>
      </c>
      <c r="T236">
        <v>2</v>
      </c>
      <c r="U236">
        <v>4.3</v>
      </c>
      <c r="V236">
        <v>1.7</v>
      </c>
      <c r="W236">
        <v>0.7</v>
      </c>
      <c r="X236">
        <v>0.3</v>
      </c>
      <c r="Y236">
        <v>0.3</v>
      </c>
      <c r="Z236">
        <v>3</v>
      </c>
      <c r="AA236">
        <v>16.7</v>
      </c>
      <c r="AB236">
        <v>0</v>
      </c>
      <c r="AC236">
        <v>0</v>
      </c>
      <c r="AD236">
        <v>5.3</v>
      </c>
    </row>
    <row r="237" spans="1:30" x14ac:dyDescent="0.3">
      <c r="A237">
        <v>236</v>
      </c>
      <c r="B237" t="s">
        <v>229</v>
      </c>
      <c r="C237" t="s">
        <v>71</v>
      </c>
      <c r="D237">
        <v>32</v>
      </c>
      <c r="E237">
        <v>4</v>
      </c>
      <c r="F237">
        <v>2</v>
      </c>
      <c r="G237">
        <v>2</v>
      </c>
      <c r="H237">
        <v>19.399999999999999</v>
      </c>
      <c r="I237">
        <v>15.3</v>
      </c>
      <c r="J237">
        <v>5.8</v>
      </c>
      <c r="K237">
        <v>12</v>
      </c>
      <c r="L237">
        <v>47.9</v>
      </c>
      <c r="M237">
        <v>3</v>
      </c>
      <c r="N237">
        <v>7.3</v>
      </c>
      <c r="O237">
        <v>41.4</v>
      </c>
      <c r="P237">
        <v>0.8</v>
      </c>
      <c r="Q237">
        <v>0.8</v>
      </c>
      <c r="R237">
        <v>100</v>
      </c>
      <c r="S237">
        <v>0.8</v>
      </c>
      <c r="T237">
        <v>4</v>
      </c>
      <c r="U237">
        <v>4.8</v>
      </c>
      <c r="V237">
        <v>1.8</v>
      </c>
      <c r="W237">
        <v>0.3</v>
      </c>
      <c r="X237">
        <v>0</v>
      </c>
      <c r="Y237">
        <v>0</v>
      </c>
      <c r="Z237">
        <v>2.2999999999999998</v>
      </c>
      <c r="AA237">
        <v>23.3</v>
      </c>
      <c r="AB237">
        <v>0</v>
      </c>
      <c r="AC237">
        <v>0</v>
      </c>
      <c r="AD237">
        <v>3</v>
      </c>
    </row>
    <row r="238" spans="1:30" x14ac:dyDescent="0.3">
      <c r="A238">
        <v>237</v>
      </c>
      <c r="B238" t="s">
        <v>253</v>
      </c>
      <c r="C238" t="s">
        <v>104</v>
      </c>
      <c r="D238">
        <v>22</v>
      </c>
      <c r="E238">
        <v>4</v>
      </c>
      <c r="F238">
        <v>2</v>
      </c>
      <c r="G238">
        <v>2</v>
      </c>
      <c r="H238">
        <v>19.100000000000001</v>
      </c>
      <c r="I238">
        <v>15</v>
      </c>
      <c r="J238">
        <v>5</v>
      </c>
      <c r="K238">
        <v>6.5</v>
      </c>
      <c r="L238">
        <v>76.900000000000006</v>
      </c>
      <c r="M238">
        <v>0</v>
      </c>
      <c r="N238">
        <v>0.3</v>
      </c>
      <c r="O238">
        <v>0</v>
      </c>
      <c r="P238">
        <v>5</v>
      </c>
      <c r="Q238">
        <v>5.5</v>
      </c>
      <c r="R238">
        <v>90.9</v>
      </c>
      <c r="S238">
        <v>2.8</v>
      </c>
      <c r="T238">
        <v>4.5</v>
      </c>
      <c r="U238">
        <v>7.3</v>
      </c>
      <c r="V238">
        <v>1</v>
      </c>
      <c r="W238">
        <v>1.3</v>
      </c>
      <c r="X238">
        <v>0.8</v>
      </c>
      <c r="Y238">
        <v>2</v>
      </c>
      <c r="Z238">
        <v>3.3</v>
      </c>
      <c r="AA238">
        <v>32.200000000000003</v>
      </c>
      <c r="AB238">
        <v>0</v>
      </c>
      <c r="AC238">
        <v>0</v>
      </c>
      <c r="AD238">
        <v>7</v>
      </c>
    </row>
    <row r="239" spans="1:30" x14ac:dyDescent="0.3">
      <c r="A239">
        <v>238</v>
      </c>
      <c r="B239" t="s">
        <v>335</v>
      </c>
      <c r="C239" t="s">
        <v>122</v>
      </c>
      <c r="D239">
        <v>22</v>
      </c>
      <c r="E239">
        <v>3</v>
      </c>
      <c r="F239">
        <v>0</v>
      </c>
      <c r="G239">
        <v>3</v>
      </c>
      <c r="H239">
        <v>19</v>
      </c>
      <c r="I239">
        <v>8.3000000000000007</v>
      </c>
      <c r="J239">
        <v>2.7</v>
      </c>
      <c r="K239">
        <v>7</v>
      </c>
      <c r="L239">
        <v>38.1</v>
      </c>
      <c r="M239">
        <v>1.3</v>
      </c>
      <c r="N239">
        <v>4.7</v>
      </c>
      <c r="O239">
        <v>28.6</v>
      </c>
      <c r="P239">
        <v>1.7</v>
      </c>
      <c r="Q239">
        <v>3.3</v>
      </c>
      <c r="R239">
        <v>50</v>
      </c>
      <c r="S239">
        <v>0</v>
      </c>
      <c r="T239">
        <v>1</v>
      </c>
      <c r="U239">
        <v>1</v>
      </c>
      <c r="V239">
        <v>0.3</v>
      </c>
      <c r="W239">
        <v>1.7</v>
      </c>
      <c r="X239">
        <v>0.3</v>
      </c>
      <c r="Y239">
        <v>0.3</v>
      </c>
      <c r="Z239">
        <v>1.7</v>
      </c>
      <c r="AA239">
        <v>10.4</v>
      </c>
      <c r="AB239">
        <v>0</v>
      </c>
      <c r="AC239">
        <v>0</v>
      </c>
      <c r="AD239">
        <v>-9</v>
      </c>
    </row>
    <row r="240" spans="1:30" x14ac:dyDescent="0.3">
      <c r="A240">
        <v>239</v>
      </c>
      <c r="B240" t="s">
        <v>264</v>
      </c>
      <c r="C240" t="s">
        <v>139</v>
      </c>
      <c r="D240">
        <v>36</v>
      </c>
      <c r="E240">
        <v>4</v>
      </c>
      <c r="F240">
        <v>4</v>
      </c>
      <c r="G240">
        <v>0</v>
      </c>
      <c r="H240">
        <v>19</v>
      </c>
      <c r="I240">
        <v>7.3</v>
      </c>
      <c r="J240">
        <v>2.2999999999999998</v>
      </c>
      <c r="K240">
        <v>5.5</v>
      </c>
      <c r="L240">
        <v>40.9</v>
      </c>
      <c r="M240">
        <v>1</v>
      </c>
      <c r="N240">
        <v>2.2999999999999998</v>
      </c>
      <c r="O240">
        <v>44.4</v>
      </c>
      <c r="P240">
        <v>1.8</v>
      </c>
      <c r="Q240">
        <v>2</v>
      </c>
      <c r="R240">
        <v>87.5</v>
      </c>
      <c r="S240">
        <v>0</v>
      </c>
      <c r="T240">
        <v>1</v>
      </c>
      <c r="U240">
        <v>1</v>
      </c>
      <c r="V240">
        <v>1.3</v>
      </c>
      <c r="W240">
        <v>0.5</v>
      </c>
      <c r="X240">
        <v>0.3</v>
      </c>
      <c r="Y240">
        <v>0</v>
      </c>
      <c r="Z240">
        <v>1.8</v>
      </c>
      <c r="AA240">
        <v>10.6</v>
      </c>
      <c r="AB240">
        <v>0</v>
      </c>
      <c r="AC240">
        <v>0</v>
      </c>
      <c r="AD240">
        <v>-4</v>
      </c>
    </row>
    <row r="241" spans="1:30" x14ac:dyDescent="0.3">
      <c r="A241">
        <v>240</v>
      </c>
      <c r="B241" t="s">
        <v>416</v>
      </c>
      <c r="C241" t="s">
        <v>119</v>
      </c>
      <c r="D241">
        <v>22</v>
      </c>
      <c r="E241">
        <v>3</v>
      </c>
      <c r="F241">
        <v>2</v>
      </c>
      <c r="G241">
        <v>1</v>
      </c>
      <c r="H241">
        <v>18.899999999999999</v>
      </c>
      <c r="I241">
        <v>6</v>
      </c>
      <c r="J241">
        <v>2.7</v>
      </c>
      <c r="K241">
        <v>3</v>
      </c>
      <c r="L241">
        <v>88.9</v>
      </c>
      <c r="M241">
        <v>0</v>
      </c>
      <c r="N241">
        <v>0</v>
      </c>
      <c r="O241">
        <v>0</v>
      </c>
      <c r="P241">
        <v>0.7</v>
      </c>
      <c r="Q241">
        <v>1</v>
      </c>
      <c r="R241">
        <v>66.7</v>
      </c>
      <c r="S241">
        <v>1.3</v>
      </c>
      <c r="T241">
        <v>5</v>
      </c>
      <c r="U241">
        <v>6.3</v>
      </c>
      <c r="V241">
        <v>0.3</v>
      </c>
      <c r="W241">
        <v>1.7</v>
      </c>
      <c r="X241">
        <v>0</v>
      </c>
      <c r="Y241">
        <v>0.3</v>
      </c>
      <c r="Z241">
        <v>1.3</v>
      </c>
      <c r="AA241">
        <v>13.4</v>
      </c>
      <c r="AB241">
        <v>1</v>
      </c>
      <c r="AC241">
        <v>0</v>
      </c>
      <c r="AD241">
        <v>3</v>
      </c>
    </row>
    <row r="242" spans="1:30" x14ac:dyDescent="0.3">
      <c r="A242">
        <v>241</v>
      </c>
      <c r="B242" t="s">
        <v>238</v>
      </c>
      <c r="C242" t="s">
        <v>129</v>
      </c>
      <c r="D242">
        <v>25</v>
      </c>
      <c r="E242">
        <v>4</v>
      </c>
      <c r="F242">
        <v>3</v>
      </c>
      <c r="G242">
        <v>1</v>
      </c>
      <c r="H242">
        <v>18.8</v>
      </c>
      <c r="I242">
        <v>9.5</v>
      </c>
      <c r="J242">
        <v>3.8</v>
      </c>
      <c r="K242">
        <v>7.8</v>
      </c>
      <c r="L242">
        <v>48.4</v>
      </c>
      <c r="M242">
        <v>0.5</v>
      </c>
      <c r="N242">
        <v>1.8</v>
      </c>
      <c r="O242">
        <v>28.6</v>
      </c>
      <c r="P242">
        <v>1.5</v>
      </c>
      <c r="Q242">
        <v>2</v>
      </c>
      <c r="R242">
        <v>75</v>
      </c>
      <c r="S242">
        <v>0.8</v>
      </c>
      <c r="T242">
        <v>3</v>
      </c>
      <c r="U242">
        <v>3.8</v>
      </c>
      <c r="V242">
        <v>3</v>
      </c>
      <c r="W242">
        <v>1.8</v>
      </c>
      <c r="X242">
        <v>0.3</v>
      </c>
      <c r="Y242">
        <v>0</v>
      </c>
      <c r="Z242">
        <v>0.8</v>
      </c>
      <c r="AA242">
        <v>17.5</v>
      </c>
      <c r="AB242">
        <v>0</v>
      </c>
      <c r="AC242">
        <v>0</v>
      </c>
      <c r="AD242">
        <v>2.8</v>
      </c>
    </row>
    <row r="243" spans="1:30" x14ac:dyDescent="0.3">
      <c r="A243">
        <v>242</v>
      </c>
      <c r="B243" t="s">
        <v>406</v>
      </c>
      <c r="C243" t="s">
        <v>106</v>
      </c>
      <c r="D243">
        <v>29</v>
      </c>
      <c r="E243">
        <v>2</v>
      </c>
      <c r="F243">
        <v>1</v>
      </c>
      <c r="G243">
        <v>1</v>
      </c>
      <c r="H243">
        <v>18.600000000000001</v>
      </c>
      <c r="I243">
        <v>6.5</v>
      </c>
      <c r="J243">
        <v>2.5</v>
      </c>
      <c r="K243">
        <v>7</v>
      </c>
      <c r="L243">
        <v>35.700000000000003</v>
      </c>
      <c r="M243">
        <v>1</v>
      </c>
      <c r="N243">
        <v>3.5</v>
      </c>
      <c r="O243">
        <v>28.6</v>
      </c>
      <c r="P243">
        <v>0.5</v>
      </c>
      <c r="Q243">
        <v>1</v>
      </c>
      <c r="R243">
        <v>50</v>
      </c>
      <c r="S243">
        <v>0.5</v>
      </c>
      <c r="T243">
        <v>0.5</v>
      </c>
      <c r="U243">
        <v>1</v>
      </c>
      <c r="V243">
        <v>1</v>
      </c>
      <c r="W243">
        <v>0.5</v>
      </c>
      <c r="X243">
        <v>1.5</v>
      </c>
      <c r="Y243">
        <v>0</v>
      </c>
      <c r="Z243">
        <v>1.5</v>
      </c>
      <c r="AA243">
        <v>13.2</v>
      </c>
      <c r="AB243">
        <v>0</v>
      </c>
      <c r="AC243">
        <v>0</v>
      </c>
      <c r="AD243">
        <v>-6</v>
      </c>
    </row>
    <row r="244" spans="1:30" x14ac:dyDescent="0.3">
      <c r="A244">
        <v>243</v>
      </c>
      <c r="B244" t="s">
        <v>580</v>
      </c>
      <c r="C244" t="s">
        <v>88</v>
      </c>
      <c r="D244">
        <v>24</v>
      </c>
      <c r="E244">
        <v>2</v>
      </c>
      <c r="F244">
        <v>1</v>
      </c>
      <c r="G244">
        <v>1</v>
      </c>
      <c r="H244">
        <v>18.600000000000001</v>
      </c>
      <c r="I244">
        <v>6.5</v>
      </c>
      <c r="J244">
        <v>2</v>
      </c>
      <c r="K244">
        <v>5</v>
      </c>
      <c r="L244">
        <v>40</v>
      </c>
      <c r="M244">
        <v>1</v>
      </c>
      <c r="N244">
        <v>2.5</v>
      </c>
      <c r="O244">
        <v>40</v>
      </c>
      <c r="P244">
        <v>1.5</v>
      </c>
      <c r="Q244">
        <v>1.5</v>
      </c>
      <c r="R244">
        <v>100</v>
      </c>
      <c r="S244">
        <v>0</v>
      </c>
      <c r="T244">
        <v>1</v>
      </c>
      <c r="U244">
        <v>1</v>
      </c>
      <c r="V244">
        <v>2.5</v>
      </c>
      <c r="W244">
        <v>0</v>
      </c>
      <c r="X244">
        <v>0.5</v>
      </c>
      <c r="Y244">
        <v>0.5</v>
      </c>
      <c r="Z244">
        <v>2.5</v>
      </c>
      <c r="AA244">
        <v>14.5</v>
      </c>
      <c r="AB244">
        <v>0</v>
      </c>
      <c r="AC244">
        <v>0</v>
      </c>
      <c r="AD244">
        <v>24</v>
      </c>
    </row>
    <row r="245" spans="1:30" x14ac:dyDescent="0.3">
      <c r="A245">
        <v>244</v>
      </c>
      <c r="B245" t="s">
        <v>188</v>
      </c>
      <c r="C245" t="s">
        <v>110</v>
      </c>
      <c r="D245">
        <v>24</v>
      </c>
      <c r="E245">
        <v>2</v>
      </c>
      <c r="F245">
        <v>1</v>
      </c>
      <c r="G245">
        <v>1</v>
      </c>
      <c r="H245">
        <v>18.5</v>
      </c>
      <c r="I245">
        <v>11</v>
      </c>
      <c r="J245">
        <v>4</v>
      </c>
      <c r="K245">
        <v>7.5</v>
      </c>
      <c r="L245">
        <v>53.3</v>
      </c>
      <c r="M245">
        <v>2</v>
      </c>
      <c r="N245">
        <v>4.5</v>
      </c>
      <c r="O245">
        <v>44.4</v>
      </c>
      <c r="P245">
        <v>1</v>
      </c>
      <c r="Q245">
        <v>2</v>
      </c>
      <c r="R245">
        <v>50</v>
      </c>
      <c r="S245">
        <v>0.5</v>
      </c>
      <c r="T245">
        <v>1.5</v>
      </c>
      <c r="U245">
        <v>2</v>
      </c>
      <c r="V245">
        <v>0</v>
      </c>
      <c r="W245">
        <v>0</v>
      </c>
      <c r="X245">
        <v>1.5</v>
      </c>
      <c r="Y245">
        <v>0</v>
      </c>
      <c r="Z245">
        <v>0.5</v>
      </c>
      <c r="AA245">
        <v>17.899999999999999</v>
      </c>
      <c r="AB245">
        <v>0</v>
      </c>
      <c r="AC245">
        <v>0</v>
      </c>
      <c r="AD245">
        <v>-5</v>
      </c>
    </row>
    <row r="246" spans="1:30" x14ac:dyDescent="0.3">
      <c r="A246">
        <v>245</v>
      </c>
      <c r="B246" t="s">
        <v>2271</v>
      </c>
      <c r="C246" t="s">
        <v>94</v>
      </c>
      <c r="D246">
        <v>32</v>
      </c>
      <c r="E246">
        <v>4</v>
      </c>
      <c r="F246">
        <v>3</v>
      </c>
      <c r="G246">
        <v>1</v>
      </c>
      <c r="H246">
        <v>18.399999999999999</v>
      </c>
      <c r="I246">
        <v>4.8</v>
      </c>
      <c r="J246">
        <v>1.8</v>
      </c>
      <c r="K246">
        <v>4.5</v>
      </c>
      <c r="L246">
        <v>38.9</v>
      </c>
      <c r="M246">
        <v>0.3</v>
      </c>
      <c r="N246">
        <v>1.8</v>
      </c>
      <c r="O246">
        <v>14.3</v>
      </c>
      <c r="P246">
        <v>1</v>
      </c>
      <c r="Q246">
        <v>1</v>
      </c>
      <c r="R246">
        <v>100</v>
      </c>
      <c r="S246">
        <v>0</v>
      </c>
      <c r="T246">
        <v>0.8</v>
      </c>
      <c r="U246">
        <v>0.8</v>
      </c>
      <c r="V246">
        <v>2.8</v>
      </c>
      <c r="W246">
        <v>0.8</v>
      </c>
      <c r="X246">
        <v>0.5</v>
      </c>
      <c r="Y246">
        <v>0</v>
      </c>
      <c r="Z246">
        <v>2</v>
      </c>
      <c r="AA246">
        <v>10.5</v>
      </c>
      <c r="AB246">
        <v>0</v>
      </c>
      <c r="AC246">
        <v>0</v>
      </c>
      <c r="AD246">
        <v>-6.5</v>
      </c>
    </row>
    <row r="247" spans="1:30" x14ac:dyDescent="0.3">
      <c r="A247">
        <v>246</v>
      </c>
      <c r="B247" t="s">
        <v>230</v>
      </c>
      <c r="C247" t="s">
        <v>94</v>
      </c>
      <c r="D247">
        <v>27</v>
      </c>
      <c r="E247">
        <v>4</v>
      </c>
      <c r="F247">
        <v>3</v>
      </c>
      <c r="G247">
        <v>1</v>
      </c>
      <c r="H247">
        <v>18.399999999999999</v>
      </c>
      <c r="I247">
        <v>7</v>
      </c>
      <c r="J247">
        <v>2.5</v>
      </c>
      <c r="K247">
        <v>6.3</v>
      </c>
      <c r="L247">
        <v>40</v>
      </c>
      <c r="M247">
        <v>1.8</v>
      </c>
      <c r="N247">
        <v>4.3</v>
      </c>
      <c r="O247">
        <v>41.2</v>
      </c>
      <c r="P247">
        <v>0.3</v>
      </c>
      <c r="Q247">
        <v>0.5</v>
      </c>
      <c r="R247">
        <v>50</v>
      </c>
      <c r="S247">
        <v>0</v>
      </c>
      <c r="T247">
        <v>2.5</v>
      </c>
      <c r="U247">
        <v>2.5</v>
      </c>
      <c r="V247">
        <v>0.8</v>
      </c>
      <c r="W247">
        <v>0.3</v>
      </c>
      <c r="X247">
        <v>0.3</v>
      </c>
      <c r="Y247">
        <v>0.5</v>
      </c>
      <c r="Z247">
        <v>2</v>
      </c>
      <c r="AA247">
        <v>13.1</v>
      </c>
      <c r="AB247">
        <v>0</v>
      </c>
      <c r="AC247">
        <v>0</v>
      </c>
      <c r="AD247">
        <v>-1.8</v>
      </c>
    </row>
    <row r="248" spans="1:30" x14ac:dyDescent="0.3">
      <c r="A248">
        <v>247</v>
      </c>
      <c r="B248" t="s">
        <v>2157</v>
      </c>
      <c r="C248" t="s">
        <v>116</v>
      </c>
      <c r="D248">
        <v>21</v>
      </c>
      <c r="E248">
        <v>4</v>
      </c>
      <c r="F248">
        <v>0</v>
      </c>
      <c r="G248">
        <v>4</v>
      </c>
      <c r="H248">
        <v>18.3</v>
      </c>
      <c r="I248">
        <v>7</v>
      </c>
      <c r="J248">
        <v>2.8</v>
      </c>
      <c r="K248">
        <v>6</v>
      </c>
      <c r="L248">
        <v>45.8</v>
      </c>
      <c r="M248">
        <v>1.3</v>
      </c>
      <c r="N248">
        <v>3.8</v>
      </c>
      <c r="O248">
        <v>33.299999999999997</v>
      </c>
      <c r="P248">
        <v>0.3</v>
      </c>
      <c r="Q248">
        <v>0.3</v>
      </c>
      <c r="R248">
        <v>100</v>
      </c>
      <c r="S248">
        <v>0</v>
      </c>
      <c r="T248">
        <v>3</v>
      </c>
      <c r="U248">
        <v>3</v>
      </c>
      <c r="V248">
        <v>0</v>
      </c>
      <c r="W248">
        <v>0.3</v>
      </c>
      <c r="X248">
        <v>0</v>
      </c>
      <c r="Y248">
        <v>1</v>
      </c>
      <c r="Z248">
        <v>2</v>
      </c>
      <c r="AA248">
        <v>13.4</v>
      </c>
      <c r="AB248">
        <v>0</v>
      </c>
      <c r="AC248">
        <v>0</v>
      </c>
      <c r="AD248">
        <v>-16.8</v>
      </c>
    </row>
    <row r="249" spans="1:30" x14ac:dyDescent="0.3">
      <c r="A249">
        <v>248</v>
      </c>
      <c r="B249" t="s">
        <v>341</v>
      </c>
      <c r="C249" t="s">
        <v>104</v>
      </c>
      <c r="D249">
        <v>19</v>
      </c>
      <c r="E249">
        <v>3</v>
      </c>
      <c r="F249">
        <v>1</v>
      </c>
      <c r="G249">
        <v>2</v>
      </c>
      <c r="H249">
        <v>18.2</v>
      </c>
      <c r="I249">
        <v>5.7</v>
      </c>
      <c r="J249">
        <v>2.2999999999999998</v>
      </c>
      <c r="K249">
        <v>6</v>
      </c>
      <c r="L249">
        <v>38.9</v>
      </c>
      <c r="M249">
        <v>1</v>
      </c>
      <c r="N249">
        <v>2.7</v>
      </c>
      <c r="O249">
        <v>37.5</v>
      </c>
      <c r="P249">
        <v>0</v>
      </c>
      <c r="Q249">
        <v>0</v>
      </c>
      <c r="R249">
        <v>0</v>
      </c>
      <c r="S249">
        <v>0.7</v>
      </c>
      <c r="T249">
        <v>1</v>
      </c>
      <c r="U249">
        <v>1.7</v>
      </c>
      <c r="V249">
        <v>2</v>
      </c>
      <c r="W249">
        <v>0.3</v>
      </c>
      <c r="X249">
        <v>0</v>
      </c>
      <c r="Y249">
        <v>1</v>
      </c>
      <c r="Z249">
        <v>1</v>
      </c>
      <c r="AA249">
        <v>13.3</v>
      </c>
      <c r="AB249">
        <v>0</v>
      </c>
      <c r="AC249">
        <v>0</v>
      </c>
      <c r="AD249">
        <v>8.3000000000000007</v>
      </c>
    </row>
    <row r="250" spans="1:30" x14ac:dyDescent="0.3">
      <c r="A250">
        <v>249</v>
      </c>
      <c r="B250" t="s">
        <v>76</v>
      </c>
      <c r="C250" t="s">
        <v>71</v>
      </c>
      <c r="D250">
        <v>28</v>
      </c>
      <c r="E250">
        <v>4</v>
      </c>
      <c r="F250">
        <v>2</v>
      </c>
      <c r="G250">
        <v>2</v>
      </c>
      <c r="H250">
        <v>18.100000000000001</v>
      </c>
      <c r="I250">
        <v>8.5</v>
      </c>
      <c r="J250">
        <v>3.3</v>
      </c>
      <c r="K250">
        <v>7.5</v>
      </c>
      <c r="L250">
        <v>43.3</v>
      </c>
      <c r="M250">
        <v>1</v>
      </c>
      <c r="N250">
        <v>2.5</v>
      </c>
      <c r="O250">
        <v>40</v>
      </c>
      <c r="P250">
        <v>1</v>
      </c>
      <c r="Q250">
        <v>1.3</v>
      </c>
      <c r="R250">
        <v>80</v>
      </c>
      <c r="S250">
        <v>0</v>
      </c>
      <c r="T250">
        <v>2.5</v>
      </c>
      <c r="U250">
        <v>2.5</v>
      </c>
      <c r="V250">
        <v>4.8</v>
      </c>
      <c r="W250">
        <v>1</v>
      </c>
      <c r="X250">
        <v>0.3</v>
      </c>
      <c r="Y250">
        <v>0.5</v>
      </c>
      <c r="Z250">
        <v>1.5</v>
      </c>
      <c r="AA250">
        <v>19.899999999999999</v>
      </c>
      <c r="AB250">
        <v>0</v>
      </c>
      <c r="AC250">
        <v>0</v>
      </c>
      <c r="AD250">
        <v>10.8</v>
      </c>
    </row>
    <row r="251" spans="1:30" x14ac:dyDescent="0.3">
      <c r="A251">
        <v>250</v>
      </c>
      <c r="B251" t="s">
        <v>273</v>
      </c>
      <c r="C251" t="s">
        <v>113</v>
      </c>
      <c r="D251">
        <v>25</v>
      </c>
      <c r="E251">
        <v>4</v>
      </c>
      <c r="F251">
        <v>2</v>
      </c>
      <c r="G251">
        <v>2</v>
      </c>
      <c r="H251">
        <v>18.100000000000001</v>
      </c>
      <c r="I251">
        <v>8.5</v>
      </c>
      <c r="J251">
        <v>2.5</v>
      </c>
      <c r="K251">
        <v>8</v>
      </c>
      <c r="L251">
        <v>31.3</v>
      </c>
      <c r="M251">
        <v>0.8</v>
      </c>
      <c r="N251">
        <v>3.8</v>
      </c>
      <c r="O251">
        <v>20</v>
      </c>
      <c r="P251">
        <v>2.8</v>
      </c>
      <c r="Q251">
        <v>2.8</v>
      </c>
      <c r="R251">
        <v>100</v>
      </c>
      <c r="S251">
        <v>0.3</v>
      </c>
      <c r="T251">
        <v>1.3</v>
      </c>
      <c r="U251">
        <v>1.5</v>
      </c>
      <c r="V251">
        <v>2.2999999999999998</v>
      </c>
      <c r="W251">
        <v>1</v>
      </c>
      <c r="X251">
        <v>0.5</v>
      </c>
      <c r="Y251">
        <v>0.5</v>
      </c>
      <c r="Z251">
        <v>1.3</v>
      </c>
      <c r="AA251">
        <v>15.7</v>
      </c>
      <c r="AB251">
        <v>0</v>
      </c>
      <c r="AC251">
        <v>0</v>
      </c>
      <c r="AD251">
        <v>-10.5</v>
      </c>
    </row>
    <row r="252" spans="1:30" x14ac:dyDescent="0.3">
      <c r="A252">
        <v>251</v>
      </c>
      <c r="B252" t="s">
        <v>349</v>
      </c>
      <c r="C252" t="s">
        <v>92</v>
      </c>
      <c r="D252">
        <v>22</v>
      </c>
      <c r="E252">
        <v>4</v>
      </c>
      <c r="F252">
        <v>4</v>
      </c>
      <c r="G252">
        <v>0</v>
      </c>
      <c r="H252">
        <v>18</v>
      </c>
      <c r="I252">
        <v>5.8</v>
      </c>
      <c r="J252">
        <v>2</v>
      </c>
      <c r="K252">
        <v>6.3</v>
      </c>
      <c r="L252">
        <v>32</v>
      </c>
      <c r="M252">
        <v>0.5</v>
      </c>
      <c r="N252">
        <v>3.3</v>
      </c>
      <c r="O252">
        <v>15.4</v>
      </c>
      <c r="P252">
        <v>1.3</v>
      </c>
      <c r="Q252">
        <v>1.5</v>
      </c>
      <c r="R252">
        <v>83.3</v>
      </c>
      <c r="S252">
        <v>1.3</v>
      </c>
      <c r="T252">
        <v>1.3</v>
      </c>
      <c r="U252">
        <v>2.5</v>
      </c>
      <c r="V252">
        <v>1.3</v>
      </c>
      <c r="W252">
        <v>0.3</v>
      </c>
      <c r="X252">
        <v>0</v>
      </c>
      <c r="Y252">
        <v>0.3</v>
      </c>
      <c r="Z252">
        <v>1.5</v>
      </c>
      <c r="AA252">
        <v>11.1</v>
      </c>
      <c r="AB252">
        <v>0</v>
      </c>
      <c r="AC252">
        <v>0</v>
      </c>
      <c r="AD252">
        <v>2.8</v>
      </c>
    </row>
    <row r="253" spans="1:30" x14ac:dyDescent="0.3">
      <c r="A253">
        <v>252</v>
      </c>
      <c r="B253" t="s">
        <v>80</v>
      </c>
      <c r="C253" t="s">
        <v>71</v>
      </c>
      <c r="D253">
        <v>26</v>
      </c>
      <c r="E253">
        <v>4</v>
      </c>
      <c r="F253">
        <v>2</v>
      </c>
      <c r="G253">
        <v>2</v>
      </c>
      <c r="H253">
        <v>18</v>
      </c>
      <c r="I253">
        <v>5</v>
      </c>
      <c r="J253">
        <v>2</v>
      </c>
      <c r="K253">
        <v>5.8</v>
      </c>
      <c r="L253">
        <v>34.799999999999997</v>
      </c>
      <c r="M253">
        <v>1</v>
      </c>
      <c r="N253">
        <v>3.5</v>
      </c>
      <c r="O253">
        <v>28.6</v>
      </c>
      <c r="P253">
        <v>0</v>
      </c>
      <c r="Q253">
        <v>0</v>
      </c>
      <c r="R253">
        <v>0</v>
      </c>
      <c r="S253">
        <v>0.3</v>
      </c>
      <c r="T253">
        <v>1.3</v>
      </c>
      <c r="U253">
        <v>1.5</v>
      </c>
      <c r="V253">
        <v>2</v>
      </c>
      <c r="W253">
        <v>0.8</v>
      </c>
      <c r="X253">
        <v>1</v>
      </c>
      <c r="Y253">
        <v>0</v>
      </c>
      <c r="Z253">
        <v>1.8</v>
      </c>
      <c r="AA253">
        <v>12.1</v>
      </c>
      <c r="AB253">
        <v>0</v>
      </c>
      <c r="AC253">
        <v>0</v>
      </c>
      <c r="AD253">
        <v>3.8</v>
      </c>
    </row>
    <row r="254" spans="1:30" x14ac:dyDescent="0.3">
      <c r="A254">
        <v>253</v>
      </c>
      <c r="B254" t="s">
        <v>279</v>
      </c>
      <c r="C254" t="s">
        <v>116</v>
      </c>
      <c r="D254">
        <v>20</v>
      </c>
      <c r="E254">
        <v>4</v>
      </c>
      <c r="F254">
        <v>0</v>
      </c>
      <c r="G254">
        <v>4</v>
      </c>
      <c r="H254">
        <v>17.8</v>
      </c>
      <c r="I254">
        <v>2.8</v>
      </c>
      <c r="J254">
        <v>1</v>
      </c>
      <c r="K254">
        <v>6.8</v>
      </c>
      <c r="L254">
        <v>14.8</v>
      </c>
      <c r="M254">
        <v>0</v>
      </c>
      <c r="N254">
        <v>1</v>
      </c>
      <c r="O254">
        <v>0</v>
      </c>
      <c r="P254">
        <v>0.8</v>
      </c>
      <c r="Q254">
        <v>1</v>
      </c>
      <c r="R254">
        <v>75</v>
      </c>
      <c r="S254">
        <v>0.5</v>
      </c>
      <c r="T254">
        <v>1.5</v>
      </c>
      <c r="U254">
        <v>2</v>
      </c>
      <c r="V254">
        <v>4.5</v>
      </c>
      <c r="W254">
        <v>2</v>
      </c>
      <c r="X254">
        <v>0.8</v>
      </c>
      <c r="Y254">
        <v>0</v>
      </c>
      <c r="Z254">
        <v>1</v>
      </c>
      <c r="AA254">
        <v>12.2</v>
      </c>
      <c r="AB254">
        <v>0</v>
      </c>
      <c r="AC254">
        <v>0</v>
      </c>
      <c r="AD254">
        <v>-14.8</v>
      </c>
    </row>
    <row r="255" spans="1:30" x14ac:dyDescent="0.3">
      <c r="A255">
        <v>254</v>
      </c>
      <c r="B255" t="s">
        <v>236</v>
      </c>
      <c r="C255" t="s">
        <v>106</v>
      </c>
      <c r="D255">
        <v>25</v>
      </c>
      <c r="E255">
        <v>2</v>
      </c>
      <c r="F255">
        <v>0</v>
      </c>
      <c r="G255">
        <v>2</v>
      </c>
      <c r="H255">
        <v>17.7</v>
      </c>
      <c r="I255">
        <v>7</v>
      </c>
      <c r="J255">
        <v>3</v>
      </c>
      <c r="K255">
        <v>5.5</v>
      </c>
      <c r="L255">
        <v>54.5</v>
      </c>
      <c r="M255">
        <v>0.5</v>
      </c>
      <c r="N255">
        <v>1.5</v>
      </c>
      <c r="O255">
        <v>33.299999999999997</v>
      </c>
      <c r="P255">
        <v>0.5</v>
      </c>
      <c r="Q255">
        <v>0.5</v>
      </c>
      <c r="R255">
        <v>100</v>
      </c>
      <c r="S255">
        <v>0.5</v>
      </c>
      <c r="T255">
        <v>1</v>
      </c>
      <c r="U255">
        <v>1.5</v>
      </c>
      <c r="V255">
        <v>0.5</v>
      </c>
      <c r="W255">
        <v>1</v>
      </c>
      <c r="X255">
        <v>0.5</v>
      </c>
      <c r="Y255">
        <v>0.5</v>
      </c>
      <c r="Z255">
        <v>2</v>
      </c>
      <c r="AA255">
        <v>11.6</v>
      </c>
      <c r="AB255">
        <v>0</v>
      </c>
      <c r="AC255">
        <v>0</v>
      </c>
      <c r="AD255">
        <v>0</v>
      </c>
    </row>
    <row r="256" spans="1:30" x14ac:dyDescent="0.3">
      <c r="A256">
        <v>255</v>
      </c>
      <c r="B256" t="s">
        <v>2201</v>
      </c>
      <c r="C256" t="s">
        <v>102</v>
      </c>
      <c r="D256">
        <v>25</v>
      </c>
      <c r="E256">
        <v>4</v>
      </c>
      <c r="F256">
        <v>3</v>
      </c>
      <c r="G256">
        <v>1</v>
      </c>
      <c r="H256">
        <v>17.600000000000001</v>
      </c>
      <c r="I256">
        <v>5.3</v>
      </c>
      <c r="J256">
        <v>2.2999999999999998</v>
      </c>
      <c r="K256">
        <v>3.5</v>
      </c>
      <c r="L256">
        <v>64.3</v>
      </c>
      <c r="M256">
        <v>0</v>
      </c>
      <c r="N256">
        <v>0</v>
      </c>
      <c r="O256">
        <v>0</v>
      </c>
      <c r="P256">
        <v>0.8</v>
      </c>
      <c r="Q256">
        <v>1</v>
      </c>
      <c r="R256">
        <v>75</v>
      </c>
      <c r="S256">
        <v>2</v>
      </c>
      <c r="T256">
        <v>4.8</v>
      </c>
      <c r="U256">
        <v>6.8</v>
      </c>
      <c r="V256">
        <v>0.5</v>
      </c>
      <c r="W256">
        <v>1</v>
      </c>
      <c r="X256">
        <v>1</v>
      </c>
      <c r="Y256">
        <v>1.8</v>
      </c>
      <c r="Z256">
        <v>2.5</v>
      </c>
      <c r="AA256">
        <v>21.4</v>
      </c>
      <c r="AB256">
        <v>0</v>
      </c>
      <c r="AC256">
        <v>0</v>
      </c>
      <c r="AD256">
        <v>2.2999999999999998</v>
      </c>
    </row>
    <row r="257" spans="1:30" x14ac:dyDescent="0.3">
      <c r="A257">
        <v>256</v>
      </c>
      <c r="B257" t="s">
        <v>49</v>
      </c>
      <c r="C257" t="s">
        <v>44</v>
      </c>
      <c r="D257">
        <v>31</v>
      </c>
      <c r="E257">
        <v>4</v>
      </c>
      <c r="F257">
        <v>1</v>
      </c>
      <c r="G257">
        <v>3</v>
      </c>
      <c r="H257">
        <v>17.5</v>
      </c>
      <c r="I257">
        <v>7.5</v>
      </c>
      <c r="J257">
        <v>2.5</v>
      </c>
      <c r="K257">
        <v>5</v>
      </c>
      <c r="L257">
        <v>50</v>
      </c>
      <c r="M257">
        <v>2.5</v>
      </c>
      <c r="N257">
        <v>5</v>
      </c>
      <c r="O257">
        <v>50</v>
      </c>
      <c r="P257">
        <v>0</v>
      </c>
      <c r="Q257">
        <v>0</v>
      </c>
      <c r="R257">
        <v>0</v>
      </c>
      <c r="S257">
        <v>0.5</v>
      </c>
      <c r="T257">
        <v>2.5</v>
      </c>
      <c r="U257">
        <v>3</v>
      </c>
      <c r="V257">
        <v>1.3</v>
      </c>
      <c r="W257">
        <v>0</v>
      </c>
      <c r="X257">
        <v>0</v>
      </c>
      <c r="Y257">
        <v>0</v>
      </c>
      <c r="Z257">
        <v>0.3</v>
      </c>
      <c r="AA257">
        <v>13</v>
      </c>
      <c r="AB257">
        <v>0</v>
      </c>
      <c r="AC257">
        <v>0</v>
      </c>
      <c r="AD257">
        <v>2.5</v>
      </c>
    </row>
    <row r="258" spans="1:30" x14ac:dyDescent="0.3">
      <c r="A258">
        <v>257</v>
      </c>
      <c r="B258" t="s">
        <v>390</v>
      </c>
      <c r="C258" t="s">
        <v>125</v>
      </c>
      <c r="D258">
        <v>20</v>
      </c>
      <c r="E258">
        <v>4</v>
      </c>
      <c r="F258">
        <v>3</v>
      </c>
      <c r="G258">
        <v>1</v>
      </c>
      <c r="H258">
        <v>17.5</v>
      </c>
      <c r="I258">
        <v>2</v>
      </c>
      <c r="J258">
        <v>0.8</v>
      </c>
      <c r="K258">
        <v>4</v>
      </c>
      <c r="L258">
        <v>18.8</v>
      </c>
      <c r="M258">
        <v>0.5</v>
      </c>
      <c r="N258">
        <v>3.5</v>
      </c>
      <c r="O258">
        <v>14.3</v>
      </c>
      <c r="P258">
        <v>0</v>
      </c>
      <c r="Q258">
        <v>0</v>
      </c>
      <c r="R258">
        <v>0</v>
      </c>
      <c r="S258">
        <v>0.8</v>
      </c>
      <c r="T258">
        <v>1.3</v>
      </c>
      <c r="U258">
        <v>2</v>
      </c>
      <c r="V258">
        <v>0.8</v>
      </c>
      <c r="W258">
        <v>0.8</v>
      </c>
      <c r="X258">
        <v>0</v>
      </c>
      <c r="Y258">
        <v>0.8</v>
      </c>
      <c r="Z258">
        <v>1</v>
      </c>
      <c r="AA258">
        <v>7</v>
      </c>
      <c r="AB258">
        <v>0</v>
      </c>
      <c r="AC258">
        <v>0</v>
      </c>
      <c r="AD258">
        <v>0.5</v>
      </c>
    </row>
    <row r="259" spans="1:30" x14ac:dyDescent="0.3">
      <c r="A259">
        <v>258</v>
      </c>
      <c r="B259" t="s">
        <v>421</v>
      </c>
      <c r="C259" t="s">
        <v>100</v>
      </c>
      <c r="D259">
        <v>25</v>
      </c>
      <c r="E259">
        <v>4</v>
      </c>
      <c r="F259">
        <v>3</v>
      </c>
      <c r="G259">
        <v>1</v>
      </c>
      <c r="H259">
        <v>17.100000000000001</v>
      </c>
      <c r="I259">
        <v>4.5</v>
      </c>
      <c r="J259">
        <v>1.5</v>
      </c>
      <c r="K259">
        <v>4</v>
      </c>
      <c r="L259">
        <v>37.5</v>
      </c>
      <c r="M259">
        <v>1</v>
      </c>
      <c r="N259">
        <v>2.8</v>
      </c>
      <c r="O259">
        <v>36.4</v>
      </c>
      <c r="P259">
        <v>0.5</v>
      </c>
      <c r="Q259">
        <v>0.8</v>
      </c>
      <c r="R259">
        <v>66.7</v>
      </c>
      <c r="S259">
        <v>0.8</v>
      </c>
      <c r="T259">
        <v>2.2999999999999998</v>
      </c>
      <c r="U259">
        <v>3</v>
      </c>
      <c r="V259">
        <v>1</v>
      </c>
      <c r="W259">
        <v>0.8</v>
      </c>
      <c r="X259">
        <v>0.3</v>
      </c>
      <c r="Y259">
        <v>0</v>
      </c>
      <c r="Z259">
        <v>1.3</v>
      </c>
      <c r="AA259">
        <v>9.6</v>
      </c>
      <c r="AB259">
        <v>0</v>
      </c>
      <c r="AC259">
        <v>0</v>
      </c>
      <c r="AD259">
        <v>-2.5</v>
      </c>
    </row>
    <row r="260" spans="1:30" x14ac:dyDescent="0.3">
      <c r="A260">
        <v>259</v>
      </c>
      <c r="B260" t="s">
        <v>312</v>
      </c>
      <c r="C260" t="s">
        <v>98</v>
      </c>
      <c r="D260">
        <v>22</v>
      </c>
      <c r="E260">
        <v>4</v>
      </c>
      <c r="F260">
        <v>1</v>
      </c>
      <c r="G260">
        <v>3</v>
      </c>
      <c r="H260">
        <v>17.100000000000001</v>
      </c>
      <c r="I260">
        <v>7.5</v>
      </c>
      <c r="J260">
        <v>3</v>
      </c>
      <c r="K260">
        <v>5.8</v>
      </c>
      <c r="L260">
        <v>52.2</v>
      </c>
      <c r="M260">
        <v>1</v>
      </c>
      <c r="N260">
        <v>2</v>
      </c>
      <c r="O260">
        <v>50</v>
      </c>
      <c r="P260">
        <v>0.5</v>
      </c>
      <c r="Q260">
        <v>0.5</v>
      </c>
      <c r="R260">
        <v>100</v>
      </c>
      <c r="S260">
        <v>1.5</v>
      </c>
      <c r="T260">
        <v>1.8</v>
      </c>
      <c r="U260">
        <v>3.3</v>
      </c>
      <c r="V260">
        <v>0.5</v>
      </c>
      <c r="W260">
        <v>0.3</v>
      </c>
      <c r="X260">
        <v>0.8</v>
      </c>
      <c r="Y260">
        <v>0</v>
      </c>
      <c r="Z260">
        <v>1.5</v>
      </c>
      <c r="AA260">
        <v>14.2</v>
      </c>
      <c r="AB260">
        <v>0</v>
      </c>
      <c r="AC260">
        <v>0</v>
      </c>
      <c r="AD260">
        <v>3.3</v>
      </c>
    </row>
    <row r="261" spans="1:30" x14ac:dyDescent="0.3">
      <c r="A261">
        <v>260</v>
      </c>
      <c r="B261" t="s">
        <v>369</v>
      </c>
      <c r="C261" t="s">
        <v>108</v>
      </c>
      <c r="D261">
        <v>25</v>
      </c>
      <c r="E261">
        <v>4</v>
      </c>
      <c r="F261">
        <v>3</v>
      </c>
      <c r="G261">
        <v>1</v>
      </c>
      <c r="H261">
        <v>16.899999999999999</v>
      </c>
      <c r="I261">
        <v>4</v>
      </c>
      <c r="J261">
        <v>1.5</v>
      </c>
      <c r="K261">
        <v>3.3</v>
      </c>
      <c r="L261">
        <v>46.2</v>
      </c>
      <c r="M261">
        <v>0.5</v>
      </c>
      <c r="N261">
        <v>1.3</v>
      </c>
      <c r="O261">
        <v>40</v>
      </c>
      <c r="P261">
        <v>0.5</v>
      </c>
      <c r="Q261">
        <v>0.8</v>
      </c>
      <c r="R261">
        <v>66.7</v>
      </c>
      <c r="S261">
        <v>0</v>
      </c>
      <c r="T261">
        <v>1.5</v>
      </c>
      <c r="U261">
        <v>1.5</v>
      </c>
      <c r="V261">
        <v>2.2999999999999998</v>
      </c>
      <c r="W261">
        <v>0</v>
      </c>
      <c r="X261">
        <v>1</v>
      </c>
      <c r="Y261">
        <v>0.3</v>
      </c>
      <c r="Z261">
        <v>0.5</v>
      </c>
      <c r="AA261">
        <v>12.9</v>
      </c>
      <c r="AB261">
        <v>0</v>
      </c>
      <c r="AC261">
        <v>0</v>
      </c>
      <c r="AD261">
        <v>4.8</v>
      </c>
    </row>
    <row r="262" spans="1:30" x14ac:dyDescent="0.3">
      <c r="A262">
        <v>261</v>
      </c>
      <c r="B262" t="s">
        <v>258</v>
      </c>
      <c r="C262" t="s">
        <v>108</v>
      </c>
      <c r="D262">
        <v>32</v>
      </c>
      <c r="E262">
        <v>3</v>
      </c>
      <c r="F262">
        <v>2</v>
      </c>
      <c r="G262">
        <v>1</v>
      </c>
      <c r="H262">
        <v>16.8</v>
      </c>
      <c r="I262">
        <v>5</v>
      </c>
      <c r="J262">
        <v>2</v>
      </c>
      <c r="K262">
        <v>6.3</v>
      </c>
      <c r="L262">
        <v>31.6</v>
      </c>
      <c r="M262">
        <v>0.3</v>
      </c>
      <c r="N262">
        <v>3</v>
      </c>
      <c r="O262">
        <v>11.1</v>
      </c>
      <c r="P262">
        <v>0.7</v>
      </c>
      <c r="Q262">
        <v>0.7</v>
      </c>
      <c r="R262">
        <v>100</v>
      </c>
      <c r="S262">
        <v>0.7</v>
      </c>
      <c r="T262">
        <v>1.7</v>
      </c>
      <c r="U262">
        <v>2.2999999999999998</v>
      </c>
      <c r="V262">
        <v>1</v>
      </c>
      <c r="W262">
        <v>0</v>
      </c>
      <c r="X262">
        <v>1</v>
      </c>
      <c r="Y262">
        <v>0</v>
      </c>
      <c r="Z262">
        <v>1</v>
      </c>
      <c r="AA262">
        <v>12.3</v>
      </c>
      <c r="AB262">
        <v>0</v>
      </c>
      <c r="AC262">
        <v>0</v>
      </c>
      <c r="AD262">
        <v>0.7</v>
      </c>
    </row>
    <row r="263" spans="1:30" x14ac:dyDescent="0.3">
      <c r="A263">
        <v>262</v>
      </c>
      <c r="B263" t="s">
        <v>222</v>
      </c>
      <c r="C263" t="s">
        <v>131</v>
      </c>
      <c r="D263">
        <v>23</v>
      </c>
      <c r="E263">
        <v>4</v>
      </c>
      <c r="F263">
        <v>1</v>
      </c>
      <c r="G263">
        <v>3</v>
      </c>
      <c r="H263">
        <v>16.600000000000001</v>
      </c>
      <c r="I263">
        <v>6</v>
      </c>
      <c r="J263">
        <v>2.2999999999999998</v>
      </c>
      <c r="K263">
        <v>5.5</v>
      </c>
      <c r="L263">
        <v>40.9</v>
      </c>
      <c r="M263">
        <v>0.5</v>
      </c>
      <c r="N263">
        <v>2</v>
      </c>
      <c r="O263">
        <v>25</v>
      </c>
      <c r="P263">
        <v>1</v>
      </c>
      <c r="Q263">
        <v>1.5</v>
      </c>
      <c r="R263">
        <v>66.7</v>
      </c>
      <c r="S263">
        <v>1</v>
      </c>
      <c r="T263">
        <v>3.5</v>
      </c>
      <c r="U263">
        <v>4.5</v>
      </c>
      <c r="V263">
        <v>0.8</v>
      </c>
      <c r="W263">
        <v>1.3</v>
      </c>
      <c r="X263">
        <v>0.3</v>
      </c>
      <c r="Y263">
        <v>0.5</v>
      </c>
      <c r="Z263">
        <v>1.5</v>
      </c>
      <c r="AA263">
        <v>13.5</v>
      </c>
      <c r="AB263">
        <v>0</v>
      </c>
      <c r="AC263">
        <v>0</v>
      </c>
      <c r="AD263">
        <v>-2.8</v>
      </c>
    </row>
    <row r="264" spans="1:30" x14ac:dyDescent="0.3">
      <c r="A264">
        <v>263</v>
      </c>
      <c r="B264" t="s">
        <v>464</v>
      </c>
      <c r="C264" t="s">
        <v>131</v>
      </c>
      <c r="D264">
        <v>24</v>
      </c>
      <c r="E264">
        <v>3</v>
      </c>
      <c r="F264">
        <v>1</v>
      </c>
      <c r="G264">
        <v>2</v>
      </c>
      <c r="H264">
        <v>16.600000000000001</v>
      </c>
      <c r="I264">
        <v>8.3000000000000007</v>
      </c>
      <c r="J264">
        <v>2.2999999999999998</v>
      </c>
      <c r="K264">
        <v>5.3</v>
      </c>
      <c r="L264">
        <v>43.8</v>
      </c>
      <c r="M264">
        <v>0.7</v>
      </c>
      <c r="N264">
        <v>1.7</v>
      </c>
      <c r="O264">
        <v>40</v>
      </c>
      <c r="P264">
        <v>3</v>
      </c>
      <c r="Q264">
        <v>3.7</v>
      </c>
      <c r="R264">
        <v>81.8</v>
      </c>
      <c r="S264">
        <v>1</v>
      </c>
      <c r="T264">
        <v>1.3</v>
      </c>
      <c r="U264">
        <v>2.2999999999999998</v>
      </c>
      <c r="V264">
        <v>0.7</v>
      </c>
      <c r="W264">
        <v>0.7</v>
      </c>
      <c r="X264">
        <v>0.7</v>
      </c>
      <c r="Y264">
        <v>0</v>
      </c>
      <c r="Z264">
        <v>0.3</v>
      </c>
      <c r="AA264">
        <v>13.5</v>
      </c>
      <c r="AB264">
        <v>0</v>
      </c>
      <c r="AC264">
        <v>0</v>
      </c>
      <c r="AD264">
        <v>-6.3</v>
      </c>
    </row>
    <row r="265" spans="1:30" x14ac:dyDescent="0.3">
      <c r="A265">
        <v>264</v>
      </c>
      <c r="B265" t="s">
        <v>377</v>
      </c>
      <c r="C265" t="s">
        <v>146</v>
      </c>
      <c r="D265">
        <v>21</v>
      </c>
      <c r="E265">
        <v>4</v>
      </c>
      <c r="F265">
        <v>0</v>
      </c>
      <c r="G265">
        <v>4</v>
      </c>
      <c r="H265">
        <v>16.5</v>
      </c>
      <c r="I265">
        <v>2.8</v>
      </c>
      <c r="J265">
        <v>1</v>
      </c>
      <c r="K265">
        <v>4.8</v>
      </c>
      <c r="L265">
        <v>21.1</v>
      </c>
      <c r="M265">
        <v>0.5</v>
      </c>
      <c r="N265">
        <v>3.3</v>
      </c>
      <c r="O265">
        <v>15.4</v>
      </c>
      <c r="P265">
        <v>0.3</v>
      </c>
      <c r="Q265">
        <v>0.5</v>
      </c>
      <c r="R265">
        <v>50</v>
      </c>
      <c r="S265">
        <v>0.5</v>
      </c>
      <c r="T265">
        <v>1.8</v>
      </c>
      <c r="U265">
        <v>2.2999999999999998</v>
      </c>
      <c r="V265">
        <v>1.5</v>
      </c>
      <c r="W265">
        <v>2</v>
      </c>
      <c r="X265">
        <v>0.3</v>
      </c>
      <c r="Y265">
        <v>0</v>
      </c>
      <c r="Z265">
        <v>0.8</v>
      </c>
      <c r="AA265">
        <v>6.5</v>
      </c>
      <c r="AB265">
        <v>0</v>
      </c>
      <c r="AC265">
        <v>0</v>
      </c>
      <c r="AD265">
        <v>-6.8</v>
      </c>
    </row>
    <row r="266" spans="1:30" x14ac:dyDescent="0.3">
      <c r="A266">
        <v>265</v>
      </c>
      <c r="B266" t="s">
        <v>54</v>
      </c>
      <c r="C266" t="s">
        <v>44</v>
      </c>
      <c r="D266">
        <v>34</v>
      </c>
      <c r="E266">
        <v>1</v>
      </c>
      <c r="F266">
        <v>0</v>
      </c>
      <c r="G266">
        <v>1</v>
      </c>
      <c r="H266">
        <v>16.399999999999999</v>
      </c>
      <c r="I266">
        <v>4</v>
      </c>
      <c r="J266">
        <v>2</v>
      </c>
      <c r="K266">
        <v>5</v>
      </c>
      <c r="L266">
        <v>40</v>
      </c>
      <c r="M266">
        <v>0</v>
      </c>
      <c r="N266">
        <v>2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2</v>
      </c>
      <c r="W266">
        <v>0</v>
      </c>
      <c r="X266">
        <v>0</v>
      </c>
      <c r="Y266">
        <v>0</v>
      </c>
      <c r="Z266">
        <v>2</v>
      </c>
      <c r="AA266">
        <v>7</v>
      </c>
      <c r="AB266">
        <v>0</v>
      </c>
      <c r="AC266">
        <v>0</v>
      </c>
      <c r="AD266">
        <v>-5</v>
      </c>
    </row>
    <row r="267" spans="1:30" x14ac:dyDescent="0.3">
      <c r="A267">
        <v>266</v>
      </c>
      <c r="B267" t="s">
        <v>378</v>
      </c>
      <c r="C267" t="s">
        <v>127</v>
      </c>
      <c r="D267">
        <v>29</v>
      </c>
      <c r="E267">
        <v>4</v>
      </c>
      <c r="F267">
        <v>0</v>
      </c>
      <c r="G267">
        <v>4</v>
      </c>
      <c r="H267">
        <v>16.100000000000001</v>
      </c>
      <c r="I267">
        <v>4.5</v>
      </c>
      <c r="J267">
        <v>1.8</v>
      </c>
      <c r="K267">
        <v>3</v>
      </c>
      <c r="L267">
        <v>58.3</v>
      </c>
      <c r="M267">
        <v>0</v>
      </c>
      <c r="N267">
        <v>0.8</v>
      </c>
      <c r="O267">
        <v>0</v>
      </c>
      <c r="P267">
        <v>1</v>
      </c>
      <c r="Q267">
        <v>1</v>
      </c>
      <c r="R267">
        <v>100</v>
      </c>
      <c r="S267">
        <v>0.3</v>
      </c>
      <c r="T267">
        <v>1.5</v>
      </c>
      <c r="U267">
        <v>1.8</v>
      </c>
      <c r="V267">
        <v>1.3</v>
      </c>
      <c r="W267">
        <v>0.8</v>
      </c>
      <c r="X267">
        <v>0</v>
      </c>
      <c r="Y267">
        <v>0</v>
      </c>
      <c r="Z267">
        <v>1.3</v>
      </c>
      <c r="AA267">
        <v>7.7</v>
      </c>
      <c r="AB267">
        <v>0</v>
      </c>
      <c r="AC267">
        <v>0</v>
      </c>
      <c r="AD267">
        <v>-8.3000000000000007</v>
      </c>
    </row>
    <row r="268" spans="1:30" x14ac:dyDescent="0.3">
      <c r="A268">
        <v>267</v>
      </c>
      <c r="B268" t="s">
        <v>328</v>
      </c>
      <c r="C268" t="s">
        <v>102</v>
      </c>
      <c r="D268">
        <v>25</v>
      </c>
      <c r="E268">
        <v>4</v>
      </c>
      <c r="F268">
        <v>3</v>
      </c>
      <c r="G268">
        <v>1</v>
      </c>
      <c r="H268">
        <v>16</v>
      </c>
      <c r="I268">
        <v>5.8</v>
      </c>
      <c r="J268">
        <v>2</v>
      </c>
      <c r="K268">
        <v>4.3</v>
      </c>
      <c r="L268">
        <v>47.1</v>
      </c>
      <c r="M268">
        <v>1.8</v>
      </c>
      <c r="N268">
        <v>3.8</v>
      </c>
      <c r="O268">
        <v>46.7</v>
      </c>
      <c r="P268">
        <v>0</v>
      </c>
      <c r="Q268">
        <v>0</v>
      </c>
      <c r="R268">
        <v>0</v>
      </c>
      <c r="S268">
        <v>0</v>
      </c>
      <c r="T268">
        <v>2.5</v>
      </c>
      <c r="U268">
        <v>2.5</v>
      </c>
      <c r="V268">
        <v>1.3</v>
      </c>
      <c r="W268">
        <v>0</v>
      </c>
      <c r="X268">
        <v>0.5</v>
      </c>
      <c r="Y268">
        <v>0</v>
      </c>
      <c r="Z268">
        <v>1</v>
      </c>
      <c r="AA268">
        <v>12.1</v>
      </c>
      <c r="AB268">
        <v>0</v>
      </c>
      <c r="AC268">
        <v>0</v>
      </c>
      <c r="AD268">
        <v>6.5</v>
      </c>
    </row>
    <row r="269" spans="1:30" x14ac:dyDescent="0.3">
      <c r="A269">
        <v>268</v>
      </c>
      <c r="B269" t="s">
        <v>356</v>
      </c>
      <c r="C269" t="s">
        <v>139</v>
      </c>
      <c r="D269">
        <v>21</v>
      </c>
      <c r="E269">
        <v>4</v>
      </c>
      <c r="F269">
        <v>4</v>
      </c>
      <c r="G269">
        <v>0</v>
      </c>
      <c r="H269">
        <v>16</v>
      </c>
      <c r="I269">
        <v>2</v>
      </c>
      <c r="J269">
        <v>0.8</v>
      </c>
      <c r="K269">
        <v>2.2999999999999998</v>
      </c>
      <c r="L269">
        <v>33.299999999999997</v>
      </c>
      <c r="M269">
        <v>0.5</v>
      </c>
      <c r="N269">
        <v>1.8</v>
      </c>
      <c r="O269">
        <v>28.6</v>
      </c>
      <c r="P269">
        <v>0</v>
      </c>
      <c r="Q269">
        <v>0</v>
      </c>
      <c r="R269">
        <v>0</v>
      </c>
      <c r="S269">
        <v>0.3</v>
      </c>
      <c r="T269">
        <v>1.3</v>
      </c>
      <c r="U269">
        <v>1.5</v>
      </c>
      <c r="V269">
        <v>1.3</v>
      </c>
      <c r="W269">
        <v>0.3</v>
      </c>
      <c r="X269">
        <v>0.5</v>
      </c>
      <c r="Y269">
        <v>0.3</v>
      </c>
      <c r="Z269">
        <v>2.5</v>
      </c>
      <c r="AA269">
        <v>7.7</v>
      </c>
      <c r="AB269">
        <v>0</v>
      </c>
      <c r="AC269">
        <v>0</v>
      </c>
      <c r="AD269">
        <v>-3</v>
      </c>
    </row>
    <row r="270" spans="1:30" x14ac:dyDescent="0.3">
      <c r="A270">
        <v>269</v>
      </c>
      <c r="B270" t="s">
        <v>382</v>
      </c>
      <c r="C270" t="s">
        <v>125</v>
      </c>
      <c r="D270">
        <v>25</v>
      </c>
      <c r="E270">
        <v>1</v>
      </c>
      <c r="F270">
        <v>1</v>
      </c>
      <c r="G270">
        <v>0</v>
      </c>
      <c r="H270">
        <v>15.8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2</v>
      </c>
      <c r="V270">
        <v>0</v>
      </c>
      <c r="W270">
        <v>0</v>
      </c>
      <c r="X270">
        <v>0</v>
      </c>
      <c r="Y270">
        <v>1</v>
      </c>
      <c r="Z270">
        <v>2</v>
      </c>
      <c r="AA270">
        <v>5.4</v>
      </c>
      <c r="AB270">
        <v>0</v>
      </c>
      <c r="AC270">
        <v>0</v>
      </c>
      <c r="AD270">
        <v>-6</v>
      </c>
    </row>
    <row r="271" spans="1:30" x14ac:dyDescent="0.3">
      <c r="A271">
        <v>270</v>
      </c>
      <c r="B271" t="s">
        <v>403</v>
      </c>
      <c r="C271" t="s">
        <v>146</v>
      </c>
      <c r="D271">
        <v>21</v>
      </c>
      <c r="E271">
        <v>4</v>
      </c>
      <c r="F271">
        <v>0</v>
      </c>
      <c r="G271">
        <v>4</v>
      </c>
      <c r="H271">
        <v>15.8</v>
      </c>
      <c r="I271">
        <v>1.5</v>
      </c>
      <c r="J271">
        <v>0.5</v>
      </c>
      <c r="K271">
        <v>2.5</v>
      </c>
      <c r="L271">
        <v>20</v>
      </c>
      <c r="M271">
        <v>0</v>
      </c>
      <c r="N271">
        <v>1.3</v>
      </c>
      <c r="O271">
        <v>0</v>
      </c>
      <c r="P271">
        <v>0.5</v>
      </c>
      <c r="Q271">
        <v>0.5</v>
      </c>
      <c r="R271">
        <v>100</v>
      </c>
      <c r="S271">
        <v>2</v>
      </c>
      <c r="T271">
        <v>1.8</v>
      </c>
      <c r="U271">
        <v>3.8</v>
      </c>
      <c r="V271">
        <v>1.8</v>
      </c>
      <c r="W271">
        <v>0.5</v>
      </c>
      <c r="X271">
        <v>0.5</v>
      </c>
      <c r="Y271">
        <v>0.5</v>
      </c>
      <c r="Z271">
        <v>3.3</v>
      </c>
      <c r="AA271">
        <v>11.1</v>
      </c>
      <c r="AB271">
        <v>0</v>
      </c>
      <c r="AC271">
        <v>0</v>
      </c>
      <c r="AD271">
        <v>-6.5</v>
      </c>
    </row>
    <row r="272" spans="1:30" x14ac:dyDescent="0.3">
      <c r="A272">
        <v>271</v>
      </c>
      <c r="B272" t="s">
        <v>53</v>
      </c>
      <c r="C272" t="s">
        <v>44</v>
      </c>
      <c r="D272">
        <v>21</v>
      </c>
      <c r="E272">
        <v>4</v>
      </c>
      <c r="F272">
        <v>1</v>
      </c>
      <c r="G272">
        <v>3</v>
      </c>
      <c r="H272">
        <v>15.8</v>
      </c>
      <c r="I272">
        <v>10.8</v>
      </c>
      <c r="J272">
        <v>4.3</v>
      </c>
      <c r="K272">
        <v>6.3</v>
      </c>
      <c r="L272">
        <v>68</v>
      </c>
      <c r="M272">
        <v>0.3</v>
      </c>
      <c r="N272">
        <v>0.5</v>
      </c>
      <c r="O272">
        <v>50</v>
      </c>
      <c r="P272">
        <v>2</v>
      </c>
      <c r="Q272">
        <v>2.5</v>
      </c>
      <c r="R272">
        <v>80</v>
      </c>
      <c r="S272">
        <v>5.3</v>
      </c>
      <c r="T272">
        <v>1.8</v>
      </c>
      <c r="U272">
        <v>7</v>
      </c>
      <c r="V272">
        <v>1</v>
      </c>
      <c r="W272">
        <v>1.3</v>
      </c>
      <c r="X272">
        <v>1</v>
      </c>
      <c r="Y272">
        <v>1.5</v>
      </c>
      <c r="Z272">
        <v>2.2999999999999998</v>
      </c>
      <c r="AA272">
        <v>26.9</v>
      </c>
      <c r="AB272">
        <v>1</v>
      </c>
      <c r="AC272">
        <v>0</v>
      </c>
      <c r="AD272">
        <v>3.8</v>
      </c>
    </row>
    <row r="273" spans="1:30" x14ac:dyDescent="0.3">
      <c r="A273">
        <v>272</v>
      </c>
      <c r="B273" t="s">
        <v>66</v>
      </c>
      <c r="C273" t="s">
        <v>58</v>
      </c>
      <c r="D273">
        <v>26</v>
      </c>
      <c r="E273">
        <v>3</v>
      </c>
      <c r="F273">
        <v>3</v>
      </c>
      <c r="G273">
        <v>0</v>
      </c>
      <c r="H273">
        <v>15.7</v>
      </c>
      <c r="I273">
        <v>3</v>
      </c>
      <c r="J273">
        <v>1</v>
      </c>
      <c r="K273">
        <v>3</v>
      </c>
      <c r="L273">
        <v>33.299999999999997</v>
      </c>
      <c r="M273">
        <v>0.7</v>
      </c>
      <c r="N273">
        <v>1.3</v>
      </c>
      <c r="O273">
        <v>50</v>
      </c>
      <c r="P273">
        <v>0.3</v>
      </c>
      <c r="Q273">
        <v>0.7</v>
      </c>
      <c r="R273">
        <v>50</v>
      </c>
      <c r="S273">
        <v>0</v>
      </c>
      <c r="T273">
        <v>1</v>
      </c>
      <c r="U273">
        <v>1</v>
      </c>
      <c r="V273">
        <v>4</v>
      </c>
      <c r="W273">
        <v>0.7</v>
      </c>
      <c r="X273">
        <v>0.7</v>
      </c>
      <c r="Y273">
        <v>0</v>
      </c>
      <c r="Z273">
        <v>1.3</v>
      </c>
      <c r="AA273">
        <v>11.5</v>
      </c>
      <c r="AB273">
        <v>0</v>
      </c>
      <c r="AC273">
        <v>0</v>
      </c>
      <c r="AD273">
        <v>2.7</v>
      </c>
    </row>
    <row r="274" spans="1:30" x14ac:dyDescent="0.3">
      <c r="A274">
        <v>273</v>
      </c>
      <c r="B274" t="s">
        <v>400</v>
      </c>
      <c r="C274" t="s">
        <v>110</v>
      </c>
      <c r="D274">
        <v>26</v>
      </c>
      <c r="E274">
        <v>4</v>
      </c>
      <c r="F274">
        <v>3</v>
      </c>
      <c r="G274">
        <v>1</v>
      </c>
      <c r="H274">
        <v>15.7</v>
      </c>
      <c r="I274">
        <v>5.3</v>
      </c>
      <c r="J274">
        <v>1.5</v>
      </c>
      <c r="K274">
        <v>2.5</v>
      </c>
      <c r="L274">
        <v>60</v>
      </c>
      <c r="M274">
        <v>0.3</v>
      </c>
      <c r="N274">
        <v>0.5</v>
      </c>
      <c r="O274">
        <v>50</v>
      </c>
      <c r="P274">
        <v>2</v>
      </c>
      <c r="Q274">
        <v>3.3</v>
      </c>
      <c r="R274">
        <v>61.5</v>
      </c>
      <c r="S274">
        <v>2</v>
      </c>
      <c r="T274">
        <v>3</v>
      </c>
      <c r="U274">
        <v>5</v>
      </c>
      <c r="V274">
        <v>0.8</v>
      </c>
      <c r="W274">
        <v>0.8</v>
      </c>
      <c r="X274">
        <v>0.5</v>
      </c>
      <c r="Y274">
        <v>0.5</v>
      </c>
      <c r="Z274">
        <v>2.5</v>
      </c>
      <c r="AA274">
        <v>14.6</v>
      </c>
      <c r="AB274">
        <v>0</v>
      </c>
      <c r="AC274">
        <v>0</v>
      </c>
      <c r="AD274">
        <v>2.2999999999999998</v>
      </c>
    </row>
    <row r="275" spans="1:30" x14ac:dyDescent="0.3">
      <c r="A275">
        <v>274</v>
      </c>
      <c r="B275" t="s">
        <v>318</v>
      </c>
      <c r="C275" t="s">
        <v>113</v>
      </c>
      <c r="D275">
        <v>27</v>
      </c>
      <c r="E275">
        <v>4</v>
      </c>
      <c r="F275">
        <v>2</v>
      </c>
      <c r="G275">
        <v>2</v>
      </c>
      <c r="H275">
        <v>15.7</v>
      </c>
      <c r="I275">
        <v>5.3</v>
      </c>
      <c r="J275">
        <v>1</v>
      </c>
      <c r="K275">
        <v>4</v>
      </c>
      <c r="L275">
        <v>25</v>
      </c>
      <c r="M275">
        <v>0.5</v>
      </c>
      <c r="N275">
        <v>2.5</v>
      </c>
      <c r="O275">
        <v>20</v>
      </c>
      <c r="P275">
        <v>2.8</v>
      </c>
      <c r="Q275">
        <v>3</v>
      </c>
      <c r="R275">
        <v>91.7</v>
      </c>
      <c r="S275">
        <v>1.3</v>
      </c>
      <c r="T275">
        <v>3.3</v>
      </c>
      <c r="U275">
        <v>4.5</v>
      </c>
      <c r="V275">
        <v>0.3</v>
      </c>
      <c r="W275">
        <v>1.3</v>
      </c>
      <c r="X275">
        <v>0.8</v>
      </c>
      <c r="Y275">
        <v>0.3</v>
      </c>
      <c r="Z275">
        <v>1</v>
      </c>
      <c r="AA275">
        <v>12.8</v>
      </c>
      <c r="AB275">
        <v>0</v>
      </c>
      <c r="AC275">
        <v>0</v>
      </c>
      <c r="AD275">
        <v>-4.3</v>
      </c>
    </row>
    <row r="276" spans="1:30" x14ac:dyDescent="0.3">
      <c r="A276">
        <v>275</v>
      </c>
      <c r="B276" t="s">
        <v>371</v>
      </c>
      <c r="C276" t="s">
        <v>58</v>
      </c>
      <c r="D276">
        <v>24</v>
      </c>
      <c r="E276">
        <v>4</v>
      </c>
      <c r="F276">
        <v>4</v>
      </c>
      <c r="G276">
        <v>0</v>
      </c>
      <c r="H276">
        <v>15.6</v>
      </c>
      <c r="I276">
        <v>4.3</v>
      </c>
      <c r="J276">
        <v>1.3</v>
      </c>
      <c r="K276">
        <v>3.8</v>
      </c>
      <c r="L276">
        <v>33.299999999999997</v>
      </c>
      <c r="M276">
        <v>0.8</v>
      </c>
      <c r="N276">
        <v>2</v>
      </c>
      <c r="O276">
        <v>37.5</v>
      </c>
      <c r="P276">
        <v>1</v>
      </c>
      <c r="Q276">
        <v>1.3</v>
      </c>
      <c r="R276">
        <v>80</v>
      </c>
      <c r="S276">
        <v>0</v>
      </c>
      <c r="T276">
        <v>1.5</v>
      </c>
      <c r="U276">
        <v>1.5</v>
      </c>
      <c r="V276">
        <v>1</v>
      </c>
      <c r="W276">
        <v>0.5</v>
      </c>
      <c r="X276">
        <v>0</v>
      </c>
      <c r="Y276">
        <v>0</v>
      </c>
      <c r="Z276">
        <v>1.5</v>
      </c>
      <c r="AA276">
        <v>7.1</v>
      </c>
      <c r="AB276">
        <v>0</v>
      </c>
      <c r="AC276">
        <v>0</v>
      </c>
      <c r="AD276">
        <v>-6</v>
      </c>
    </row>
    <row r="277" spans="1:30" x14ac:dyDescent="0.3">
      <c r="A277">
        <v>276</v>
      </c>
      <c r="B277" t="s">
        <v>362</v>
      </c>
      <c r="C277" t="s">
        <v>90</v>
      </c>
      <c r="D277">
        <v>36</v>
      </c>
      <c r="E277">
        <v>4</v>
      </c>
      <c r="F277">
        <v>3</v>
      </c>
      <c r="G277">
        <v>1</v>
      </c>
      <c r="H277">
        <v>15.6</v>
      </c>
      <c r="I277">
        <v>2.8</v>
      </c>
      <c r="J277">
        <v>0.8</v>
      </c>
      <c r="K277">
        <v>2.2999999999999998</v>
      </c>
      <c r="L277">
        <v>33.299999999999997</v>
      </c>
      <c r="M277">
        <v>0.3</v>
      </c>
      <c r="N277">
        <v>1.8</v>
      </c>
      <c r="O277">
        <v>14.3</v>
      </c>
      <c r="P277">
        <v>1</v>
      </c>
      <c r="Q277">
        <v>1</v>
      </c>
      <c r="R277">
        <v>100</v>
      </c>
      <c r="S277">
        <v>0.3</v>
      </c>
      <c r="T277">
        <v>1.8</v>
      </c>
      <c r="U277">
        <v>2</v>
      </c>
      <c r="V277">
        <v>1.3</v>
      </c>
      <c r="W277">
        <v>0</v>
      </c>
      <c r="X277">
        <v>0.5</v>
      </c>
      <c r="Y277">
        <v>0.5</v>
      </c>
      <c r="Z277">
        <v>1.3</v>
      </c>
      <c r="AA277">
        <v>10</v>
      </c>
      <c r="AB277">
        <v>0</v>
      </c>
      <c r="AC277">
        <v>0</v>
      </c>
      <c r="AD277">
        <v>2.8</v>
      </c>
    </row>
    <row r="278" spans="1:30" x14ac:dyDescent="0.3">
      <c r="A278">
        <v>277</v>
      </c>
      <c r="B278" t="s">
        <v>432</v>
      </c>
      <c r="C278" t="s">
        <v>127</v>
      </c>
      <c r="D278">
        <v>23</v>
      </c>
      <c r="E278">
        <v>3</v>
      </c>
      <c r="F278">
        <v>0</v>
      </c>
      <c r="G278">
        <v>3</v>
      </c>
      <c r="H278">
        <v>15.4</v>
      </c>
      <c r="I278">
        <v>5.3</v>
      </c>
      <c r="J278">
        <v>2.2999999999999998</v>
      </c>
      <c r="K278">
        <v>4</v>
      </c>
      <c r="L278">
        <v>58.3</v>
      </c>
      <c r="M278">
        <v>0</v>
      </c>
      <c r="N278">
        <v>0</v>
      </c>
      <c r="O278">
        <v>0</v>
      </c>
      <c r="P278">
        <v>0.7</v>
      </c>
      <c r="Q278">
        <v>2</v>
      </c>
      <c r="R278">
        <v>33.299999999999997</v>
      </c>
      <c r="S278">
        <v>2</v>
      </c>
      <c r="T278">
        <v>3.7</v>
      </c>
      <c r="U278">
        <v>5.7</v>
      </c>
      <c r="V278">
        <v>0.3</v>
      </c>
      <c r="W278">
        <v>1</v>
      </c>
      <c r="X278">
        <v>0.3</v>
      </c>
      <c r="Y278">
        <v>1.3</v>
      </c>
      <c r="Z278">
        <v>1.3</v>
      </c>
      <c r="AA278">
        <v>16.600000000000001</v>
      </c>
      <c r="AB278">
        <v>0</v>
      </c>
      <c r="AC278">
        <v>0</v>
      </c>
      <c r="AD278">
        <v>-4</v>
      </c>
    </row>
    <row r="279" spans="1:30" x14ac:dyDescent="0.3">
      <c r="A279">
        <v>278</v>
      </c>
      <c r="B279" t="s">
        <v>33</v>
      </c>
      <c r="C279" t="s">
        <v>30</v>
      </c>
      <c r="D279">
        <v>29</v>
      </c>
      <c r="E279">
        <v>4</v>
      </c>
      <c r="F279">
        <v>2</v>
      </c>
      <c r="G279">
        <v>2</v>
      </c>
      <c r="H279">
        <v>15.3</v>
      </c>
      <c r="I279">
        <v>9.5</v>
      </c>
      <c r="J279">
        <v>4</v>
      </c>
      <c r="K279">
        <v>6.5</v>
      </c>
      <c r="L279">
        <v>61.5</v>
      </c>
      <c r="M279">
        <v>0</v>
      </c>
      <c r="N279">
        <v>0.3</v>
      </c>
      <c r="O279">
        <v>0</v>
      </c>
      <c r="P279">
        <v>1.5</v>
      </c>
      <c r="Q279">
        <v>2.8</v>
      </c>
      <c r="R279">
        <v>54.5</v>
      </c>
      <c r="S279">
        <v>3.3</v>
      </c>
      <c r="T279">
        <v>5.8</v>
      </c>
      <c r="U279">
        <v>9</v>
      </c>
      <c r="V279">
        <v>0.3</v>
      </c>
      <c r="W279">
        <v>1.5</v>
      </c>
      <c r="X279">
        <v>1</v>
      </c>
      <c r="Y279">
        <v>1</v>
      </c>
      <c r="Z279">
        <v>1.3</v>
      </c>
      <c r="AA279">
        <v>25.2</v>
      </c>
      <c r="AB279">
        <v>1</v>
      </c>
      <c r="AC279">
        <v>0</v>
      </c>
      <c r="AD279">
        <v>3.5</v>
      </c>
    </row>
    <row r="280" spans="1:30" x14ac:dyDescent="0.3">
      <c r="A280">
        <v>279</v>
      </c>
      <c r="B280" t="s">
        <v>282</v>
      </c>
      <c r="C280" t="s">
        <v>129</v>
      </c>
      <c r="D280">
        <v>30</v>
      </c>
      <c r="E280">
        <v>4</v>
      </c>
      <c r="F280">
        <v>3</v>
      </c>
      <c r="G280">
        <v>1</v>
      </c>
      <c r="H280">
        <v>15.3</v>
      </c>
      <c r="I280">
        <v>3</v>
      </c>
      <c r="J280">
        <v>1.5</v>
      </c>
      <c r="K280">
        <v>3.3</v>
      </c>
      <c r="L280">
        <v>46.2</v>
      </c>
      <c r="M280">
        <v>0</v>
      </c>
      <c r="N280">
        <v>0.8</v>
      </c>
      <c r="O280">
        <v>0</v>
      </c>
      <c r="P280">
        <v>0</v>
      </c>
      <c r="Q280">
        <v>0</v>
      </c>
      <c r="R280">
        <v>0</v>
      </c>
      <c r="S280">
        <v>1</v>
      </c>
      <c r="T280">
        <v>3</v>
      </c>
      <c r="U280">
        <v>4</v>
      </c>
      <c r="V280">
        <v>1.3</v>
      </c>
      <c r="W280">
        <v>0.3</v>
      </c>
      <c r="X280">
        <v>0.8</v>
      </c>
      <c r="Y280">
        <v>0</v>
      </c>
      <c r="Z280">
        <v>1.8</v>
      </c>
      <c r="AA280">
        <v>11.7</v>
      </c>
      <c r="AB280">
        <v>0</v>
      </c>
      <c r="AC280">
        <v>0</v>
      </c>
      <c r="AD280">
        <v>5.3</v>
      </c>
    </row>
    <row r="281" spans="1:30" x14ac:dyDescent="0.3">
      <c r="A281">
        <v>280</v>
      </c>
      <c r="B281" t="s">
        <v>234</v>
      </c>
      <c r="C281" t="s">
        <v>110</v>
      </c>
      <c r="D281">
        <v>25</v>
      </c>
      <c r="E281">
        <v>3</v>
      </c>
      <c r="F281">
        <v>3</v>
      </c>
      <c r="G281">
        <v>0</v>
      </c>
      <c r="H281">
        <v>15.2</v>
      </c>
      <c r="I281">
        <v>3.7</v>
      </c>
      <c r="J281">
        <v>1.7</v>
      </c>
      <c r="K281">
        <v>4.3</v>
      </c>
      <c r="L281">
        <v>38.5</v>
      </c>
      <c r="M281">
        <v>0</v>
      </c>
      <c r="N281">
        <v>0.7</v>
      </c>
      <c r="O281">
        <v>0</v>
      </c>
      <c r="P281">
        <v>0.3</v>
      </c>
      <c r="Q281">
        <v>0.3</v>
      </c>
      <c r="R281">
        <v>100</v>
      </c>
      <c r="S281">
        <v>0</v>
      </c>
      <c r="T281">
        <v>3.3</v>
      </c>
      <c r="U281">
        <v>3.3</v>
      </c>
      <c r="V281">
        <v>0.7</v>
      </c>
      <c r="W281">
        <v>0.3</v>
      </c>
      <c r="X281">
        <v>0.3</v>
      </c>
      <c r="Y281">
        <v>0.3</v>
      </c>
      <c r="Z281">
        <v>2</v>
      </c>
      <c r="AA281">
        <v>10.3</v>
      </c>
      <c r="AB281">
        <v>0</v>
      </c>
      <c r="AC281">
        <v>0</v>
      </c>
      <c r="AD281">
        <v>1.3</v>
      </c>
    </row>
    <row r="282" spans="1:30" x14ac:dyDescent="0.3">
      <c r="A282">
        <v>281</v>
      </c>
      <c r="B282" t="s">
        <v>289</v>
      </c>
      <c r="C282" t="s">
        <v>92</v>
      </c>
      <c r="D282">
        <v>27</v>
      </c>
      <c r="E282">
        <v>4</v>
      </c>
      <c r="F282">
        <v>4</v>
      </c>
      <c r="G282">
        <v>0</v>
      </c>
      <c r="H282">
        <v>15.2</v>
      </c>
      <c r="I282">
        <v>2</v>
      </c>
      <c r="J282">
        <v>0.8</v>
      </c>
      <c r="K282">
        <v>3</v>
      </c>
      <c r="L282">
        <v>25</v>
      </c>
      <c r="M282">
        <v>0.3</v>
      </c>
      <c r="N282">
        <v>2</v>
      </c>
      <c r="O282">
        <v>12.5</v>
      </c>
      <c r="P282">
        <v>0.3</v>
      </c>
      <c r="Q282">
        <v>0.5</v>
      </c>
      <c r="R282">
        <v>50</v>
      </c>
      <c r="S282">
        <v>0.3</v>
      </c>
      <c r="T282">
        <v>2</v>
      </c>
      <c r="U282">
        <v>2.2999999999999998</v>
      </c>
      <c r="V282">
        <v>1</v>
      </c>
      <c r="W282">
        <v>0.8</v>
      </c>
      <c r="X282">
        <v>1.3</v>
      </c>
      <c r="Y282">
        <v>0.8</v>
      </c>
      <c r="Z282">
        <v>1.5</v>
      </c>
      <c r="AA282">
        <v>11.5</v>
      </c>
      <c r="AB282">
        <v>0</v>
      </c>
      <c r="AC282">
        <v>0</v>
      </c>
      <c r="AD282">
        <v>2.2999999999999998</v>
      </c>
    </row>
    <row r="283" spans="1:30" x14ac:dyDescent="0.3">
      <c r="A283">
        <v>282</v>
      </c>
      <c r="B283" t="s">
        <v>383</v>
      </c>
      <c r="C283" t="s">
        <v>108</v>
      </c>
      <c r="D283">
        <v>22</v>
      </c>
      <c r="E283">
        <v>3</v>
      </c>
      <c r="F283">
        <v>2</v>
      </c>
      <c r="G283">
        <v>1</v>
      </c>
      <c r="H283">
        <v>15.1</v>
      </c>
      <c r="I283">
        <v>1.7</v>
      </c>
      <c r="J283">
        <v>0.7</v>
      </c>
      <c r="K283">
        <v>2.7</v>
      </c>
      <c r="L283">
        <v>25</v>
      </c>
      <c r="M283">
        <v>0</v>
      </c>
      <c r="N283">
        <v>0.3</v>
      </c>
      <c r="O283">
        <v>0</v>
      </c>
      <c r="P283">
        <v>0.3</v>
      </c>
      <c r="Q283">
        <v>0.7</v>
      </c>
      <c r="R283">
        <v>50</v>
      </c>
      <c r="S283">
        <v>1.7</v>
      </c>
      <c r="T283">
        <v>1</v>
      </c>
      <c r="U283">
        <v>2.7</v>
      </c>
      <c r="V283">
        <v>1</v>
      </c>
      <c r="W283">
        <v>0</v>
      </c>
      <c r="X283">
        <v>1.7</v>
      </c>
      <c r="Y283">
        <v>2</v>
      </c>
      <c r="Z283">
        <v>2.7</v>
      </c>
      <c r="AA283">
        <v>17.399999999999999</v>
      </c>
      <c r="AB283">
        <v>0</v>
      </c>
      <c r="AC283">
        <v>0</v>
      </c>
      <c r="AD283">
        <v>3.7</v>
      </c>
    </row>
    <row r="284" spans="1:30" x14ac:dyDescent="0.3">
      <c r="A284">
        <v>283</v>
      </c>
      <c r="B284" t="s">
        <v>271</v>
      </c>
      <c r="C284" t="s">
        <v>108</v>
      </c>
      <c r="D284">
        <v>23</v>
      </c>
      <c r="E284">
        <v>2</v>
      </c>
      <c r="F284">
        <v>2</v>
      </c>
      <c r="G284">
        <v>0</v>
      </c>
      <c r="H284">
        <v>15.1</v>
      </c>
      <c r="I284">
        <v>7</v>
      </c>
      <c r="J284">
        <v>3</v>
      </c>
      <c r="K284">
        <v>6</v>
      </c>
      <c r="L284">
        <v>50</v>
      </c>
      <c r="M284">
        <v>1</v>
      </c>
      <c r="N284">
        <v>3</v>
      </c>
      <c r="O284">
        <v>33.299999999999997</v>
      </c>
      <c r="P284">
        <v>0</v>
      </c>
      <c r="Q284">
        <v>1</v>
      </c>
      <c r="R284">
        <v>0</v>
      </c>
      <c r="S284">
        <v>2</v>
      </c>
      <c r="T284">
        <v>3.5</v>
      </c>
      <c r="U284">
        <v>5.5</v>
      </c>
      <c r="V284">
        <v>1</v>
      </c>
      <c r="W284">
        <v>1.5</v>
      </c>
      <c r="X284">
        <v>0.5</v>
      </c>
      <c r="Y284">
        <v>0.5</v>
      </c>
      <c r="Z284">
        <v>1</v>
      </c>
      <c r="AA284">
        <v>16.600000000000001</v>
      </c>
      <c r="AB284">
        <v>0</v>
      </c>
      <c r="AC284">
        <v>0</v>
      </c>
      <c r="AD284">
        <v>-4.5</v>
      </c>
    </row>
    <row r="285" spans="1:30" x14ac:dyDescent="0.3">
      <c r="A285">
        <v>284</v>
      </c>
      <c r="B285" t="s">
        <v>482</v>
      </c>
      <c r="C285" t="s">
        <v>94</v>
      </c>
      <c r="D285">
        <v>25</v>
      </c>
      <c r="E285">
        <v>4</v>
      </c>
      <c r="F285">
        <v>3</v>
      </c>
      <c r="G285">
        <v>1</v>
      </c>
      <c r="H285">
        <v>15</v>
      </c>
      <c r="I285">
        <v>2.2999999999999998</v>
      </c>
      <c r="J285">
        <v>1</v>
      </c>
      <c r="K285">
        <v>3</v>
      </c>
      <c r="L285">
        <v>33.299999999999997</v>
      </c>
      <c r="M285">
        <v>0.3</v>
      </c>
      <c r="N285">
        <v>0.8</v>
      </c>
      <c r="O285">
        <v>33.299999999999997</v>
      </c>
      <c r="P285">
        <v>0</v>
      </c>
      <c r="Q285">
        <v>0.5</v>
      </c>
      <c r="R285">
        <v>0</v>
      </c>
      <c r="S285">
        <v>0.8</v>
      </c>
      <c r="T285">
        <v>3</v>
      </c>
      <c r="U285">
        <v>3.8</v>
      </c>
      <c r="V285">
        <v>0</v>
      </c>
      <c r="W285">
        <v>0</v>
      </c>
      <c r="X285">
        <v>0</v>
      </c>
      <c r="Y285">
        <v>0.3</v>
      </c>
      <c r="Z285">
        <v>1.3</v>
      </c>
      <c r="AA285">
        <v>7.5</v>
      </c>
      <c r="AB285">
        <v>0</v>
      </c>
      <c r="AC285">
        <v>0</v>
      </c>
      <c r="AD285">
        <v>-3</v>
      </c>
    </row>
    <row r="286" spans="1:30" x14ac:dyDescent="0.3">
      <c r="A286">
        <v>285</v>
      </c>
      <c r="B286" t="s">
        <v>63</v>
      </c>
      <c r="C286" t="s">
        <v>58</v>
      </c>
      <c r="D286">
        <v>23</v>
      </c>
      <c r="E286">
        <v>3</v>
      </c>
      <c r="F286">
        <v>3</v>
      </c>
      <c r="G286">
        <v>0</v>
      </c>
      <c r="H286">
        <v>14.9</v>
      </c>
      <c r="I286">
        <v>9.3000000000000007</v>
      </c>
      <c r="J286">
        <v>4.3</v>
      </c>
      <c r="K286">
        <v>8.6999999999999993</v>
      </c>
      <c r="L286">
        <v>50</v>
      </c>
      <c r="M286">
        <v>0.3</v>
      </c>
      <c r="N286">
        <v>2.2999999999999998</v>
      </c>
      <c r="O286">
        <v>14.3</v>
      </c>
      <c r="P286">
        <v>0.3</v>
      </c>
      <c r="Q286">
        <v>0.7</v>
      </c>
      <c r="R286">
        <v>50</v>
      </c>
      <c r="S286">
        <v>0.7</v>
      </c>
      <c r="T286">
        <v>1.3</v>
      </c>
      <c r="U286">
        <v>2</v>
      </c>
      <c r="V286">
        <v>2</v>
      </c>
      <c r="W286">
        <v>1</v>
      </c>
      <c r="X286">
        <v>1</v>
      </c>
      <c r="Y286">
        <v>0.3</v>
      </c>
      <c r="Z286">
        <v>2.7</v>
      </c>
      <c r="AA286">
        <v>17.7</v>
      </c>
      <c r="AB286">
        <v>0</v>
      </c>
      <c r="AC286">
        <v>0</v>
      </c>
      <c r="AD286">
        <v>-5</v>
      </c>
    </row>
    <row r="287" spans="1:30" x14ac:dyDescent="0.3">
      <c r="A287">
        <v>286</v>
      </c>
      <c r="B287" t="s">
        <v>51</v>
      </c>
      <c r="C287" t="s">
        <v>44</v>
      </c>
      <c r="D287">
        <v>27</v>
      </c>
      <c r="E287">
        <v>1</v>
      </c>
      <c r="F287">
        <v>1</v>
      </c>
      <c r="G287">
        <v>0</v>
      </c>
      <c r="H287">
        <v>14.7</v>
      </c>
      <c r="I287">
        <v>12</v>
      </c>
      <c r="J287">
        <v>4</v>
      </c>
      <c r="K287">
        <v>7</v>
      </c>
      <c r="L287">
        <v>57.1</v>
      </c>
      <c r="M287">
        <v>1</v>
      </c>
      <c r="N287">
        <v>2</v>
      </c>
      <c r="O287">
        <v>50</v>
      </c>
      <c r="P287">
        <v>3</v>
      </c>
      <c r="Q287">
        <v>3</v>
      </c>
      <c r="R287">
        <v>100</v>
      </c>
      <c r="S287">
        <v>1</v>
      </c>
      <c r="T287">
        <v>0</v>
      </c>
      <c r="U287">
        <v>1</v>
      </c>
      <c r="V287">
        <v>0</v>
      </c>
      <c r="W287">
        <v>1</v>
      </c>
      <c r="X287">
        <v>0</v>
      </c>
      <c r="Y287">
        <v>0</v>
      </c>
      <c r="Z287">
        <v>2</v>
      </c>
      <c r="AA287">
        <v>12.2</v>
      </c>
      <c r="AB287">
        <v>0</v>
      </c>
      <c r="AC287">
        <v>0</v>
      </c>
      <c r="AD287">
        <v>-2</v>
      </c>
    </row>
    <row r="288" spans="1:30" x14ac:dyDescent="0.3">
      <c r="A288">
        <v>287</v>
      </c>
      <c r="B288" t="s">
        <v>540</v>
      </c>
      <c r="C288" t="s">
        <v>116</v>
      </c>
      <c r="D288">
        <v>19</v>
      </c>
      <c r="E288">
        <v>4</v>
      </c>
      <c r="F288">
        <v>0</v>
      </c>
      <c r="G288">
        <v>4</v>
      </c>
      <c r="H288">
        <v>14.4</v>
      </c>
      <c r="I288">
        <v>1.5</v>
      </c>
      <c r="J288">
        <v>0.8</v>
      </c>
      <c r="K288">
        <v>2.2999999999999998</v>
      </c>
      <c r="L288">
        <v>33.299999999999997</v>
      </c>
      <c r="M288">
        <v>0</v>
      </c>
      <c r="N288">
        <v>0</v>
      </c>
      <c r="O288">
        <v>0</v>
      </c>
      <c r="P288">
        <v>0</v>
      </c>
      <c r="Q288">
        <v>0.5</v>
      </c>
      <c r="R288">
        <v>0</v>
      </c>
      <c r="S288">
        <v>0.8</v>
      </c>
      <c r="T288">
        <v>1.5</v>
      </c>
      <c r="U288">
        <v>2.2999999999999998</v>
      </c>
      <c r="V288">
        <v>0.5</v>
      </c>
      <c r="W288">
        <v>0.3</v>
      </c>
      <c r="X288">
        <v>0.3</v>
      </c>
      <c r="Y288">
        <v>1</v>
      </c>
      <c r="Z288">
        <v>2.8</v>
      </c>
      <c r="AA288">
        <v>8.5</v>
      </c>
      <c r="AB288">
        <v>0</v>
      </c>
      <c r="AC288">
        <v>0</v>
      </c>
      <c r="AD288">
        <v>-12</v>
      </c>
    </row>
    <row r="289" spans="1:30" x14ac:dyDescent="0.3">
      <c r="A289">
        <v>288</v>
      </c>
      <c r="B289" t="s">
        <v>327</v>
      </c>
      <c r="C289" t="s">
        <v>129</v>
      </c>
      <c r="D289">
        <v>20</v>
      </c>
      <c r="E289">
        <v>4</v>
      </c>
      <c r="F289">
        <v>3</v>
      </c>
      <c r="G289">
        <v>1</v>
      </c>
      <c r="H289">
        <v>14.3</v>
      </c>
      <c r="I289">
        <v>3</v>
      </c>
      <c r="J289">
        <v>1.3</v>
      </c>
      <c r="K289">
        <v>4</v>
      </c>
      <c r="L289">
        <v>31.3</v>
      </c>
      <c r="M289">
        <v>0.5</v>
      </c>
      <c r="N289">
        <v>1.5</v>
      </c>
      <c r="O289">
        <v>33.299999999999997</v>
      </c>
      <c r="P289">
        <v>0</v>
      </c>
      <c r="Q289">
        <v>0</v>
      </c>
      <c r="R289">
        <v>0</v>
      </c>
      <c r="S289">
        <v>0.3</v>
      </c>
      <c r="T289">
        <v>2.2999999999999998</v>
      </c>
      <c r="U289">
        <v>2.5</v>
      </c>
      <c r="V289">
        <v>1.8</v>
      </c>
      <c r="W289">
        <v>0.5</v>
      </c>
      <c r="X289">
        <v>1</v>
      </c>
      <c r="Y289">
        <v>0</v>
      </c>
      <c r="Z289">
        <v>1.8</v>
      </c>
      <c r="AA289">
        <v>11.1</v>
      </c>
      <c r="AB289">
        <v>0</v>
      </c>
      <c r="AC289">
        <v>0</v>
      </c>
      <c r="AD289">
        <v>4.8</v>
      </c>
    </row>
    <row r="290" spans="1:30" x14ac:dyDescent="0.3">
      <c r="A290">
        <v>289</v>
      </c>
      <c r="B290" t="s">
        <v>384</v>
      </c>
      <c r="C290" t="s">
        <v>108</v>
      </c>
      <c r="D290">
        <v>24</v>
      </c>
      <c r="E290">
        <v>3</v>
      </c>
      <c r="F290">
        <v>2</v>
      </c>
      <c r="G290">
        <v>1</v>
      </c>
      <c r="H290">
        <v>14.2</v>
      </c>
      <c r="I290">
        <v>4.3</v>
      </c>
      <c r="J290">
        <v>1</v>
      </c>
      <c r="K290">
        <v>5.3</v>
      </c>
      <c r="L290">
        <v>18.8</v>
      </c>
      <c r="M290">
        <v>1</v>
      </c>
      <c r="N290">
        <v>4.3</v>
      </c>
      <c r="O290">
        <v>23.1</v>
      </c>
      <c r="P290">
        <v>1.3</v>
      </c>
      <c r="Q290">
        <v>1.7</v>
      </c>
      <c r="R290">
        <v>80</v>
      </c>
      <c r="S290">
        <v>0</v>
      </c>
      <c r="T290">
        <v>1</v>
      </c>
      <c r="U290">
        <v>1</v>
      </c>
      <c r="V290">
        <v>0</v>
      </c>
      <c r="W290">
        <v>1.3</v>
      </c>
      <c r="X290">
        <v>0.3</v>
      </c>
      <c r="Y290">
        <v>0.3</v>
      </c>
      <c r="Z290">
        <v>1.3</v>
      </c>
      <c r="AA290">
        <v>6.2</v>
      </c>
      <c r="AB290">
        <v>0</v>
      </c>
      <c r="AC290">
        <v>0</v>
      </c>
      <c r="AD290">
        <v>0</v>
      </c>
    </row>
    <row r="291" spans="1:30" x14ac:dyDescent="0.3">
      <c r="A291">
        <v>290</v>
      </c>
      <c r="B291" t="s">
        <v>585</v>
      </c>
      <c r="C291" t="s">
        <v>71</v>
      </c>
      <c r="D291">
        <v>28</v>
      </c>
      <c r="E291">
        <v>2</v>
      </c>
      <c r="F291">
        <v>2</v>
      </c>
      <c r="G291">
        <v>0</v>
      </c>
      <c r="H291">
        <v>13.9</v>
      </c>
      <c r="I291">
        <v>7.5</v>
      </c>
      <c r="J291">
        <v>2.5</v>
      </c>
      <c r="K291">
        <v>4.5</v>
      </c>
      <c r="L291">
        <v>55.6</v>
      </c>
      <c r="M291">
        <v>1.5</v>
      </c>
      <c r="N291">
        <v>3</v>
      </c>
      <c r="O291">
        <v>50</v>
      </c>
      <c r="P291">
        <v>1</v>
      </c>
      <c r="Q291">
        <v>1</v>
      </c>
      <c r="R291">
        <v>100</v>
      </c>
      <c r="S291">
        <v>1</v>
      </c>
      <c r="T291">
        <v>3</v>
      </c>
      <c r="U291">
        <v>4</v>
      </c>
      <c r="V291">
        <v>0.5</v>
      </c>
      <c r="W291">
        <v>0</v>
      </c>
      <c r="X291">
        <v>0</v>
      </c>
      <c r="Y291">
        <v>0.5</v>
      </c>
      <c r="Z291">
        <v>1.5</v>
      </c>
      <c r="AA291">
        <v>14.6</v>
      </c>
      <c r="AB291">
        <v>0</v>
      </c>
      <c r="AC291">
        <v>0</v>
      </c>
      <c r="AD291">
        <v>5.5</v>
      </c>
    </row>
    <row r="292" spans="1:30" x14ac:dyDescent="0.3">
      <c r="A292">
        <v>291</v>
      </c>
      <c r="B292" t="s">
        <v>252</v>
      </c>
      <c r="C292" t="s">
        <v>157</v>
      </c>
      <c r="D292">
        <v>25</v>
      </c>
      <c r="E292">
        <v>4</v>
      </c>
      <c r="F292">
        <v>1</v>
      </c>
      <c r="G292">
        <v>3</v>
      </c>
      <c r="H292">
        <v>13.8</v>
      </c>
      <c r="I292">
        <v>6.8</v>
      </c>
      <c r="J292">
        <v>2.8</v>
      </c>
      <c r="K292">
        <v>6.5</v>
      </c>
      <c r="L292">
        <v>42.3</v>
      </c>
      <c r="M292">
        <v>1.3</v>
      </c>
      <c r="N292">
        <v>4.3</v>
      </c>
      <c r="O292">
        <v>29.4</v>
      </c>
      <c r="P292">
        <v>0</v>
      </c>
      <c r="Q292">
        <v>0</v>
      </c>
      <c r="R292">
        <v>0</v>
      </c>
      <c r="S292">
        <v>0</v>
      </c>
      <c r="T292">
        <v>2.2999999999999998</v>
      </c>
      <c r="U292">
        <v>2.2999999999999998</v>
      </c>
      <c r="V292">
        <v>0.3</v>
      </c>
      <c r="W292">
        <v>0</v>
      </c>
      <c r="X292">
        <v>0</v>
      </c>
      <c r="Y292">
        <v>0.3</v>
      </c>
      <c r="Z292">
        <v>0.5</v>
      </c>
      <c r="AA292">
        <v>10.6</v>
      </c>
      <c r="AB292">
        <v>0</v>
      </c>
      <c r="AC292">
        <v>0</v>
      </c>
      <c r="AD292">
        <v>-3.8</v>
      </c>
    </row>
    <row r="293" spans="1:30" x14ac:dyDescent="0.3">
      <c r="A293">
        <v>292</v>
      </c>
      <c r="B293" t="s">
        <v>2409</v>
      </c>
      <c r="C293" t="s">
        <v>127</v>
      </c>
      <c r="D293">
        <v>22</v>
      </c>
      <c r="E293">
        <v>4</v>
      </c>
      <c r="F293">
        <v>0</v>
      </c>
      <c r="G293">
        <v>4</v>
      </c>
      <c r="H293">
        <v>13.8</v>
      </c>
      <c r="I293">
        <v>5</v>
      </c>
      <c r="J293">
        <v>1.8</v>
      </c>
      <c r="K293">
        <v>6.5</v>
      </c>
      <c r="L293">
        <v>26.9</v>
      </c>
      <c r="M293">
        <v>1</v>
      </c>
      <c r="N293">
        <v>5</v>
      </c>
      <c r="O293">
        <v>20</v>
      </c>
      <c r="P293">
        <v>0.5</v>
      </c>
      <c r="Q293">
        <v>0.5</v>
      </c>
      <c r="R293">
        <v>100</v>
      </c>
      <c r="S293">
        <v>0.3</v>
      </c>
      <c r="T293">
        <v>1.8</v>
      </c>
      <c r="U293">
        <v>2</v>
      </c>
      <c r="V293">
        <v>0.8</v>
      </c>
      <c r="W293">
        <v>0</v>
      </c>
      <c r="X293">
        <v>0</v>
      </c>
      <c r="Y293">
        <v>0</v>
      </c>
      <c r="Z293">
        <v>0.5</v>
      </c>
      <c r="AA293">
        <v>8.5</v>
      </c>
      <c r="AB293">
        <v>0</v>
      </c>
      <c r="AC293">
        <v>0</v>
      </c>
      <c r="AD293">
        <v>-4.5</v>
      </c>
    </row>
    <row r="294" spans="1:30" x14ac:dyDescent="0.3">
      <c r="A294">
        <v>293</v>
      </c>
      <c r="B294" t="s">
        <v>435</v>
      </c>
      <c r="C294" t="s">
        <v>116</v>
      </c>
      <c r="D294">
        <v>33</v>
      </c>
      <c r="E294">
        <v>3</v>
      </c>
      <c r="F294">
        <v>0</v>
      </c>
      <c r="G294">
        <v>3</v>
      </c>
      <c r="H294">
        <v>13.8</v>
      </c>
      <c r="I294">
        <v>3.7</v>
      </c>
      <c r="J294">
        <v>1.3</v>
      </c>
      <c r="K294">
        <v>4.3</v>
      </c>
      <c r="L294">
        <v>30.8</v>
      </c>
      <c r="M294">
        <v>0.7</v>
      </c>
      <c r="N294">
        <v>2.7</v>
      </c>
      <c r="O294">
        <v>25</v>
      </c>
      <c r="P294">
        <v>0.3</v>
      </c>
      <c r="Q294">
        <v>0.7</v>
      </c>
      <c r="R294">
        <v>50</v>
      </c>
      <c r="S294">
        <v>0.7</v>
      </c>
      <c r="T294">
        <v>3</v>
      </c>
      <c r="U294">
        <v>3.7</v>
      </c>
      <c r="V294">
        <v>2.2999999999999998</v>
      </c>
      <c r="W294">
        <v>1.3</v>
      </c>
      <c r="X294">
        <v>0</v>
      </c>
      <c r="Y294">
        <v>0.3</v>
      </c>
      <c r="Z294">
        <v>2.2999999999999998</v>
      </c>
      <c r="AA294">
        <v>11.2</v>
      </c>
      <c r="AB294">
        <v>0</v>
      </c>
      <c r="AC294">
        <v>0</v>
      </c>
      <c r="AD294">
        <v>-14.3</v>
      </c>
    </row>
    <row r="295" spans="1:30" x14ac:dyDescent="0.3">
      <c r="A295">
        <v>294</v>
      </c>
      <c r="B295" t="s">
        <v>211</v>
      </c>
      <c r="C295" t="s">
        <v>98</v>
      </c>
      <c r="D295">
        <v>22</v>
      </c>
      <c r="E295">
        <v>3</v>
      </c>
      <c r="F295">
        <v>1</v>
      </c>
      <c r="G295">
        <v>2</v>
      </c>
      <c r="H295">
        <v>13.7</v>
      </c>
      <c r="I295">
        <v>5.7</v>
      </c>
      <c r="J295">
        <v>2.2999999999999998</v>
      </c>
      <c r="K295">
        <v>6.3</v>
      </c>
      <c r="L295">
        <v>36.799999999999997</v>
      </c>
      <c r="M295">
        <v>1</v>
      </c>
      <c r="N295">
        <v>3</v>
      </c>
      <c r="O295">
        <v>33.299999999999997</v>
      </c>
      <c r="P295">
        <v>0</v>
      </c>
      <c r="Q295">
        <v>0</v>
      </c>
      <c r="R295">
        <v>0</v>
      </c>
      <c r="S295">
        <v>0.7</v>
      </c>
      <c r="T295">
        <v>1.3</v>
      </c>
      <c r="U295">
        <v>2</v>
      </c>
      <c r="V295">
        <v>2</v>
      </c>
      <c r="W295">
        <v>0.7</v>
      </c>
      <c r="X295">
        <v>0.7</v>
      </c>
      <c r="Y295">
        <v>0</v>
      </c>
      <c r="Z295">
        <v>2.2999999999999998</v>
      </c>
      <c r="AA295">
        <v>12.4</v>
      </c>
      <c r="AB295">
        <v>0</v>
      </c>
      <c r="AC295">
        <v>0</v>
      </c>
      <c r="AD295">
        <v>0.3</v>
      </c>
    </row>
    <row r="296" spans="1:30" x14ac:dyDescent="0.3">
      <c r="A296">
        <v>295</v>
      </c>
      <c r="B296" t="s">
        <v>311</v>
      </c>
      <c r="C296" t="s">
        <v>88</v>
      </c>
      <c r="D296">
        <v>31</v>
      </c>
      <c r="E296">
        <v>4</v>
      </c>
      <c r="F296">
        <v>1</v>
      </c>
      <c r="G296">
        <v>3</v>
      </c>
      <c r="H296">
        <v>13.7</v>
      </c>
      <c r="I296">
        <v>7.8</v>
      </c>
      <c r="J296">
        <v>3.8</v>
      </c>
      <c r="K296">
        <v>5</v>
      </c>
      <c r="L296">
        <v>75</v>
      </c>
      <c r="M296">
        <v>0</v>
      </c>
      <c r="N296">
        <v>0</v>
      </c>
      <c r="O296">
        <v>0</v>
      </c>
      <c r="P296">
        <v>0.3</v>
      </c>
      <c r="Q296">
        <v>0.5</v>
      </c>
      <c r="R296">
        <v>50</v>
      </c>
      <c r="S296">
        <v>1.5</v>
      </c>
      <c r="T296">
        <v>1.3</v>
      </c>
      <c r="U296">
        <v>2.8</v>
      </c>
      <c r="V296">
        <v>0.5</v>
      </c>
      <c r="W296">
        <v>0.5</v>
      </c>
      <c r="X296">
        <v>0.3</v>
      </c>
      <c r="Y296">
        <v>0</v>
      </c>
      <c r="Z296">
        <v>1.5</v>
      </c>
      <c r="AA296">
        <v>12.1</v>
      </c>
      <c r="AB296">
        <v>0</v>
      </c>
      <c r="AC296">
        <v>0</v>
      </c>
      <c r="AD296">
        <v>-0.3</v>
      </c>
    </row>
    <row r="297" spans="1:30" x14ac:dyDescent="0.3">
      <c r="A297">
        <v>296</v>
      </c>
      <c r="B297" t="s">
        <v>344</v>
      </c>
      <c r="C297" t="s">
        <v>88</v>
      </c>
      <c r="D297">
        <v>35</v>
      </c>
      <c r="E297">
        <v>1</v>
      </c>
      <c r="F297">
        <v>1</v>
      </c>
      <c r="G297">
        <v>0</v>
      </c>
      <c r="H297">
        <v>13.3</v>
      </c>
      <c r="I297">
        <v>10</v>
      </c>
      <c r="J297">
        <v>4</v>
      </c>
      <c r="K297">
        <v>5</v>
      </c>
      <c r="L297">
        <v>80</v>
      </c>
      <c r="M297">
        <v>0</v>
      </c>
      <c r="N297">
        <v>0</v>
      </c>
      <c r="O297">
        <v>0</v>
      </c>
      <c r="P297">
        <v>2</v>
      </c>
      <c r="Q297">
        <v>3</v>
      </c>
      <c r="R297">
        <v>66.7</v>
      </c>
      <c r="S297">
        <v>0</v>
      </c>
      <c r="T297">
        <v>2</v>
      </c>
      <c r="U297">
        <v>2</v>
      </c>
      <c r="V297">
        <v>0</v>
      </c>
      <c r="W297">
        <v>2</v>
      </c>
      <c r="X297">
        <v>0</v>
      </c>
      <c r="Y297">
        <v>2</v>
      </c>
      <c r="Z297">
        <v>3</v>
      </c>
      <c r="AA297">
        <v>16.399999999999999</v>
      </c>
      <c r="AB297">
        <v>0</v>
      </c>
      <c r="AC297">
        <v>0</v>
      </c>
      <c r="AD297">
        <v>13</v>
      </c>
    </row>
    <row r="298" spans="1:30" x14ac:dyDescent="0.3">
      <c r="A298">
        <v>297</v>
      </c>
      <c r="B298" t="s">
        <v>2159</v>
      </c>
      <c r="C298" t="s">
        <v>125</v>
      </c>
      <c r="D298">
        <v>25</v>
      </c>
      <c r="E298">
        <v>4</v>
      </c>
      <c r="F298">
        <v>3</v>
      </c>
      <c r="G298">
        <v>1</v>
      </c>
      <c r="H298">
        <v>13.3</v>
      </c>
      <c r="I298">
        <v>9.5</v>
      </c>
      <c r="J298">
        <v>2.8</v>
      </c>
      <c r="K298">
        <v>5.3</v>
      </c>
      <c r="L298">
        <v>52.4</v>
      </c>
      <c r="M298">
        <v>0.3</v>
      </c>
      <c r="N298">
        <v>1.5</v>
      </c>
      <c r="O298">
        <v>16.7</v>
      </c>
      <c r="P298">
        <v>3.8</v>
      </c>
      <c r="Q298">
        <v>4.3</v>
      </c>
      <c r="R298">
        <v>88.2</v>
      </c>
      <c r="S298">
        <v>1</v>
      </c>
      <c r="T298">
        <v>3.5</v>
      </c>
      <c r="U298">
        <v>4.5</v>
      </c>
      <c r="V298">
        <v>1</v>
      </c>
      <c r="W298">
        <v>2</v>
      </c>
      <c r="X298">
        <v>0.3</v>
      </c>
      <c r="Y298">
        <v>0.3</v>
      </c>
      <c r="Z298">
        <v>1</v>
      </c>
      <c r="AA298">
        <v>15.9</v>
      </c>
      <c r="AB298">
        <v>0</v>
      </c>
      <c r="AC298">
        <v>0</v>
      </c>
      <c r="AD298">
        <v>5.5</v>
      </c>
    </row>
    <row r="299" spans="1:30" x14ac:dyDescent="0.3">
      <c r="A299">
        <v>298</v>
      </c>
      <c r="B299" t="s">
        <v>366</v>
      </c>
      <c r="C299" t="s">
        <v>104</v>
      </c>
      <c r="D299">
        <v>26</v>
      </c>
      <c r="E299">
        <v>2</v>
      </c>
      <c r="F299">
        <v>1</v>
      </c>
      <c r="G299">
        <v>1</v>
      </c>
      <c r="H299">
        <v>13.1</v>
      </c>
      <c r="I299">
        <v>8.5</v>
      </c>
      <c r="J299">
        <v>3</v>
      </c>
      <c r="K299">
        <v>4.5</v>
      </c>
      <c r="L299">
        <v>66.7</v>
      </c>
      <c r="M299">
        <v>2.5</v>
      </c>
      <c r="N299">
        <v>3.5</v>
      </c>
      <c r="O299">
        <v>71.400000000000006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1</v>
      </c>
      <c r="V299">
        <v>0.5</v>
      </c>
      <c r="W299">
        <v>0.5</v>
      </c>
      <c r="X299">
        <v>0.5</v>
      </c>
      <c r="Y299">
        <v>0</v>
      </c>
      <c r="Z299">
        <v>1.5</v>
      </c>
      <c r="AA299">
        <v>11.5</v>
      </c>
      <c r="AB299">
        <v>0</v>
      </c>
      <c r="AC299">
        <v>0</v>
      </c>
      <c r="AD299">
        <v>4</v>
      </c>
    </row>
    <row r="300" spans="1:30" x14ac:dyDescent="0.3">
      <c r="A300">
        <v>299</v>
      </c>
      <c r="B300" t="s">
        <v>445</v>
      </c>
      <c r="C300" t="s">
        <v>113</v>
      </c>
      <c r="D300">
        <v>22</v>
      </c>
      <c r="E300">
        <v>4</v>
      </c>
      <c r="F300">
        <v>2</v>
      </c>
      <c r="G300">
        <v>2</v>
      </c>
      <c r="H300">
        <v>12.5</v>
      </c>
      <c r="I300">
        <v>4</v>
      </c>
      <c r="J300">
        <v>1.5</v>
      </c>
      <c r="K300">
        <v>2.8</v>
      </c>
      <c r="L300">
        <v>54.5</v>
      </c>
      <c r="M300">
        <v>0.5</v>
      </c>
      <c r="N300">
        <v>1.5</v>
      </c>
      <c r="O300">
        <v>33.299999999999997</v>
      </c>
      <c r="P300">
        <v>0.5</v>
      </c>
      <c r="Q300">
        <v>0.5</v>
      </c>
      <c r="R300">
        <v>100</v>
      </c>
      <c r="S300">
        <v>0.8</v>
      </c>
      <c r="T300">
        <v>0.8</v>
      </c>
      <c r="U300">
        <v>1.5</v>
      </c>
      <c r="V300">
        <v>1.3</v>
      </c>
      <c r="W300">
        <v>0.3</v>
      </c>
      <c r="X300">
        <v>0.5</v>
      </c>
      <c r="Y300">
        <v>0.8</v>
      </c>
      <c r="Z300">
        <v>1.8</v>
      </c>
      <c r="AA300">
        <v>11.2</v>
      </c>
      <c r="AB300">
        <v>0</v>
      </c>
      <c r="AC300">
        <v>0</v>
      </c>
      <c r="AD300">
        <v>-3.3</v>
      </c>
    </row>
    <row r="301" spans="1:30" x14ac:dyDescent="0.3">
      <c r="A301">
        <v>300</v>
      </c>
      <c r="B301" t="s">
        <v>319</v>
      </c>
      <c r="C301" t="s">
        <v>113</v>
      </c>
      <c r="D301">
        <v>25</v>
      </c>
      <c r="E301">
        <v>2</v>
      </c>
      <c r="F301">
        <v>1</v>
      </c>
      <c r="G301">
        <v>1</v>
      </c>
      <c r="H301">
        <v>12.4</v>
      </c>
      <c r="I301">
        <v>6</v>
      </c>
      <c r="J301">
        <v>2</v>
      </c>
      <c r="K301">
        <v>5</v>
      </c>
      <c r="L301">
        <v>40</v>
      </c>
      <c r="M301">
        <v>2</v>
      </c>
      <c r="N301">
        <v>5</v>
      </c>
      <c r="O301">
        <v>40</v>
      </c>
      <c r="P301">
        <v>0</v>
      </c>
      <c r="Q301">
        <v>0.5</v>
      </c>
      <c r="R301">
        <v>0</v>
      </c>
      <c r="S301">
        <v>0.5</v>
      </c>
      <c r="T301">
        <v>1.5</v>
      </c>
      <c r="U301">
        <v>2</v>
      </c>
      <c r="V301">
        <v>0</v>
      </c>
      <c r="W301">
        <v>0</v>
      </c>
      <c r="X301">
        <v>0</v>
      </c>
      <c r="Y301">
        <v>0</v>
      </c>
      <c r="Z301">
        <v>0.5</v>
      </c>
      <c r="AA301">
        <v>8.4</v>
      </c>
      <c r="AB301">
        <v>0</v>
      </c>
      <c r="AC301">
        <v>0</v>
      </c>
      <c r="AD301">
        <v>1</v>
      </c>
    </row>
    <row r="302" spans="1:30" x14ac:dyDescent="0.3">
      <c r="A302">
        <v>301</v>
      </c>
      <c r="B302" t="s">
        <v>442</v>
      </c>
      <c r="C302" t="s">
        <v>139</v>
      </c>
      <c r="D302">
        <v>22</v>
      </c>
      <c r="E302">
        <v>4</v>
      </c>
      <c r="F302">
        <v>4</v>
      </c>
      <c r="G302">
        <v>0</v>
      </c>
      <c r="H302">
        <v>12.3</v>
      </c>
      <c r="I302">
        <v>4.3</v>
      </c>
      <c r="J302">
        <v>1.8</v>
      </c>
      <c r="K302">
        <v>2.5</v>
      </c>
      <c r="L302">
        <v>70</v>
      </c>
      <c r="M302">
        <v>0</v>
      </c>
      <c r="N302">
        <v>0.8</v>
      </c>
      <c r="O302">
        <v>0</v>
      </c>
      <c r="P302">
        <v>0.8</v>
      </c>
      <c r="Q302">
        <v>1</v>
      </c>
      <c r="R302">
        <v>75</v>
      </c>
      <c r="S302">
        <v>0.3</v>
      </c>
      <c r="T302">
        <v>3</v>
      </c>
      <c r="U302">
        <v>3.3</v>
      </c>
      <c r="V302">
        <v>1</v>
      </c>
      <c r="W302">
        <v>0.5</v>
      </c>
      <c r="X302">
        <v>0</v>
      </c>
      <c r="Y302">
        <v>0.5</v>
      </c>
      <c r="Z302">
        <v>2.2999999999999998</v>
      </c>
      <c r="AA302">
        <v>10.7</v>
      </c>
      <c r="AB302">
        <v>0</v>
      </c>
      <c r="AC302">
        <v>0</v>
      </c>
      <c r="AD302">
        <v>-4.5</v>
      </c>
    </row>
    <row r="303" spans="1:30" x14ac:dyDescent="0.3">
      <c r="A303">
        <v>302</v>
      </c>
      <c r="B303" t="s">
        <v>2440</v>
      </c>
      <c r="C303" t="s">
        <v>100</v>
      </c>
      <c r="D303">
        <v>30</v>
      </c>
      <c r="E303">
        <v>2</v>
      </c>
      <c r="F303">
        <v>1</v>
      </c>
      <c r="G303">
        <v>1</v>
      </c>
      <c r="H303">
        <v>12.2</v>
      </c>
      <c r="I303">
        <v>4.5</v>
      </c>
      <c r="J303">
        <v>1.5</v>
      </c>
      <c r="K303">
        <v>2</v>
      </c>
      <c r="L303">
        <v>75</v>
      </c>
      <c r="M303">
        <v>0.5</v>
      </c>
      <c r="N303">
        <v>1</v>
      </c>
      <c r="O303">
        <v>50</v>
      </c>
      <c r="P303">
        <v>1</v>
      </c>
      <c r="Q303">
        <v>1</v>
      </c>
      <c r="R303">
        <v>100</v>
      </c>
      <c r="S303">
        <v>1</v>
      </c>
      <c r="T303">
        <v>0.5</v>
      </c>
      <c r="U303">
        <v>1.5</v>
      </c>
      <c r="V303">
        <v>0.5</v>
      </c>
      <c r="W303">
        <v>0.5</v>
      </c>
      <c r="X303">
        <v>0.5</v>
      </c>
      <c r="Y303">
        <v>0.5</v>
      </c>
      <c r="Z303">
        <v>0.5</v>
      </c>
      <c r="AA303">
        <v>9.6</v>
      </c>
      <c r="AB303">
        <v>0</v>
      </c>
      <c r="AC303">
        <v>0</v>
      </c>
      <c r="AD303">
        <v>-11.5</v>
      </c>
    </row>
    <row r="304" spans="1:30" x14ac:dyDescent="0.3">
      <c r="A304">
        <v>303</v>
      </c>
      <c r="B304" t="s">
        <v>171</v>
      </c>
      <c r="C304" t="s">
        <v>119</v>
      </c>
      <c r="D304">
        <v>27</v>
      </c>
      <c r="E304">
        <v>1</v>
      </c>
      <c r="F304">
        <v>0</v>
      </c>
      <c r="G304">
        <v>1</v>
      </c>
      <c r="H304">
        <v>12.1</v>
      </c>
      <c r="I304">
        <v>8</v>
      </c>
      <c r="J304">
        <v>4</v>
      </c>
      <c r="K304">
        <v>10</v>
      </c>
      <c r="L304">
        <v>40</v>
      </c>
      <c r="M304">
        <v>0</v>
      </c>
      <c r="N304">
        <v>3</v>
      </c>
      <c r="O304">
        <v>0</v>
      </c>
      <c r="P304">
        <v>0</v>
      </c>
      <c r="Q304">
        <v>1</v>
      </c>
      <c r="R304">
        <v>0</v>
      </c>
      <c r="S304">
        <v>0</v>
      </c>
      <c r="T304">
        <v>3</v>
      </c>
      <c r="U304">
        <v>3</v>
      </c>
      <c r="V304">
        <v>2</v>
      </c>
      <c r="W304">
        <v>1</v>
      </c>
      <c r="X304">
        <v>2</v>
      </c>
      <c r="Y304">
        <v>0</v>
      </c>
      <c r="Z304">
        <v>1</v>
      </c>
      <c r="AA304">
        <v>19.600000000000001</v>
      </c>
      <c r="AB304">
        <v>0</v>
      </c>
      <c r="AC304">
        <v>0</v>
      </c>
      <c r="AD304">
        <v>-4</v>
      </c>
    </row>
    <row r="305" spans="1:30" x14ac:dyDescent="0.3">
      <c r="A305">
        <v>304</v>
      </c>
      <c r="B305" t="s">
        <v>2403</v>
      </c>
      <c r="C305" t="s">
        <v>90</v>
      </c>
      <c r="D305">
        <v>32</v>
      </c>
      <c r="E305">
        <v>1</v>
      </c>
      <c r="F305">
        <v>1</v>
      </c>
      <c r="G305">
        <v>0</v>
      </c>
      <c r="H305">
        <v>12.1</v>
      </c>
      <c r="I305">
        <v>2</v>
      </c>
      <c r="J305">
        <v>1</v>
      </c>
      <c r="K305">
        <v>2</v>
      </c>
      <c r="L305">
        <v>50</v>
      </c>
      <c r="M305">
        <v>0</v>
      </c>
      <c r="N305">
        <v>1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2</v>
      </c>
      <c r="U305">
        <v>3</v>
      </c>
      <c r="V305">
        <v>1</v>
      </c>
      <c r="W305">
        <v>1</v>
      </c>
      <c r="X305">
        <v>0</v>
      </c>
      <c r="Y305">
        <v>0</v>
      </c>
      <c r="Z305">
        <v>1</v>
      </c>
      <c r="AA305">
        <v>6.1</v>
      </c>
      <c r="AB305">
        <v>0</v>
      </c>
      <c r="AC305">
        <v>0</v>
      </c>
      <c r="AD305">
        <v>-1</v>
      </c>
    </row>
    <row r="306" spans="1:30" x14ac:dyDescent="0.3">
      <c r="A306">
        <v>305</v>
      </c>
      <c r="B306" t="s">
        <v>355</v>
      </c>
      <c r="C306" t="s">
        <v>141</v>
      </c>
      <c r="D306">
        <v>30</v>
      </c>
      <c r="E306">
        <v>4</v>
      </c>
      <c r="F306">
        <v>2</v>
      </c>
      <c r="G306">
        <v>2</v>
      </c>
      <c r="H306">
        <v>12</v>
      </c>
      <c r="I306">
        <v>3.3</v>
      </c>
      <c r="J306">
        <v>1.3</v>
      </c>
      <c r="K306">
        <v>2.5</v>
      </c>
      <c r="L306">
        <v>50</v>
      </c>
      <c r="M306">
        <v>0</v>
      </c>
      <c r="N306">
        <v>0</v>
      </c>
      <c r="O306">
        <v>0</v>
      </c>
      <c r="P306">
        <v>0.8</v>
      </c>
      <c r="Q306">
        <v>1.5</v>
      </c>
      <c r="R306">
        <v>50</v>
      </c>
      <c r="S306">
        <v>0.8</v>
      </c>
      <c r="T306">
        <v>1</v>
      </c>
      <c r="U306">
        <v>1.8</v>
      </c>
      <c r="V306">
        <v>1</v>
      </c>
      <c r="W306">
        <v>0.3</v>
      </c>
      <c r="X306">
        <v>0</v>
      </c>
      <c r="Y306">
        <v>0.3</v>
      </c>
      <c r="Z306">
        <v>0.5</v>
      </c>
      <c r="AA306">
        <v>7.4</v>
      </c>
      <c r="AB306">
        <v>0</v>
      </c>
      <c r="AC306">
        <v>0</v>
      </c>
      <c r="AD306">
        <v>2.5</v>
      </c>
    </row>
    <row r="307" spans="1:30" x14ac:dyDescent="0.3">
      <c r="A307">
        <v>306</v>
      </c>
      <c r="B307" t="s">
        <v>396</v>
      </c>
      <c r="C307" t="s">
        <v>92</v>
      </c>
      <c r="D307">
        <v>20</v>
      </c>
      <c r="E307">
        <v>2</v>
      </c>
      <c r="F307">
        <v>2</v>
      </c>
      <c r="G307">
        <v>0</v>
      </c>
      <c r="H307">
        <v>11.9</v>
      </c>
      <c r="I307">
        <v>8</v>
      </c>
      <c r="J307">
        <v>3.5</v>
      </c>
      <c r="K307">
        <v>6</v>
      </c>
      <c r="L307">
        <v>58.3</v>
      </c>
      <c r="M307">
        <v>0.5</v>
      </c>
      <c r="N307">
        <v>0.5</v>
      </c>
      <c r="O307">
        <v>100</v>
      </c>
      <c r="P307">
        <v>0.5</v>
      </c>
      <c r="Q307">
        <v>1</v>
      </c>
      <c r="R307">
        <v>50</v>
      </c>
      <c r="S307">
        <v>0.5</v>
      </c>
      <c r="T307">
        <v>2.5</v>
      </c>
      <c r="U307">
        <v>3</v>
      </c>
      <c r="V307">
        <v>2.5</v>
      </c>
      <c r="W307">
        <v>0</v>
      </c>
      <c r="X307">
        <v>1</v>
      </c>
      <c r="Y307">
        <v>0.5</v>
      </c>
      <c r="Z307">
        <v>2.5</v>
      </c>
      <c r="AA307">
        <v>19.899999999999999</v>
      </c>
      <c r="AB307">
        <v>0</v>
      </c>
      <c r="AC307">
        <v>0</v>
      </c>
      <c r="AD307">
        <v>0.5</v>
      </c>
    </row>
    <row r="308" spans="1:30" x14ac:dyDescent="0.3">
      <c r="A308">
        <v>307</v>
      </c>
      <c r="B308" t="s">
        <v>487</v>
      </c>
      <c r="C308" t="s">
        <v>106</v>
      </c>
      <c r="D308">
        <v>23</v>
      </c>
      <c r="E308">
        <v>4</v>
      </c>
      <c r="F308">
        <v>1</v>
      </c>
      <c r="G308">
        <v>3</v>
      </c>
      <c r="H308">
        <v>11.9</v>
      </c>
      <c r="I308">
        <v>6.5</v>
      </c>
      <c r="J308">
        <v>2.2999999999999998</v>
      </c>
      <c r="K308">
        <v>2.5</v>
      </c>
      <c r="L308">
        <v>90</v>
      </c>
      <c r="M308">
        <v>0</v>
      </c>
      <c r="N308">
        <v>0</v>
      </c>
      <c r="O308">
        <v>0</v>
      </c>
      <c r="P308">
        <v>2</v>
      </c>
      <c r="Q308">
        <v>3.3</v>
      </c>
      <c r="R308">
        <v>61.5</v>
      </c>
      <c r="S308">
        <v>2</v>
      </c>
      <c r="T308">
        <v>2.8</v>
      </c>
      <c r="U308">
        <v>4.8</v>
      </c>
      <c r="V308">
        <v>0.5</v>
      </c>
      <c r="W308">
        <v>0.8</v>
      </c>
      <c r="X308">
        <v>0.8</v>
      </c>
      <c r="Y308">
        <v>0.5</v>
      </c>
      <c r="Z308">
        <v>1</v>
      </c>
      <c r="AA308">
        <v>16</v>
      </c>
      <c r="AB308">
        <v>0</v>
      </c>
      <c r="AC308">
        <v>0</v>
      </c>
      <c r="AD308">
        <v>0.8</v>
      </c>
    </row>
    <row r="309" spans="1:30" x14ac:dyDescent="0.3">
      <c r="A309">
        <v>308</v>
      </c>
      <c r="B309" t="s">
        <v>41</v>
      </c>
      <c r="C309" t="s">
        <v>30</v>
      </c>
      <c r="D309">
        <v>20</v>
      </c>
      <c r="E309">
        <v>3</v>
      </c>
      <c r="F309">
        <v>1</v>
      </c>
      <c r="G309">
        <v>2</v>
      </c>
      <c r="H309">
        <v>11.8</v>
      </c>
      <c r="I309">
        <v>2.7</v>
      </c>
      <c r="J309">
        <v>1.3</v>
      </c>
      <c r="K309">
        <v>2.7</v>
      </c>
      <c r="L309">
        <v>50</v>
      </c>
      <c r="M309">
        <v>0</v>
      </c>
      <c r="N309">
        <v>0.7</v>
      </c>
      <c r="O309">
        <v>0</v>
      </c>
      <c r="P309">
        <v>0</v>
      </c>
      <c r="Q309">
        <v>0.3</v>
      </c>
      <c r="R309">
        <v>0</v>
      </c>
      <c r="S309">
        <v>1</v>
      </c>
      <c r="T309">
        <v>2</v>
      </c>
      <c r="U309">
        <v>3</v>
      </c>
      <c r="V309">
        <v>1.3</v>
      </c>
      <c r="W309">
        <v>0</v>
      </c>
      <c r="X309">
        <v>0</v>
      </c>
      <c r="Y309">
        <v>0</v>
      </c>
      <c r="Z309">
        <v>2</v>
      </c>
      <c r="AA309">
        <v>8.3000000000000007</v>
      </c>
      <c r="AB309">
        <v>0</v>
      </c>
      <c r="AC309">
        <v>0</v>
      </c>
      <c r="AD309">
        <v>7</v>
      </c>
    </row>
    <row r="310" spans="1:30" x14ac:dyDescent="0.3">
      <c r="A310">
        <v>309</v>
      </c>
      <c r="B310" t="s">
        <v>314</v>
      </c>
      <c r="C310" t="s">
        <v>88</v>
      </c>
      <c r="D310">
        <v>33</v>
      </c>
      <c r="E310">
        <v>4</v>
      </c>
      <c r="F310">
        <v>1</v>
      </c>
      <c r="G310">
        <v>3</v>
      </c>
      <c r="H310">
        <v>11.7</v>
      </c>
      <c r="I310">
        <v>2.2999999999999998</v>
      </c>
      <c r="J310">
        <v>0.8</v>
      </c>
      <c r="K310">
        <v>3</v>
      </c>
      <c r="L310">
        <v>25</v>
      </c>
      <c r="M310">
        <v>0.3</v>
      </c>
      <c r="N310">
        <v>2.2999999999999998</v>
      </c>
      <c r="O310">
        <v>11.1</v>
      </c>
      <c r="P310">
        <v>0.5</v>
      </c>
      <c r="Q310">
        <v>0.5</v>
      </c>
      <c r="R310">
        <v>100</v>
      </c>
      <c r="S310">
        <v>0</v>
      </c>
      <c r="T310">
        <v>1.3</v>
      </c>
      <c r="U310">
        <v>1.3</v>
      </c>
      <c r="V310">
        <v>0.5</v>
      </c>
      <c r="W310">
        <v>0.3</v>
      </c>
      <c r="X310">
        <v>0</v>
      </c>
      <c r="Y310">
        <v>0</v>
      </c>
      <c r="Z310">
        <v>1.8</v>
      </c>
      <c r="AA310">
        <v>4.3</v>
      </c>
      <c r="AB310">
        <v>0</v>
      </c>
      <c r="AC310">
        <v>0</v>
      </c>
      <c r="AD310">
        <v>-2.2999999999999998</v>
      </c>
    </row>
    <row r="311" spans="1:30" x14ac:dyDescent="0.3">
      <c r="A311">
        <v>310</v>
      </c>
      <c r="B311" t="s">
        <v>398</v>
      </c>
      <c r="C311" t="s">
        <v>141</v>
      </c>
      <c r="D311">
        <v>37</v>
      </c>
      <c r="E311">
        <v>2</v>
      </c>
      <c r="F311">
        <v>1</v>
      </c>
      <c r="G311">
        <v>1</v>
      </c>
      <c r="H311">
        <v>11.6</v>
      </c>
      <c r="I311">
        <v>2</v>
      </c>
      <c r="J311">
        <v>0.5</v>
      </c>
      <c r="K311">
        <v>2</v>
      </c>
      <c r="L311">
        <v>25</v>
      </c>
      <c r="M311">
        <v>0</v>
      </c>
      <c r="N311">
        <v>0</v>
      </c>
      <c r="O311">
        <v>0</v>
      </c>
      <c r="P311">
        <v>1</v>
      </c>
      <c r="Q311">
        <v>1</v>
      </c>
      <c r="R311">
        <v>100</v>
      </c>
      <c r="S311">
        <v>1</v>
      </c>
      <c r="T311">
        <v>0</v>
      </c>
      <c r="U311">
        <v>1</v>
      </c>
      <c r="V311">
        <v>0.5</v>
      </c>
      <c r="W311">
        <v>1</v>
      </c>
      <c r="X311">
        <v>0.5</v>
      </c>
      <c r="Y311">
        <v>0.5</v>
      </c>
      <c r="Z311">
        <v>2</v>
      </c>
      <c r="AA311">
        <v>6</v>
      </c>
      <c r="AB311">
        <v>0</v>
      </c>
      <c r="AC311">
        <v>0</v>
      </c>
      <c r="AD311">
        <v>-9</v>
      </c>
    </row>
    <row r="312" spans="1:30" x14ac:dyDescent="0.3">
      <c r="A312">
        <v>311</v>
      </c>
      <c r="B312" t="s">
        <v>402</v>
      </c>
      <c r="C312" t="s">
        <v>146</v>
      </c>
      <c r="D312">
        <v>21</v>
      </c>
      <c r="E312">
        <v>4</v>
      </c>
      <c r="F312">
        <v>0</v>
      </c>
      <c r="G312">
        <v>4</v>
      </c>
      <c r="H312">
        <v>11.6</v>
      </c>
      <c r="I312">
        <v>6</v>
      </c>
      <c r="J312">
        <v>2.8</v>
      </c>
      <c r="K312">
        <v>5.5</v>
      </c>
      <c r="L312">
        <v>50</v>
      </c>
      <c r="M312">
        <v>0.3</v>
      </c>
      <c r="N312">
        <v>1.3</v>
      </c>
      <c r="O312">
        <v>20</v>
      </c>
      <c r="P312">
        <v>0.3</v>
      </c>
      <c r="Q312">
        <v>0.5</v>
      </c>
      <c r="R312">
        <v>50</v>
      </c>
      <c r="S312">
        <v>0.3</v>
      </c>
      <c r="T312">
        <v>0</v>
      </c>
      <c r="U312">
        <v>0.3</v>
      </c>
      <c r="V312">
        <v>1.8</v>
      </c>
      <c r="W312">
        <v>0.8</v>
      </c>
      <c r="X312">
        <v>0.8</v>
      </c>
      <c r="Y312">
        <v>0.3</v>
      </c>
      <c r="Z312">
        <v>0.5</v>
      </c>
      <c r="AA312">
        <v>11.2</v>
      </c>
      <c r="AB312">
        <v>0</v>
      </c>
      <c r="AC312">
        <v>0</v>
      </c>
      <c r="AD312">
        <v>-5</v>
      </c>
    </row>
    <row r="313" spans="1:30" x14ac:dyDescent="0.3">
      <c r="A313">
        <v>312</v>
      </c>
      <c r="B313" t="s">
        <v>2410</v>
      </c>
      <c r="C313" t="s">
        <v>122</v>
      </c>
      <c r="D313">
        <v>23</v>
      </c>
      <c r="E313">
        <v>2</v>
      </c>
      <c r="F313">
        <v>0</v>
      </c>
      <c r="G313">
        <v>2</v>
      </c>
      <c r="H313">
        <v>11.5</v>
      </c>
      <c r="I313">
        <v>0</v>
      </c>
      <c r="J313">
        <v>0</v>
      </c>
      <c r="K313">
        <v>1.5</v>
      </c>
      <c r="L313">
        <v>0</v>
      </c>
      <c r="M313">
        <v>0</v>
      </c>
      <c r="N313">
        <v>1.5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2</v>
      </c>
      <c r="V313">
        <v>1</v>
      </c>
      <c r="W313">
        <v>0.5</v>
      </c>
      <c r="X313">
        <v>0.5</v>
      </c>
      <c r="Y313">
        <v>0</v>
      </c>
      <c r="Z313">
        <v>2</v>
      </c>
      <c r="AA313">
        <v>4.9000000000000004</v>
      </c>
      <c r="AB313">
        <v>0</v>
      </c>
      <c r="AC313">
        <v>0</v>
      </c>
      <c r="AD313">
        <v>4</v>
      </c>
    </row>
    <row r="314" spans="1:30" x14ac:dyDescent="0.3">
      <c r="A314">
        <v>313</v>
      </c>
      <c r="B314" t="s">
        <v>2404</v>
      </c>
      <c r="C314" t="s">
        <v>137</v>
      </c>
      <c r="D314">
        <v>30</v>
      </c>
      <c r="E314">
        <v>1</v>
      </c>
      <c r="F314">
        <v>0</v>
      </c>
      <c r="G314">
        <v>1</v>
      </c>
      <c r="H314">
        <v>11.5</v>
      </c>
      <c r="I314">
        <v>6</v>
      </c>
      <c r="J314">
        <v>2</v>
      </c>
      <c r="K314">
        <v>3</v>
      </c>
      <c r="L314">
        <v>66.7</v>
      </c>
      <c r="M314">
        <v>0</v>
      </c>
      <c r="N314">
        <v>0</v>
      </c>
      <c r="O314">
        <v>0</v>
      </c>
      <c r="P314">
        <v>2</v>
      </c>
      <c r="Q314">
        <v>2</v>
      </c>
      <c r="R314">
        <v>100</v>
      </c>
      <c r="S314">
        <v>1</v>
      </c>
      <c r="T314">
        <v>6</v>
      </c>
      <c r="U314">
        <v>7</v>
      </c>
      <c r="V314">
        <v>0</v>
      </c>
      <c r="W314">
        <v>2</v>
      </c>
      <c r="X314">
        <v>0</v>
      </c>
      <c r="Y314">
        <v>0</v>
      </c>
      <c r="Z314">
        <v>2</v>
      </c>
      <c r="AA314">
        <v>12.4</v>
      </c>
      <c r="AB314">
        <v>0</v>
      </c>
      <c r="AC314">
        <v>0</v>
      </c>
      <c r="AD314">
        <v>-8</v>
      </c>
    </row>
    <row r="315" spans="1:30" x14ac:dyDescent="0.3">
      <c r="A315">
        <v>314</v>
      </c>
      <c r="B315" t="s">
        <v>324</v>
      </c>
      <c r="C315" t="s">
        <v>141</v>
      </c>
      <c r="D315">
        <v>27</v>
      </c>
      <c r="E315">
        <v>3</v>
      </c>
      <c r="F315">
        <v>1</v>
      </c>
      <c r="G315">
        <v>2</v>
      </c>
      <c r="H315">
        <v>11.3</v>
      </c>
      <c r="I315">
        <v>7.3</v>
      </c>
      <c r="J315">
        <v>3</v>
      </c>
      <c r="K315">
        <v>6.7</v>
      </c>
      <c r="L315">
        <v>45</v>
      </c>
      <c r="M315">
        <v>1.3</v>
      </c>
      <c r="N315">
        <v>4</v>
      </c>
      <c r="O315">
        <v>33.299999999999997</v>
      </c>
      <c r="P315">
        <v>0</v>
      </c>
      <c r="Q315">
        <v>0</v>
      </c>
      <c r="R315">
        <v>0</v>
      </c>
      <c r="S315">
        <v>0</v>
      </c>
      <c r="T315">
        <v>0.3</v>
      </c>
      <c r="U315">
        <v>0.3</v>
      </c>
      <c r="V315">
        <v>1</v>
      </c>
      <c r="W315">
        <v>0.3</v>
      </c>
      <c r="X315">
        <v>0</v>
      </c>
      <c r="Y315">
        <v>0</v>
      </c>
      <c r="Z315">
        <v>1</v>
      </c>
      <c r="AA315">
        <v>8.9</v>
      </c>
      <c r="AB315">
        <v>0</v>
      </c>
      <c r="AC315">
        <v>0</v>
      </c>
      <c r="AD315">
        <v>-3</v>
      </c>
    </row>
    <row r="316" spans="1:30" x14ac:dyDescent="0.3">
      <c r="A316">
        <v>315</v>
      </c>
      <c r="B316" t="s">
        <v>292</v>
      </c>
      <c r="C316" t="s">
        <v>98</v>
      </c>
      <c r="D316">
        <v>24</v>
      </c>
      <c r="E316">
        <v>4</v>
      </c>
      <c r="F316">
        <v>1</v>
      </c>
      <c r="G316">
        <v>3</v>
      </c>
      <c r="H316">
        <v>11.2</v>
      </c>
      <c r="I316">
        <v>2.8</v>
      </c>
      <c r="J316">
        <v>1</v>
      </c>
      <c r="K316">
        <v>3</v>
      </c>
      <c r="L316">
        <v>33.299999999999997</v>
      </c>
      <c r="M316">
        <v>0.5</v>
      </c>
      <c r="N316">
        <v>1.5</v>
      </c>
      <c r="O316">
        <v>33.299999999999997</v>
      </c>
      <c r="P316">
        <v>0.3</v>
      </c>
      <c r="Q316">
        <v>0.5</v>
      </c>
      <c r="R316">
        <v>50</v>
      </c>
      <c r="S316">
        <v>0.5</v>
      </c>
      <c r="T316">
        <v>1.5</v>
      </c>
      <c r="U316">
        <v>2</v>
      </c>
      <c r="V316">
        <v>0</v>
      </c>
      <c r="W316">
        <v>1.3</v>
      </c>
      <c r="X316">
        <v>0.5</v>
      </c>
      <c r="Y316">
        <v>0</v>
      </c>
      <c r="Z316">
        <v>1.3</v>
      </c>
      <c r="AA316">
        <v>5.4</v>
      </c>
      <c r="AB316">
        <v>0</v>
      </c>
      <c r="AC316">
        <v>0</v>
      </c>
      <c r="AD316">
        <v>-4.5</v>
      </c>
    </row>
    <row r="317" spans="1:30" x14ac:dyDescent="0.3">
      <c r="A317">
        <v>316</v>
      </c>
      <c r="B317" t="s">
        <v>351</v>
      </c>
      <c r="C317" t="s">
        <v>125</v>
      </c>
      <c r="D317">
        <v>23</v>
      </c>
      <c r="E317">
        <v>3</v>
      </c>
      <c r="F317">
        <v>2</v>
      </c>
      <c r="G317">
        <v>1</v>
      </c>
      <c r="H317">
        <v>11.1</v>
      </c>
      <c r="I317">
        <v>5.7</v>
      </c>
      <c r="J317">
        <v>2.2999999999999998</v>
      </c>
      <c r="K317">
        <v>3</v>
      </c>
      <c r="L317">
        <v>77.8</v>
      </c>
      <c r="M317">
        <v>0.3</v>
      </c>
      <c r="N317">
        <v>0.7</v>
      </c>
      <c r="O317">
        <v>50</v>
      </c>
      <c r="P317">
        <v>0.7</v>
      </c>
      <c r="Q317">
        <v>0.7</v>
      </c>
      <c r="R317">
        <v>100</v>
      </c>
      <c r="S317">
        <v>1</v>
      </c>
      <c r="T317">
        <v>2.7</v>
      </c>
      <c r="U317">
        <v>3.7</v>
      </c>
      <c r="V317">
        <v>0.7</v>
      </c>
      <c r="W317">
        <v>0.7</v>
      </c>
      <c r="X317">
        <v>0.3</v>
      </c>
      <c r="Y317">
        <v>1</v>
      </c>
      <c r="Z317">
        <v>1.3</v>
      </c>
      <c r="AA317">
        <v>14.4</v>
      </c>
      <c r="AB317">
        <v>0</v>
      </c>
      <c r="AC317">
        <v>0</v>
      </c>
      <c r="AD317">
        <v>6</v>
      </c>
    </row>
    <row r="318" spans="1:30" x14ac:dyDescent="0.3">
      <c r="A318">
        <v>317</v>
      </c>
      <c r="B318" t="s">
        <v>408</v>
      </c>
      <c r="C318" t="s">
        <v>127</v>
      </c>
      <c r="D318">
        <v>27</v>
      </c>
      <c r="E318">
        <v>4</v>
      </c>
      <c r="F318">
        <v>0</v>
      </c>
      <c r="G318">
        <v>4</v>
      </c>
      <c r="H318">
        <v>11</v>
      </c>
      <c r="I318">
        <v>2</v>
      </c>
      <c r="J318">
        <v>0.8</v>
      </c>
      <c r="K318">
        <v>2.2999999999999998</v>
      </c>
      <c r="L318">
        <v>33.299999999999997</v>
      </c>
      <c r="M318">
        <v>0.5</v>
      </c>
      <c r="N318">
        <v>1.3</v>
      </c>
      <c r="O318">
        <v>40</v>
      </c>
      <c r="P318">
        <v>0</v>
      </c>
      <c r="Q318">
        <v>0</v>
      </c>
      <c r="R318">
        <v>0</v>
      </c>
      <c r="S318">
        <v>2.2999999999999998</v>
      </c>
      <c r="T318">
        <v>1.3</v>
      </c>
      <c r="U318">
        <v>3.5</v>
      </c>
      <c r="V318">
        <v>0.3</v>
      </c>
      <c r="W318">
        <v>0.8</v>
      </c>
      <c r="X318">
        <v>0.5</v>
      </c>
      <c r="Y318">
        <v>0.3</v>
      </c>
      <c r="Z318">
        <v>0.8</v>
      </c>
      <c r="AA318">
        <v>8.1</v>
      </c>
      <c r="AB318">
        <v>0</v>
      </c>
      <c r="AC318">
        <v>0</v>
      </c>
      <c r="AD318">
        <v>-2.2999999999999998</v>
      </c>
    </row>
    <row r="319" spans="1:30" x14ac:dyDescent="0.3">
      <c r="A319">
        <v>318</v>
      </c>
      <c r="B319" t="s">
        <v>447</v>
      </c>
      <c r="C319" t="s">
        <v>113</v>
      </c>
      <c r="D319">
        <v>32</v>
      </c>
      <c r="E319">
        <v>2</v>
      </c>
      <c r="F319">
        <v>1</v>
      </c>
      <c r="G319">
        <v>1</v>
      </c>
      <c r="H319">
        <v>11</v>
      </c>
      <c r="I319">
        <v>3.5</v>
      </c>
      <c r="J319">
        <v>1.5</v>
      </c>
      <c r="K319">
        <v>3</v>
      </c>
      <c r="L319">
        <v>50</v>
      </c>
      <c r="M319">
        <v>0.5</v>
      </c>
      <c r="N319">
        <v>1.5</v>
      </c>
      <c r="O319">
        <v>33.299999999999997</v>
      </c>
      <c r="P319">
        <v>0</v>
      </c>
      <c r="Q319">
        <v>0</v>
      </c>
      <c r="R319">
        <v>0</v>
      </c>
      <c r="S319">
        <v>0</v>
      </c>
      <c r="T319">
        <v>1</v>
      </c>
      <c r="U319">
        <v>1</v>
      </c>
      <c r="V319">
        <v>2</v>
      </c>
      <c r="W319">
        <v>0</v>
      </c>
      <c r="X319">
        <v>0.5</v>
      </c>
      <c r="Y319">
        <v>0</v>
      </c>
      <c r="Z319">
        <v>1.5</v>
      </c>
      <c r="AA319">
        <v>9.1999999999999993</v>
      </c>
      <c r="AB319">
        <v>0</v>
      </c>
      <c r="AC319">
        <v>0</v>
      </c>
      <c r="AD319">
        <v>2</v>
      </c>
    </row>
    <row r="320" spans="1:30" x14ac:dyDescent="0.3">
      <c r="A320">
        <v>319</v>
      </c>
      <c r="B320" t="s">
        <v>434</v>
      </c>
      <c r="C320" t="s">
        <v>98</v>
      </c>
      <c r="D320">
        <v>19</v>
      </c>
      <c r="E320">
        <v>4</v>
      </c>
      <c r="F320">
        <v>1</v>
      </c>
      <c r="G320">
        <v>3</v>
      </c>
      <c r="H320">
        <v>10.8</v>
      </c>
      <c r="I320">
        <v>3.3</v>
      </c>
      <c r="J320">
        <v>1.5</v>
      </c>
      <c r="K320">
        <v>3.3</v>
      </c>
      <c r="L320">
        <v>46.2</v>
      </c>
      <c r="M320">
        <v>0.3</v>
      </c>
      <c r="N320">
        <v>1.3</v>
      </c>
      <c r="O320">
        <v>20</v>
      </c>
      <c r="P320">
        <v>0</v>
      </c>
      <c r="Q320">
        <v>0</v>
      </c>
      <c r="R320">
        <v>0</v>
      </c>
      <c r="S320">
        <v>0.5</v>
      </c>
      <c r="T320">
        <v>1.5</v>
      </c>
      <c r="U320">
        <v>2</v>
      </c>
      <c r="V320">
        <v>0.3</v>
      </c>
      <c r="W320">
        <v>0.8</v>
      </c>
      <c r="X320">
        <v>0.5</v>
      </c>
      <c r="Y320">
        <v>0</v>
      </c>
      <c r="Z320">
        <v>0.8</v>
      </c>
      <c r="AA320">
        <v>6.8</v>
      </c>
      <c r="AB320">
        <v>0</v>
      </c>
      <c r="AC320">
        <v>0</v>
      </c>
      <c r="AD320">
        <v>1.8</v>
      </c>
    </row>
    <row r="321" spans="1:30" x14ac:dyDescent="0.3">
      <c r="A321">
        <v>320</v>
      </c>
      <c r="B321" t="s">
        <v>55</v>
      </c>
      <c r="C321" t="s">
        <v>88</v>
      </c>
      <c r="D321">
        <v>33</v>
      </c>
      <c r="E321">
        <v>1</v>
      </c>
      <c r="F321">
        <v>1</v>
      </c>
      <c r="G321">
        <v>0</v>
      </c>
      <c r="H321">
        <v>10.7</v>
      </c>
      <c r="I321">
        <v>3</v>
      </c>
      <c r="J321">
        <v>1</v>
      </c>
      <c r="K321">
        <v>3</v>
      </c>
      <c r="L321">
        <v>33.299999999999997</v>
      </c>
      <c r="M321">
        <v>1</v>
      </c>
      <c r="N321">
        <v>2</v>
      </c>
      <c r="O321">
        <v>50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2</v>
      </c>
      <c r="W321">
        <v>1</v>
      </c>
      <c r="X321">
        <v>0</v>
      </c>
      <c r="Y321">
        <v>0</v>
      </c>
      <c r="Z321">
        <v>4</v>
      </c>
      <c r="AA321">
        <v>5</v>
      </c>
      <c r="AB321">
        <v>0</v>
      </c>
      <c r="AC321">
        <v>0</v>
      </c>
      <c r="AD321">
        <v>-5</v>
      </c>
    </row>
    <row r="322" spans="1:30" x14ac:dyDescent="0.3">
      <c r="A322">
        <v>321</v>
      </c>
      <c r="B322" t="s">
        <v>52</v>
      </c>
      <c r="C322" t="s">
        <v>44</v>
      </c>
      <c r="D322">
        <v>28</v>
      </c>
      <c r="E322">
        <v>4</v>
      </c>
      <c r="F322">
        <v>1</v>
      </c>
      <c r="G322">
        <v>3</v>
      </c>
      <c r="H322">
        <v>10.7</v>
      </c>
      <c r="I322">
        <v>2.2999999999999998</v>
      </c>
      <c r="J322">
        <v>1</v>
      </c>
      <c r="K322">
        <v>2.5</v>
      </c>
      <c r="L322">
        <v>40</v>
      </c>
      <c r="M322">
        <v>0.3</v>
      </c>
      <c r="N322">
        <v>1</v>
      </c>
      <c r="O322">
        <v>25</v>
      </c>
      <c r="P322">
        <v>0</v>
      </c>
      <c r="Q322">
        <v>0.5</v>
      </c>
      <c r="R322">
        <v>0</v>
      </c>
      <c r="S322">
        <v>0.3</v>
      </c>
      <c r="T322">
        <v>2.2999999999999998</v>
      </c>
      <c r="U322">
        <v>2.5</v>
      </c>
      <c r="V322">
        <v>0.8</v>
      </c>
      <c r="W322">
        <v>0.3</v>
      </c>
      <c r="X322">
        <v>1</v>
      </c>
      <c r="Y322">
        <v>0</v>
      </c>
      <c r="Z322">
        <v>1.5</v>
      </c>
      <c r="AA322">
        <v>9.1</v>
      </c>
      <c r="AB322">
        <v>0</v>
      </c>
      <c r="AC322">
        <v>0</v>
      </c>
      <c r="AD322">
        <v>4</v>
      </c>
    </row>
    <row r="323" spans="1:30" x14ac:dyDescent="0.3">
      <c r="A323">
        <v>322</v>
      </c>
      <c r="B323" t="s">
        <v>453</v>
      </c>
      <c r="C323" t="s">
        <v>146</v>
      </c>
      <c r="D323">
        <v>34</v>
      </c>
      <c r="E323">
        <v>2</v>
      </c>
      <c r="F323">
        <v>0</v>
      </c>
      <c r="G323">
        <v>2</v>
      </c>
      <c r="H323">
        <v>10.7</v>
      </c>
      <c r="I323">
        <v>2</v>
      </c>
      <c r="J323">
        <v>1</v>
      </c>
      <c r="K323">
        <v>2.5</v>
      </c>
      <c r="L323">
        <v>40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1.5</v>
      </c>
      <c r="T323">
        <v>2.5</v>
      </c>
      <c r="U323">
        <v>4</v>
      </c>
      <c r="V323">
        <v>1.5</v>
      </c>
      <c r="W323">
        <v>2</v>
      </c>
      <c r="X323">
        <v>0</v>
      </c>
      <c r="Y323">
        <v>0</v>
      </c>
      <c r="Z323">
        <v>1.5</v>
      </c>
      <c r="AA323">
        <v>7.1</v>
      </c>
      <c r="AB323">
        <v>0</v>
      </c>
      <c r="AC323">
        <v>0</v>
      </c>
      <c r="AD323">
        <v>1.5</v>
      </c>
    </row>
    <row r="324" spans="1:30" x14ac:dyDescent="0.3">
      <c r="A324">
        <v>323</v>
      </c>
      <c r="B324" t="s">
        <v>329</v>
      </c>
      <c r="C324" t="s">
        <v>104</v>
      </c>
      <c r="D324">
        <v>26</v>
      </c>
      <c r="E324">
        <v>3</v>
      </c>
      <c r="F324">
        <v>1</v>
      </c>
      <c r="G324">
        <v>2</v>
      </c>
      <c r="H324">
        <v>10.5</v>
      </c>
      <c r="I324">
        <v>3.7</v>
      </c>
      <c r="J324">
        <v>1.3</v>
      </c>
      <c r="K324">
        <v>3</v>
      </c>
      <c r="L324">
        <v>44.4</v>
      </c>
      <c r="M324">
        <v>0.7</v>
      </c>
      <c r="N324">
        <v>1</v>
      </c>
      <c r="O324">
        <v>66.7</v>
      </c>
      <c r="P324">
        <v>0.3</v>
      </c>
      <c r="Q324">
        <v>0.7</v>
      </c>
      <c r="R324">
        <v>50</v>
      </c>
      <c r="S324">
        <v>0.3</v>
      </c>
      <c r="T324">
        <v>0.3</v>
      </c>
      <c r="U324">
        <v>0.7</v>
      </c>
      <c r="V324">
        <v>3</v>
      </c>
      <c r="W324">
        <v>0.3</v>
      </c>
      <c r="X324">
        <v>1.7</v>
      </c>
      <c r="Y324">
        <v>0.3</v>
      </c>
      <c r="Z324">
        <v>1</v>
      </c>
      <c r="AA324">
        <v>14.6</v>
      </c>
      <c r="AB324">
        <v>0</v>
      </c>
      <c r="AC324">
        <v>0</v>
      </c>
      <c r="AD324">
        <v>8.3000000000000007</v>
      </c>
    </row>
    <row r="325" spans="1:30" x14ac:dyDescent="0.3">
      <c r="A325">
        <v>324</v>
      </c>
      <c r="B325" t="s">
        <v>322</v>
      </c>
      <c r="C325" t="s">
        <v>119</v>
      </c>
      <c r="D325">
        <v>22</v>
      </c>
      <c r="E325">
        <v>3</v>
      </c>
      <c r="F325">
        <v>3</v>
      </c>
      <c r="G325">
        <v>0</v>
      </c>
      <c r="H325">
        <v>10.199999999999999</v>
      </c>
      <c r="I325">
        <v>3.7</v>
      </c>
      <c r="J325">
        <v>1.3</v>
      </c>
      <c r="K325">
        <v>4.3</v>
      </c>
      <c r="L325">
        <v>30.8</v>
      </c>
      <c r="M325">
        <v>0.7</v>
      </c>
      <c r="N325">
        <v>2.7</v>
      </c>
      <c r="O325">
        <v>25</v>
      </c>
      <c r="P325">
        <v>0.3</v>
      </c>
      <c r="Q325">
        <v>0.7</v>
      </c>
      <c r="R325">
        <v>50</v>
      </c>
      <c r="S325">
        <v>0.3</v>
      </c>
      <c r="T325">
        <v>2</v>
      </c>
      <c r="U325">
        <v>2.2999999999999998</v>
      </c>
      <c r="V325">
        <v>1.7</v>
      </c>
      <c r="W325">
        <v>0.7</v>
      </c>
      <c r="X325">
        <v>0.3</v>
      </c>
      <c r="Y325">
        <v>0.3</v>
      </c>
      <c r="Z325">
        <v>1.7</v>
      </c>
      <c r="AA325">
        <v>10.3</v>
      </c>
      <c r="AB325">
        <v>0</v>
      </c>
      <c r="AC325">
        <v>0</v>
      </c>
      <c r="AD325">
        <v>-6.3</v>
      </c>
    </row>
    <row r="326" spans="1:30" x14ac:dyDescent="0.3">
      <c r="A326">
        <v>325</v>
      </c>
      <c r="B326" t="s">
        <v>436</v>
      </c>
      <c r="C326" t="s">
        <v>92</v>
      </c>
      <c r="D326">
        <v>20</v>
      </c>
      <c r="E326">
        <v>1</v>
      </c>
      <c r="F326">
        <v>1</v>
      </c>
      <c r="G326">
        <v>0</v>
      </c>
      <c r="H326">
        <v>10</v>
      </c>
      <c r="I326">
        <v>4</v>
      </c>
      <c r="J326">
        <v>2</v>
      </c>
      <c r="K326">
        <v>5</v>
      </c>
      <c r="L326">
        <v>40</v>
      </c>
      <c r="M326">
        <v>0</v>
      </c>
      <c r="N326">
        <v>1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3</v>
      </c>
      <c r="W326">
        <v>0</v>
      </c>
      <c r="X326">
        <v>0</v>
      </c>
      <c r="Y326">
        <v>0</v>
      </c>
      <c r="Z326">
        <v>0</v>
      </c>
      <c r="AA326">
        <v>9.6999999999999993</v>
      </c>
      <c r="AB326">
        <v>0</v>
      </c>
      <c r="AC326">
        <v>0</v>
      </c>
      <c r="AD326">
        <v>-2</v>
      </c>
    </row>
    <row r="327" spans="1:30" x14ac:dyDescent="0.3">
      <c r="A327">
        <v>326</v>
      </c>
      <c r="B327" t="s">
        <v>310</v>
      </c>
      <c r="C327" t="s">
        <v>98</v>
      </c>
      <c r="D327">
        <v>21</v>
      </c>
      <c r="E327">
        <v>1</v>
      </c>
      <c r="F327">
        <v>0</v>
      </c>
      <c r="G327">
        <v>1</v>
      </c>
      <c r="H327">
        <v>10</v>
      </c>
      <c r="I327">
        <v>0</v>
      </c>
      <c r="J327">
        <v>0</v>
      </c>
      <c r="K327">
        <v>2</v>
      </c>
      <c r="L327">
        <v>0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1</v>
      </c>
      <c r="W327">
        <v>1</v>
      </c>
      <c r="X327">
        <v>0</v>
      </c>
      <c r="Y327">
        <v>2</v>
      </c>
      <c r="Z327">
        <v>0</v>
      </c>
      <c r="AA327">
        <v>6.5</v>
      </c>
      <c r="AB327">
        <v>0</v>
      </c>
      <c r="AC327">
        <v>0</v>
      </c>
      <c r="AD327">
        <v>-5</v>
      </c>
    </row>
    <row r="328" spans="1:30" x14ac:dyDescent="0.3">
      <c r="A328">
        <v>327</v>
      </c>
      <c r="B328" t="s">
        <v>426</v>
      </c>
      <c r="C328" t="s">
        <v>127</v>
      </c>
      <c r="D328">
        <v>24</v>
      </c>
      <c r="E328">
        <v>1</v>
      </c>
      <c r="F328">
        <v>0</v>
      </c>
      <c r="G328">
        <v>1</v>
      </c>
      <c r="H328">
        <v>9.9</v>
      </c>
      <c r="I328">
        <v>7</v>
      </c>
      <c r="J328">
        <v>3</v>
      </c>
      <c r="K328">
        <v>5</v>
      </c>
      <c r="L328">
        <v>60</v>
      </c>
      <c r="M328">
        <v>1</v>
      </c>
      <c r="N328">
        <v>2</v>
      </c>
      <c r="O328">
        <v>50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1</v>
      </c>
      <c r="W328">
        <v>0</v>
      </c>
      <c r="X328">
        <v>0</v>
      </c>
      <c r="Y328">
        <v>0</v>
      </c>
      <c r="Z328">
        <v>1</v>
      </c>
      <c r="AA328">
        <v>8.5</v>
      </c>
      <c r="AB328">
        <v>0</v>
      </c>
      <c r="AC328">
        <v>0</v>
      </c>
      <c r="AD328">
        <v>3</v>
      </c>
    </row>
    <row r="329" spans="1:30" x14ac:dyDescent="0.3">
      <c r="A329">
        <v>328</v>
      </c>
      <c r="B329" t="s">
        <v>338</v>
      </c>
      <c r="C329" t="s">
        <v>135</v>
      </c>
      <c r="D329">
        <v>32</v>
      </c>
      <c r="E329">
        <v>4</v>
      </c>
      <c r="F329">
        <v>2</v>
      </c>
      <c r="G329">
        <v>2</v>
      </c>
      <c r="H329">
        <v>9.8000000000000007</v>
      </c>
      <c r="I329">
        <v>5</v>
      </c>
      <c r="J329">
        <v>2</v>
      </c>
      <c r="K329">
        <v>4.5</v>
      </c>
      <c r="L329">
        <v>44.4</v>
      </c>
      <c r="M329">
        <v>1</v>
      </c>
      <c r="N329">
        <v>1.8</v>
      </c>
      <c r="O329">
        <v>57.1</v>
      </c>
      <c r="P329">
        <v>0</v>
      </c>
      <c r="Q329">
        <v>0</v>
      </c>
      <c r="R329">
        <v>0</v>
      </c>
      <c r="S329">
        <v>0.5</v>
      </c>
      <c r="T329">
        <v>1</v>
      </c>
      <c r="U329">
        <v>1.5</v>
      </c>
      <c r="V329">
        <v>0.8</v>
      </c>
      <c r="W329">
        <v>0.5</v>
      </c>
      <c r="X329">
        <v>1</v>
      </c>
      <c r="Y329">
        <v>0.3</v>
      </c>
      <c r="Z329">
        <v>0.5</v>
      </c>
      <c r="AA329">
        <v>11.2</v>
      </c>
      <c r="AB329">
        <v>0</v>
      </c>
      <c r="AC329">
        <v>0</v>
      </c>
      <c r="AD329">
        <v>-3.8</v>
      </c>
    </row>
    <row r="330" spans="1:30" x14ac:dyDescent="0.3">
      <c r="A330">
        <v>329</v>
      </c>
      <c r="B330" t="s">
        <v>380</v>
      </c>
      <c r="C330" t="s">
        <v>106</v>
      </c>
      <c r="D330">
        <v>33</v>
      </c>
      <c r="E330">
        <v>3</v>
      </c>
      <c r="F330">
        <v>1</v>
      </c>
      <c r="G330">
        <v>2</v>
      </c>
      <c r="H330">
        <v>9.8000000000000007</v>
      </c>
      <c r="I330">
        <v>0.7</v>
      </c>
      <c r="J330">
        <v>0.3</v>
      </c>
      <c r="K330">
        <v>2</v>
      </c>
      <c r="L330">
        <v>16.7</v>
      </c>
      <c r="M330">
        <v>0</v>
      </c>
      <c r="N330">
        <v>0.3</v>
      </c>
      <c r="O330">
        <v>0</v>
      </c>
      <c r="P330">
        <v>0</v>
      </c>
      <c r="Q330">
        <v>0</v>
      </c>
      <c r="R330">
        <v>0</v>
      </c>
      <c r="S330">
        <v>1.3</v>
      </c>
      <c r="T330">
        <v>1.3</v>
      </c>
      <c r="U330">
        <v>2.7</v>
      </c>
      <c r="V330">
        <v>0.3</v>
      </c>
      <c r="W330">
        <v>0.7</v>
      </c>
      <c r="X330">
        <v>0</v>
      </c>
      <c r="Y330">
        <v>1.7</v>
      </c>
      <c r="Z330">
        <v>1.3</v>
      </c>
      <c r="AA330">
        <v>8.6999999999999993</v>
      </c>
      <c r="AB330">
        <v>0</v>
      </c>
      <c r="AC330">
        <v>0</v>
      </c>
      <c r="AD330">
        <v>-11</v>
      </c>
    </row>
    <row r="331" spans="1:30" x14ac:dyDescent="0.3">
      <c r="A331">
        <v>330</v>
      </c>
      <c r="B331" t="s">
        <v>2500</v>
      </c>
      <c r="C331" t="s">
        <v>127</v>
      </c>
      <c r="D331">
        <v>26</v>
      </c>
      <c r="E331">
        <v>4</v>
      </c>
      <c r="F331">
        <v>0</v>
      </c>
      <c r="G331">
        <v>4</v>
      </c>
      <c r="H331">
        <v>9.6999999999999993</v>
      </c>
      <c r="I331">
        <v>5.5</v>
      </c>
      <c r="J331">
        <v>2</v>
      </c>
      <c r="K331">
        <v>3.5</v>
      </c>
      <c r="L331">
        <v>57.1</v>
      </c>
      <c r="M331">
        <v>1</v>
      </c>
      <c r="N331">
        <v>2.2999999999999998</v>
      </c>
      <c r="O331">
        <v>44.4</v>
      </c>
      <c r="P331">
        <v>0.5</v>
      </c>
      <c r="Q331">
        <v>0.5</v>
      </c>
      <c r="R331">
        <v>100</v>
      </c>
      <c r="S331">
        <v>0.3</v>
      </c>
      <c r="T331">
        <v>1.3</v>
      </c>
      <c r="U331">
        <v>1.5</v>
      </c>
      <c r="V331">
        <v>0.8</v>
      </c>
      <c r="W331">
        <v>0.5</v>
      </c>
      <c r="X331">
        <v>0</v>
      </c>
      <c r="Y331">
        <v>0.5</v>
      </c>
      <c r="Z331">
        <v>0.8</v>
      </c>
      <c r="AA331">
        <v>9.4</v>
      </c>
      <c r="AB331">
        <v>0</v>
      </c>
      <c r="AC331">
        <v>0</v>
      </c>
      <c r="AD331">
        <v>3.8</v>
      </c>
    </row>
    <row r="332" spans="1:30" x14ac:dyDescent="0.3">
      <c r="A332">
        <v>331</v>
      </c>
      <c r="B332" t="s">
        <v>118</v>
      </c>
      <c r="C332" t="s">
        <v>119</v>
      </c>
      <c r="D332">
        <v>29</v>
      </c>
      <c r="E332">
        <v>1</v>
      </c>
      <c r="F332">
        <v>0</v>
      </c>
      <c r="G332">
        <v>1</v>
      </c>
      <c r="H332">
        <v>9.6</v>
      </c>
      <c r="I332">
        <v>5</v>
      </c>
      <c r="J332">
        <v>2</v>
      </c>
      <c r="K332">
        <v>4</v>
      </c>
      <c r="L332">
        <v>50</v>
      </c>
      <c r="M332">
        <v>1</v>
      </c>
      <c r="N332">
        <v>3</v>
      </c>
      <c r="O332">
        <v>33.299999999999997</v>
      </c>
      <c r="P332">
        <v>0</v>
      </c>
      <c r="Q332">
        <v>0</v>
      </c>
      <c r="R332">
        <v>0</v>
      </c>
      <c r="S332">
        <v>0</v>
      </c>
      <c r="T332">
        <v>4</v>
      </c>
      <c r="U332">
        <v>4</v>
      </c>
      <c r="V332">
        <v>2</v>
      </c>
      <c r="W332">
        <v>1</v>
      </c>
      <c r="X332">
        <v>1</v>
      </c>
      <c r="Y332">
        <v>0</v>
      </c>
      <c r="Z332">
        <v>2</v>
      </c>
      <c r="AA332">
        <v>14.8</v>
      </c>
      <c r="AB332">
        <v>0</v>
      </c>
      <c r="AC332">
        <v>0</v>
      </c>
      <c r="AD332">
        <v>-13</v>
      </c>
    </row>
    <row r="333" spans="1:30" x14ac:dyDescent="0.3">
      <c r="A333">
        <v>332</v>
      </c>
      <c r="B333" t="s">
        <v>320</v>
      </c>
      <c r="C333" t="s">
        <v>127</v>
      </c>
      <c r="D333">
        <v>36</v>
      </c>
      <c r="E333">
        <v>1</v>
      </c>
      <c r="F333">
        <v>0</v>
      </c>
      <c r="G333">
        <v>1</v>
      </c>
      <c r="H333">
        <v>9.5</v>
      </c>
      <c r="I333">
        <v>7</v>
      </c>
      <c r="J333">
        <v>2</v>
      </c>
      <c r="K333">
        <v>5</v>
      </c>
      <c r="L333">
        <v>40</v>
      </c>
      <c r="M333">
        <v>2</v>
      </c>
      <c r="N333">
        <v>4</v>
      </c>
      <c r="O333">
        <v>50</v>
      </c>
      <c r="P333">
        <v>1</v>
      </c>
      <c r="Q333">
        <v>2</v>
      </c>
      <c r="R333">
        <v>50</v>
      </c>
      <c r="S333">
        <v>0</v>
      </c>
      <c r="T333">
        <v>1</v>
      </c>
      <c r="U333">
        <v>1</v>
      </c>
      <c r="V333">
        <v>1</v>
      </c>
      <c r="W333">
        <v>0</v>
      </c>
      <c r="X333">
        <v>0</v>
      </c>
      <c r="Y333">
        <v>0</v>
      </c>
      <c r="Z333">
        <v>0</v>
      </c>
      <c r="AA333">
        <v>9.6999999999999993</v>
      </c>
      <c r="AB333">
        <v>0</v>
      </c>
      <c r="AC333">
        <v>0</v>
      </c>
      <c r="AD333">
        <v>2</v>
      </c>
    </row>
    <row r="334" spans="1:30" x14ac:dyDescent="0.3">
      <c r="A334">
        <v>333</v>
      </c>
      <c r="B334" t="s">
        <v>410</v>
      </c>
      <c r="C334" t="s">
        <v>125</v>
      </c>
      <c r="D334">
        <v>25</v>
      </c>
      <c r="E334">
        <v>2</v>
      </c>
      <c r="F334">
        <v>1</v>
      </c>
      <c r="G334">
        <v>1</v>
      </c>
      <c r="H334">
        <v>9.4</v>
      </c>
      <c r="I334">
        <v>3</v>
      </c>
      <c r="J334">
        <v>1</v>
      </c>
      <c r="K334">
        <v>3</v>
      </c>
      <c r="L334">
        <v>33.299999999999997</v>
      </c>
      <c r="M334">
        <v>1</v>
      </c>
      <c r="N334">
        <v>2.5</v>
      </c>
      <c r="O334">
        <v>40</v>
      </c>
      <c r="P334">
        <v>0</v>
      </c>
      <c r="Q334">
        <v>0</v>
      </c>
      <c r="R334">
        <v>0</v>
      </c>
      <c r="S334">
        <v>0.5</v>
      </c>
      <c r="T334">
        <v>1.5</v>
      </c>
      <c r="U334">
        <v>2</v>
      </c>
      <c r="V334">
        <v>0</v>
      </c>
      <c r="W334">
        <v>0.5</v>
      </c>
      <c r="X334">
        <v>0</v>
      </c>
      <c r="Y334">
        <v>0.5</v>
      </c>
      <c r="Z334">
        <v>1</v>
      </c>
      <c r="AA334">
        <v>6.4</v>
      </c>
      <c r="AB334">
        <v>0</v>
      </c>
      <c r="AC334">
        <v>0</v>
      </c>
      <c r="AD334">
        <v>5</v>
      </c>
    </row>
    <row r="335" spans="1:30" x14ac:dyDescent="0.3">
      <c r="A335">
        <v>334</v>
      </c>
      <c r="B335" t="s">
        <v>419</v>
      </c>
      <c r="C335" t="s">
        <v>102</v>
      </c>
      <c r="D335">
        <v>25</v>
      </c>
      <c r="E335">
        <v>1</v>
      </c>
      <c r="F335">
        <v>0</v>
      </c>
      <c r="G335">
        <v>1</v>
      </c>
      <c r="H335">
        <v>9.4</v>
      </c>
      <c r="I335">
        <v>5</v>
      </c>
      <c r="J335">
        <v>2</v>
      </c>
      <c r="K335">
        <v>5</v>
      </c>
      <c r="L335">
        <v>40</v>
      </c>
      <c r="M335">
        <v>1</v>
      </c>
      <c r="N335">
        <v>3</v>
      </c>
      <c r="O335">
        <v>33.299999999999997</v>
      </c>
      <c r="P335">
        <v>0</v>
      </c>
      <c r="Q335">
        <v>0</v>
      </c>
      <c r="R335">
        <v>0</v>
      </c>
      <c r="S335">
        <v>0</v>
      </c>
      <c r="T335">
        <v>2</v>
      </c>
      <c r="U335">
        <v>2</v>
      </c>
      <c r="V335">
        <v>1</v>
      </c>
      <c r="W335">
        <v>1</v>
      </c>
      <c r="X335">
        <v>0</v>
      </c>
      <c r="Y335">
        <v>0</v>
      </c>
      <c r="Z335">
        <v>0</v>
      </c>
      <c r="AA335">
        <v>7.9</v>
      </c>
      <c r="AB335">
        <v>0</v>
      </c>
      <c r="AC335">
        <v>0</v>
      </c>
      <c r="AD335">
        <v>3</v>
      </c>
    </row>
    <row r="336" spans="1:30" x14ac:dyDescent="0.3">
      <c r="A336">
        <v>335</v>
      </c>
      <c r="B336" t="s">
        <v>37</v>
      </c>
      <c r="C336" t="s">
        <v>90</v>
      </c>
      <c r="D336">
        <v>36</v>
      </c>
      <c r="E336">
        <v>1</v>
      </c>
      <c r="F336">
        <v>1</v>
      </c>
      <c r="G336">
        <v>0</v>
      </c>
      <c r="H336">
        <v>8.9</v>
      </c>
      <c r="I336">
        <v>0</v>
      </c>
      <c r="J336">
        <v>0</v>
      </c>
      <c r="K336">
        <v>2</v>
      </c>
      <c r="L336">
        <v>0</v>
      </c>
      <c r="M336">
        <v>0</v>
      </c>
      <c r="N336">
        <v>1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3</v>
      </c>
      <c r="W336">
        <v>0</v>
      </c>
      <c r="X336">
        <v>0</v>
      </c>
      <c r="Y336">
        <v>0</v>
      </c>
      <c r="Z336">
        <v>2</v>
      </c>
      <c r="AA336">
        <v>4.5</v>
      </c>
      <c r="AB336">
        <v>0</v>
      </c>
      <c r="AC336">
        <v>0</v>
      </c>
      <c r="AD336">
        <v>1</v>
      </c>
    </row>
    <row r="337" spans="1:30" x14ac:dyDescent="0.3">
      <c r="A337">
        <v>336</v>
      </c>
      <c r="B337" t="s">
        <v>441</v>
      </c>
      <c r="C337" t="s">
        <v>104</v>
      </c>
      <c r="D337">
        <v>22</v>
      </c>
      <c r="E337">
        <v>1</v>
      </c>
      <c r="F337">
        <v>1</v>
      </c>
      <c r="G337">
        <v>0</v>
      </c>
      <c r="H337">
        <v>8.8000000000000007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2</v>
      </c>
      <c r="U337">
        <v>2</v>
      </c>
      <c r="V337">
        <v>1</v>
      </c>
      <c r="W337">
        <v>0</v>
      </c>
      <c r="X337">
        <v>0</v>
      </c>
      <c r="Y337">
        <v>0</v>
      </c>
      <c r="Z337">
        <v>3</v>
      </c>
      <c r="AA337">
        <v>3.9</v>
      </c>
      <c r="AB337">
        <v>0</v>
      </c>
      <c r="AC337">
        <v>0</v>
      </c>
      <c r="AD337">
        <v>9</v>
      </c>
    </row>
    <row r="338" spans="1:30" x14ac:dyDescent="0.3">
      <c r="A338">
        <v>337</v>
      </c>
      <c r="B338" t="s">
        <v>367</v>
      </c>
      <c r="C338" t="s">
        <v>100</v>
      </c>
      <c r="D338">
        <v>32</v>
      </c>
      <c r="E338">
        <v>3</v>
      </c>
      <c r="F338">
        <v>2</v>
      </c>
      <c r="G338">
        <v>1</v>
      </c>
      <c r="H338">
        <v>8.6999999999999993</v>
      </c>
      <c r="I338">
        <v>7</v>
      </c>
      <c r="J338">
        <v>2.7</v>
      </c>
      <c r="K338">
        <v>3.7</v>
      </c>
      <c r="L338">
        <v>72.7</v>
      </c>
      <c r="M338">
        <v>0.7</v>
      </c>
      <c r="N338">
        <v>1</v>
      </c>
      <c r="O338">
        <v>66.7</v>
      </c>
      <c r="P338">
        <v>1</v>
      </c>
      <c r="Q338">
        <v>1</v>
      </c>
      <c r="R338">
        <v>100</v>
      </c>
      <c r="S338">
        <v>1.3</v>
      </c>
      <c r="T338">
        <v>1.3</v>
      </c>
      <c r="U338">
        <v>2.7</v>
      </c>
      <c r="V338">
        <v>0</v>
      </c>
      <c r="W338">
        <v>0</v>
      </c>
      <c r="X338">
        <v>0.3</v>
      </c>
      <c r="Y338">
        <v>0</v>
      </c>
      <c r="Z338">
        <v>0.7</v>
      </c>
      <c r="AA338">
        <v>11.2</v>
      </c>
      <c r="AB338">
        <v>0</v>
      </c>
      <c r="AC338">
        <v>0</v>
      </c>
      <c r="AD338">
        <v>3</v>
      </c>
    </row>
    <row r="339" spans="1:30" x14ac:dyDescent="0.3">
      <c r="A339">
        <v>338</v>
      </c>
      <c r="B339" t="s">
        <v>560</v>
      </c>
      <c r="C339" t="s">
        <v>96</v>
      </c>
      <c r="D339">
        <v>20</v>
      </c>
      <c r="E339">
        <v>3</v>
      </c>
      <c r="F339">
        <v>1</v>
      </c>
      <c r="G339">
        <v>2</v>
      </c>
      <c r="H339">
        <v>8.6</v>
      </c>
      <c r="I339">
        <v>0</v>
      </c>
      <c r="J339">
        <v>0</v>
      </c>
      <c r="K339">
        <v>1</v>
      </c>
      <c r="L339">
        <v>0</v>
      </c>
      <c r="M339">
        <v>0</v>
      </c>
      <c r="N339">
        <v>0.7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0.7</v>
      </c>
      <c r="U339">
        <v>0.7</v>
      </c>
      <c r="V339">
        <v>0</v>
      </c>
      <c r="W339">
        <v>0</v>
      </c>
      <c r="X339">
        <v>0</v>
      </c>
      <c r="Y339">
        <v>0.3</v>
      </c>
      <c r="Z339">
        <v>1.3</v>
      </c>
      <c r="AA339">
        <v>1.8</v>
      </c>
      <c r="AB339">
        <v>0</v>
      </c>
      <c r="AC339">
        <v>0</v>
      </c>
      <c r="AD339">
        <v>-5.7</v>
      </c>
    </row>
    <row r="340" spans="1:30" x14ac:dyDescent="0.3">
      <c r="A340">
        <v>339</v>
      </c>
      <c r="B340" t="s">
        <v>2408</v>
      </c>
      <c r="C340" t="s">
        <v>98</v>
      </c>
      <c r="D340">
        <v>24</v>
      </c>
      <c r="E340">
        <v>1</v>
      </c>
      <c r="F340">
        <v>0</v>
      </c>
      <c r="G340">
        <v>1</v>
      </c>
      <c r="H340">
        <v>8.1999999999999993</v>
      </c>
      <c r="I340">
        <v>3</v>
      </c>
      <c r="J340">
        <v>1</v>
      </c>
      <c r="K340">
        <v>1</v>
      </c>
      <c r="L340">
        <v>100</v>
      </c>
      <c r="M340">
        <v>1</v>
      </c>
      <c r="N340">
        <v>1</v>
      </c>
      <c r="O340">
        <v>100</v>
      </c>
      <c r="P340">
        <v>0</v>
      </c>
      <c r="Q340">
        <v>0</v>
      </c>
      <c r="R340">
        <v>0</v>
      </c>
      <c r="S340">
        <v>1</v>
      </c>
      <c r="T340">
        <v>1</v>
      </c>
      <c r="U340">
        <v>2</v>
      </c>
      <c r="V340">
        <v>1</v>
      </c>
      <c r="W340">
        <v>0</v>
      </c>
      <c r="X340">
        <v>0</v>
      </c>
      <c r="Y340">
        <v>0</v>
      </c>
      <c r="Z340">
        <v>2</v>
      </c>
      <c r="AA340">
        <v>6.9</v>
      </c>
      <c r="AB340">
        <v>0</v>
      </c>
      <c r="AC340">
        <v>0</v>
      </c>
      <c r="AD340">
        <v>-2</v>
      </c>
    </row>
    <row r="341" spans="1:30" x14ac:dyDescent="0.3">
      <c r="A341">
        <v>340</v>
      </c>
      <c r="B341" t="s">
        <v>484</v>
      </c>
      <c r="C341" t="s">
        <v>157</v>
      </c>
      <c r="D341">
        <v>22</v>
      </c>
      <c r="E341">
        <v>3</v>
      </c>
      <c r="F341">
        <v>1</v>
      </c>
      <c r="G341">
        <v>2</v>
      </c>
      <c r="H341">
        <v>8.1</v>
      </c>
      <c r="I341">
        <v>2</v>
      </c>
      <c r="J341">
        <v>0.7</v>
      </c>
      <c r="K341">
        <v>2.2999999999999998</v>
      </c>
      <c r="L341">
        <v>28.6</v>
      </c>
      <c r="M341">
        <v>0.3</v>
      </c>
      <c r="N341">
        <v>1.7</v>
      </c>
      <c r="O341">
        <v>20</v>
      </c>
      <c r="P341">
        <v>0.3</v>
      </c>
      <c r="Q341">
        <v>0.7</v>
      </c>
      <c r="R341">
        <v>50</v>
      </c>
      <c r="S341">
        <v>0</v>
      </c>
      <c r="T341">
        <v>0.7</v>
      </c>
      <c r="U341">
        <v>0.7</v>
      </c>
      <c r="V341">
        <v>1.7</v>
      </c>
      <c r="W341">
        <v>1</v>
      </c>
      <c r="X341">
        <v>1</v>
      </c>
      <c r="Y341">
        <v>0.3</v>
      </c>
      <c r="Z341">
        <v>1</v>
      </c>
      <c r="AA341">
        <v>8.3000000000000007</v>
      </c>
      <c r="AB341">
        <v>0</v>
      </c>
      <c r="AC341">
        <v>0</v>
      </c>
      <c r="AD341">
        <v>-3.3</v>
      </c>
    </row>
    <row r="342" spans="1:30" x14ac:dyDescent="0.3">
      <c r="A342">
        <v>341</v>
      </c>
      <c r="B342" t="s">
        <v>56</v>
      </c>
      <c r="C342" t="s">
        <v>44</v>
      </c>
      <c r="D342">
        <v>32</v>
      </c>
      <c r="E342">
        <v>2</v>
      </c>
      <c r="F342">
        <v>0</v>
      </c>
      <c r="G342">
        <v>2</v>
      </c>
      <c r="H342">
        <v>7.8</v>
      </c>
      <c r="I342">
        <v>0</v>
      </c>
      <c r="J342">
        <v>0</v>
      </c>
      <c r="K342">
        <v>1.5</v>
      </c>
      <c r="L342">
        <v>0</v>
      </c>
      <c r="M342">
        <v>0</v>
      </c>
      <c r="N342">
        <v>0.5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1</v>
      </c>
      <c r="W342">
        <v>0.5</v>
      </c>
      <c r="X342">
        <v>0</v>
      </c>
      <c r="Y342">
        <v>0</v>
      </c>
      <c r="Z342">
        <v>2</v>
      </c>
      <c r="AA342">
        <v>1</v>
      </c>
      <c r="AB342">
        <v>0</v>
      </c>
      <c r="AC342">
        <v>0</v>
      </c>
      <c r="AD342">
        <v>-14.5</v>
      </c>
    </row>
    <row r="343" spans="1:30" x14ac:dyDescent="0.3">
      <c r="A343">
        <v>342</v>
      </c>
      <c r="B343" t="s">
        <v>343</v>
      </c>
      <c r="C343" t="s">
        <v>137</v>
      </c>
      <c r="D343">
        <v>28</v>
      </c>
      <c r="E343">
        <v>2</v>
      </c>
      <c r="F343">
        <v>0</v>
      </c>
      <c r="G343">
        <v>2</v>
      </c>
      <c r="H343">
        <v>7.8</v>
      </c>
      <c r="I343">
        <v>2</v>
      </c>
      <c r="J343">
        <v>0.5</v>
      </c>
      <c r="K343">
        <v>2.5</v>
      </c>
      <c r="L343">
        <v>20</v>
      </c>
      <c r="M343">
        <v>0.5</v>
      </c>
      <c r="N343">
        <v>2.5</v>
      </c>
      <c r="O343">
        <v>20</v>
      </c>
      <c r="P343">
        <v>0.5</v>
      </c>
      <c r="Q343">
        <v>0.5</v>
      </c>
      <c r="R343">
        <v>100</v>
      </c>
      <c r="S343">
        <v>0</v>
      </c>
      <c r="T343">
        <v>0</v>
      </c>
      <c r="U343">
        <v>0</v>
      </c>
      <c r="V343">
        <v>0.5</v>
      </c>
      <c r="W343">
        <v>0</v>
      </c>
      <c r="X343">
        <v>0</v>
      </c>
      <c r="Y343">
        <v>0</v>
      </c>
      <c r="Z343">
        <v>0</v>
      </c>
      <c r="AA343">
        <v>2.8</v>
      </c>
      <c r="AB343">
        <v>0</v>
      </c>
      <c r="AC343">
        <v>0</v>
      </c>
      <c r="AD343">
        <v>0.5</v>
      </c>
    </row>
    <row r="344" spans="1:30" x14ac:dyDescent="0.3">
      <c r="A344">
        <v>343</v>
      </c>
      <c r="B344" t="s">
        <v>483</v>
      </c>
      <c r="C344" t="s">
        <v>94</v>
      </c>
      <c r="D344">
        <v>26</v>
      </c>
      <c r="E344">
        <v>2</v>
      </c>
      <c r="F344">
        <v>1</v>
      </c>
      <c r="G344">
        <v>1</v>
      </c>
      <c r="H344">
        <v>7.5</v>
      </c>
      <c r="I344">
        <v>2.5</v>
      </c>
      <c r="J344">
        <v>1</v>
      </c>
      <c r="K344">
        <v>2</v>
      </c>
      <c r="L344">
        <v>50</v>
      </c>
      <c r="M344">
        <v>0.5</v>
      </c>
      <c r="N344">
        <v>1</v>
      </c>
      <c r="O344">
        <v>50</v>
      </c>
      <c r="P344">
        <v>0</v>
      </c>
      <c r="Q344">
        <v>0</v>
      </c>
      <c r="R344">
        <v>0</v>
      </c>
      <c r="S344">
        <v>0.5</v>
      </c>
      <c r="T344">
        <v>0.5</v>
      </c>
      <c r="U344">
        <v>1</v>
      </c>
      <c r="V344">
        <v>0</v>
      </c>
      <c r="W344">
        <v>0</v>
      </c>
      <c r="X344">
        <v>0</v>
      </c>
      <c r="Y344">
        <v>0</v>
      </c>
      <c r="Z344">
        <v>0.5</v>
      </c>
      <c r="AA344">
        <v>3.7</v>
      </c>
      <c r="AB344">
        <v>0</v>
      </c>
      <c r="AC344">
        <v>0</v>
      </c>
      <c r="AD344">
        <v>-8</v>
      </c>
    </row>
    <row r="345" spans="1:30" x14ac:dyDescent="0.3">
      <c r="A345">
        <v>344</v>
      </c>
      <c r="B345" t="s">
        <v>469</v>
      </c>
      <c r="C345" t="s">
        <v>113</v>
      </c>
      <c r="D345">
        <v>29</v>
      </c>
      <c r="E345">
        <v>1</v>
      </c>
      <c r="F345">
        <v>0</v>
      </c>
      <c r="G345">
        <v>1</v>
      </c>
      <c r="H345">
        <v>7.5</v>
      </c>
      <c r="I345">
        <v>4</v>
      </c>
      <c r="J345">
        <v>1</v>
      </c>
      <c r="K345">
        <v>1</v>
      </c>
      <c r="L345">
        <v>100</v>
      </c>
      <c r="M345">
        <v>0</v>
      </c>
      <c r="N345">
        <v>0</v>
      </c>
      <c r="O345">
        <v>0</v>
      </c>
      <c r="P345">
        <v>2</v>
      </c>
      <c r="Q345">
        <v>4</v>
      </c>
      <c r="R345">
        <v>50</v>
      </c>
      <c r="S345">
        <v>1</v>
      </c>
      <c r="T345">
        <v>1</v>
      </c>
      <c r="U345">
        <v>2</v>
      </c>
      <c r="V345">
        <v>0</v>
      </c>
      <c r="W345">
        <v>0</v>
      </c>
      <c r="X345">
        <v>0</v>
      </c>
      <c r="Y345">
        <v>2</v>
      </c>
      <c r="Z345">
        <v>1</v>
      </c>
      <c r="AA345">
        <v>12.4</v>
      </c>
      <c r="AB345">
        <v>0</v>
      </c>
      <c r="AC345">
        <v>0</v>
      </c>
      <c r="AD345">
        <v>0</v>
      </c>
    </row>
    <row r="346" spans="1:30" x14ac:dyDescent="0.3">
      <c r="A346">
        <v>345</v>
      </c>
      <c r="B346" t="s">
        <v>375</v>
      </c>
      <c r="C346" t="s">
        <v>131</v>
      </c>
      <c r="D346">
        <v>36</v>
      </c>
      <c r="E346">
        <v>1</v>
      </c>
      <c r="F346">
        <v>0</v>
      </c>
      <c r="G346">
        <v>1</v>
      </c>
      <c r="H346">
        <v>7.4</v>
      </c>
      <c r="I346">
        <v>4</v>
      </c>
      <c r="J346">
        <v>2</v>
      </c>
      <c r="K346">
        <v>3</v>
      </c>
      <c r="L346">
        <v>66.7</v>
      </c>
      <c r="M346">
        <v>0</v>
      </c>
      <c r="N346">
        <v>1</v>
      </c>
      <c r="O346">
        <v>0</v>
      </c>
      <c r="P346">
        <v>0</v>
      </c>
      <c r="Q346">
        <v>2</v>
      </c>
      <c r="R346">
        <v>0</v>
      </c>
      <c r="S346">
        <v>0</v>
      </c>
      <c r="T346">
        <v>1</v>
      </c>
      <c r="U346">
        <v>1</v>
      </c>
      <c r="V346">
        <v>1</v>
      </c>
      <c r="W346">
        <v>0</v>
      </c>
      <c r="X346">
        <v>1</v>
      </c>
      <c r="Y346">
        <v>0</v>
      </c>
      <c r="Z346">
        <v>0</v>
      </c>
      <c r="AA346">
        <v>9.6999999999999993</v>
      </c>
      <c r="AB346">
        <v>0</v>
      </c>
      <c r="AC346">
        <v>0</v>
      </c>
      <c r="AD346">
        <v>1</v>
      </c>
    </row>
    <row r="347" spans="1:30" x14ac:dyDescent="0.3">
      <c r="A347">
        <v>346</v>
      </c>
      <c r="B347" t="s">
        <v>2413</v>
      </c>
      <c r="C347" t="s">
        <v>98</v>
      </c>
      <c r="D347">
        <v>22</v>
      </c>
      <c r="E347">
        <v>1</v>
      </c>
      <c r="F347">
        <v>0</v>
      </c>
      <c r="G347">
        <v>1</v>
      </c>
      <c r="H347">
        <v>7.4</v>
      </c>
      <c r="I347">
        <v>4</v>
      </c>
      <c r="J347">
        <v>2</v>
      </c>
      <c r="K347">
        <v>4</v>
      </c>
      <c r="L347">
        <v>50</v>
      </c>
      <c r="M347">
        <v>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1</v>
      </c>
      <c r="Y347">
        <v>0</v>
      </c>
      <c r="Z347">
        <v>1</v>
      </c>
      <c r="AA347">
        <v>7</v>
      </c>
      <c r="AB347">
        <v>0</v>
      </c>
      <c r="AC347">
        <v>0</v>
      </c>
      <c r="AD347">
        <v>-13</v>
      </c>
    </row>
    <row r="348" spans="1:30" x14ac:dyDescent="0.3">
      <c r="A348">
        <v>347</v>
      </c>
      <c r="B348" t="s">
        <v>440</v>
      </c>
      <c r="C348" t="s">
        <v>90</v>
      </c>
      <c r="D348">
        <v>22</v>
      </c>
      <c r="E348">
        <v>3</v>
      </c>
      <c r="F348">
        <v>2</v>
      </c>
      <c r="G348">
        <v>1</v>
      </c>
      <c r="H348">
        <v>7.3</v>
      </c>
      <c r="I348">
        <v>5.3</v>
      </c>
      <c r="J348">
        <v>2</v>
      </c>
      <c r="K348">
        <v>2.7</v>
      </c>
      <c r="L348">
        <v>75</v>
      </c>
      <c r="M348">
        <v>0.7</v>
      </c>
      <c r="N348">
        <v>1.3</v>
      </c>
      <c r="O348">
        <v>50</v>
      </c>
      <c r="P348">
        <v>0.7</v>
      </c>
      <c r="Q348">
        <v>1.3</v>
      </c>
      <c r="R348">
        <v>50</v>
      </c>
      <c r="S348">
        <v>0</v>
      </c>
      <c r="T348">
        <v>1.7</v>
      </c>
      <c r="U348">
        <v>1.7</v>
      </c>
      <c r="V348">
        <v>0.3</v>
      </c>
      <c r="W348">
        <v>0</v>
      </c>
      <c r="X348">
        <v>0</v>
      </c>
      <c r="Y348">
        <v>0</v>
      </c>
      <c r="Z348">
        <v>0.7</v>
      </c>
      <c r="AA348">
        <v>7.8</v>
      </c>
      <c r="AB348">
        <v>0</v>
      </c>
      <c r="AC348">
        <v>0</v>
      </c>
      <c r="AD348">
        <v>1.7</v>
      </c>
    </row>
    <row r="349" spans="1:30" x14ac:dyDescent="0.3">
      <c r="A349">
        <v>348</v>
      </c>
      <c r="B349" t="s">
        <v>285</v>
      </c>
      <c r="C349" t="s">
        <v>102</v>
      </c>
      <c r="D349">
        <v>31</v>
      </c>
      <c r="E349">
        <v>4</v>
      </c>
      <c r="F349">
        <v>3</v>
      </c>
      <c r="G349">
        <v>1</v>
      </c>
      <c r="H349">
        <v>7.1</v>
      </c>
      <c r="I349">
        <v>2.2999999999999998</v>
      </c>
      <c r="J349">
        <v>0.8</v>
      </c>
      <c r="K349">
        <v>1.5</v>
      </c>
      <c r="L349">
        <v>50</v>
      </c>
      <c r="M349">
        <v>0.8</v>
      </c>
      <c r="N349">
        <v>1.5</v>
      </c>
      <c r="O349">
        <v>50</v>
      </c>
      <c r="P349">
        <v>0</v>
      </c>
      <c r="Q349">
        <v>0</v>
      </c>
      <c r="R349">
        <v>0</v>
      </c>
      <c r="S349">
        <v>0.5</v>
      </c>
      <c r="T349">
        <v>1</v>
      </c>
      <c r="U349">
        <v>1.5</v>
      </c>
      <c r="V349">
        <v>0.5</v>
      </c>
      <c r="W349">
        <v>0</v>
      </c>
      <c r="X349">
        <v>0</v>
      </c>
      <c r="Y349">
        <v>0.3</v>
      </c>
      <c r="Z349">
        <v>0.8</v>
      </c>
      <c r="AA349">
        <v>5.6</v>
      </c>
      <c r="AB349">
        <v>0</v>
      </c>
      <c r="AC349">
        <v>0</v>
      </c>
      <c r="AD349">
        <v>5.3</v>
      </c>
    </row>
    <row r="350" spans="1:30" x14ac:dyDescent="0.3">
      <c r="A350">
        <v>349</v>
      </c>
      <c r="B350" t="s">
        <v>431</v>
      </c>
      <c r="C350" t="s">
        <v>88</v>
      </c>
      <c r="D350">
        <v>27</v>
      </c>
      <c r="E350">
        <v>1</v>
      </c>
      <c r="F350">
        <v>1</v>
      </c>
      <c r="G350">
        <v>0</v>
      </c>
      <c r="H350">
        <v>6.7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2</v>
      </c>
      <c r="U350">
        <v>2</v>
      </c>
      <c r="V350">
        <v>1</v>
      </c>
      <c r="W350">
        <v>1</v>
      </c>
      <c r="X350">
        <v>0</v>
      </c>
      <c r="Y350">
        <v>0</v>
      </c>
      <c r="Z350">
        <v>3</v>
      </c>
      <c r="AA350">
        <v>2.9</v>
      </c>
      <c r="AB350">
        <v>0</v>
      </c>
      <c r="AC350">
        <v>0</v>
      </c>
      <c r="AD350">
        <v>-4</v>
      </c>
    </row>
    <row r="351" spans="1:30" x14ac:dyDescent="0.3">
      <c r="A351">
        <v>350</v>
      </c>
      <c r="B351" t="s">
        <v>315</v>
      </c>
      <c r="C351" t="s">
        <v>131</v>
      </c>
      <c r="D351">
        <v>36</v>
      </c>
      <c r="E351">
        <v>2</v>
      </c>
      <c r="F351">
        <v>0</v>
      </c>
      <c r="G351">
        <v>2</v>
      </c>
      <c r="H351">
        <v>6.6</v>
      </c>
      <c r="I351">
        <v>0</v>
      </c>
      <c r="J351">
        <v>0</v>
      </c>
      <c r="K351">
        <v>0.5</v>
      </c>
      <c r="L351">
        <v>0</v>
      </c>
      <c r="M351">
        <v>0</v>
      </c>
      <c r="N351">
        <v>0.5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1</v>
      </c>
      <c r="U351">
        <v>1</v>
      </c>
      <c r="V351">
        <v>1</v>
      </c>
      <c r="W351">
        <v>0</v>
      </c>
      <c r="X351">
        <v>0.5</v>
      </c>
      <c r="Y351">
        <v>0</v>
      </c>
      <c r="Z351">
        <v>1</v>
      </c>
      <c r="AA351">
        <v>4.2</v>
      </c>
      <c r="AB351">
        <v>0</v>
      </c>
      <c r="AC351">
        <v>0</v>
      </c>
      <c r="AD351">
        <v>-6.5</v>
      </c>
    </row>
    <row r="352" spans="1:30" x14ac:dyDescent="0.3">
      <c r="A352">
        <v>351</v>
      </c>
      <c r="B352" t="s">
        <v>448</v>
      </c>
      <c r="C352" t="s">
        <v>135</v>
      </c>
      <c r="D352">
        <v>21</v>
      </c>
      <c r="E352">
        <v>2</v>
      </c>
      <c r="F352">
        <v>1</v>
      </c>
      <c r="G352">
        <v>1</v>
      </c>
      <c r="H352">
        <v>6.4</v>
      </c>
      <c r="I352">
        <v>2</v>
      </c>
      <c r="J352">
        <v>1</v>
      </c>
      <c r="K352">
        <v>2</v>
      </c>
      <c r="L352">
        <v>50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0.5</v>
      </c>
      <c r="W352">
        <v>0</v>
      </c>
      <c r="X352">
        <v>1</v>
      </c>
      <c r="Y352">
        <v>0.5</v>
      </c>
      <c r="Z352">
        <v>1</v>
      </c>
      <c r="AA352">
        <v>7.3</v>
      </c>
      <c r="AB352">
        <v>0</v>
      </c>
      <c r="AC352">
        <v>0</v>
      </c>
      <c r="AD352">
        <v>-4.5</v>
      </c>
    </row>
    <row r="353" spans="1:30" x14ac:dyDescent="0.3">
      <c r="A353">
        <v>352</v>
      </c>
      <c r="B353" t="s">
        <v>414</v>
      </c>
      <c r="C353" t="s">
        <v>102</v>
      </c>
      <c r="D353">
        <v>27</v>
      </c>
      <c r="E353">
        <v>4</v>
      </c>
      <c r="F353">
        <v>3</v>
      </c>
      <c r="G353">
        <v>1</v>
      </c>
      <c r="H353">
        <v>6.3</v>
      </c>
      <c r="I353">
        <v>3.5</v>
      </c>
      <c r="J353">
        <v>1.8</v>
      </c>
      <c r="K353">
        <v>2</v>
      </c>
      <c r="L353">
        <v>87.5</v>
      </c>
      <c r="M353">
        <v>0</v>
      </c>
      <c r="N353">
        <v>0.3</v>
      </c>
      <c r="O353">
        <v>0</v>
      </c>
      <c r="P353">
        <v>0</v>
      </c>
      <c r="Q353">
        <v>0</v>
      </c>
      <c r="R353">
        <v>0</v>
      </c>
      <c r="S353">
        <v>0.5</v>
      </c>
      <c r="T353">
        <v>0.5</v>
      </c>
      <c r="U353">
        <v>1</v>
      </c>
      <c r="V353">
        <v>0.8</v>
      </c>
      <c r="W353">
        <v>0</v>
      </c>
      <c r="X353">
        <v>0</v>
      </c>
      <c r="Y353">
        <v>0.3</v>
      </c>
      <c r="Z353">
        <v>0.3</v>
      </c>
      <c r="AA353">
        <v>6.6</v>
      </c>
      <c r="AB353">
        <v>0</v>
      </c>
      <c r="AC353">
        <v>0</v>
      </c>
      <c r="AD353">
        <v>4</v>
      </c>
    </row>
    <row r="354" spans="1:30" x14ac:dyDescent="0.3">
      <c r="A354">
        <v>353</v>
      </c>
      <c r="B354" t="s">
        <v>389</v>
      </c>
      <c r="C354" t="s">
        <v>135</v>
      </c>
      <c r="D354">
        <v>25</v>
      </c>
      <c r="E354">
        <v>3</v>
      </c>
      <c r="F354">
        <v>2</v>
      </c>
      <c r="G354">
        <v>1</v>
      </c>
      <c r="H354">
        <v>6.2</v>
      </c>
      <c r="I354">
        <v>0</v>
      </c>
      <c r="J354">
        <v>0</v>
      </c>
      <c r="K354">
        <v>0.3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0.3</v>
      </c>
      <c r="W354">
        <v>0.7</v>
      </c>
      <c r="X354">
        <v>0</v>
      </c>
      <c r="Y354">
        <v>0.7</v>
      </c>
      <c r="Z354">
        <v>0</v>
      </c>
      <c r="AA354">
        <v>1.8</v>
      </c>
      <c r="AB354">
        <v>0</v>
      </c>
      <c r="AC354">
        <v>0</v>
      </c>
      <c r="AD354">
        <v>-4</v>
      </c>
    </row>
    <row r="355" spans="1:30" x14ac:dyDescent="0.3">
      <c r="A355">
        <v>354</v>
      </c>
      <c r="B355" t="s">
        <v>38</v>
      </c>
      <c r="C355" t="s">
        <v>30</v>
      </c>
      <c r="D355">
        <v>29</v>
      </c>
      <c r="E355">
        <v>1</v>
      </c>
      <c r="F355">
        <v>0</v>
      </c>
      <c r="G355">
        <v>1</v>
      </c>
      <c r="H355">
        <v>6.1</v>
      </c>
      <c r="I355">
        <v>0</v>
      </c>
      <c r="J355">
        <v>0</v>
      </c>
      <c r="K355">
        <v>1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1</v>
      </c>
      <c r="T355">
        <v>0</v>
      </c>
      <c r="U355">
        <v>1</v>
      </c>
      <c r="V355">
        <v>0</v>
      </c>
      <c r="W355">
        <v>0</v>
      </c>
      <c r="X355">
        <v>0</v>
      </c>
      <c r="Y355">
        <v>1</v>
      </c>
      <c r="Z355">
        <v>2</v>
      </c>
      <c r="AA355">
        <v>4.2</v>
      </c>
      <c r="AB355">
        <v>0</v>
      </c>
      <c r="AC355">
        <v>0</v>
      </c>
      <c r="AD355">
        <v>1</v>
      </c>
    </row>
    <row r="356" spans="1:30" x14ac:dyDescent="0.3">
      <c r="A356">
        <v>355</v>
      </c>
      <c r="B356" t="s">
        <v>308</v>
      </c>
      <c r="C356" t="s">
        <v>100</v>
      </c>
      <c r="D356">
        <v>20</v>
      </c>
      <c r="E356">
        <v>3</v>
      </c>
      <c r="F356">
        <v>3</v>
      </c>
      <c r="G356">
        <v>0</v>
      </c>
      <c r="H356">
        <v>6</v>
      </c>
      <c r="I356">
        <v>2.2999999999999998</v>
      </c>
      <c r="J356">
        <v>1</v>
      </c>
      <c r="K356">
        <v>1.7</v>
      </c>
      <c r="L356">
        <v>60</v>
      </c>
      <c r="M356">
        <v>0.3</v>
      </c>
      <c r="N356">
        <v>1</v>
      </c>
      <c r="O356">
        <v>33.299999999999997</v>
      </c>
      <c r="P356">
        <v>0</v>
      </c>
      <c r="Q356">
        <v>0</v>
      </c>
      <c r="R356">
        <v>0</v>
      </c>
      <c r="S356">
        <v>0</v>
      </c>
      <c r="T356">
        <v>1.3</v>
      </c>
      <c r="U356">
        <v>1.3</v>
      </c>
      <c r="V356">
        <v>0</v>
      </c>
      <c r="W356">
        <v>0.3</v>
      </c>
      <c r="X356">
        <v>0</v>
      </c>
      <c r="Y356">
        <v>0</v>
      </c>
      <c r="Z356">
        <v>1</v>
      </c>
      <c r="AA356">
        <v>3.6</v>
      </c>
      <c r="AB356">
        <v>0</v>
      </c>
      <c r="AC356">
        <v>0</v>
      </c>
      <c r="AD356">
        <v>1</v>
      </c>
    </row>
    <row r="357" spans="1:30" x14ac:dyDescent="0.3">
      <c r="A357">
        <v>356</v>
      </c>
      <c r="B357" t="s">
        <v>422</v>
      </c>
      <c r="C357" t="s">
        <v>113</v>
      </c>
      <c r="D357">
        <v>26</v>
      </c>
      <c r="E357">
        <v>3</v>
      </c>
      <c r="F357">
        <v>2</v>
      </c>
      <c r="G357">
        <v>1</v>
      </c>
      <c r="H357">
        <v>6</v>
      </c>
      <c r="I357">
        <v>3</v>
      </c>
      <c r="J357">
        <v>1.3</v>
      </c>
      <c r="K357">
        <v>2.7</v>
      </c>
      <c r="L357">
        <v>50</v>
      </c>
      <c r="M357">
        <v>0</v>
      </c>
      <c r="N357">
        <v>0.3</v>
      </c>
      <c r="O357">
        <v>0</v>
      </c>
      <c r="P357">
        <v>0.3</v>
      </c>
      <c r="Q357">
        <v>0.3</v>
      </c>
      <c r="R357">
        <v>100</v>
      </c>
      <c r="S357">
        <v>0.3</v>
      </c>
      <c r="T357">
        <v>1.7</v>
      </c>
      <c r="U357">
        <v>2</v>
      </c>
      <c r="V357">
        <v>0</v>
      </c>
      <c r="W357">
        <v>0</v>
      </c>
      <c r="X357">
        <v>0.3</v>
      </c>
      <c r="Y357">
        <v>0</v>
      </c>
      <c r="Z357">
        <v>0.7</v>
      </c>
      <c r="AA357">
        <v>6.4</v>
      </c>
      <c r="AB357">
        <v>0</v>
      </c>
      <c r="AC357">
        <v>0</v>
      </c>
      <c r="AD357">
        <v>-2</v>
      </c>
    </row>
    <row r="358" spans="1:30" x14ac:dyDescent="0.3">
      <c r="A358">
        <v>357</v>
      </c>
      <c r="B358" t="s">
        <v>492</v>
      </c>
      <c r="C358" t="s">
        <v>90</v>
      </c>
      <c r="D358">
        <v>30</v>
      </c>
      <c r="E358">
        <v>3</v>
      </c>
      <c r="F358">
        <v>2</v>
      </c>
      <c r="G358">
        <v>1</v>
      </c>
      <c r="H358">
        <v>5.4</v>
      </c>
      <c r="I358">
        <v>2.7</v>
      </c>
      <c r="J358">
        <v>1.3</v>
      </c>
      <c r="K358">
        <v>1.7</v>
      </c>
      <c r="L358">
        <v>80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0.3</v>
      </c>
      <c r="T358">
        <v>0.7</v>
      </c>
      <c r="U358">
        <v>1</v>
      </c>
      <c r="V358">
        <v>1</v>
      </c>
      <c r="W358">
        <v>0.7</v>
      </c>
      <c r="X358">
        <v>0.3</v>
      </c>
      <c r="Y358">
        <v>0</v>
      </c>
      <c r="Z358">
        <v>0.3</v>
      </c>
      <c r="AA358">
        <v>5.7</v>
      </c>
      <c r="AB358">
        <v>0</v>
      </c>
      <c r="AC358">
        <v>0</v>
      </c>
      <c r="AD358">
        <v>-3</v>
      </c>
    </row>
    <row r="359" spans="1:30" x14ac:dyDescent="0.3">
      <c r="A359">
        <v>358</v>
      </c>
      <c r="B359" t="s">
        <v>584</v>
      </c>
      <c r="C359" t="s">
        <v>88</v>
      </c>
      <c r="D359">
        <v>30</v>
      </c>
      <c r="E359">
        <v>2</v>
      </c>
      <c r="F359">
        <v>1</v>
      </c>
      <c r="G359">
        <v>1</v>
      </c>
      <c r="H359">
        <v>5.3</v>
      </c>
      <c r="I359">
        <v>3</v>
      </c>
      <c r="J359">
        <v>1</v>
      </c>
      <c r="K359">
        <v>1</v>
      </c>
      <c r="L359">
        <v>100</v>
      </c>
      <c r="M359">
        <v>1</v>
      </c>
      <c r="N359">
        <v>1</v>
      </c>
      <c r="O359">
        <v>100</v>
      </c>
      <c r="P359">
        <v>0</v>
      </c>
      <c r="Q359">
        <v>0</v>
      </c>
      <c r="R359">
        <v>0</v>
      </c>
      <c r="S359">
        <v>0</v>
      </c>
      <c r="T359">
        <v>0.5</v>
      </c>
      <c r="U359">
        <v>0.5</v>
      </c>
      <c r="V359">
        <v>0</v>
      </c>
      <c r="W359">
        <v>0</v>
      </c>
      <c r="X359">
        <v>0</v>
      </c>
      <c r="Y359">
        <v>0</v>
      </c>
      <c r="Z359">
        <v>0.5</v>
      </c>
      <c r="AA359">
        <v>3.6</v>
      </c>
      <c r="AB359">
        <v>0</v>
      </c>
      <c r="AC359">
        <v>0</v>
      </c>
      <c r="AD359">
        <v>-7.5</v>
      </c>
    </row>
    <row r="360" spans="1:30" x14ac:dyDescent="0.3">
      <c r="A360">
        <v>359</v>
      </c>
      <c r="B360" t="s">
        <v>425</v>
      </c>
      <c r="C360" t="s">
        <v>88</v>
      </c>
      <c r="D360">
        <v>24</v>
      </c>
      <c r="E360">
        <v>1</v>
      </c>
      <c r="F360">
        <v>1</v>
      </c>
      <c r="G360">
        <v>0</v>
      </c>
      <c r="H360">
        <v>5.2</v>
      </c>
      <c r="I360">
        <v>2</v>
      </c>
      <c r="J360">
        <v>1</v>
      </c>
      <c r="K360">
        <v>2</v>
      </c>
      <c r="L360">
        <v>50</v>
      </c>
      <c r="M360">
        <v>0</v>
      </c>
      <c r="N360">
        <v>1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3</v>
      </c>
      <c r="W360">
        <v>2</v>
      </c>
      <c r="X360">
        <v>0</v>
      </c>
      <c r="Y360">
        <v>1</v>
      </c>
      <c r="Z360">
        <v>0</v>
      </c>
      <c r="AA360">
        <v>7.5</v>
      </c>
      <c r="AB360">
        <v>0</v>
      </c>
      <c r="AC360">
        <v>0</v>
      </c>
      <c r="AD360">
        <v>-6</v>
      </c>
    </row>
    <row r="361" spans="1:30" x14ac:dyDescent="0.3">
      <c r="A361">
        <v>360</v>
      </c>
      <c r="B361" t="s">
        <v>2415</v>
      </c>
      <c r="C361" t="s">
        <v>90</v>
      </c>
      <c r="D361">
        <v>25</v>
      </c>
      <c r="E361">
        <v>3</v>
      </c>
      <c r="F361">
        <v>3</v>
      </c>
      <c r="G361">
        <v>0</v>
      </c>
      <c r="H361">
        <v>5.0999999999999996</v>
      </c>
      <c r="I361">
        <v>2</v>
      </c>
      <c r="J361">
        <v>0.7</v>
      </c>
      <c r="K361">
        <v>2</v>
      </c>
      <c r="L361">
        <v>33.299999999999997</v>
      </c>
      <c r="M361">
        <v>0</v>
      </c>
      <c r="N361">
        <v>1</v>
      </c>
      <c r="O361">
        <v>0</v>
      </c>
      <c r="P361">
        <v>0.7</v>
      </c>
      <c r="Q361">
        <v>0.7</v>
      </c>
      <c r="R361">
        <v>100</v>
      </c>
      <c r="S361">
        <v>0</v>
      </c>
      <c r="T361">
        <v>0.3</v>
      </c>
      <c r="U361">
        <v>0.3</v>
      </c>
      <c r="V361">
        <v>0.7</v>
      </c>
      <c r="W361">
        <v>0.7</v>
      </c>
      <c r="X361">
        <v>0</v>
      </c>
      <c r="Y361">
        <v>0</v>
      </c>
      <c r="Z361">
        <v>0.7</v>
      </c>
      <c r="AA361">
        <v>2.7</v>
      </c>
      <c r="AB361">
        <v>0</v>
      </c>
      <c r="AC361">
        <v>0</v>
      </c>
      <c r="AD361">
        <v>0.7</v>
      </c>
    </row>
    <row r="362" spans="1:30" x14ac:dyDescent="0.3">
      <c r="A362">
        <v>361</v>
      </c>
      <c r="B362" t="s">
        <v>261</v>
      </c>
      <c r="C362" t="s">
        <v>139</v>
      </c>
      <c r="D362">
        <v>32</v>
      </c>
      <c r="E362">
        <v>1</v>
      </c>
      <c r="F362">
        <v>1</v>
      </c>
      <c r="G362">
        <v>0</v>
      </c>
      <c r="H362">
        <v>5.0999999999999996</v>
      </c>
      <c r="I362">
        <v>4</v>
      </c>
      <c r="J362">
        <v>2</v>
      </c>
      <c r="K362">
        <v>2</v>
      </c>
      <c r="L362">
        <v>100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1</v>
      </c>
      <c r="U362">
        <v>1</v>
      </c>
      <c r="V362">
        <v>1</v>
      </c>
      <c r="W362">
        <v>2</v>
      </c>
      <c r="X362">
        <v>0</v>
      </c>
      <c r="Y362">
        <v>0</v>
      </c>
      <c r="Z362">
        <v>1</v>
      </c>
      <c r="AA362">
        <v>4.7</v>
      </c>
      <c r="AB362">
        <v>0</v>
      </c>
      <c r="AC362">
        <v>0</v>
      </c>
      <c r="AD362">
        <v>-5</v>
      </c>
    </row>
    <row r="363" spans="1:30" x14ac:dyDescent="0.3">
      <c r="A363">
        <v>362</v>
      </c>
      <c r="B363" t="s">
        <v>411</v>
      </c>
      <c r="C363" t="s">
        <v>102</v>
      </c>
      <c r="D363">
        <v>34</v>
      </c>
      <c r="E363">
        <v>1</v>
      </c>
      <c r="F363">
        <v>1</v>
      </c>
      <c r="G363">
        <v>0</v>
      </c>
      <c r="H363">
        <v>5.0999999999999996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2</v>
      </c>
      <c r="U363">
        <v>2</v>
      </c>
      <c r="V363">
        <v>2</v>
      </c>
      <c r="W363">
        <v>1</v>
      </c>
      <c r="X363">
        <v>0</v>
      </c>
      <c r="Y363">
        <v>0</v>
      </c>
      <c r="Z363">
        <v>0</v>
      </c>
      <c r="AA363">
        <v>4.4000000000000004</v>
      </c>
      <c r="AB363">
        <v>0</v>
      </c>
      <c r="AC363">
        <v>0</v>
      </c>
      <c r="AD363">
        <v>11</v>
      </c>
    </row>
    <row r="364" spans="1:30" x14ac:dyDescent="0.3">
      <c r="A364">
        <v>363</v>
      </c>
      <c r="B364" t="s">
        <v>587</v>
      </c>
      <c r="C364" t="s">
        <v>113</v>
      </c>
      <c r="D364">
        <v>23</v>
      </c>
      <c r="E364">
        <v>1</v>
      </c>
      <c r="F364">
        <v>0</v>
      </c>
      <c r="G364">
        <v>1</v>
      </c>
      <c r="H364">
        <v>5.0999999999999996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0</v>
      </c>
      <c r="X364">
        <v>0</v>
      </c>
      <c r="Y364">
        <v>0</v>
      </c>
      <c r="Z364">
        <v>2</v>
      </c>
      <c r="AA364">
        <v>1.5</v>
      </c>
      <c r="AB364">
        <v>0</v>
      </c>
      <c r="AC364">
        <v>0</v>
      </c>
      <c r="AD364">
        <v>-2</v>
      </c>
    </row>
    <row r="365" spans="1:30" x14ac:dyDescent="0.3">
      <c r="A365">
        <v>363</v>
      </c>
      <c r="B365" t="s">
        <v>2270</v>
      </c>
      <c r="C365" t="s">
        <v>113</v>
      </c>
      <c r="D365">
        <v>26</v>
      </c>
      <c r="E365">
        <v>1</v>
      </c>
      <c r="F365">
        <v>0</v>
      </c>
      <c r="G365">
        <v>1</v>
      </c>
      <c r="H365">
        <v>5.0999999999999996</v>
      </c>
      <c r="I365">
        <v>0</v>
      </c>
      <c r="J365">
        <v>0</v>
      </c>
      <c r="K365">
        <v>2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1</v>
      </c>
      <c r="U365">
        <v>1</v>
      </c>
      <c r="V365">
        <v>0</v>
      </c>
      <c r="W365">
        <v>1</v>
      </c>
      <c r="X365">
        <v>0</v>
      </c>
      <c r="Y365">
        <v>1</v>
      </c>
      <c r="Z365">
        <v>0</v>
      </c>
      <c r="AA365">
        <v>3.2</v>
      </c>
      <c r="AB365">
        <v>0</v>
      </c>
      <c r="AC365">
        <v>0</v>
      </c>
      <c r="AD365">
        <v>-2</v>
      </c>
    </row>
    <row r="366" spans="1:30" x14ac:dyDescent="0.3">
      <c r="A366">
        <v>365</v>
      </c>
      <c r="B366" t="s">
        <v>244</v>
      </c>
      <c r="C366" t="s">
        <v>131</v>
      </c>
      <c r="D366">
        <v>25</v>
      </c>
      <c r="E366">
        <v>1</v>
      </c>
      <c r="F366">
        <v>0</v>
      </c>
      <c r="G366">
        <v>1</v>
      </c>
      <c r="H366">
        <v>5</v>
      </c>
      <c r="I366">
        <v>0</v>
      </c>
      <c r="J366">
        <v>0</v>
      </c>
      <c r="K366">
        <v>2</v>
      </c>
      <c r="L366">
        <v>0</v>
      </c>
      <c r="M366">
        <v>0</v>
      </c>
      <c r="N366">
        <v>1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0</v>
      </c>
      <c r="Z366">
        <v>0</v>
      </c>
      <c r="AA366">
        <v>3.5</v>
      </c>
      <c r="AB366">
        <v>0</v>
      </c>
      <c r="AC366">
        <v>0</v>
      </c>
      <c r="AD366">
        <v>-2</v>
      </c>
    </row>
    <row r="367" spans="1:30" x14ac:dyDescent="0.3">
      <c r="A367">
        <v>366</v>
      </c>
      <c r="B367" t="s">
        <v>476</v>
      </c>
      <c r="C367" t="s">
        <v>106</v>
      </c>
      <c r="D367">
        <v>25</v>
      </c>
      <c r="E367">
        <v>4</v>
      </c>
      <c r="F367">
        <v>1</v>
      </c>
      <c r="G367">
        <v>3</v>
      </c>
      <c r="H367">
        <v>5</v>
      </c>
      <c r="I367">
        <v>3.5</v>
      </c>
      <c r="J367">
        <v>1.3</v>
      </c>
      <c r="K367">
        <v>1.5</v>
      </c>
      <c r="L367">
        <v>83.3</v>
      </c>
      <c r="M367">
        <v>0</v>
      </c>
      <c r="N367">
        <v>0</v>
      </c>
      <c r="O367">
        <v>0</v>
      </c>
      <c r="P367">
        <v>1</v>
      </c>
      <c r="Q367">
        <v>1</v>
      </c>
      <c r="R367">
        <v>100</v>
      </c>
      <c r="S367">
        <v>0</v>
      </c>
      <c r="T367">
        <v>0.8</v>
      </c>
      <c r="U367">
        <v>0.8</v>
      </c>
      <c r="V367">
        <v>0.3</v>
      </c>
      <c r="W367">
        <v>0.3</v>
      </c>
      <c r="X367">
        <v>0.3</v>
      </c>
      <c r="Y367">
        <v>0</v>
      </c>
      <c r="Z367">
        <v>0.5</v>
      </c>
      <c r="AA367">
        <v>5.3</v>
      </c>
      <c r="AB367">
        <v>0</v>
      </c>
      <c r="AC367">
        <v>0</v>
      </c>
      <c r="AD367">
        <v>2.8</v>
      </c>
    </row>
    <row r="368" spans="1:30" x14ac:dyDescent="0.3">
      <c r="A368">
        <v>367</v>
      </c>
      <c r="B368" t="s">
        <v>470</v>
      </c>
      <c r="C368" t="s">
        <v>122</v>
      </c>
      <c r="D368">
        <v>23</v>
      </c>
      <c r="E368">
        <v>2</v>
      </c>
      <c r="F368">
        <v>0</v>
      </c>
      <c r="G368">
        <v>2</v>
      </c>
      <c r="H368">
        <v>4.9000000000000004</v>
      </c>
      <c r="I368">
        <v>0</v>
      </c>
      <c r="J368">
        <v>0</v>
      </c>
      <c r="K368">
        <v>3</v>
      </c>
      <c r="L368">
        <v>0</v>
      </c>
      <c r="M368">
        <v>0</v>
      </c>
      <c r="N368">
        <v>3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0.5</v>
      </c>
      <c r="U368">
        <v>0.5</v>
      </c>
      <c r="V368">
        <v>0</v>
      </c>
      <c r="W368">
        <v>0</v>
      </c>
      <c r="X368">
        <v>0</v>
      </c>
      <c r="Y368">
        <v>0</v>
      </c>
      <c r="Z368">
        <v>0.5</v>
      </c>
      <c r="AA368">
        <v>0.6</v>
      </c>
      <c r="AB368">
        <v>0</v>
      </c>
      <c r="AC368">
        <v>0</v>
      </c>
      <c r="AD368">
        <v>-1.5</v>
      </c>
    </row>
    <row r="369" spans="1:30" x14ac:dyDescent="0.3">
      <c r="A369">
        <v>368</v>
      </c>
      <c r="B369" t="s">
        <v>2200</v>
      </c>
      <c r="C369" t="s">
        <v>129</v>
      </c>
      <c r="D369">
        <v>21</v>
      </c>
      <c r="E369">
        <v>2</v>
      </c>
      <c r="F369">
        <v>2</v>
      </c>
      <c r="G369">
        <v>0</v>
      </c>
      <c r="H369">
        <v>4.5999999999999996</v>
      </c>
      <c r="I369">
        <v>3</v>
      </c>
      <c r="J369">
        <v>1</v>
      </c>
      <c r="K369">
        <v>2</v>
      </c>
      <c r="L369">
        <v>50</v>
      </c>
      <c r="M369">
        <v>1</v>
      </c>
      <c r="N369">
        <v>2</v>
      </c>
      <c r="O369">
        <v>50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2</v>
      </c>
      <c r="W369">
        <v>0</v>
      </c>
      <c r="X369">
        <v>0.5</v>
      </c>
      <c r="Y369">
        <v>0</v>
      </c>
      <c r="Z369">
        <v>0</v>
      </c>
      <c r="AA369">
        <v>7.5</v>
      </c>
      <c r="AB369">
        <v>0</v>
      </c>
      <c r="AC369">
        <v>0</v>
      </c>
      <c r="AD369">
        <v>0</v>
      </c>
    </row>
    <row r="370" spans="1:30" x14ac:dyDescent="0.3">
      <c r="A370">
        <v>369</v>
      </c>
      <c r="B370" t="s">
        <v>385</v>
      </c>
      <c r="C370" t="s">
        <v>106</v>
      </c>
      <c r="D370">
        <v>29</v>
      </c>
      <c r="E370">
        <v>2</v>
      </c>
      <c r="F370">
        <v>1</v>
      </c>
      <c r="G370">
        <v>1</v>
      </c>
      <c r="H370">
        <v>4.5</v>
      </c>
      <c r="I370">
        <v>1.5</v>
      </c>
      <c r="J370">
        <v>0.5</v>
      </c>
      <c r="K370">
        <v>1.5</v>
      </c>
      <c r="L370">
        <v>33.299999999999997</v>
      </c>
      <c r="M370">
        <v>0</v>
      </c>
      <c r="N370">
        <v>0.5</v>
      </c>
      <c r="O370">
        <v>0</v>
      </c>
      <c r="P370">
        <v>0.5</v>
      </c>
      <c r="Q370">
        <v>1</v>
      </c>
      <c r="R370">
        <v>50</v>
      </c>
      <c r="S370">
        <v>1</v>
      </c>
      <c r="T370">
        <v>0.5</v>
      </c>
      <c r="U370">
        <v>1.5</v>
      </c>
      <c r="V370">
        <v>0</v>
      </c>
      <c r="W370">
        <v>0</v>
      </c>
      <c r="X370">
        <v>0</v>
      </c>
      <c r="Y370">
        <v>0</v>
      </c>
      <c r="Z370">
        <v>0.5</v>
      </c>
      <c r="AA370">
        <v>3.3</v>
      </c>
      <c r="AB370">
        <v>0</v>
      </c>
      <c r="AC370">
        <v>0</v>
      </c>
      <c r="AD370">
        <v>4</v>
      </c>
    </row>
    <row r="371" spans="1:30" x14ac:dyDescent="0.3">
      <c r="A371">
        <v>370</v>
      </c>
      <c r="B371" t="s">
        <v>360</v>
      </c>
      <c r="C371" t="s">
        <v>113</v>
      </c>
      <c r="D371">
        <v>29</v>
      </c>
      <c r="E371">
        <v>2</v>
      </c>
      <c r="F371">
        <v>1</v>
      </c>
      <c r="G371">
        <v>1</v>
      </c>
      <c r="H371">
        <v>4.3</v>
      </c>
      <c r="I371">
        <v>2.5</v>
      </c>
      <c r="J371">
        <v>1</v>
      </c>
      <c r="K371">
        <v>2.5</v>
      </c>
      <c r="L371">
        <v>40</v>
      </c>
      <c r="M371">
        <v>0.5</v>
      </c>
      <c r="N371">
        <v>0.5</v>
      </c>
      <c r="O371">
        <v>100</v>
      </c>
      <c r="P371">
        <v>0</v>
      </c>
      <c r="Q371">
        <v>0</v>
      </c>
      <c r="R371">
        <v>0</v>
      </c>
      <c r="S371">
        <v>1</v>
      </c>
      <c r="T371">
        <v>0.5</v>
      </c>
      <c r="U371">
        <v>1.5</v>
      </c>
      <c r="V371">
        <v>0</v>
      </c>
      <c r="W371">
        <v>0.5</v>
      </c>
      <c r="X371">
        <v>0</v>
      </c>
      <c r="Y371">
        <v>0</v>
      </c>
      <c r="Z371">
        <v>0.5</v>
      </c>
      <c r="AA371">
        <v>3.8</v>
      </c>
      <c r="AB371">
        <v>0</v>
      </c>
      <c r="AC371">
        <v>0</v>
      </c>
      <c r="AD371">
        <v>-4</v>
      </c>
    </row>
    <row r="372" spans="1:30" x14ac:dyDescent="0.3">
      <c r="A372">
        <v>371</v>
      </c>
      <c r="B372" t="s">
        <v>581</v>
      </c>
      <c r="C372" t="s">
        <v>102</v>
      </c>
      <c r="D372">
        <v>20</v>
      </c>
      <c r="E372">
        <v>2</v>
      </c>
      <c r="F372">
        <v>2</v>
      </c>
      <c r="G372">
        <v>0</v>
      </c>
      <c r="H372">
        <v>4.3</v>
      </c>
      <c r="I372">
        <v>2.5</v>
      </c>
      <c r="J372">
        <v>1</v>
      </c>
      <c r="K372">
        <v>1</v>
      </c>
      <c r="L372">
        <v>100</v>
      </c>
      <c r="M372">
        <v>0.5</v>
      </c>
      <c r="N372">
        <v>0.5</v>
      </c>
      <c r="O372">
        <v>100</v>
      </c>
      <c r="P372">
        <v>0</v>
      </c>
      <c r="Q372">
        <v>0</v>
      </c>
      <c r="R372">
        <v>0</v>
      </c>
      <c r="S372">
        <v>0</v>
      </c>
      <c r="T372">
        <v>0.5</v>
      </c>
      <c r="U372">
        <v>0.5</v>
      </c>
      <c r="V372">
        <v>1.5</v>
      </c>
      <c r="W372">
        <v>0.5</v>
      </c>
      <c r="X372">
        <v>0</v>
      </c>
      <c r="Y372">
        <v>0</v>
      </c>
      <c r="Z372">
        <v>1</v>
      </c>
      <c r="AA372">
        <v>4.9000000000000004</v>
      </c>
      <c r="AB372">
        <v>0</v>
      </c>
      <c r="AC372">
        <v>0</v>
      </c>
      <c r="AD372">
        <v>7</v>
      </c>
    </row>
    <row r="373" spans="1:30" x14ac:dyDescent="0.3">
      <c r="A373">
        <v>372</v>
      </c>
      <c r="B373" t="s">
        <v>2501</v>
      </c>
      <c r="C373" t="s">
        <v>135</v>
      </c>
      <c r="D373">
        <v>28</v>
      </c>
      <c r="E373">
        <v>2</v>
      </c>
      <c r="F373">
        <v>1</v>
      </c>
      <c r="G373">
        <v>1</v>
      </c>
      <c r="H373">
        <v>4.3</v>
      </c>
      <c r="I373">
        <v>0</v>
      </c>
      <c r="J373">
        <v>0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1</v>
      </c>
      <c r="U373">
        <v>1</v>
      </c>
      <c r="V373">
        <v>1</v>
      </c>
      <c r="W373">
        <v>0</v>
      </c>
      <c r="X373">
        <v>0</v>
      </c>
      <c r="Y373">
        <v>0</v>
      </c>
      <c r="Z373">
        <v>0.5</v>
      </c>
      <c r="AA373">
        <v>2.7</v>
      </c>
      <c r="AB373">
        <v>0</v>
      </c>
      <c r="AC373">
        <v>0</v>
      </c>
      <c r="AD373">
        <v>-1.5</v>
      </c>
    </row>
    <row r="374" spans="1:30" x14ac:dyDescent="0.3">
      <c r="A374">
        <v>373</v>
      </c>
      <c r="B374" t="s">
        <v>480</v>
      </c>
      <c r="C374" t="s">
        <v>157</v>
      </c>
      <c r="D374">
        <v>24</v>
      </c>
      <c r="E374">
        <v>1</v>
      </c>
      <c r="F374">
        <v>1</v>
      </c>
      <c r="G374">
        <v>0</v>
      </c>
      <c r="H374">
        <v>4.2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1</v>
      </c>
      <c r="AA374">
        <v>0</v>
      </c>
      <c r="AB374">
        <v>0</v>
      </c>
      <c r="AC374">
        <v>0</v>
      </c>
      <c r="AD374">
        <v>-11</v>
      </c>
    </row>
    <row r="375" spans="1:30" x14ac:dyDescent="0.3">
      <c r="A375">
        <v>374</v>
      </c>
      <c r="B375" t="s">
        <v>494</v>
      </c>
      <c r="C375" t="s">
        <v>157</v>
      </c>
      <c r="D375">
        <v>19</v>
      </c>
      <c r="E375">
        <v>1</v>
      </c>
      <c r="F375">
        <v>1</v>
      </c>
      <c r="G375">
        <v>0</v>
      </c>
      <c r="H375">
        <v>4.2</v>
      </c>
      <c r="I375">
        <v>0</v>
      </c>
      <c r="J375">
        <v>0</v>
      </c>
      <c r="K375">
        <v>1</v>
      </c>
      <c r="L375">
        <v>0</v>
      </c>
      <c r="M375">
        <v>0</v>
      </c>
      <c r="N375">
        <v>1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-11</v>
      </c>
    </row>
    <row r="376" spans="1:30" x14ac:dyDescent="0.3">
      <c r="A376">
        <v>375</v>
      </c>
      <c r="B376" t="s">
        <v>391</v>
      </c>
      <c r="C376" t="s">
        <v>129</v>
      </c>
      <c r="D376">
        <v>36</v>
      </c>
      <c r="E376">
        <v>3</v>
      </c>
      <c r="F376">
        <v>3</v>
      </c>
      <c r="G376">
        <v>0</v>
      </c>
      <c r="H376">
        <v>4</v>
      </c>
      <c r="I376">
        <v>2.7</v>
      </c>
      <c r="J376">
        <v>1</v>
      </c>
      <c r="K376">
        <v>1</v>
      </c>
      <c r="L376">
        <v>100</v>
      </c>
      <c r="M376">
        <v>0.7</v>
      </c>
      <c r="N376">
        <v>0.7</v>
      </c>
      <c r="O376">
        <v>100</v>
      </c>
      <c r="P376">
        <v>0</v>
      </c>
      <c r="Q376">
        <v>0</v>
      </c>
      <c r="R376">
        <v>0</v>
      </c>
      <c r="S376">
        <v>0</v>
      </c>
      <c r="T376">
        <v>0.7</v>
      </c>
      <c r="U376">
        <v>0.7</v>
      </c>
      <c r="V376">
        <v>0.3</v>
      </c>
      <c r="W376">
        <v>0</v>
      </c>
      <c r="X376">
        <v>0</v>
      </c>
      <c r="Y376">
        <v>0.3</v>
      </c>
      <c r="Z376">
        <v>0.3</v>
      </c>
      <c r="AA376">
        <v>5</v>
      </c>
      <c r="AB376">
        <v>0</v>
      </c>
      <c r="AC376">
        <v>0</v>
      </c>
      <c r="AD376">
        <v>0.7</v>
      </c>
    </row>
    <row r="377" spans="1:30" x14ac:dyDescent="0.3">
      <c r="A377">
        <v>375</v>
      </c>
      <c r="B377" t="s">
        <v>433</v>
      </c>
      <c r="C377" t="s">
        <v>129</v>
      </c>
      <c r="D377">
        <v>28</v>
      </c>
      <c r="E377">
        <v>3</v>
      </c>
      <c r="F377">
        <v>3</v>
      </c>
      <c r="G377">
        <v>0</v>
      </c>
      <c r="H377">
        <v>4</v>
      </c>
      <c r="I377">
        <v>2</v>
      </c>
      <c r="J377">
        <v>1</v>
      </c>
      <c r="K377">
        <v>2</v>
      </c>
      <c r="L377">
        <v>50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0.3</v>
      </c>
      <c r="T377">
        <v>1.7</v>
      </c>
      <c r="U377">
        <v>2</v>
      </c>
      <c r="V377">
        <v>0.3</v>
      </c>
      <c r="W377">
        <v>0.3</v>
      </c>
      <c r="X377">
        <v>0.3</v>
      </c>
      <c r="Y377">
        <v>0</v>
      </c>
      <c r="Z377">
        <v>1</v>
      </c>
      <c r="AA377">
        <v>5.6</v>
      </c>
      <c r="AB377">
        <v>0</v>
      </c>
      <c r="AC377">
        <v>0</v>
      </c>
      <c r="AD377">
        <v>0.7</v>
      </c>
    </row>
    <row r="378" spans="1:30" x14ac:dyDescent="0.3">
      <c r="A378">
        <v>377</v>
      </c>
      <c r="B378" t="s">
        <v>364</v>
      </c>
      <c r="C378" t="s">
        <v>125</v>
      </c>
      <c r="D378">
        <v>24</v>
      </c>
      <c r="E378">
        <v>1</v>
      </c>
      <c r="F378">
        <v>1</v>
      </c>
      <c r="G378">
        <v>0</v>
      </c>
      <c r="H378">
        <v>3.9</v>
      </c>
      <c r="I378">
        <v>0</v>
      </c>
      <c r="J378">
        <v>0</v>
      </c>
      <c r="K378">
        <v>1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2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2.4</v>
      </c>
      <c r="AB378">
        <v>0</v>
      </c>
      <c r="AC378">
        <v>0</v>
      </c>
      <c r="AD378">
        <v>0</v>
      </c>
    </row>
    <row r="379" spans="1:30" x14ac:dyDescent="0.3">
      <c r="A379">
        <v>377</v>
      </c>
      <c r="B379" t="s">
        <v>456</v>
      </c>
      <c r="C379" t="s">
        <v>44</v>
      </c>
      <c r="D379">
        <v>23</v>
      </c>
      <c r="E379">
        <v>1</v>
      </c>
      <c r="F379">
        <v>0</v>
      </c>
      <c r="G379">
        <v>1</v>
      </c>
      <c r="H379">
        <v>3.9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1</v>
      </c>
      <c r="X379">
        <v>1</v>
      </c>
      <c r="Y379">
        <v>0</v>
      </c>
      <c r="Z379">
        <v>0</v>
      </c>
      <c r="AA379">
        <v>2</v>
      </c>
      <c r="AB379">
        <v>0</v>
      </c>
      <c r="AC379">
        <v>0</v>
      </c>
      <c r="AD379">
        <v>0</v>
      </c>
    </row>
    <row r="380" spans="1:30" x14ac:dyDescent="0.3">
      <c r="A380">
        <v>379</v>
      </c>
      <c r="B380" t="s">
        <v>466</v>
      </c>
      <c r="C380" t="s">
        <v>137</v>
      </c>
      <c r="D380">
        <v>26</v>
      </c>
      <c r="E380">
        <v>4</v>
      </c>
      <c r="F380">
        <v>2</v>
      </c>
      <c r="G380">
        <v>2</v>
      </c>
      <c r="H380">
        <v>3.8</v>
      </c>
      <c r="I380">
        <v>0</v>
      </c>
      <c r="J380">
        <v>0</v>
      </c>
      <c r="K380">
        <v>0.5</v>
      </c>
      <c r="L380">
        <v>0</v>
      </c>
      <c r="M380">
        <v>0</v>
      </c>
      <c r="N380">
        <v>0.3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0.3</v>
      </c>
      <c r="U380">
        <v>0.3</v>
      </c>
      <c r="V380">
        <v>0.3</v>
      </c>
      <c r="W380">
        <v>0.5</v>
      </c>
      <c r="X380">
        <v>0</v>
      </c>
      <c r="Y380">
        <v>0</v>
      </c>
      <c r="Z380">
        <v>0.5</v>
      </c>
      <c r="AA380">
        <v>0.2</v>
      </c>
      <c r="AB380">
        <v>0</v>
      </c>
      <c r="AC380">
        <v>0</v>
      </c>
      <c r="AD380">
        <v>-2.2999999999999998</v>
      </c>
    </row>
    <row r="381" spans="1:30" x14ac:dyDescent="0.3">
      <c r="A381">
        <v>380</v>
      </c>
      <c r="B381" t="s">
        <v>423</v>
      </c>
      <c r="C381" t="s">
        <v>44</v>
      </c>
      <c r="D381">
        <v>25</v>
      </c>
      <c r="E381">
        <v>2</v>
      </c>
      <c r="F381">
        <v>1</v>
      </c>
      <c r="G381">
        <v>1</v>
      </c>
      <c r="H381">
        <v>3.7</v>
      </c>
      <c r="I381">
        <v>0</v>
      </c>
      <c r="J381">
        <v>0</v>
      </c>
      <c r="K381">
        <v>0.5</v>
      </c>
      <c r="L381">
        <v>0</v>
      </c>
      <c r="M381">
        <v>0</v>
      </c>
      <c r="N381">
        <v>0.5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0.5</v>
      </c>
      <c r="U381">
        <v>0.5</v>
      </c>
      <c r="V381">
        <v>0.5</v>
      </c>
      <c r="W381">
        <v>0</v>
      </c>
      <c r="X381">
        <v>0</v>
      </c>
      <c r="Y381">
        <v>0</v>
      </c>
      <c r="Z381">
        <v>1</v>
      </c>
      <c r="AA381">
        <v>1.4</v>
      </c>
      <c r="AB381">
        <v>0</v>
      </c>
      <c r="AC381">
        <v>0</v>
      </c>
      <c r="AD381">
        <v>1</v>
      </c>
    </row>
    <row r="382" spans="1:30" x14ac:dyDescent="0.3">
      <c r="A382">
        <v>381</v>
      </c>
      <c r="B382" t="s">
        <v>2444</v>
      </c>
      <c r="C382" t="s">
        <v>141</v>
      </c>
      <c r="D382">
        <v>25</v>
      </c>
      <c r="E382">
        <v>1</v>
      </c>
      <c r="F382">
        <v>0</v>
      </c>
      <c r="G382">
        <v>1</v>
      </c>
      <c r="H382">
        <v>3.7</v>
      </c>
      <c r="I382">
        <v>2</v>
      </c>
      <c r="J382">
        <v>0</v>
      </c>
      <c r="K382">
        <v>1</v>
      </c>
      <c r="L382">
        <v>0</v>
      </c>
      <c r="M382">
        <v>0</v>
      </c>
      <c r="N382">
        <v>1</v>
      </c>
      <c r="O382">
        <v>0</v>
      </c>
      <c r="P382">
        <v>2</v>
      </c>
      <c r="Q382">
        <v>2</v>
      </c>
      <c r="R382">
        <v>100</v>
      </c>
      <c r="S382">
        <v>0</v>
      </c>
      <c r="T382">
        <v>1</v>
      </c>
      <c r="U382">
        <v>1</v>
      </c>
      <c r="V382">
        <v>1</v>
      </c>
      <c r="W382">
        <v>0</v>
      </c>
      <c r="X382">
        <v>0</v>
      </c>
      <c r="Y382">
        <v>0</v>
      </c>
      <c r="Z382">
        <v>0</v>
      </c>
      <c r="AA382">
        <v>4.7</v>
      </c>
      <c r="AB382">
        <v>0</v>
      </c>
      <c r="AC382">
        <v>0</v>
      </c>
      <c r="AD382">
        <v>6</v>
      </c>
    </row>
    <row r="383" spans="1:30" x14ac:dyDescent="0.3">
      <c r="A383">
        <v>381</v>
      </c>
      <c r="B383" t="s">
        <v>2352</v>
      </c>
      <c r="C383" t="s">
        <v>141</v>
      </c>
      <c r="D383">
        <v>24</v>
      </c>
      <c r="E383">
        <v>1</v>
      </c>
      <c r="F383">
        <v>0</v>
      </c>
      <c r="G383">
        <v>1</v>
      </c>
      <c r="H383">
        <v>3.7</v>
      </c>
      <c r="I383">
        <v>2</v>
      </c>
      <c r="J383">
        <v>1</v>
      </c>
      <c r="K383">
        <v>3</v>
      </c>
      <c r="L383">
        <v>33.299999999999997</v>
      </c>
      <c r="M383">
        <v>0</v>
      </c>
      <c r="N383">
        <v>1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1</v>
      </c>
      <c r="Y383">
        <v>0</v>
      </c>
      <c r="Z383">
        <v>0</v>
      </c>
      <c r="AA383">
        <v>5</v>
      </c>
      <c r="AB383">
        <v>0</v>
      </c>
      <c r="AC383">
        <v>0</v>
      </c>
      <c r="AD383">
        <v>6</v>
      </c>
    </row>
    <row r="384" spans="1:30" x14ac:dyDescent="0.3">
      <c r="A384">
        <v>383</v>
      </c>
      <c r="B384" t="s">
        <v>81</v>
      </c>
      <c r="C384" t="s">
        <v>71</v>
      </c>
      <c r="D384">
        <v>30</v>
      </c>
      <c r="E384">
        <v>1</v>
      </c>
      <c r="F384">
        <v>1</v>
      </c>
      <c r="G384">
        <v>0</v>
      </c>
      <c r="H384">
        <v>3.6</v>
      </c>
      <c r="I384">
        <v>3</v>
      </c>
      <c r="J384">
        <v>1</v>
      </c>
      <c r="K384">
        <v>1</v>
      </c>
      <c r="L384">
        <v>100</v>
      </c>
      <c r="M384">
        <v>1</v>
      </c>
      <c r="N384">
        <v>1</v>
      </c>
      <c r="O384">
        <v>100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3</v>
      </c>
      <c r="AB384">
        <v>0</v>
      </c>
      <c r="AC384">
        <v>0</v>
      </c>
      <c r="AD384">
        <v>3</v>
      </c>
    </row>
    <row r="385" spans="1:30" x14ac:dyDescent="0.3">
      <c r="A385">
        <v>384</v>
      </c>
      <c r="B385" t="s">
        <v>2442</v>
      </c>
      <c r="C385" t="s">
        <v>137</v>
      </c>
      <c r="D385">
        <v>24</v>
      </c>
      <c r="E385">
        <v>2</v>
      </c>
      <c r="F385">
        <v>1</v>
      </c>
      <c r="G385">
        <v>1</v>
      </c>
      <c r="H385">
        <v>3.6</v>
      </c>
      <c r="I385">
        <v>2.5</v>
      </c>
      <c r="J385">
        <v>1</v>
      </c>
      <c r="K385">
        <v>1</v>
      </c>
      <c r="L385">
        <v>100</v>
      </c>
      <c r="M385">
        <v>0</v>
      </c>
      <c r="N385">
        <v>0</v>
      </c>
      <c r="O385">
        <v>0</v>
      </c>
      <c r="P385">
        <v>0.5</v>
      </c>
      <c r="Q385">
        <v>0.5</v>
      </c>
      <c r="R385">
        <v>100</v>
      </c>
      <c r="S385">
        <v>0.5</v>
      </c>
      <c r="T385">
        <v>0.5</v>
      </c>
      <c r="U385">
        <v>1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3.7</v>
      </c>
      <c r="AB385">
        <v>0</v>
      </c>
      <c r="AC385">
        <v>0</v>
      </c>
      <c r="AD385">
        <v>-2.5</v>
      </c>
    </row>
    <row r="386" spans="1:30" x14ac:dyDescent="0.3">
      <c r="A386">
        <v>385</v>
      </c>
      <c r="B386" t="s">
        <v>69</v>
      </c>
      <c r="C386" t="s">
        <v>58</v>
      </c>
      <c r="D386">
        <v>30</v>
      </c>
      <c r="E386">
        <v>1</v>
      </c>
      <c r="F386">
        <v>1</v>
      </c>
      <c r="G386">
        <v>0</v>
      </c>
      <c r="H386">
        <v>3.5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-3</v>
      </c>
    </row>
    <row r="387" spans="1:30" x14ac:dyDescent="0.3">
      <c r="A387">
        <v>386</v>
      </c>
      <c r="B387" t="s">
        <v>412</v>
      </c>
      <c r="C387" t="s">
        <v>106</v>
      </c>
      <c r="D387">
        <v>20</v>
      </c>
      <c r="E387">
        <v>4</v>
      </c>
      <c r="F387">
        <v>1</v>
      </c>
      <c r="G387">
        <v>3</v>
      </c>
      <c r="H387">
        <v>3.3</v>
      </c>
      <c r="I387">
        <v>1</v>
      </c>
      <c r="J387">
        <v>0.3</v>
      </c>
      <c r="K387">
        <v>1.5</v>
      </c>
      <c r="L387">
        <v>16.7</v>
      </c>
      <c r="M387">
        <v>0</v>
      </c>
      <c r="N387">
        <v>0</v>
      </c>
      <c r="O387">
        <v>0</v>
      </c>
      <c r="P387">
        <v>0.5</v>
      </c>
      <c r="Q387">
        <v>0.5</v>
      </c>
      <c r="R387">
        <v>100</v>
      </c>
      <c r="S387">
        <v>0</v>
      </c>
      <c r="T387">
        <v>0.8</v>
      </c>
      <c r="U387">
        <v>0.8</v>
      </c>
      <c r="V387">
        <v>0.3</v>
      </c>
      <c r="W387">
        <v>0</v>
      </c>
      <c r="X387">
        <v>0.3</v>
      </c>
      <c r="Y387">
        <v>0</v>
      </c>
      <c r="Z387">
        <v>0</v>
      </c>
      <c r="AA387">
        <v>3</v>
      </c>
      <c r="AB387">
        <v>0</v>
      </c>
      <c r="AC387">
        <v>0</v>
      </c>
      <c r="AD387">
        <v>0.8</v>
      </c>
    </row>
    <row r="388" spans="1:30" x14ac:dyDescent="0.3">
      <c r="A388">
        <v>387</v>
      </c>
      <c r="B388" t="s">
        <v>47</v>
      </c>
      <c r="C388" t="s">
        <v>44</v>
      </c>
      <c r="D388">
        <v>23</v>
      </c>
      <c r="E388">
        <v>2</v>
      </c>
      <c r="F388">
        <v>1</v>
      </c>
      <c r="G388">
        <v>1</v>
      </c>
      <c r="H388">
        <v>3.3</v>
      </c>
      <c r="I388">
        <v>2</v>
      </c>
      <c r="J388">
        <v>0.5</v>
      </c>
      <c r="K388">
        <v>1</v>
      </c>
      <c r="L388">
        <v>50</v>
      </c>
      <c r="M388">
        <v>0</v>
      </c>
      <c r="N388">
        <v>0</v>
      </c>
      <c r="O388">
        <v>0</v>
      </c>
      <c r="P388">
        <v>1</v>
      </c>
      <c r="Q388">
        <v>1</v>
      </c>
      <c r="R388">
        <v>100</v>
      </c>
      <c r="S388">
        <v>0</v>
      </c>
      <c r="T388">
        <v>0.5</v>
      </c>
      <c r="U388">
        <v>0.5</v>
      </c>
      <c r="V388">
        <v>0</v>
      </c>
      <c r="W388">
        <v>0.5</v>
      </c>
      <c r="X388">
        <v>0</v>
      </c>
      <c r="Y388">
        <v>0</v>
      </c>
      <c r="Z388">
        <v>0</v>
      </c>
      <c r="AA388">
        <v>2.1</v>
      </c>
      <c r="AB388">
        <v>0</v>
      </c>
      <c r="AC388">
        <v>0</v>
      </c>
      <c r="AD388">
        <v>2</v>
      </c>
    </row>
    <row r="389" spans="1:30" x14ac:dyDescent="0.3">
      <c r="A389">
        <v>388</v>
      </c>
      <c r="B389" t="s">
        <v>474</v>
      </c>
      <c r="C389" t="s">
        <v>98</v>
      </c>
      <c r="D389">
        <v>28</v>
      </c>
      <c r="E389">
        <v>2</v>
      </c>
      <c r="F389">
        <v>0</v>
      </c>
      <c r="G389">
        <v>2</v>
      </c>
      <c r="H389">
        <v>3.2</v>
      </c>
      <c r="I389">
        <v>0</v>
      </c>
      <c r="J389">
        <v>0</v>
      </c>
      <c r="K389">
        <v>0.5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0.5</v>
      </c>
      <c r="W389">
        <v>0</v>
      </c>
      <c r="X389">
        <v>0</v>
      </c>
      <c r="Y389">
        <v>0</v>
      </c>
      <c r="Z389">
        <v>0</v>
      </c>
      <c r="AA389">
        <v>0.8</v>
      </c>
      <c r="AB389">
        <v>0</v>
      </c>
      <c r="AC389">
        <v>0</v>
      </c>
      <c r="AD389">
        <v>-6.5</v>
      </c>
    </row>
    <row r="390" spans="1:30" x14ac:dyDescent="0.3">
      <c r="A390">
        <v>389</v>
      </c>
      <c r="B390" t="s">
        <v>467</v>
      </c>
      <c r="C390" t="s">
        <v>129</v>
      </c>
      <c r="D390">
        <v>22</v>
      </c>
      <c r="E390">
        <v>2</v>
      </c>
      <c r="F390">
        <v>2</v>
      </c>
      <c r="G390">
        <v>0</v>
      </c>
      <c r="H390">
        <v>3.2</v>
      </c>
      <c r="I390">
        <v>1</v>
      </c>
      <c r="J390">
        <v>0.5</v>
      </c>
      <c r="K390">
        <v>1.5</v>
      </c>
      <c r="L390">
        <v>33.299999999999997</v>
      </c>
      <c r="M390">
        <v>0</v>
      </c>
      <c r="N390">
        <v>1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1</v>
      </c>
      <c r="U390">
        <v>1</v>
      </c>
      <c r="V390">
        <v>0</v>
      </c>
      <c r="W390">
        <v>0.5</v>
      </c>
      <c r="X390">
        <v>0</v>
      </c>
      <c r="Y390">
        <v>0</v>
      </c>
      <c r="Z390">
        <v>0</v>
      </c>
      <c r="AA390">
        <v>1.7</v>
      </c>
      <c r="AB390">
        <v>0</v>
      </c>
      <c r="AC390">
        <v>0</v>
      </c>
      <c r="AD390">
        <v>1</v>
      </c>
    </row>
    <row r="391" spans="1:30" x14ac:dyDescent="0.3">
      <c r="A391">
        <v>390</v>
      </c>
      <c r="B391" t="s">
        <v>589</v>
      </c>
      <c r="C391" t="s">
        <v>139</v>
      </c>
      <c r="D391">
        <v>25</v>
      </c>
      <c r="E391">
        <v>2</v>
      </c>
      <c r="F391">
        <v>2</v>
      </c>
      <c r="G391">
        <v>0</v>
      </c>
      <c r="H391">
        <v>3</v>
      </c>
      <c r="I391">
        <v>3</v>
      </c>
      <c r="J391">
        <v>1.5</v>
      </c>
      <c r="K391">
        <v>2</v>
      </c>
      <c r="L391">
        <v>75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0.5</v>
      </c>
      <c r="T391">
        <v>0</v>
      </c>
      <c r="U391">
        <v>0.5</v>
      </c>
      <c r="V391">
        <v>0</v>
      </c>
      <c r="W391">
        <v>0.5</v>
      </c>
      <c r="X391">
        <v>0</v>
      </c>
      <c r="Y391">
        <v>0</v>
      </c>
      <c r="Z391">
        <v>0</v>
      </c>
      <c r="AA391">
        <v>3.1</v>
      </c>
      <c r="AB391">
        <v>0</v>
      </c>
      <c r="AC391">
        <v>0</v>
      </c>
      <c r="AD391">
        <v>-2.5</v>
      </c>
    </row>
    <row r="392" spans="1:30" x14ac:dyDescent="0.3">
      <c r="A392">
        <v>391</v>
      </c>
      <c r="B392" t="s">
        <v>463</v>
      </c>
      <c r="C392" t="s">
        <v>139</v>
      </c>
      <c r="D392">
        <v>34</v>
      </c>
      <c r="E392">
        <v>2</v>
      </c>
      <c r="F392">
        <v>2</v>
      </c>
      <c r="G392">
        <v>0</v>
      </c>
      <c r="H392">
        <v>3</v>
      </c>
      <c r="I392">
        <v>0</v>
      </c>
      <c r="J392">
        <v>0</v>
      </c>
      <c r="K392">
        <v>0.5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2</v>
      </c>
      <c r="W392">
        <v>0</v>
      </c>
      <c r="X392">
        <v>0</v>
      </c>
      <c r="Y392">
        <v>0</v>
      </c>
      <c r="Z392">
        <v>0.5</v>
      </c>
      <c r="AA392">
        <v>3</v>
      </c>
      <c r="AB392">
        <v>0</v>
      </c>
      <c r="AC392">
        <v>0</v>
      </c>
      <c r="AD392">
        <v>-2.5</v>
      </c>
    </row>
    <row r="393" spans="1:30" x14ac:dyDescent="0.3">
      <c r="A393">
        <v>391</v>
      </c>
      <c r="B393" t="s">
        <v>449</v>
      </c>
      <c r="C393" t="s">
        <v>139</v>
      </c>
      <c r="D393">
        <v>20</v>
      </c>
      <c r="E393">
        <v>2</v>
      </c>
      <c r="F393">
        <v>2</v>
      </c>
      <c r="G393">
        <v>0</v>
      </c>
      <c r="H393">
        <v>3</v>
      </c>
      <c r="I393">
        <v>4</v>
      </c>
      <c r="J393">
        <v>1.5</v>
      </c>
      <c r="K393">
        <v>2</v>
      </c>
      <c r="L393">
        <v>75</v>
      </c>
      <c r="M393">
        <v>1</v>
      </c>
      <c r="N393">
        <v>1</v>
      </c>
      <c r="O393">
        <v>100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0.5</v>
      </c>
      <c r="W393">
        <v>0</v>
      </c>
      <c r="X393">
        <v>0</v>
      </c>
      <c r="Y393">
        <v>0</v>
      </c>
      <c r="Z393">
        <v>0.5</v>
      </c>
      <c r="AA393">
        <v>4.8</v>
      </c>
      <c r="AB393">
        <v>0</v>
      </c>
      <c r="AC393">
        <v>0</v>
      </c>
      <c r="AD393">
        <v>-2.5</v>
      </c>
    </row>
    <row r="394" spans="1:30" x14ac:dyDescent="0.3">
      <c r="A394">
        <v>391</v>
      </c>
      <c r="B394" t="s">
        <v>496</v>
      </c>
      <c r="C394" t="s">
        <v>139</v>
      </c>
      <c r="D394">
        <v>25</v>
      </c>
      <c r="E394">
        <v>2</v>
      </c>
      <c r="F394">
        <v>2</v>
      </c>
      <c r="G394">
        <v>0</v>
      </c>
      <c r="H394">
        <v>3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0.5</v>
      </c>
      <c r="U394">
        <v>0.5</v>
      </c>
      <c r="V394">
        <v>0</v>
      </c>
      <c r="W394">
        <v>0.5</v>
      </c>
      <c r="X394">
        <v>0</v>
      </c>
      <c r="Y394">
        <v>0</v>
      </c>
      <c r="Z394">
        <v>0</v>
      </c>
      <c r="AA394">
        <v>0.1</v>
      </c>
      <c r="AB394">
        <v>0</v>
      </c>
      <c r="AC394">
        <v>0</v>
      </c>
      <c r="AD394">
        <v>-2.5</v>
      </c>
    </row>
    <row r="395" spans="1:30" x14ac:dyDescent="0.3">
      <c r="A395">
        <v>394</v>
      </c>
      <c r="B395" t="s">
        <v>2502</v>
      </c>
      <c r="C395" t="s">
        <v>141</v>
      </c>
      <c r="D395">
        <v>27</v>
      </c>
      <c r="E395">
        <v>3</v>
      </c>
      <c r="F395">
        <v>1</v>
      </c>
      <c r="G395">
        <v>2</v>
      </c>
      <c r="H395">
        <v>2.6</v>
      </c>
      <c r="I395">
        <v>0.7</v>
      </c>
      <c r="J395">
        <v>0.3</v>
      </c>
      <c r="K395">
        <v>0.3</v>
      </c>
      <c r="L395">
        <v>100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0.3</v>
      </c>
      <c r="T395">
        <v>0.3</v>
      </c>
      <c r="U395">
        <v>0.7</v>
      </c>
      <c r="V395">
        <v>0.3</v>
      </c>
      <c r="W395">
        <v>0.3</v>
      </c>
      <c r="X395">
        <v>0</v>
      </c>
      <c r="Y395">
        <v>0</v>
      </c>
      <c r="Z395">
        <v>0</v>
      </c>
      <c r="AA395">
        <v>1.6</v>
      </c>
      <c r="AB395">
        <v>0</v>
      </c>
      <c r="AC395">
        <v>0</v>
      </c>
      <c r="AD395">
        <v>4</v>
      </c>
    </row>
    <row r="396" spans="1:30" x14ac:dyDescent="0.3">
      <c r="A396">
        <v>395</v>
      </c>
      <c r="B396" t="s">
        <v>2443</v>
      </c>
      <c r="C396" t="s">
        <v>94</v>
      </c>
      <c r="D396">
        <v>26</v>
      </c>
      <c r="E396">
        <v>1</v>
      </c>
      <c r="F396">
        <v>1</v>
      </c>
      <c r="G396">
        <v>0</v>
      </c>
      <c r="H396">
        <v>2.4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1</v>
      </c>
    </row>
    <row r="397" spans="1:30" x14ac:dyDescent="0.3">
      <c r="A397">
        <v>395</v>
      </c>
      <c r="B397" t="s">
        <v>424</v>
      </c>
      <c r="C397" t="s">
        <v>146</v>
      </c>
      <c r="D397">
        <v>29</v>
      </c>
      <c r="E397">
        <v>1</v>
      </c>
      <c r="F397">
        <v>0</v>
      </c>
      <c r="G397">
        <v>1</v>
      </c>
      <c r="H397">
        <v>2.4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-1</v>
      </c>
    </row>
    <row r="398" spans="1:30" x14ac:dyDescent="0.3">
      <c r="A398">
        <v>395</v>
      </c>
      <c r="B398" t="s">
        <v>392</v>
      </c>
      <c r="C398" t="s">
        <v>94</v>
      </c>
      <c r="D398">
        <v>23</v>
      </c>
      <c r="E398">
        <v>1</v>
      </c>
      <c r="F398">
        <v>1</v>
      </c>
      <c r="G398">
        <v>0</v>
      </c>
      <c r="H398">
        <v>2.4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1</v>
      </c>
    </row>
    <row r="399" spans="1:30" x14ac:dyDescent="0.3">
      <c r="A399">
        <v>395</v>
      </c>
      <c r="B399" t="s">
        <v>2412</v>
      </c>
      <c r="C399" t="s">
        <v>94</v>
      </c>
      <c r="D399">
        <v>26</v>
      </c>
      <c r="E399">
        <v>1</v>
      </c>
      <c r="F399">
        <v>1</v>
      </c>
      <c r="G399">
        <v>0</v>
      </c>
      <c r="H399">
        <v>2.4</v>
      </c>
      <c r="I399">
        <v>0</v>
      </c>
      <c r="J399">
        <v>0</v>
      </c>
      <c r="K399">
        <v>1</v>
      </c>
      <c r="L399">
        <v>0</v>
      </c>
      <c r="M399">
        <v>0</v>
      </c>
      <c r="N399">
        <v>1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1</v>
      </c>
      <c r="U399">
        <v>1</v>
      </c>
      <c r="V399">
        <v>1</v>
      </c>
      <c r="W399">
        <v>0</v>
      </c>
      <c r="X399">
        <v>0</v>
      </c>
      <c r="Y399">
        <v>0</v>
      </c>
      <c r="Z399">
        <v>1</v>
      </c>
      <c r="AA399">
        <v>2.7</v>
      </c>
      <c r="AB399">
        <v>0</v>
      </c>
      <c r="AC399">
        <v>0</v>
      </c>
      <c r="AD399">
        <v>1</v>
      </c>
    </row>
    <row r="400" spans="1:30" x14ac:dyDescent="0.3">
      <c r="A400">
        <v>399</v>
      </c>
      <c r="B400" t="s">
        <v>488</v>
      </c>
      <c r="C400" t="s">
        <v>108</v>
      </c>
      <c r="D400">
        <v>22</v>
      </c>
      <c r="E400">
        <v>1</v>
      </c>
      <c r="F400">
        <v>1</v>
      </c>
      <c r="G400">
        <v>0</v>
      </c>
      <c r="H400">
        <v>2.2000000000000002</v>
      </c>
      <c r="I400">
        <v>0</v>
      </c>
      <c r="J400">
        <v>0</v>
      </c>
      <c r="K400">
        <v>1</v>
      </c>
      <c r="L400">
        <v>0</v>
      </c>
      <c r="M400">
        <v>0</v>
      </c>
      <c r="N400">
        <v>1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-4</v>
      </c>
    </row>
    <row r="401" spans="1:30" x14ac:dyDescent="0.3">
      <c r="A401">
        <v>400</v>
      </c>
      <c r="B401" t="s">
        <v>295</v>
      </c>
      <c r="C401" t="s">
        <v>71</v>
      </c>
      <c r="D401">
        <v>22</v>
      </c>
      <c r="E401">
        <v>2</v>
      </c>
      <c r="F401">
        <v>1</v>
      </c>
      <c r="G401">
        <v>1</v>
      </c>
      <c r="H401">
        <v>1.6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1</v>
      </c>
      <c r="W401">
        <v>1</v>
      </c>
      <c r="X401">
        <v>0.5</v>
      </c>
      <c r="Y401">
        <v>0</v>
      </c>
      <c r="Z401">
        <v>0.5</v>
      </c>
      <c r="AA401">
        <v>2</v>
      </c>
      <c r="AB401">
        <v>0</v>
      </c>
      <c r="AC401">
        <v>0</v>
      </c>
      <c r="AD401">
        <v>-1</v>
      </c>
    </row>
    <row r="402" spans="1:30" x14ac:dyDescent="0.3">
      <c r="A402">
        <v>401</v>
      </c>
      <c r="B402" t="s">
        <v>486</v>
      </c>
      <c r="C402" t="s">
        <v>100</v>
      </c>
      <c r="D402">
        <v>20</v>
      </c>
      <c r="E402">
        <v>1</v>
      </c>
      <c r="F402">
        <v>1</v>
      </c>
      <c r="G402">
        <v>0</v>
      </c>
      <c r="H402">
        <v>1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1</v>
      </c>
      <c r="W402">
        <v>0</v>
      </c>
      <c r="X402">
        <v>0</v>
      </c>
      <c r="Y402">
        <v>0</v>
      </c>
      <c r="Z402">
        <v>0</v>
      </c>
      <c r="AA402">
        <v>1.5</v>
      </c>
      <c r="AB402">
        <v>0</v>
      </c>
      <c r="AC402">
        <v>0</v>
      </c>
      <c r="AD402">
        <v>-4</v>
      </c>
    </row>
  </sheetData>
  <hyperlinks>
    <hyperlink ref="A1" r:id="rId1" xr:uid="{6FB26B6E-F6D0-4ADB-96AB-0603B976E87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2CB1-9B72-4700-A9D6-8FACC43D6269}">
  <sheetPr codeName="Sheet3">
    <tabColor rgb="FF92D050"/>
  </sheetPr>
  <dimension ref="A1:AD316"/>
  <sheetViews>
    <sheetView topLeftCell="A307" zoomScale="80" zoomScaleNormal="80" workbookViewId="0">
      <selection activeCell="A302" sqref="A302:AD316"/>
    </sheetView>
  </sheetViews>
  <sheetFormatPr defaultRowHeight="14.4" x14ac:dyDescent="0.3"/>
  <sheetData>
    <row r="1" spans="1:30" x14ac:dyDescent="0.3">
      <c r="A1" s="1" t="s">
        <v>2252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</row>
    <row r="2" spans="1:30" x14ac:dyDescent="0.3">
      <c r="A2">
        <v>1</v>
      </c>
      <c r="B2" t="s">
        <v>93</v>
      </c>
      <c r="C2" t="s">
        <v>94</v>
      </c>
      <c r="D2">
        <v>26</v>
      </c>
      <c r="E2">
        <v>1</v>
      </c>
      <c r="F2">
        <v>0</v>
      </c>
      <c r="G2">
        <v>1</v>
      </c>
      <c r="H2">
        <v>40</v>
      </c>
      <c r="I2">
        <v>44</v>
      </c>
      <c r="J2">
        <v>15</v>
      </c>
      <c r="K2">
        <v>33</v>
      </c>
      <c r="L2">
        <v>45.5</v>
      </c>
      <c r="M2">
        <v>5</v>
      </c>
      <c r="N2">
        <v>12</v>
      </c>
      <c r="O2">
        <v>41.7</v>
      </c>
      <c r="P2">
        <v>9</v>
      </c>
      <c r="Q2">
        <v>9</v>
      </c>
      <c r="R2">
        <v>100</v>
      </c>
      <c r="S2">
        <v>1</v>
      </c>
      <c r="T2">
        <v>4</v>
      </c>
      <c r="U2">
        <v>5</v>
      </c>
      <c r="V2">
        <v>5</v>
      </c>
      <c r="W2">
        <v>2</v>
      </c>
      <c r="X2">
        <v>2</v>
      </c>
      <c r="Y2">
        <v>0</v>
      </c>
      <c r="Z2">
        <v>3</v>
      </c>
      <c r="AA2">
        <v>61.5</v>
      </c>
      <c r="AB2">
        <v>0</v>
      </c>
      <c r="AC2">
        <v>0</v>
      </c>
      <c r="AD2">
        <v>4</v>
      </c>
    </row>
    <row r="3" spans="1:30" x14ac:dyDescent="0.3">
      <c r="A3">
        <v>1</v>
      </c>
      <c r="B3" t="s">
        <v>72</v>
      </c>
      <c r="C3" t="s">
        <v>44</v>
      </c>
      <c r="D3">
        <v>26</v>
      </c>
      <c r="E3">
        <v>1</v>
      </c>
      <c r="F3">
        <v>0</v>
      </c>
      <c r="G3">
        <v>1</v>
      </c>
      <c r="H3">
        <v>34.4</v>
      </c>
      <c r="I3">
        <v>44</v>
      </c>
      <c r="J3">
        <v>13</v>
      </c>
      <c r="K3">
        <v>22</v>
      </c>
      <c r="L3">
        <v>59.1</v>
      </c>
      <c r="M3">
        <v>6</v>
      </c>
      <c r="N3">
        <v>9</v>
      </c>
      <c r="O3">
        <v>66.7</v>
      </c>
      <c r="P3">
        <v>12</v>
      </c>
      <c r="Q3">
        <v>12</v>
      </c>
      <c r="R3">
        <v>100</v>
      </c>
      <c r="S3">
        <v>1</v>
      </c>
      <c r="T3">
        <v>5</v>
      </c>
      <c r="U3">
        <v>6</v>
      </c>
      <c r="V3">
        <v>1</v>
      </c>
      <c r="W3">
        <v>2</v>
      </c>
      <c r="X3">
        <v>1</v>
      </c>
      <c r="Y3">
        <v>1</v>
      </c>
      <c r="Z3">
        <v>1</v>
      </c>
      <c r="AA3">
        <v>56.7</v>
      </c>
      <c r="AB3">
        <v>0</v>
      </c>
      <c r="AC3">
        <v>0</v>
      </c>
      <c r="AD3">
        <v>-11</v>
      </c>
    </row>
    <row r="4" spans="1:30" x14ac:dyDescent="0.3">
      <c r="A4">
        <v>3</v>
      </c>
      <c r="B4" t="s">
        <v>167</v>
      </c>
      <c r="C4" t="s">
        <v>119</v>
      </c>
      <c r="D4">
        <v>24</v>
      </c>
      <c r="E4">
        <v>1</v>
      </c>
      <c r="F4">
        <v>1</v>
      </c>
      <c r="G4">
        <v>0</v>
      </c>
      <c r="H4">
        <v>37.5</v>
      </c>
      <c r="I4">
        <v>43</v>
      </c>
      <c r="J4">
        <v>16</v>
      </c>
      <c r="K4">
        <v>24</v>
      </c>
      <c r="L4">
        <v>66.7</v>
      </c>
      <c r="M4">
        <v>5</v>
      </c>
      <c r="N4">
        <v>9</v>
      </c>
      <c r="O4">
        <v>55.6</v>
      </c>
      <c r="P4">
        <v>6</v>
      </c>
      <c r="Q4">
        <v>7</v>
      </c>
      <c r="R4">
        <v>85.7</v>
      </c>
      <c r="S4">
        <v>2</v>
      </c>
      <c r="T4">
        <v>4</v>
      </c>
      <c r="U4">
        <v>6</v>
      </c>
      <c r="V4">
        <v>5</v>
      </c>
      <c r="W4">
        <v>2</v>
      </c>
      <c r="X4">
        <v>1</v>
      </c>
      <c r="Y4">
        <v>0</v>
      </c>
      <c r="Z4">
        <v>5</v>
      </c>
      <c r="AA4">
        <v>58.7</v>
      </c>
      <c r="AB4">
        <v>0</v>
      </c>
      <c r="AC4">
        <v>0</v>
      </c>
      <c r="AD4">
        <v>7</v>
      </c>
    </row>
    <row r="5" spans="1:30" x14ac:dyDescent="0.3">
      <c r="A5">
        <v>4</v>
      </c>
      <c r="B5" t="s">
        <v>268</v>
      </c>
      <c r="C5" t="s">
        <v>157</v>
      </c>
      <c r="D5">
        <v>23</v>
      </c>
      <c r="E5">
        <v>1</v>
      </c>
      <c r="F5">
        <v>1</v>
      </c>
      <c r="G5">
        <v>0</v>
      </c>
      <c r="H5">
        <v>30.3</v>
      </c>
      <c r="I5">
        <v>40</v>
      </c>
      <c r="J5">
        <v>14</v>
      </c>
      <c r="K5">
        <v>18</v>
      </c>
      <c r="L5">
        <v>77.8</v>
      </c>
      <c r="M5">
        <v>5</v>
      </c>
      <c r="N5">
        <v>7</v>
      </c>
      <c r="O5">
        <v>71.400000000000006</v>
      </c>
      <c r="P5">
        <v>7</v>
      </c>
      <c r="Q5">
        <v>9</v>
      </c>
      <c r="R5">
        <v>77.8</v>
      </c>
      <c r="S5">
        <v>0</v>
      </c>
      <c r="T5">
        <v>2</v>
      </c>
      <c r="U5">
        <v>2</v>
      </c>
      <c r="V5">
        <v>9</v>
      </c>
      <c r="W5">
        <v>1</v>
      </c>
      <c r="X5">
        <v>1</v>
      </c>
      <c r="Y5">
        <v>1</v>
      </c>
      <c r="Z5">
        <v>3</v>
      </c>
      <c r="AA5">
        <v>60.9</v>
      </c>
      <c r="AB5">
        <v>0</v>
      </c>
      <c r="AC5">
        <v>0</v>
      </c>
      <c r="AD5">
        <v>18</v>
      </c>
    </row>
    <row r="6" spans="1:30" x14ac:dyDescent="0.3">
      <c r="A6">
        <v>5</v>
      </c>
      <c r="B6" t="s">
        <v>99</v>
      </c>
      <c r="C6" t="s">
        <v>100</v>
      </c>
      <c r="D6">
        <v>35</v>
      </c>
      <c r="E6">
        <v>1</v>
      </c>
      <c r="F6">
        <v>1</v>
      </c>
      <c r="G6">
        <v>0</v>
      </c>
      <c r="H6">
        <v>36.9</v>
      </c>
      <c r="I6">
        <v>39</v>
      </c>
      <c r="J6">
        <v>14</v>
      </c>
      <c r="K6">
        <v>25</v>
      </c>
      <c r="L6">
        <v>56</v>
      </c>
      <c r="M6">
        <v>8</v>
      </c>
      <c r="N6">
        <v>15</v>
      </c>
      <c r="O6">
        <v>53.3</v>
      </c>
      <c r="P6">
        <v>3</v>
      </c>
      <c r="Q6">
        <v>4</v>
      </c>
      <c r="R6">
        <v>75</v>
      </c>
      <c r="S6">
        <v>2</v>
      </c>
      <c r="T6">
        <v>6</v>
      </c>
      <c r="U6">
        <v>8</v>
      </c>
      <c r="V6">
        <v>8</v>
      </c>
      <c r="W6">
        <v>4</v>
      </c>
      <c r="X6">
        <v>3</v>
      </c>
      <c r="Y6">
        <v>0</v>
      </c>
      <c r="Z6">
        <v>0</v>
      </c>
      <c r="AA6">
        <v>65.599999999999994</v>
      </c>
      <c r="AB6">
        <v>0</v>
      </c>
      <c r="AC6">
        <v>0</v>
      </c>
      <c r="AD6">
        <v>12</v>
      </c>
    </row>
    <row r="7" spans="1:30" x14ac:dyDescent="0.3">
      <c r="A7">
        <v>6</v>
      </c>
      <c r="B7" t="s">
        <v>2173</v>
      </c>
      <c r="C7" t="s">
        <v>90</v>
      </c>
      <c r="D7">
        <v>31</v>
      </c>
      <c r="E7">
        <v>1</v>
      </c>
      <c r="F7">
        <v>1</v>
      </c>
      <c r="G7">
        <v>0</v>
      </c>
      <c r="H7">
        <v>33.4</v>
      </c>
      <c r="I7">
        <v>34</v>
      </c>
      <c r="J7">
        <v>13</v>
      </c>
      <c r="K7">
        <v>23</v>
      </c>
      <c r="L7">
        <v>56.5</v>
      </c>
      <c r="M7">
        <v>1</v>
      </c>
      <c r="N7">
        <v>7</v>
      </c>
      <c r="O7">
        <v>14.3</v>
      </c>
      <c r="P7">
        <v>7</v>
      </c>
      <c r="Q7">
        <v>8</v>
      </c>
      <c r="R7">
        <v>87.5</v>
      </c>
      <c r="S7">
        <v>3</v>
      </c>
      <c r="T7">
        <v>5</v>
      </c>
      <c r="U7">
        <v>8</v>
      </c>
      <c r="V7">
        <v>5</v>
      </c>
      <c r="W7">
        <v>2</v>
      </c>
      <c r="X7">
        <v>0</v>
      </c>
      <c r="Y7">
        <v>0</v>
      </c>
      <c r="Z7">
        <v>2</v>
      </c>
      <c r="AA7">
        <v>49.1</v>
      </c>
      <c r="AB7">
        <v>0</v>
      </c>
      <c r="AC7">
        <v>0</v>
      </c>
      <c r="AD7">
        <v>11</v>
      </c>
    </row>
    <row r="8" spans="1:30" x14ac:dyDescent="0.3">
      <c r="A8">
        <v>7</v>
      </c>
      <c r="B8" t="s">
        <v>381</v>
      </c>
      <c r="C8" t="s">
        <v>98</v>
      </c>
      <c r="D8">
        <v>23</v>
      </c>
      <c r="E8">
        <v>1</v>
      </c>
      <c r="F8">
        <v>0</v>
      </c>
      <c r="G8">
        <v>1</v>
      </c>
      <c r="H8">
        <v>31.7</v>
      </c>
      <c r="I8">
        <v>33</v>
      </c>
      <c r="J8">
        <v>11</v>
      </c>
      <c r="K8">
        <v>18</v>
      </c>
      <c r="L8">
        <v>61.1</v>
      </c>
      <c r="M8">
        <v>6</v>
      </c>
      <c r="N8">
        <v>11</v>
      </c>
      <c r="O8">
        <v>54.5</v>
      </c>
      <c r="P8">
        <v>5</v>
      </c>
      <c r="Q8">
        <v>7</v>
      </c>
      <c r="R8">
        <v>71.400000000000006</v>
      </c>
      <c r="S8">
        <v>1</v>
      </c>
      <c r="T8">
        <v>1</v>
      </c>
      <c r="U8">
        <v>2</v>
      </c>
      <c r="V8">
        <v>1</v>
      </c>
      <c r="W8">
        <v>1</v>
      </c>
      <c r="X8">
        <v>0</v>
      </c>
      <c r="Y8">
        <v>0</v>
      </c>
      <c r="Z8">
        <v>0</v>
      </c>
      <c r="AA8">
        <v>35.9</v>
      </c>
      <c r="AB8">
        <v>0</v>
      </c>
      <c r="AC8">
        <v>0</v>
      </c>
      <c r="AD8">
        <v>6</v>
      </c>
    </row>
    <row r="9" spans="1:30" x14ac:dyDescent="0.3">
      <c r="A9">
        <v>7</v>
      </c>
      <c r="B9" t="s">
        <v>148</v>
      </c>
      <c r="C9" t="s">
        <v>137</v>
      </c>
      <c r="D9">
        <v>23</v>
      </c>
      <c r="E9">
        <v>1</v>
      </c>
      <c r="F9">
        <v>0</v>
      </c>
      <c r="G9">
        <v>1</v>
      </c>
      <c r="H9">
        <v>36.6</v>
      </c>
      <c r="I9">
        <v>33</v>
      </c>
      <c r="J9">
        <v>13</v>
      </c>
      <c r="K9">
        <v>21</v>
      </c>
      <c r="L9">
        <v>61.9</v>
      </c>
      <c r="M9">
        <v>6</v>
      </c>
      <c r="N9">
        <v>10</v>
      </c>
      <c r="O9">
        <v>60</v>
      </c>
      <c r="P9">
        <v>1</v>
      </c>
      <c r="Q9">
        <v>1</v>
      </c>
      <c r="R9">
        <v>100</v>
      </c>
      <c r="S9">
        <v>0</v>
      </c>
      <c r="T9">
        <v>3</v>
      </c>
      <c r="U9">
        <v>3</v>
      </c>
      <c r="V9">
        <v>6</v>
      </c>
      <c r="W9">
        <v>4</v>
      </c>
      <c r="X9">
        <v>0</v>
      </c>
      <c r="Y9">
        <v>0</v>
      </c>
      <c r="Z9">
        <v>0</v>
      </c>
      <c r="AA9">
        <v>41.6</v>
      </c>
      <c r="AB9">
        <v>0</v>
      </c>
      <c r="AC9">
        <v>0</v>
      </c>
      <c r="AD9">
        <v>-7</v>
      </c>
    </row>
    <row r="10" spans="1:30" x14ac:dyDescent="0.3">
      <c r="A10">
        <v>9</v>
      </c>
      <c r="B10" t="s">
        <v>175</v>
      </c>
      <c r="C10" t="s">
        <v>122</v>
      </c>
      <c r="D10">
        <v>21</v>
      </c>
      <c r="E10">
        <v>1</v>
      </c>
      <c r="F10">
        <v>0</v>
      </c>
      <c r="G10">
        <v>1</v>
      </c>
      <c r="H10">
        <v>31.7</v>
      </c>
      <c r="I10">
        <v>32</v>
      </c>
      <c r="J10">
        <v>9</v>
      </c>
      <c r="K10">
        <v>19</v>
      </c>
      <c r="L10">
        <v>47.4</v>
      </c>
      <c r="M10">
        <v>3</v>
      </c>
      <c r="N10">
        <v>6</v>
      </c>
      <c r="O10">
        <v>50</v>
      </c>
      <c r="P10">
        <v>11</v>
      </c>
      <c r="Q10">
        <v>12</v>
      </c>
      <c r="R10">
        <v>91.7</v>
      </c>
      <c r="S10">
        <v>1</v>
      </c>
      <c r="T10">
        <v>7</v>
      </c>
      <c r="U10">
        <v>8</v>
      </c>
      <c r="V10">
        <v>8</v>
      </c>
      <c r="W10">
        <v>4</v>
      </c>
      <c r="X10">
        <v>0</v>
      </c>
      <c r="Y10">
        <v>0</v>
      </c>
      <c r="Z10">
        <v>4</v>
      </c>
      <c r="AA10">
        <v>49.6</v>
      </c>
      <c r="AB10">
        <v>0</v>
      </c>
      <c r="AC10">
        <v>0</v>
      </c>
      <c r="AD10">
        <v>1</v>
      </c>
    </row>
    <row r="11" spans="1:30" x14ac:dyDescent="0.3">
      <c r="A11">
        <v>9</v>
      </c>
      <c r="B11" t="s">
        <v>150</v>
      </c>
      <c r="C11" t="s">
        <v>141</v>
      </c>
      <c r="D11">
        <v>27</v>
      </c>
      <c r="E11">
        <v>1</v>
      </c>
      <c r="F11">
        <v>1</v>
      </c>
      <c r="G11">
        <v>0</v>
      </c>
      <c r="H11">
        <v>34</v>
      </c>
      <c r="I11">
        <v>32</v>
      </c>
      <c r="J11">
        <v>14</v>
      </c>
      <c r="K11">
        <v>21</v>
      </c>
      <c r="L11">
        <v>66.7</v>
      </c>
      <c r="M11">
        <v>3</v>
      </c>
      <c r="N11">
        <v>5</v>
      </c>
      <c r="O11">
        <v>60</v>
      </c>
      <c r="P11">
        <v>1</v>
      </c>
      <c r="Q11">
        <v>1</v>
      </c>
      <c r="R11">
        <v>100</v>
      </c>
      <c r="S11">
        <v>2</v>
      </c>
      <c r="T11">
        <v>11</v>
      </c>
      <c r="U11">
        <v>13</v>
      </c>
      <c r="V11">
        <v>6</v>
      </c>
      <c r="W11">
        <v>0</v>
      </c>
      <c r="X11">
        <v>1</v>
      </c>
      <c r="Y11">
        <v>1</v>
      </c>
      <c r="Z11">
        <v>1</v>
      </c>
      <c r="AA11">
        <v>62.6</v>
      </c>
      <c r="AB11">
        <v>1</v>
      </c>
      <c r="AC11">
        <v>0</v>
      </c>
      <c r="AD11">
        <v>26</v>
      </c>
    </row>
    <row r="12" spans="1:30" x14ac:dyDescent="0.3">
      <c r="A12">
        <v>11</v>
      </c>
      <c r="B12" t="s">
        <v>114</v>
      </c>
      <c r="C12" t="s">
        <v>92</v>
      </c>
      <c r="D12">
        <v>24</v>
      </c>
      <c r="E12">
        <v>1</v>
      </c>
      <c r="F12">
        <v>1</v>
      </c>
      <c r="G12">
        <v>0</v>
      </c>
      <c r="H12">
        <v>36.200000000000003</v>
      </c>
      <c r="I12">
        <v>31</v>
      </c>
      <c r="J12">
        <v>8</v>
      </c>
      <c r="K12">
        <v>19</v>
      </c>
      <c r="L12">
        <v>42.1</v>
      </c>
      <c r="M12">
        <v>3</v>
      </c>
      <c r="N12">
        <v>8</v>
      </c>
      <c r="O12">
        <v>37.5</v>
      </c>
      <c r="P12">
        <v>12</v>
      </c>
      <c r="Q12">
        <v>14</v>
      </c>
      <c r="R12">
        <v>85.7</v>
      </c>
      <c r="S12">
        <v>0</v>
      </c>
      <c r="T12">
        <v>4</v>
      </c>
      <c r="U12">
        <v>4</v>
      </c>
      <c r="V12">
        <v>5</v>
      </c>
      <c r="W12">
        <v>6</v>
      </c>
      <c r="X12">
        <v>3</v>
      </c>
      <c r="Y12">
        <v>0</v>
      </c>
      <c r="Z12">
        <v>3</v>
      </c>
      <c r="AA12">
        <v>46.3</v>
      </c>
      <c r="AB12">
        <v>0</v>
      </c>
      <c r="AC12">
        <v>0</v>
      </c>
      <c r="AD12">
        <v>14</v>
      </c>
    </row>
    <row r="13" spans="1:30" x14ac:dyDescent="0.3">
      <c r="A13">
        <v>11</v>
      </c>
      <c r="B13" t="s">
        <v>262</v>
      </c>
      <c r="C13" t="s">
        <v>98</v>
      </c>
      <c r="D13">
        <v>21</v>
      </c>
      <c r="E13">
        <v>1</v>
      </c>
      <c r="F13">
        <v>0</v>
      </c>
      <c r="G13">
        <v>1</v>
      </c>
      <c r="H13">
        <v>33.5</v>
      </c>
      <c r="I13">
        <v>31</v>
      </c>
      <c r="J13">
        <v>11</v>
      </c>
      <c r="K13">
        <v>16</v>
      </c>
      <c r="L13">
        <v>68.8</v>
      </c>
      <c r="M13">
        <v>1</v>
      </c>
      <c r="N13">
        <v>2</v>
      </c>
      <c r="O13">
        <v>50</v>
      </c>
      <c r="P13">
        <v>8</v>
      </c>
      <c r="Q13">
        <v>9</v>
      </c>
      <c r="R13">
        <v>88.9</v>
      </c>
      <c r="S13">
        <v>1</v>
      </c>
      <c r="T13">
        <v>2</v>
      </c>
      <c r="U13">
        <v>3</v>
      </c>
      <c r="V13">
        <v>4</v>
      </c>
      <c r="W13">
        <v>1</v>
      </c>
      <c r="X13">
        <v>4</v>
      </c>
      <c r="Y13">
        <v>0</v>
      </c>
      <c r="Z13">
        <v>4</v>
      </c>
      <c r="AA13">
        <v>51.6</v>
      </c>
      <c r="AB13">
        <v>0</v>
      </c>
      <c r="AC13">
        <v>0</v>
      </c>
      <c r="AD13">
        <v>9</v>
      </c>
    </row>
    <row r="14" spans="1:30" x14ac:dyDescent="0.3">
      <c r="A14">
        <v>11</v>
      </c>
      <c r="B14" t="s">
        <v>187</v>
      </c>
      <c r="C14" t="s">
        <v>98</v>
      </c>
      <c r="D14">
        <v>20</v>
      </c>
      <c r="E14">
        <v>1</v>
      </c>
      <c r="F14">
        <v>0</v>
      </c>
      <c r="G14">
        <v>1</v>
      </c>
      <c r="H14">
        <v>34.299999999999997</v>
      </c>
      <c r="I14">
        <v>31</v>
      </c>
      <c r="J14">
        <v>14</v>
      </c>
      <c r="K14">
        <v>22</v>
      </c>
      <c r="L14">
        <v>63.6</v>
      </c>
      <c r="M14">
        <v>1</v>
      </c>
      <c r="N14">
        <v>3</v>
      </c>
      <c r="O14">
        <v>33.299999999999997</v>
      </c>
      <c r="P14">
        <v>2</v>
      </c>
      <c r="Q14">
        <v>4</v>
      </c>
      <c r="R14">
        <v>50</v>
      </c>
      <c r="S14">
        <v>0</v>
      </c>
      <c r="T14">
        <v>10</v>
      </c>
      <c r="U14">
        <v>10</v>
      </c>
      <c r="V14">
        <v>9</v>
      </c>
      <c r="W14">
        <v>5</v>
      </c>
      <c r="X14">
        <v>0</v>
      </c>
      <c r="Y14">
        <v>1</v>
      </c>
      <c r="Z14">
        <v>0</v>
      </c>
      <c r="AA14">
        <v>54.5</v>
      </c>
      <c r="AB14">
        <v>1</v>
      </c>
      <c r="AC14">
        <v>0</v>
      </c>
      <c r="AD14">
        <v>0</v>
      </c>
    </row>
    <row r="15" spans="1:30" x14ac:dyDescent="0.3">
      <c r="A15">
        <v>14</v>
      </c>
      <c r="B15" t="s">
        <v>112</v>
      </c>
      <c r="C15" t="s">
        <v>113</v>
      </c>
      <c r="D15">
        <v>25</v>
      </c>
      <c r="E15">
        <v>1</v>
      </c>
      <c r="F15">
        <v>0</v>
      </c>
      <c r="G15">
        <v>1</v>
      </c>
      <c r="H15">
        <v>35.200000000000003</v>
      </c>
      <c r="I15">
        <v>29</v>
      </c>
      <c r="J15">
        <v>10</v>
      </c>
      <c r="K15">
        <v>20</v>
      </c>
      <c r="L15">
        <v>50</v>
      </c>
      <c r="M15">
        <v>1</v>
      </c>
      <c r="N15">
        <v>6</v>
      </c>
      <c r="O15">
        <v>16.7</v>
      </c>
      <c r="P15">
        <v>8</v>
      </c>
      <c r="Q15">
        <v>10</v>
      </c>
      <c r="R15">
        <v>80</v>
      </c>
      <c r="S15">
        <v>0</v>
      </c>
      <c r="T15">
        <v>4</v>
      </c>
      <c r="U15">
        <v>4</v>
      </c>
      <c r="V15">
        <v>6</v>
      </c>
      <c r="W15">
        <v>1</v>
      </c>
      <c r="X15">
        <v>0</v>
      </c>
      <c r="Y15">
        <v>1</v>
      </c>
      <c r="Z15">
        <v>1</v>
      </c>
      <c r="AA15">
        <v>44.8</v>
      </c>
      <c r="AB15">
        <v>0</v>
      </c>
      <c r="AC15">
        <v>0</v>
      </c>
      <c r="AD15">
        <v>-1</v>
      </c>
    </row>
    <row r="16" spans="1:30" x14ac:dyDescent="0.3">
      <c r="A16">
        <v>14</v>
      </c>
      <c r="B16" t="s">
        <v>147</v>
      </c>
      <c r="C16" t="s">
        <v>104</v>
      </c>
      <c r="D16">
        <v>26</v>
      </c>
      <c r="E16">
        <v>1</v>
      </c>
      <c r="F16">
        <v>1</v>
      </c>
      <c r="G16">
        <v>0</v>
      </c>
      <c r="H16">
        <v>35.200000000000003</v>
      </c>
      <c r="I16">
        <v>29</v>
      </c>
      <c r="J16">
        <v>11</v>
      </c>
      <c r="K16">
        <v>22</v>
      </c>
      <c r="L16">
        <v>50</v>
      </c>
      <c r="M16">
        <v>3</v>
      </c>
      <c r="N16">
        <v>7</v>
      </c>
      <c r="O16">
        <v>42.9</v>
      </c>
      <c r="P16">
        <v>4</v>
      </c>
      <c r="Q16">
        <v>5</v>
      </c>
      <c r="R16">
        <v>80</v>
      </c>
      <c r="S16">
        <v>1</v>
      </c>
      <c r="T16">
        <v>3</v>
      </c>
      <c r="U16">
        <v>4</v>
      </c>
      <c r="V16">
        <v>5</v>
      </c>
      <c r="W16">
        <v>0</v>
      </c>
      <c r="X16">
        <v>2</v>
      </c>
      <c r="Y16">
        <v>0</v>
      </c>
      <c r="Z16">
        <v>0</v>
      </c>
      <c r="AA16">
        <v>47.3</v>
      </c>
      <c r="AB16">
        <v>0</v>
      </c>
      <c r="AC16">
        <v>0</v>
      </c>
      <c r="AD16">
        <v>-5</v>
      </c>
    </row>
    <row r="17" spans="1:30" x14ac:dyDescent="0.3">
      <c r="A17">
        <v>14</v>
      </c>
      <c r="B17" t="s">
        <v>120</v>
      </c>
      <c r="C17" t="s">
        <v>106</v>
      </c>
      <c r="D17">
        <v>22</v>
      </c>
      <c r="E17">
        <v>1</v>
      </c>
      <c r="F17">
        <v>0</v>
      </c>
      <c r="G17">
        <v>1</v>
      </c>
      <c r="H17">
        <v>33.6</v>
      </c>
      <c r="I17">
        <v>29</v>
      </c>
      <c r="J17">
        <v>12</v>
      </c>
      <c r="K17">
        <v>21</v>
      </c>
      <c r="L17">
        <v>57.1</v>
      </c>
      <c r="M17">
        <v>2</v>
      </c>
      <c r="N17">
        <v>6</v>
      </c>
      <c r="O17">
        <v>33.299999999999997</v>
      </c>
      <c r="P17">
        <v>3</v>
      </c>
      <c r="Q17">
        <v>5</v>
      </c>
      <c r="R17">
        <v>60</v>
      </c>
      <c r="S17">
        <v>1</v>
      </c>
      <c r="T17">
        <v>3</v>
      </c>
      <c r="U17">
        <v>4</v>
      </c>
      <c r="V17">
        <v>5</v>
      </c>
      <c r="W17">
        <v>0</v>
      </c>
      <c r="X17">
        <v>3</v>
      </c>
      <c r="Y17">
        <v>0</v>
      </c>
      <c r="Z17">
        <v>1</v>
      </c>
      <c r="AA17">
        <v>50.3</v>
      </c>
      <c r="AB17">
        <v>0</v>
      </c>
      <c r="AC17">
        <v>0</v>
      </c>
      <c r="AD17">
        <v>-10</v>
      </c>
    </row>
    <row r="18" spans="1:30" x14ac:dyDescent="0.3">
      <c r="A18">
        <v>17</v>
      </c>
      <c r="B18" t="s">
        <v>101</v>
      </c>
      <c r="C18" t="s">
        <v>102</v>
      </c>
      <c r="D18">
        <v>25</v>
      </c>
      <c r="E18">
        <v>1</v>
      </c>
      <c r="F18">
        <v>0</v>
      </c>
      <c r="G18">
        <v>1</v>
      </c>
      <c r="H18">
        <v>31.9</v>
      </c>
      <c r="I18">
        <v>28</v>
      </c>
      <c r="J18">
        <v>11</v>
      </c>
      <c r="K18">
        <v>19</v>
      </c>
      <c r="L18">
        <v>57.9</v>
      </c>
      <c r="M18">
        <v>2</v>
      </c>
      <c r="N18">
        <v>7</v>
      </c>
      <c r="O18">
        <v>28.6</v>
      </c>
      <c r="P18">
        <v>4</v>
      </c>
      <c r="Q18">
        <v>4</v>
      </c>
      <c r="R18">
        <v>100</v>
      </c>
      <c r="S18">
        <v>0</v>
      </c>
      <c r="T18">
        <v>9</v>
      </c>
      <c r="U18">
        <v>9</v>
      </c>
      <c r="V18">
        <v>5</v>
      </c>
      <c r="W18">
        <v>3</v>
      </c>
      <c r="X18">
        <v>0</v>
      </c>
      <c r="Y18">
        <v>1</v>
      </c>
      <c r="Z18">
        <v>4</v>
      </c>
      <c r="AA18">
        <v>46.3</v>
      </c>
      <c r="AB18">
        <v>0</v>
      </c>
      <c r="AC18">
        <v>0</v>
      </c>
      <c r="AD18">
        <v>-10</v>
      </c>
    </row>
    <row r="19" spans="1:30" x14ac:dyDescent="0.3">
      <c r="A19">
        <v>18</v>
      </c>
      <c r="B19" t="s">
        <v>365</v>
      </c>
      <c r="C19" t="s">
        <v>94</v>
      </c>
      <c r="D19">
        <v>23</v>
      </c>
      <c r="E19">
        <v>1</v>
      </c>
      <c r="F19">
        <v>0</v>
      </c>
      <c r="G19">
        <v>1</v>
      </c>
      <c r="H19">
        <v>41.4</v>
      </c>
      <c r="I19">
        <v>27</v>
      </c>
      <c r="J19">
        <v>10</v>
      </c>
      <c r="K19">
        <v>22</v>
      </c>
      <c r="L19">
        <v>45.5</v>
      </c>
      <c r="M19">
        <v>1</v>
      </c>
      <c r="N19">
        <v>6</v>
      </c>
      <c r="O19">
        <v>16.7</v>
      </c>
      <c r="P19">
        <v>6</v>
      </c>
      <c r="Q19">
        <v>6</v>
      </c>
      <c r="R19">
        <v>100</v>
      </c>
      <c r="S19">
        <v>0</v>
      </c>
      <c r="T19">
        <v>2</v>
      </c>
      <c r="U19">
        <v>2</v>
      </c>
      <c r="V19">
        <v>5</v>
      </c>
      <c r="W19">
        <v>4</v>
      </c>
      <c r="X19">
        <v>0</v>
      </c>
      <c r="Y19">
        <v>1</v>
      </c>
      <c r="Z19">
        <v>4</v>
      </c>
      <c r="AA19">
        <v>35.9</v>
      </c>
      <c r="AB19">
        <v>0</v>
      </c>
      <c r="AC19">
        <v>0</v>
      </c>
      <c r="AD19">
        <v>8</v>
      </c>
    </row>
    <row r="20" spans="1:30" x14ac:dyDescent="0.3">
      <c r="A20">
        <v>19</v>
      </c>
      <c r="B20" t="s">
        <v>144</v>
      </c>
      <c r="C20" t="s">
        <v>131</v>
      </c>
      <c r="D20">
        <v>20</v>
      </c>
      <c r="E20">
        <v>1</v>
      </c>
      <c r="F20">
        <v>0</v>
      </c>
      <c r="G20">
        <v>1</v>
      </c>
      <c r="H20">
        <v>38.4</v>
      </c>
      <c r="I20">
        <v>26</v>
      </c>
      <c r="J20">
        <v>9</v>
      </c>
      <c r="K20">
        <v>19</v>
      </c>
      <c r="L20">
        <v>47.4</v>
      </c>
      <c r="M20">
        <v>2</v>
      </c>
      <c r="N20">
        <v>8</v>
      </c>
      <c r="O20">
        <v>25</v>
      </c>
      <c r="P20">
        <v>6</v>
      </c>
      <c r="Q20">
        <v>7</v>
      </c>
      <c r="R20">
        <v>85.7</v>
      </c>
      <c r="S20">
        <v>1</v>
      </c>
      <c r="T20">
        <v>3</v>
      </c>
      <c r="U20">
        <v>4</v>
      </c>
      <c r="V20">
        <v>2</v>
      </c>
      <c r="W20">
        <v>4</v>
      </c>
      <c r="X20">
        <v>1</v>
      </c>
      <c r="Y20">
        <v>1</v>
      </c>
      <c r="Z20">
        <v>1</v>
      </c>
      <c r="AA20">
        <v>35.799999999999997</v>
      </c>
      <c r="AB20">
        <v>0</v>
      </c>
      <c r="AC20">
        <v>0</v>
      </c>
      <c r="AD20">
        <v>2</v>
      </c>
    </row>
    <row r="21" spans="1:30" x14ac:dyDescent="0.3">
      <c r="A21">
        <v>19</v>
      </c>
      <c r="B21" t="s">
        <v>128</v>
      </c>
      <c r="C21" t="s">
        <v>129</v>
      </c>
      <c r="D21">
        <v>25</v>
      </c>
      <c r="E21">
        <v>1</v>
      </c>
      <c r="F21">
        <v>0</v>
      </c>
      <c r="G21">
        <v>1</v>
      </c>
      <c r="H21">
        <v>38.200000000000003</v>
      </c>
      <c r="I21">
        <v>26</v>
      </c>
      <c r="J21">
        <v>9</v>
      </c>
      <c r="K21">
        <v>22</v>
      </c>
      <c r="L21">
        <v>40.9</v>
      </c>
      <c r="M21">
        <v>1</v>
      </c>
      <c r="N21">
        <v>1</v>
      </c>
      <c r="O21">
        <v>100</v>
      </c>
      <c r="P21">
        <v>7</v>
      </c>
      <c r="Q21">
        <v>7</v>
      </c>
      <c r="R21">
        <v>100</v>
      </c>
      <c r="S21">
        <v>2</v>
      </c>
      <c r="T21">
        <v>6</v>
      </c>
      <c r="U21">
        <v>8</v>
      </c>
      <c r="V21">
        <v>7</v>
      </c>
      <c r="W21">
        <v>6</v>
      </c>
      <c r="X21">
        <v>0</v>
      </c>
      <c r="Y21">
        <v>1</v>
      </c>
      <c r="Z21">
        <v>2</v>
      </c>
      <c r="AA21">
        <v>43.1</v>
      </c>
      <c r="AB21">
        <v>0</v>
      </c>
      <c r="AC21">
        <v>0</v>
      </c>
      <c r="AD21">
        <v>-9</v>
      </c>
    </row>
    <row r="22" spans="1:30" x14ac:dyDescent="0.3">
      <c r="A22">
        <v>19</v>
      </c>
      <c r="B22" t="s">
        <v>156</v>
      </c>
      <c r="C22" t="s">
        <v>157</v>
      </c>
      <c r="D22">
        <v>28</v>
      </c>
      <c r="E22">
        <v>1</v>
      </c>
      <c r="F22">
        <v>1</v>
      </c>
      <c r="G22">
        <v>0</v>
      </c>
      <c r="H22">
        <v>28.3</v>
      </c>
      <c r="I22">
        <v>26</v>
      </c>
      <c r="J22">
        <v>10</v>
      </c>
      <c r="K22">
        <v>19</v>
      </c>
      <c r="L22">
        <v>52.6</v>
      </c>
      <c r="M22">
        <v>3</v>
      </c>
      <c r="N22">
        <v>8</v>
      </c>
      <c r="O22">
        <v>37.5</v>
      </c>
      <c r="P22">
        <v>3</v>
      </c>
      <c r="Q22">
        <v>3</v>
      </c>
      <c r="R22">
        <v>100</v>
      </c>
      <c r="S22">
        <v>0</v>
      </c>
      <c r="T22">
        <v>4</v>
      </c>
      <c r="U22">
        <v>4</v>
      </c>
      <c r="V22">
        <v>3</v>
      </c>
      <c r="W22">
        <v>1</v>
      </c>
      <c r="X22">
        <v>1</v>
      </c>
      <c r="Y22">
        <v>0</v>
      </c>
      <c r="Z22">
        <v>0</v>
      </c>
      <c r="AA22">
        <v>37.299999999999997</v>
      </c>
      <c r="AB22">
        <v>0</v>
      </c>
      <c r="AC22">
        <v>0</v>
      </c>
      <c r="AD22">
        <v>11</v>
      </c>
    </row>
    <row r="23" spans="1:30" x14ac:dyDescent="0.3">
      <c r="A23">
        <v>19</v>
      </c>
      <c r="B23" t="s">
        <v>145</v>
      </c>
      <c r="C23" t="s">
        <v>146</v>
      </c>
      <c r="D23">
        <v>22</v>
      </c>
      <c r="E23">
        <v>1</v>
      </c>
      <c r="F23">
        <v>0</v>
      </c>
      <c r="G23">
        <v>1</v>
      </c>
      <c r="H23">
        <v>34.700000000000003</v>
      </c>
      <c r="I23">
        <v>26</v>
      </c>
      <c r="J23">
        <v>8</v>
      </c>
      <c r="K23">
        <v>14</v>
      </c>
      <c r="L23">
        <v>57.1</v>
      </c>
      <c r="M23">
        <v>3</v>
      </c>
      <c r="N23">
        <v>7</v>
      </c>
      <c r="O23">
        <v>42.9</v>
      </c>
      <c r="P23">
        <v>7</v>
      </c>
      <c r="Q23">
        <v>8</v>
      </c>
      <c r="R23">
        <v>87.5</v>
      </c>
      <c r="S23">
        <v>0</v>
      </c>
      <c r="T23">
        <v>0</v>
      </c>
      <c r="U23">
        <v>0</v>
      </c>
      <c r="V23">
        <v>4</v>
      </c>
      <c r="W23">
        <v>2</v>
      </c>
      <c r="X23">
        <v>0</v>
      </c>
      <c r="Y23">
        <v>1</v>
      </c>
      <c r="Z23">
        <v>3</v>
      </c>
      <c r="AA23">
        <v>33</v>
      </c>
      <c r="AB23">
        <v>0</v>
      </c>
      <c r="AC23">
        <v>0</v>
      </c>
      <c r="AD23">
        <v>-20</v>
      </c>
    </row>
    <row r="24" spans="1:30" x14ac:dyDescent="0.3">
      <c r="A24">
        <v>19</v>
      </c>
      <c r="B24" t="s">
        <v>107</v>
      </c>
      <c r="C24" t="s">
        <v>108</v>
      </c>
      <c r="D24">
        <v>28</v>
      </c>
      <c r="E24">
        <v>1</v>
      </c>
      <c r="F24">
        <v>1</v>
      </c>
      <c r="G24">
        <v>0</v>
      </c>
      <c r="H24">
        <v>37.299999999999997</v>
      </c>
      <c r="I24">
        <v>26</v>
      </c>
      <c r="J24">
        <v>10</v>
      </c>
      <c r="K24">
        <v>20</v>
      </c>
      <c r="L24">
        <v>50</v>
      </c>
      <c r="M24">
        <v>0</v>
      </c>
      <c r="N24">
        <v>5</v>
      </c>
      <c r="O24">
        <v>0</v>
      </c>
      <c r="P24">
        <v>6</v>
      </c>
      <c r="Q24">
        <v>6</v>
      </c>
      <c r="R24">
        <v>100</v>
      </c>
      <c r="S24">
        <v>3</v>
      </c>
      <c r="T24">
        <v>6</v>
      </c>
      <c r="U24">
        <v>9</v>
      </c>
      <c r="V24">
        <v>5</v>
      </c>
      <c r="W24">
        <v>3</v>
      </c>
      <c r="X24">
        <v>0</v>
      </c>
      <c r="Y24">
        <v>1</v>
      </c>
      <c r="Z24">
        <v>2</v>
      </c>
      <c r="AA24">
        <v>44.3</v>
      </c>
      <c r="AB24">
        <v>0</v>
      </c>
      <c r="AC24">
        <v>0</v>
      </c>
      <c r="AD24">
        <v>6</v>
      </c>
    </row>
    <row r="25" spans="1:30" x14ac:dyDescent="0.3">
      <c r="A25">
        <v>24</v>
      </c>
      <c r="B25" t="s">
        <v>350</v>
      </c>
      <c r="C25" t="s">
        <v>141</v>
      </c>
      <c r="D25">
        <v>22</v>
      </c>
      <c r="E25">
        <v>1</v>
      </c>
      <c r="F25">
        <v>1</v>
      </c>
      <c r="G25">
        <v>0</v>
      </c>
      <c r="H25">
        <v>36.5</v>
      </c>
      <c r="I25">
        <v>25</v>
      </c>
      <c r="J25">
        <v>10</v>
      </c>
      <c r="K25">
        <v>16</v>
      </c>
      <c r="L25">
        <v>62.5</v>
      </c>
      <c r="M25">
        <v>2</v>
      </c>
      <c r="N25">
        <v>5</v>
      </c>
      <c r="O25">
        <v>40</v>
      </c>
      <c r="P25">
        <v>3</v>
      </c>
      <c r="Q25">
        <v>5</v>
      </c>
      <c r="R25">
        <v>60</v>
      </c>
      <c r="S25">
        <v>0</v>
      </c>
      <c r="T25">
        <v>10</v>
      </c>
      <c r="U25">
        <v>10</v>
      </c>
      <c r="V25">
        <v>5</v>
      </c>
      <c r="W25">
        <v>4</v>
      </c>
      <c r="X25">
        <v>1</v>
      </c>
      <c r="Y25">
        <v>0</v>
      </c>
      <c r="Z25">
        <v>1</v>
      </c>
      <c r="AA25">
        <v>43.5</v>
      </c>
      <c r="AB25">
        <v>1</v>
      </c>
      <c r="AC25">
        <v>0</v>
      </c>
      <c r="AD25">
        <v>12</v>
      </c>
    </row>
    <row r="26" spans="1:30" x14ac:dyDescent="0.3">
      <c r="A26">
        <v>24</v>
      </c>
      <c r="B26" t="s">
        <v>182</v>
      </c>
      <c r="C26" t="s">
        <v>125</v>
      </c>
      <c r="D26">
        <v>21</v>
      </c>
      <c r="E26">
        <v>1</v>
      </c>
      <c r="F26">
        <v>0</v>
      </c>
      <c r="G26">
        <v>1</v>
      </c>
      <c r="H26">
        <v>32</v>
      </c>
      <c r="I26">
        <v>25</v>
      </c>
      <c r="J26">
        <v>8</v>
      </c>
      <c r="K26">
        <v>21</v>
      </c>
      <c r="L26">
        <v>38.1</v>
      </c>
      <c r="M26">
        <v>5</v>
      </c>
      <c r="N26">
        <v>12</v>
      </c>
      <c r="O26">
        <v>41.7</v>
      </c>
      <c r="P26">
        <v>4</v>
      </c>
      <c r="Q26">
        <v>4</v>
      </c>
      <c r="R26">
        <v>100</v>
      </c>
      <c r="S26">
        <v>0</v>
      </c>
      <c r="T26">
        <v>3</v>
      </c>
      <c r="U26">
        <v>3</v>
      </c>
      <c r="V26">
        <v>3</v>
      </c>
      <c r="W26">
        <v>0</v>
      </c>
      <c r="X26">
        <v>2</v>
      </c>
      <c r="Y26">
        <v>1</v>
      </c>
      <c r="Z26">
        <v>2</v>
      </c>
      <c r="AA26">
        <v>42.1</v>
      </c>
      <c r="AB26">
        <v>0</v>
      </c>
      <c r="AC26">
        <v>0</v>
      </c>
      <c r="AD26">
        <v>-13</v>
      </c>
    </row>
    <row r="27" spans="1:30" x14ac:dyDescent="0.3">
      <c r="A27">
        <v>24</v>
      </c>
      <c r="B27" t="s">
        <v>126</v>
      </c>
      <c r="C27" t="s">
        <v>127</v>
      </c>
      <c r="D27">
        <v>25</v>
      </c>
      <c r="E27">
        <v>1</v>
      </c>
      <c r="F27">
        <v>0</v>
      </c>
      <c r="G27">
        <v>1</v>
      </c>
      <c r="H27">
        <v>35.700000000000003</v>
      </c>
      <c r="I27">
        <v>25</v>
      </c>
      <c r="J27">
        <v>6</v>
      </c>
      <c r="K27">
        <v>22</v>
      </c>
      <c r="L27">
        <v>27.3</v>
      </c>
      <c r="M27">
        <v>2</v>
      </c>
      <c r="N27">
        <v>10</v>
      </c>
      <c r="O27">
        <v>20</v>
      </c>
      <c r="P27">
        <v>11</v>
      </c>
      <c r="Q27">
        <v>12</v>
      </c>
      <c r="R27">
        <v>91.7</v>
      </c>
      <c r="S27">
        <v>3</v>
      </c>
      <c r="T27">
        <v>6</v>
      </c>
      <c r="U27">
        <v>9</v>
      </c>
      <c r="V27">
        <v>2</v>
      </c>
      <c r="W27">
        <v>1</v>
      </c>
      <c r="X27">
        <v>0</v>
      </c>
      <c r="Y27">
        <v>0</v>
      </c>
      <c r="Z27">
        <v>1</v>
      </c>
      <c r="AA27">
        <v>37.799999999999997</v>
      </c>
      <c r="AB27">
        <v>0</v>
      </c>
      <c r="AC27">
        <v>0</v>
      </c>
      <c r="AD27">
        <v>-4</v>
      </c>
    </row>
    <row r="28" spans="1:30" x14ac:dyDescent="0.3">
      <c r="A28">
        <v>24</v>
      </c>
      <c r="B28" t="s">
        <v>87</v>
      </c>
      <c r="C28" t="s">
        <v>88</v>
      </c>
      <c r="D28">
        <v>24</v>
      </c>
      <c r="E28">
        <v>1</v>
      </c>
      <c r="F28">
        <v>1</v>
      </c>
      <c r="G28">
        <v>0</v>
      </c>
      <c r="H28">
        <v>28</v>
      </c>
      <c r="I28">
        <v>25</v>
      </c>
      <c r="J28">
        <v>8</v>
      </c>
      <c r="K28">
        <v>17</v>
      </c>
      <c r="L28">
        <v>47.1</v>
      </c>
      <c r="M28">
        <v>4</v>
      </c>
      <c r="N28">
        <v>10</v>
      </c>
      <c r="O28">
        <v>40</v>
      </c>
      <c r="P28">
        <v>5</v>
      </c>
      <c r="Q28">
        <v>5</v>
      </c>
      <c r="R28">
        <v>100</v>
      </c>
      <c r="S28">
        <v>2</v>
      </c>
      <c r="T28">
        <v>5</v>
      </c>
      <c r="U28">
        <v>7</v>
      </c>
      <c r="V28">
        <v>6</v>
      </c>
      <c r="W28">
        <v>0</v>
      </c>
      <c r="X28">
        <v>1</v>
      </c>
      <c r="Y28">
        <v>0</v>
      </c>
      <c r="Z28">
        <v>0</v>
      </c>
      <c r="AA28">
        <v>45.4</v>
      </c>
      <c r="AB28">
        <v>0</v>
      </c>
      <c r="AC28">
        <v>0</v>
      </c>
      <c r="AD28">
        <v>9</v>
      </c>
    </row>
    <row r="29" spans="1:30" x14ac:dyDescent="0.3">
      <c r="A29">
        <v>24</v>
      </c>
      <c r="B29" t="s">
        <v>138</v>
      </c>
      <c r="C29" t="s">
        <v>139</v>
      </c>
      <c r="D29">
        <v>28</v>
      </c>
      <c r="E29">
        <v>1</v>
      </c>
      <c r="F29">
        <v>1</v>
      </c>
      <c r="G29">
        <v>0</v>
      </c>
      <c r="H29">
        <v>35</v>
      </c>
      <c r="I29">
        <v>25</v>
      </c>
      <c r="J29">
        <v>8</v>
      </c>
      <c r="K29">
        <v>11</v>
      </c>
      <c r="L29">
        <v>72.7</v>
      </c>
      <c r="M29">
        <v>0</v>
      </c>
      <c r="N29">
        <v>0</v>
      </c>
      <c r="O29">
        <v>0</v>
      </c>
      <c r="P29">
        <v>9</v>
      </c>
      <c r="Q29">
        <v>11</v>
      </c>
      <c r="R29">
        <v>81.8</v>
      </c>
      <c r="S29">
        <v>3</v>
      </c>
      <c r="T29">
        <v>14</v>
      </c>
      <c r="U29">
        <v>17</v>
      </c>
      <c r="V29">
        <v>12</v>
      </c>
      <c r="W29">
        <v>3</v>
      </c>
      <c r="X29">
        <v>0</v>
      </c>
      <c r="Y29">
        <v>2</v>
      </c>
      <c r="Z29">
        <v>3</v>
      </c>
      <c r="AA29">
        <v>66.400000000000006</v>
      </c>
      <c r="AB29">
        <v>1</v>
      </c>
      <c r="AC29">
        <v>1</v>
      </c>
      <c r="AD29">
        <v>11</v>
      </c>
    </row>
    <row r="30" spans="1:30" x14ac:dyDescent="0.3">
      <c r="A30">
        <v>29</v>
      </c>
      <c r="B30" t="s">
        <v>179</v>
      </c>
      <c r="C30" t="s">
        <v>90</v>
      </c>
      <c r="D30">
        <v>34</v>
      </c>
      <c r="E30">
        <v>1</v>
      </c>
      <c r="F30">
        <v>1</v>
      </c>
      <c r="G30">
        <v>0</v>
      </c>
      <c r="H30">
        <v>34.5</v>
      </c>
      <c r="I30">
        <v>24</v>
      </c>
      <c r="J30">
        <v>8</v>
      </c>
      <c r="K30">
        <v>11</v>
      </c>
      <c r="L30">
        <v>72.7</v>
      </c>
      <c r="M30">
        <v>0</v>
      </c>
      <c r="N30">
        <v>1</v>
      </c>
      <c r="O30">
        <v>0</v>
      </c>
      <c r="P30">
        <v>8</v>
      </c>
      <c r="Q30">
        <v>10</v>
      </c>
      <c r="R30">
        <v>80</v>
      </c>
      <c r="S30">
        <v>5</v>
      </c>
      <c r="T30">
        <v>9</v>
      </c>
      <c r="U30">
        <v>14</v>
      </c>
      <c r="V30">
        <v>2</v>
      </c>
      <c r="W30">
        <v>1</v>
      </c>
      <c r="X30">
        <v>1</v>
      </c>
      <c r="Y30">
        <v>2</v>
      </c>
      <c r="Z30">
        <v>3</v>
      </c>
      <c r="AA30">
        <v>51.8</v>
      </c>
      <c r="AB30">
        <v>1</v>
      </c>
      <c r="AC30">
        <v>0</v>
      </c>
      <c r="AD30">
        <v>12</v>
      </c>
    </row>
    <row r="31" spans="1:30" x14ac:dyDescent="0.3">
      <c r="A31">
        <v>29</v>
      </c>
      <c r="B31" t="s">
        <v>70</v>
      </c>
      <c r="C31" t="s">
        <v>71</v>
      </c>
      <c r="D31">
        <v>26</v>
      </c>
      <c r="E31">
        <v>1</v>
      </c>
      <c r="F31">
        <v>1</v>
      </c>
      <c r="G31">
        <v>0</v>
      </c>
      <c r="H31">
        <v>33.5</v>
      </c>
      <c r="I31">
        <v>24</v>
      </c>
      <c r="J31">
        <v>7</v>
      </c>
      <c r="K31">
        <v>19</v>
      </c>
      <c r="L31">
        <v>36.799999999999997</v>
      </c>
      <c r="M31">
        <v>2</v>
      </c>
      <c r="N31">
        <v>6</v>
      </c>
      <c r="O31">
        <v>33.299999999999997</v>
      </c>
      <c r="P31">
        <v>8</v>
      </c>
      <c r="Q31">
        <v>8</v>
      </c>
      <c r="R31">
        <v>100</v>
      </c>
      <c r="S31">
        <v>4</v>
      </c>
      <c r="T31">
        <v>3</v>
      </c>
      <c r="U31">
        <v>7</v>
      </c>
      <c r="V31">
        <v>5</v>
      </c>
      <c r="W31">
        <v>4</v>
      </c>
      <c r="X31">
        <v>2</v>
      </c>
      <c r="Y31">
        <v>1</v>
      </c>
      <c r="Z31">
        <v>3</v>
      </c>
      <c r="AA31">
        <v>44.9</v>
      </c>
      <c r="AB31">
        <v>0</v>
      </c>
      <c r="AC31">
        <v>0</v>
      </c>
      <c r="AD31">
        <v>10</v>
      </c>
    </row>
    <row r="32" spans="1:30" x14ac:dyDescent="0.3">
      <c r="A32">
        <v>29</v>
      </c>
      <c r="B32" t="s">
        <v>199</v>
      </c>
      <c r="C32" t="s">
        <v>113</v>
      </c>
      <c r="D32">
        <v>26</v>
      </c>
      <c r="E32">
        <v>1</v>
      </c>
      <c r="F32">
        <v>0</v>
      </c>
      <c r="G32">
        <v>1</v>
      </c>
      <c r="H32">
        <v>39.9</v>
      </c>
      <c r="I32">
        <v>24</v>
      </c>
      <c r="J32">
        <v>11</v>
      </c>
      <c r="K32">
        <v>14</v>
      </c>
      <c r="L32">
        <v>78.599999999999994</v>
      </c>
      <c r="M32">
        <v>0</v>
      </c>
      <c r="N32">
        <v>0</v>
      </c>
      <c r="O32">
        <v>0</v>
      </c>
      <c r="P32">
        <v>2</v>
      </c>
      <c r="Q32">
        <v>3</v>
      </c>
      <c r="R32">
        <v>66.7</v>
      </c>
      <c r="S32">
        <v>3</v>
      </c>
      <c r="T32">
        <v>7</v>
      </c>
      <c r="U32">
        <v>10</v>
      </c>
      <c r="V32">
        <v>4</v>
      </c>
      <c r="W32">
        <v>3</v>
      </c>
      <c r="X32">
        <v>1</v>
      </c>
      <c r="Y32">
        <v>0</v>
      </c>
      <c r="Z32">
        <v>6</v>
      </c>
      <c r="AA32">
        <v>42</v>
      </c>
      <c r="AB32">
        <v>1</v>
      </c>
      <c r="AC32">
        <v>0</v>
      </c>
      <c r="AD32">
        <v>-7</v>
      </c>
    </row>
    <row r="33" spans="1:30" x14ac:dyDescent="0.3">
      <c r="A33">
        <v>29</v>
      </c>
      <c r="B33" t="s">
        <v>358</v>
      </c>
      <c r="C33" t="s">
        <v>135</v>
      </c>
      <c r="D33">
        <v>34</v>
      </c>
      <c r="E33">
        <v>1</v>
      </c>
      <c r="F33">
        <v>1</v>
      </c>
      <c r="G33">
        <v>0</v>
      </c>
      <c r="H33">
        <v>31.3</v>
      </c>
      <c r="I33">
        <v>24</v>
      </c>
      <c r="J33">
        <v>8</v>
      </c>
      <c r="K33">
        <v>10</v>
      </c>
      <c r="L33">
        <v>80</v>
      </c>
      <c r="M33">
        <v>8</v>
      </c>
      <c r="N33">
        <v>10</v>
      </c>
      <c r="O33">
        <v>80</v>
      </c>
      <c r="P33">
        <v>0</v>
      </c>
      <c r="Q33">
        <v>0</v>
      </c>
      <c r="R33">
        <v>0</v>
      </c>
      <c r="S33">
        <v>0</v>
      </c>
      <c r="T33">
        <v>3</v>
      </c>
      <c r="U33">
        <v>3</v>
      </c>
      <c r="V33">
        <v>5</v>
      </c>
      <c r="W33">
        <v>1</v>
      </c>
      <c r="X33">
        <v>2</v>
      </c>
      <c r="Y33">
        <v>0</v>
      </c>
      <c r="Z33">
        <v>2</v>
      </c>
      <c r="AA33">
        <v>40.1</v>
      </c>
      <c r="AB33">
        <v>0</v>
      </c>
      <c r="AC33">
        <v>0</v>
      </c>
      <c r="AD33">
        <v>22</v>
      </c>
    </row>
    <row r="34" spans="1:30" x14ac:dyDescent="0.3">
      <c r="A34">
        <v>29</v>
      </c>
      <c r="B34" t="s">
        <v>124</v>
      </c>
      <c r="C34" t="s">
        <v>125</v>
      </c>
      <c r="D34">
        <v>20</v>
      </c>
      <c r="E34">
        <v>1</v>
      </c>
      <c r="F34">
        <v>0</v>
      </c>
      <c r="G34">
        <v>1</v>
      </c>
      <c r="H34">
        <v>28.9</v>
      </c>
      <c r="I34">
        <v>24</v>
      </c>
      <c r="J34">
        <v>9</v>
      </c>
      <c r="K34">
        <v>18</v>
      </c>
      <c r="L34">
        <v>50</v>
      </c>
      <c r="M34">
        <v>3</v>
      </c>
      <c r="N34">
        <v>7</v>
      </c>
      <c r="O34">
        <v>42.9</v>
      </c>
      <c r="P34">
        <v>3</v>
      </c>
      <c r="Q34">
        <v>6</v>
      </c>
      <c r="R34">
        <v>50</v>
      </c>
      <c r="S34">
        <v>1</v>
      </c>
      <c r="T34">
        <v>10</v>
      </c>
      <c r="U34">
        <v>11</v>
      </c>
      <c r="V34">
        <v>5</v>
      </c>
      <c r="W34">
        <v>4</v>
      </c>
      <c r="X34">
        <v>0</v>
      </c>
      <c r="Y34">
        <v>1</v>
      </c>
      <c r="Z34">
        <v>2</v>
      </c>
      <c r="AA34">
        <v>43.7</v>
      </c>
      <c r="AB34">
        <v>1</v>
      </c>
      <c r="AC34">
        <v>0</v>
      </c>
      <c r="AD34">
        <v>-4</v>
      </c>
    </row>
    <row r="35" spans="1:30" x14ac:dyDescent="0.3">
      <c r="A35">
        <v>34</v>
      </c>
      <c r="B35" t="s">
        <v>31</v>
      </c>
      <c r="C35" t="s">
        <v>30</v>
      </c>
      <c r="D35">
        <v>28</v>
      </c>
      <c r="E35">
        <v>1</v>
      </c>
      <c r="F35">
        <v>0</v>
      </c>
      <c r="G35">
        <v>1</v>
      </c>
      <c r="H35">
        <v>32.299999999999997</v>
      </c>
      <c r="I35">
        <v>23</v>
      </c>
      <c r="J35">
        <v>8</v>
      </c>
      <c r="K35">
        <v>14</v>
      </c>
      <c r="L35">
        <v>57.1</v>
      </c>
      <c r="M35">
        <v>0</v>
      </c>
      <c r="N35">
        <v>2</v>
      </c>
      <c r="O35">
        <v>0</v>
      </c>
      <c r="P35">
        <v>7</v>
      </c>
      <c r="Q35">
        <v>9</v>
      </c>
      <c r="R35">
        <v>77.8</v>
      </c>
      <c r="S35">
        <v>1</v>
      </c>
      <c r="T35">
        <v>4</v>
      </c>
      <c r="U35">
        <v>5</v>
      </c>
      <c r="V35">
        <v>3</v>
      </c>
      <c r="W35">
        <v>4</v>
      </c>
      <c r="X35">
        <v>0</v>
      </c>
      <c r="Y35">
        <v>0</v>
      </c>
      <c r="Z35">
        <v>1</v>
      </c>
      <c r="AA35">
        <v>29.5</v>
      </c>
      <c r="AB35">
        <v>0</v>
      </c>
      <c r="AC35">
        <v>0</v>
      </c>
      <c r="AD35">
        <v>-14</v>
      </c>
    </row>
    <row r="36" spans="1:30" x14ac:dyDescent="0.3">
      <c r="A36">
        <v>35</v>
      </c>
      <c r="B36" t="s">
        <v>185</v>
      </c>
      <c r="C36" t="s">
        <v>135</v>
      </c>
      <c r="D36">
        <v>34</v>
      </c>
      <c r="E36">
        <v>1</v>
      </c>
      <c r="F36">
        <v>1</v>
      </c>
      <c r="G36">
        <v>0</v>
      </c>
      <c r="H36">
        <v>28.1</v>
      </c>
      <c r="I36">
        <v>22</v>
      </c>
      <c r="J36">
        <v>7</v>
      </c>
      <c r="K36">
        <v>12</v>
      </c>
      <c r="L36">
        <v>58.3</v>
      </c>
      <c r="M36">
        <v>5</v>
      </c>
      <c r="N36">
        <v>9</v>
      </c>
      <c r="O36">
        <v>55.6</v>
      </c>
      <c r="P36">
        <v>3</v>
      </c>
      <c r="Q36">
        <v>3</v>
      </c>
      <c r="R36">
        <v>100</v>
      </c>
      <c r="S36">
        <v>0</v>
      </c>
      <c r="T36">
        <v>0</v>
      </c>
      <c r="U36">
        <v>0</v>
      </c>
      <c r="V36">
        <v>3</v>
      </c>
      <c r="W36">
        <v>0</v>
      </c>
      <c r="X36">
        <v>0</v>
      </c>
      <c r="Y36">
        <v>0</v>
      </c>
      <c r="Z36">
        <v>3</v>
      </c>
      <c r="AA36">
        <v>26.5</v>
      </c>
      <c r="AB36">
        <v>0</v>
      </c>
      <c r="AC36">
        <v>0</v>
      </c>
      <c r="AD36">
        <v>11</v>
      </c>
    </row>
    <row r="37" spans="1:30" x14ac:dyDescent="0.3">
      <c r="A37">
        <v>35</v>
      </c>
      <c r="B37" t="s">
        <v>372</v>
      </c>
      <c r="C37" t="s">
        <v>90</v>
      </c>
      <c r="D37">
        <v>27</v>
      </c>
      <c r="E37">
        <v>1</v>
      </c>
      <c r="F37">
        <v>1</v>
      </c>
      <c r="G37">
        <v>0</v>
      </c>
      <c r="H37">
        <v>33.700000000000003</v>
      </c>
      <c r="I37">
        <v>22</v>
      </c>
      <c r="J37">
        <v>8</v>
      </c>
      <c r="K37">
        <v>15</v>
      </c>
      <c r="L37">
        <v>53.3</v>
      </c>
      <c r="M37">
        <v>6</v>
      </c>
      <c r="N37">
        <v>8</v>
      </c>
      <c r="O37">
        <v>75</v>
      </c>
      <c r="P37">
        <v>0</v>
      </c>
      <c r="Q37">
        <v>0</v>
      </c>
      <c r="R37">
        <v>0</v>
      </c>
      <c r="S37">
        <v>1</v>
      </c>
      <c r="T37">
        <v>0</v>
      </c>
      <c r="U37">
        <v>1</v>
      </c>
      <c r="V37">
        <v>2</v>
      </c>
      <c r="W37">
        <v>0</v>
      </c>
      <c r="X37">
        <v>0</v>
      </c>
      <c r="Y37">
        <v>0</v>
      </c>
      <c r="Z37">
        <v>3</v>
      </c>
      <c r="AA37">
        <v>26.2</v>
      </c>
      <c r="AB37">
        <v>0</v>
      </c>
      <c r="AC37">
        <v>0</v>
      </c>
      <c r="AD37">
        <v>19</v>
      </c>
    </row>
    <row r="38" spans="1:30" x14ac:dyDescent="0.3">
      <c r="A38">
        <v>35</v>
      </c>
      <c r="B38" t="s">
        <v>214</v>
      </c>
      <c r="C38" t="s">
        <v>135</v>
      </c>
      <c r="D38">
        <v>31</v>
      </c>
      <c r="E38">
        <v>1</v>
      </c>
      <c r="F38">
        <v>1</v>
      </c>
      <c r="G38">
        <v>0</v>
      </c>
      <c r="H38">
        <v>33.299999999999997</v>
      </c>
      <c r="I38">
        <v>22</v>
      </c>
      <c r="J38">
        <v>8</v>
      </c>
      <c r="K38">
        <v>13</v>
      </c>
      <c r="L38">
        <v>61.5</v>
      </c>
      <c r="M38">
        <v>3</v>
      </c>
      <c r="N38">
        <v>5</v>
      </c>
      <c r="O38">
        <v>60</v>
      </c>
      <c r="P38">
        <v>3</v>
      </c>
      <c r="Q38">
        <v>3</v>
      </c>
      <c r="R38">
        <v>100</v>
      </c>
      <c r="S38">
        <v>1</v>
      </c>
      <c r="T38">
        <v>6</v>
      </c>
      <c r="U38">
        <v>7</v>
      </c>
      <c r="V38">
        <v>6</v>
      </c>
      <c r="W38">
        <v>1</v>
      </c>
      <c r="X38">
        <v>1</v>
      </c>
      <c r="Y38">
        <v>1</v>
      </c>
      <c r="Z38">
        <v>3</v>
      </c>
      <c r="AA38">
        <v>44.4</v>
      </c>
      <c r="AB38">
        <v>0</v>
      </c>
      <c r="AC38">
        <v>0</v>
      </c>
      <c r="AD38">
        <v>19</v>
      </c>
    </row>
    <row r="39" spans="1:30" x14ac:dyDescent="0.3">
      <c r="A39">
        <v>35</v>
      </c>
      <c r="B39" t="s">
        <v>198</v>
      </c>
      <c r="C39" t="s">
        <v>108</v>
      </c>
      <c r="D39">
        <v>25</v>
      </c>
      <c r="E39">
        <v>1</v>
      </c>
      <c r="F39">
        <v>1</v>
      </c>
      <c r="G39">
        <v>0</v>
      </c>
      <c r="H39">
        <v>38.9</v>
      </c>
      <c r="I39">
        <v>22</v>
      </c>
      <c r="J39">
        <v>9</v>
      </c>
      <c r="K39">
        <v>14</v>
      </c>
      <c r="L39">
        <v>64.3</v>
      </c>
      <c r="M39">
        <v>4</v>
      </c>
      <c r="N39">
        <v>9</v>
      </c>
      <c r="O39">
        <v>44.4</v>
      </c>
      <c r="P39">
        <v>0</v>
      </c>
      <c r="Q39">
        <v>0</v>
      </c>
      <c r="R39">
        <v>0</v>
      </c>
      <c r="S39">
        <v>2</v>
      </c>
      <c r="T39">
        <v>1</v>
      </c>
      <c r="U39">
        <v>3</v>
      </c>
      <c r="V39">
        <v>5</v>
      </c>
      <c r="W39">
        <v>2</v>
      </c>
      <c r="X39">
        <v>1</v>
      </c>
      <c r="Y39">
        <v>0</v>
      </c>
      <c r="Z39">
        <v>2</v>
      </c>
      <c r="AA39">
        <v>34.1</v>
      </c>
      <c r="AB39">
        <v>0</v>
      </c>
      <c r="AC39">
        <v>0</v>
      </c>
      <c r="AD39">
        <v>17</v>
      </c>
    </row>
    <row r="40" spans="1:30" x14ac:dyDescent="0.3">
      <c r="A40">
        <v>35</v>
      </c>
      <c r="B40" t="s">
        <v>178</v>
      </c>
      <c r="C40" t="s">
        <v>108</v>
      </c>
      <c r="D40">
        <v>21</v>
      </c>
      <c r="E40">
        <v>1</v>
      </c>
      <c r="F40">
        <v>1</v>
      </c>
      <c r="G40">
        <v>0</v>
      </c>
      <c r="H40">
        <v>41</v>
      </c>
      <c r="I40">
        <v>22</v>
      </c>
      <c r="J40">
        <v>10</v>
      </c>
      <c r="K40">
        <v>16</v>
      </c>
      <c r="L40">
        <v>62.5</v>
      </c>
      <c r="M40">
        <v>0</v>
      </c>
      <c r="N40">
        <v>3</v>
      </c>
      <c r="O40">
        <v>0</v>
      </c>
      <c r="P40">
        <v>2</v>
      </c>
      <c r="Q40">
        <v>2</v>
      </c>
      <c r="R40">
        <v>100</v>
      </c>
      <c r="S40">
        <v>3</v>
      </c>
      <c r="T40">
        <v>4</v>
      </c>
      <c r="U40">
        <v>7</v>
      </c>
      <c r="V40">
        <v>12</v>
      </c>
      <c r="W40">
        <v>0</v>
      </c>
      <c r="X40">
        <v>3</v>
      </c>
      <c r="Y40">
        <v>0</v>
      </c>
      <c r="Z40">
        <v>2</v>
      </c>
      <c r="AA40">
        <v>57.4</v>
      </c>
      <c r="AB40">
        <v>1</v>
      </c>
      <c r="AC40">
        <v>0</v>
      </c>
      <c r="AD40">
        <v>14</v>
      </c>
    </row>
    <row r="41" spans="1:30" x14ac:dyDescent="0.3">
      <c r="A41">
        <v>40</v>
      </c>
      <c r="B41" t="s">
        <v>163</v>
      </c>
      <c r="C41" t="s">
        <v>137</v>
      </c>
      <c r="D41">
        <v>25</v>
      </c>
      <c r="E41">
        <v>1</v>
      </c>
      <c r="F41">
        <v>0</v>
      </c>
      <c r="G41">
        <v>1</v>
      </c>
      <c r="H41">
        <v>36.5</v>
      </c>
      <c r="I41">
        <v>21</v>
      </c>
      <c r="J41">
        <v>7</v>
      </c>
      <c r="K41">
        <v>18</v>
      </c>
      <c r="L41">
        <v>38.9</v>
      </c>
      <c r="M41">
        <v>0</v>
      </c>
      <c r="N41">
        <v>0</v>
      </c>
      <c r="O41">
        <v>0</v>
      </c>
      <c r="P41">
        <v>7</v>
      </c>
      <c r="Q41">
        <v>8</v>
      </c>
      <c r="R41">
        <v>87.5</v>
      </c>
      <c r="S41">
        <v>5</v>
      </c>
      <c r="T41">
        <v>7</v>
      </c>
      <c r="U41">
        <v>12</v>
      </c>
      <c r="V41">
        <v>4</v>
      </c>
      <c r="W41">
        <v>0</v>
      </c>
      <c r="X41">
        <v>1</v>
      </c>
      <c r="Y41">
        <v>0</v>
      </c>
      <c r="Z41">
        <v>2</v>
      </c>
      <c r="AA41">
        <v>44.4</v>
      </c>
      <c r="AB41">
        <v>1</v>
      </c>
      <c r="AC41">
        <v>0</v>
      </c>
      <c r="AD41">
        <v>-6</v>
      </c>
    </row>
    <row r="42" spans="1:30" x14ac:dyDescent="0.3">
      <c r="A42">
        <v>40</v>
      </c>
      <c r="B42" t="s">
        <v>202</v>
      </c>
      <c r="C42" t="s">
        <v>90</v>
      </c>
      <c r="D42">
        <v>28</v>
      </c>
      <c r="E42">
        <v>1</v>
      </c>
      <c r="F42">
        <v>1</v>
      </c>
      <c r="G42">
        <v>0</v>
      </c>
      <c r="H42">
        <v>31.3</v>
      </c>
      <c r="I42">
        <v>21</v>
      </c>
      <c r="J42">
        <v>7</v>
      </c>
      <c r="K42">
        <v>14</v>
      </c>
      <c r="L42">
        <v>50</v>
      </c>
      <c r="M42">
        <v>3</v>
      </c>
      <c r="N42">
        <v>7</v>
      </c>
      <c r="O42">
        <v>42.9</v>
      </c>
      <c r="P42">
        <v>4</v>
      </c>
      <c r="Q42">
        <v>4</v>
      </c>
      <c r="R42">
        <v>100</v>
      </c>
      <c r="S42">
        <v>3</v>
      </c>
      <c r="T42">
        <v>11</v>
      </c>
      <c r="U42">
        <v>14</v>
      </c>
      <c r="V42">
        <v>2</v>
      </c>
      <c r="W42">
        <v>0</v>
      </c>
      <c r="X42">
        <v>0</v>
      </c>
      <c r="Y42">
        <v>1</v>
      </c>
      <c r="Z42">
        <v>1</v>
      </c>
      <c r="AA42">
        <v>43.8</v>
      </c>
      <c r="AB42">
        <v>1</v>
      </c>
      <c r="AC42">
        <v>0</v>
      </c>
      <c r="AD42">
        <v>-1</v>
      </c>
    </row>
    <row r="43" spans="1:30" x14ac:dyDescent="0.3">
      <c r="A43">
        <v>40</v>
      </c>
      <c r="B43" t="s">
        <v>29</v>
      </c>
      <c r="C43" t="s">
        <v>30</v>
      </c>
      <c r="D43">
        <v>33</v>
      </c>
      <c r="E43">
        <v>1</v>
      </c>
      <c r="F43">
        <v>0</v>
      </c>
      <c r="G43">
        <v>1</v>
      </c>
      <c r="H43">
        <v>33.200000000000003</v>
      </c>
      <c r="I43">
        <v>21</v>
      </c>
      <c r="J43">
        <v>8</v>
      </c>
      <c r="K43">
        <v>16</v>
      </c>
      <c r="L43">
        <v>50</v>
      </c>
      <c r="M43">
        <v>2</v>
      </c>
      <c r="N43">
        <v>5</v>
      </c>
      <c r="O43">
        <v>40</v>
      </c>
      <c r="P43">
        <v>3</v>
      </c>
      <c r="Q43">
        <v>3</v>
      </c>
      <c r="R43">
        <v>100</v>
      </c>
      <c r="S43">
        <v>0</v>
      </c>
      <c r="T43">
        <v>5</v>
      </c>
      <c r="U43">
        <v>5</v>
      </c>
      <c r="V43">
        <v>7</v>
      </c>
      <c r="W43">
        <v>2</v>
      </c>
      <c r="X43">
        <v>2</v>
      </c>
      <c r="Y43">
        <v>0</v>
      </c>
      <c r="Z43">
        <v>0</v>
      </c>
      <c r="AA43">
        <v>41.5</v>
      </c>
      <c r="AB43">
        <v>0</v>
      </c>
      <c r="AC43">
        <v>0</v>
      </c>
      <c r="AD43">
        <v>-9</v>
      </c>
    </row>
    <row r="44" spans="1:30" x14ac:dyDescent="0.3">
      <c r="A44">
        <v>40</v>
      </c>
      <c r="B44" t="s">
        <v>160</v>
      </c>
      <c r="C44" t="s">
        <v>100</v>
      </c>
      <c r="D44">
        <v>23</v>
      </c>
      <c r="E44">
        <v>1</v>
      </c>
      <c r="F44">
        <v>1</v>
      </c>
      <c r="G44">
        <v>0</v>
      </c>
      <c r="H44">
        <v>29.4</v>
      </c>
      <c r="I44">
        <v>21</v>
      </c>
      <c r="J44">
        <v>8</v>
      </c>
      <c r="K44">
        <v>15</v>
      </c>
      <c r="L44">
        <v>53.3</v>
      </c>
      <c r="M44">
        <v>2</v>
      </c>
      <c r="N44">
        <v>6</v>
      </c>
      <c r="O44">
        <v>33.299999999999997</v>
      </c>
      <c r="P44">
        <v>3</v>
      </c>
      <c r="Q44">
        <v>4</v>
      </c>
      <c r="R44">
        <v>75</v>
      </c>
      <c r="S44">
        <v>0</v>
      </c>
      <c r="T44">
        <v>5</v>
      </c>
      <c r="U44">
        <v>5</v>
      </c>
      <c r="V44">
        <v>2</v>
      </c>
      <c r="W44">
        <v>1</v>
      </c>
      <c r="X44">
        <v>1</v>
      </c>
      <c r="Y44">
        <v>1</v>
      </c>
      <c r="Z44">
        <v>1</v>
      </c>
      <c r="AA44">
        <v>35</v>
      </c>
      <c r="AB44">
        <v>0</v>
      </c>
      <c r="AC44">
        <v>0</v>
      </c>
      <c r="AD44">
        <v>16</v>
      </c>
    </row>
    <row r="45" spans="1:30" x14ac:dyDescent="0.3">
      <c r="A45">
        <v>40</v>
      </c>
      <c r="B45" t="s">
        <v>253</v>
      </c>
      <c r="C45" t="s">
        <v>104</v>
      </c>
      <c r="D45">
        <v>22</v>
      </c>
      <c r="E45">
        <v>1</v>
      </c>
      <c r="F45">
        <v>1</v>
      </c>
      <c r="G45">
        <v>0</v>
      </c>
      <c r="H45">
        <v>20.399999999999999</v>
      </c>
      <c r="I45">
        <v>21</v>
      </c>
      <c r="J45">
        <v>5</v>
      </c>
      <c r="K45">
        <v>5</v>
      </c>
      <c r="L45">
        <v>100</v>
      </c>
      <c r="M45">
        <v>0</v>
      </c>
      <c r="N45">
        <v>0</v>
      </c>
      <c r="O45">
        <v>0</v>
      </c>
      <c r="P45">
        <v>11</v>
      </c>
      <c r="Q45">
        <v>12</v>
      </c>
      <c r="R45">
        <v>91.7</v>
      </c>
      <c r="S45">
        <v>2</v>
      </c>
      <c r="T45">
        <v>7</v>
      </c>
      <c r="U45">
        <v>9</v>
      </c>
      <c r="V45">
        <v>0</v>
      </c>
      <c r="W45">
        <v>2</v>
      </c>
      <c r="X45">
        <v>0</v>
      </c>
      <c r="Y45">
        <v>3</v>
      </c>
      <c r="Z45">
        <v>4</v>
      </c>
      <c r="AA45">
        <v>38.799999999999997</v>
      </c>
      <c r="AB45">
        <v>0</v>
      </c>
      <c r="AC45">
        <v>0</v>
      </c>
      <c r="AD45">
        <v>15</v>
      </c>
    </row>
    <row r="46" spans="1:30" x14ac:dyDescent="0.3">
      <c r="A46">
        <v>40</v>
      </c>
      <c r="B46" t="s">
        <v>183</v>
      </c>
      <c r="C46" t="s">
        <v>129</v>
      </c>
      <c r="D46">
        <v>22</v>
      </c>
      <c r="E46">
        <v>1</v>
      </c>
      <c r="F46">
        <v>0</v>
      </c>
      <c r="G46">
        <v>1</v>
      </c>
      <c r="H46">
        <v>37.700000000000003</v>
      </c>
      <c r="I46">
        <v>21</v>
      </c>
      <c r="J46">
        <v>6</v>
      </c>
      <c r="K46">
        <v>9</v>
      </c>
      <c r="L46">
        <v>66.7</v>
      </c>
      <c r="M46">
        <v>4</v>
      </c>
      <c r="N46">
        <v>6</v>
      </c>
      <c r="O46">
        <v>66.7</v>
      </c>
      <c r="P46">
        <v>5</v>
      </c>
      <c r="Q46">
        <v>5</v>
      </c>
      <c r="R46">
        <v>100</v>
      </c>
      <c r="S46">
        <v>0</v>
      </c>
      <c r="T46">
        <v>3</v>
      </c>
      <c r="U46">
        <v>3</v>
      </c>
      <c r="V46">
        <v>3</v>
      </c>
      <c r="W46">
        <v>1</v>
      </c>
      <c r="X46">
        <v>1</v>
      </c>
      <c r="Y46">
        <v>2</v>
      </c>
      <c r="Z46">
        <v>3</v>
      </c>
      <c r="AA46">
        <v>37.1</v>
      </c>
      <c r="AB46">
        <v>0</v>
      </c>
      <c r="AC46">
        <v>0</v>
      </c>
      <c r="AD46">
        <v>-18</v>
      </c>
    </row>
    <row r="47" spans="1:30" x14ac:dyDescent="0.3">
      <c r="A47">
        <v>40</v>
      </c>
      <c r="B47" t="s">
        <v>274</v>
      </c>
      <c r="C47" t="s">
        <v>116</v>
      </c>
      <c r="D47">
        <v>25</v>
      </c>
      <c r="E47">
        <v>1</v>
      </c>
      <c r="F47">
        <v>0</v>
      </c>
      <c r="G47">
        <v>1</v>
      </c>
      <c r="H47">
        <v>30.6</v>
      </c>
      <c r="I47">
        <v>21</v>
      </c>
      <c r="J47">
        <v>8</v>
      </c>
      <c r="K47">
        <v>18</v>
      </c>
      <c r="L47">
        <v>44.4</v>
      </c>
      <c r="M47">
        <v>2</v>
      </c>
      <c r="N47">
        <v>5</v>
      </c>
      <c r="O47">
        <v>40</v>
      </c>
      <c r="P47">
        <v>3</v>
      </c>
      <c r="Q47">
        <v>5</v>
      </c>
      <c r="R47">
        <v>60</v>
      </c>
      <c r="S47">
        <v>0</v>
      </c>
      <c r="T47">
        <v>7</v>
      </c>
      <c r="U47">
        <v>7</v>
      </c>
      <c r="V47">
        <v>4</v>
      </c>
      <c r="W47">
        <v>4</v>
      </c>
      <c r="X47">
        <v>0</v>
      </c>
      <c r="Y47">
        <v>0</v>
      </c>
      <c r="Z47">
        <v>0</v>
      </c>
      <c r="AA47">
        <v>31.4</v>
      </c>
      <c r="AB47">
        <v>0</v>
      </c>
      <c r="AC47">
        <v>0</v>
      </c>
      <c r="AD47">
        <v>-26</v>
      </c>
    </row>
    <row r="48" spans="1:30" x14ac:dyDescent="0.3">
      <c r="A48">
        <v>47</v>
      </c>
      <c r="B48" t="s">
        <v>174</v>
      </c>
      <c r="C48" t="s">
        <v>94</v>
      </c>
      <c r="D48">
        <v>21</v>
      </c>
      <c r="E48">
        <v>1</v>
      </c>
      <c r="F48">
        <v>0</v>
      </c>
      <c r="G48">
        <v>1</v>
      </c>
      <c r="H48">
        <v>40.200000000000003</v>
      </c>
      <c r="I48">
        <v>20</v>
      </c>
      <c r="J48">
        <v>10</v>
      </c>
      <c r="K48">
        <v>13</v>
      </c>
      <c r="L48">
        <v>76.900000000000006</v>
      </c>
      <c r="M48">
        <v>0</v>
      </c>
      <c r="N48">
        <v>0</v>
      </c>
      <c r="O48">
        <v>0</v>
      </c>
      <c r="P48">
        <v>0</v>
      </c>
      <c r="Q48">
        <v>2</v>
      </c>
      <c r="R48">
        <v>0</v>
      </c>
      <c r="S48">
        <v>5</v>
      </c>
      <c r="T48">
        <v>10</v>
      </c>
      <c r="U48">
        <v>15</v>
      </c>
      <c r="V48">
        <v>6</v>
      </c>
      <c r="W48">
        <v>0</v>
      </c>
      <c r="X48">
        <v>1</v>
      </c>
      <c r="Y48">
        <v>4</v>
      </c>
      <c r="Z48">
        <v>3</v>
      </c>
      <c r="AA48">
        <v>62</v>
      </c>
      <c r="AB48">
        <v>1</v>
      </c>
      <c r="AC48">
        <v>0</v>
      </c>
      <c r="AD48">
        <v>12</v>
      </c>
    </row>
    <row r="49" spans="1:30" x14ac:dyDescent="0.3">
      <c r="A49">
        <v>47</v>
      </c>
      <c r="B49" t="s">
        <v>478</v>
      </c>
      <c r="C49" t="s">
        <v>88</v>
      </c>
      <c r="D49">
        <v>20</v>
      </c>
      <c r="E49">
        <v>1</v>
      </c>
      <c r="F49">
        <v>1</v>
      </c>
      <c r="G49">
        <v>0</v>
      </c>
      <c r="H49">
        <v>24</v>
      </c>
      <c r="I49">
        <v>20</v>
      </c>
      <c r="J49">
        <v>8</v>
      </c>
      <c r="K49">
        <v>12</v>
      </c>
      <c r="L49">
        <v>66.7</v>
      </c>
      <c r="M49">
        <v>4</v>
      </c>
      <c r="N49">
        <v>6</v>
      </c>
      <c r="O49">
        <v>66.7</v>
      </c>
      <c r="P49">
        <v>0</v>
      </c>
      <c r="Q49">
        <v>0</v>
      </c>
      <c r="R49">
        <v>0</v>
      </c>
      <c r="S49">
        <v>0</v>
      </c>
      <c r="T49">
        <v>4</v>
      </c>
      <c r="U49">
        <v>4</v>
      </c>
      <c r="V49">
        <v>4</v>
      </c>
      <c r="W49">
        <v>4</v>
      </c>
      <c r="X49">
        <v>3</v>
      </c>
      <c r="Y49">
        <v>0</v>
      </c>
      <c r="Z49">
        <v>2</v>
      </c>
      <c r="AA49">
        <v>35.799999999999997</v>
      </c>
      <c r="AB49">
        <v>0</v>
      </c>
      <c r="AC49">
        <v>0</v>
      </c>
      <c r="AD49">
        <v>24</v>
      </c>
    </row>
    <row r="50" spans="1:30" x14ac:dyDescent="0.3">
      <c r="A50">
        <v>47</v>
      </c>
      <c r="B50" t="s">
        <v>62</v>
      </c>
      <c r="C50" t="s">
        <v>58</v>
      </c>
      <c r="D50">
        <v>22</v>
      </c>
      <c r="E50">
        <v>1</v>
      </c>
      <c r="F50">
        <v>1</v>
      </c>
      <c r="G50">
        <v>0</v>
      </c>
      <c r="H50">
        <v>39.4</v>
      </c>
      <c r="I50">
        <v>20</v>
      </c>
      <c r="J50">
        <v>8</v>
      </c>
      <c r="K50">
        <v>15</v>
      </c>
      <c r="L50">
        <v>53.3</v>
      </c>
      <c r="M50">
        <v>1</v>
      </c>
      <c r="N50">
        <v>4</v>
      </c>
      <c r="O50">
        <v>25</v>
      </c>
      <c r="P50">
        <v>3</v>
      </c>
      <c r="Q50">
        <v>4</v>
      </c>
      <c r="R50">
        <v>75</v>
      </c>
      <c r="S50">
        <v>1</v>
      </c>
      <c r="T50">
        <v>2</v>
      </c>
      <c r="U50">
        <v>3</v>
      </c>
      <c r="V50">
        <v>2</v>
      </c>
      <c r="W50">
        <v>0</v>
      </c>
      <c r="X50">
        <v>2</v>
      </c>
      <c r="Y50">
        <v>0</v>
      </c>
      <c r="Z50">
        <v>5</v>
      </c>
      <c r="AA50">
        <v>32.6</v>
      </c>
      <c r="AB50">
        <v>0</v>
      </c>
      <c r="AC50">
        <v>0</v>
      </c>
      <c r="AD50">
        <v>6</v>
      </c>
    </row>
    <row r="51" spans="1:30" x14ac:dyDescent="0.3">
      <c r="A51">
        <v>47</v>
      </c>
      <c r="B51" t="s">
        <v>359</v>
      </c>
      <c r="C51" t="s">
        <v>96</v>
      </c>
      <c r="D51">
        <v>21</v>
      </c>
      <c r="E51">
        <v>1</v>
      </c>
      <c r="F51">
        <v>0</v>
      </c>
      <c r="G51">
        <v>1</v>
      </c>
      <c r="H51">
        <v>31.4</v>
      </c>
      <c r="I51">
        <v>20</v>
      </c>
      <c r="J51">
        <v>7</v>
      </c>
      <c r="K51">
        <v>15</v>
      </c>
      <c r="L51">
        <v>46.7</v>
      </c>
      <c r="M51">
        <v>3</v>
      </c>
      <c r="N51">
        <v>7</v>
      </c>
      <c r="O51">
        <v>42.9</v>
      </c>
      <c r="P51">
        <v>3</v>
      </c>
      <c r="Q51">
        <v>4</v>
      </c>
      <c r="R51">
        <v>75</v>
      </c>
      <c r="S51">
        <v>0</v>
      </c>
      <c r="T51">
        <v>3</v>
      </c>
      <c r="U51">
        <v>3</v>
      </c>
      <c r="V51">
        <v>6</v>
      </c>
      <c r="W51">
        <v>4</v>
      </c>
      <c r="X51">
        <v>0</v>
      </c>
      <c r="Y51">
        <v>0</v>
      </c>
      <c r="Z51">
        <v>1</v>
      </c>
      <c r="AA51">
        <v>28.6</v>
      </c>
      <c r="AB51">
        <v>0</v>
      </c>
      <c r="AC51">
        <v>0</v>
      </c>
      <c r="AD51">
        <v>-27</v>
      </c>
    </row>
    <row r="52" spans="1:30" x14ac:dyDescent="0.3">
      <c r="A52">
        <v>47</v>
      </c>
      <c r="B52" t="s">
        <v>32</v>
      </c>
      <c r="C52" t="s">
        <v>30</v>
      </c>
      <c r="D52">
        <v>32</v>
      </c>
      <c r="E52">
        <v>1</v>
      </c>
      <c r="F52">
        <v>0</v>
      </c>
      <c r="G52">
        <v>1</v>
      </c>
      <c r="H52">
        <v>30.4</v>
      </c>
      <c r="I52">
        <v>20</v>
      </c>
      <c r="J52">
        <v>9</v>
      </c>
      <c r="K52">
        <v>13</v>
      </c>
      <c r="L52">
        <v>69.2</v>
      </c>
      <c r="M52">
        <v>2</v>
      </c>
      <c r="N52">
        <v>3</v>
      </c>
      <c r="O52">
        <v>66.7</v>
      </c>
      <c r="P52">
        <v>0</v>
      </c>
      <c r="Q52">
        <v>0</v>
      </c>
      <c r="R52">
        <v>0</v>
      </c>
      <c r="S52">
        <v>1</v>
      </c>
      <c r="T52">
        <v>7</v>
      </c>
      <c r="U52">
        <v>8</v>
      </c>
      <c r="V52">
        <v>5</v>
      </c>
      <c r="W52">
        <v>3</v>
      </c>
      <c r="X52">
        <v>0</v>
      </c>
      <c r="Y52">
        <v>0</v>
      </c>
      <c r="Z52">
        <v>3</v>
      </c>
      <c r="AA52">
        <v>34.1</v>
      </c>
      <c r="AB52">
        <v>0</v>
      </c>
      <c r="AC52">
        <v>0</v>
      </c>
      <c r="AD52">
        <v>-17</v>
      </c>
    </row>
    <row r="53" spans="1:30" x14ac:dyDescent="0.3">
      <c r="A53">
        <v>47</v>
      </c>
      <c r="B53" t="s">
        <v>354</v>
      </c>
      <c r="C53" t="s">
        <v>92</v>
      </c>
      <c r="D53">
        <v>24</v>
      </c>
      <c r="E53">
        <v>1</v>
      </c>
      <c r="F53">
        <v>1</v>
      </c>
      <c r="G53">
        <v>0</v>
      </c>
      <c r="H53">
        <v>35.4</v>
      </c>
      <c r="I53">
        <v>20</v>
      </c>
      <c r="J53">
        <v>10</v>
      </c>
      <c r="K53">
        <v>12</v>
      </c>
      <c r="L53">
        <v>83.3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2</v>
      </c>
      <c r="T53">
        <v>7</v>
      </c>
      <c r="U53">
        <v>9</v>
      </c>
      <c r="V53">
        <v>1</v>
      </c>
      <c r="W53">
        <v>0</v>
      </c>
      <c r="X53">
        <v>1</v>
      </c>
      <c r="Y53">
        <v>0</v>
      </c>
      <c r="Z53">
        <v>1</v>
      </c>
      <c r="AA53">
        <v>35.299999999999997</v>
      </c>
      <c r="AB53">
        <v>0</v>
      </c>
      <c r="AC53">
        <v>0</v>
      </c>
      <c r="AD53">
        <v>8</v>
      </c>
    </row>
    <row r="54" spans="1:30" x14ac:dyDescent="0.3">
      <c r="A54">
        <v>53</v>
      </c>
      <c r="B54" t="s">
        <v>231</v>
      </c>
      <c r="C54" t="s">
        <v>113</v>
      </c>
      <c r="D54">
        <v>30</v>
      </c>
      <c r="E54">
        <v>1</v>
      </c>
      <c r="F54">
        <v>0</v>
      </c>
      <c r="G54">
        <v>1</v>
      </c>
      <c r="H54">
        <v>35.1</v>
      </c>
      <c r="I54">
        <v>19</v>
      </c>
      <c r="J54">
        <v>5</v>
      </c>
      <c r="K54">
        <v>12</v>
      </c>
      <c r="L54">
        <v>41.7</v>
      </c>
      <c r="M54">
        <v>0</v>
      </c>
      <c r="N54">
        <v>3</v>
      </c>
      <c r="O54">
        <v>0</v>
      </c>
      <c r="P54">
        <v>9</v>
      </c>
      <c r="Q54">
        <v>11</v>
      </c>
      <c r="R54">
        <v>81.8</v>
      </c>
      <c r="S54">
        <v>2</v>
      </c>
      <c r="T54">
        <v>3</v>
      </c>
      <c r="U54">
        <v>5</v>
      </c>
      <c r="V54">
        <v>1</v>
      </c>
      <c r="W54">
        <v>0</v>
      </c>
      <c r="X54">
        <v>0</v>
      </c>
      <c r="Y54">
        <v>0</v>
      </c>
      <c r="Z54">
        <v>2</v>
      </c>
      <c r="AA54">
        <v>26.5</v>
      </c>
      <c r="AB54">
        <v>0</v>
      </c>
      <c r="AC54">
        <v>0</v>
      </c>
      <c r="AD54">
        <v>2</v>
      </c>
    </row>
    <row r="55" spans="1:30" x14ac:dyDescent="0.3">
      <c r="A55">
        <v>53</v>
      </c>
      <c r="B55" t="s">
        <v>153</v>
      </c>
      <c r="C55" t="s">
        <v>146</v>
      </c>
      <c r="D55">
        <v>21</v>
      </c>
      <c r="E55">
        <v>1</v>
      </c>
      <c r="F55">
        <v>0</v>
      </c>
      <c r="G55">
        <v>1</v>
      </c>
      <c r="H55">
        <v>34.700000000000003</v>
      </c>
      <c r="I55">
        <v>19</v>
      </c>
      <c r="J55">
        <v>4</v>
      </c>
      <c r="K55">
        <v>11</v>
      </c>
      <c r="L55">
        <v>36.4</v>
      </c>
      <c r="M55">
        <v>1</v>
      </c>
      <c r="N55">
        <v>5</v>
      </c>
      <c r="O55">
        <v>20</v>
      </c>
      <c r="P55">
        <v>10</v>
      </c>
      <c r="Q55">
        <v>12</v>
      </c>
      <c r="R55">
        <v>83.3</v>
      </c>
      <c r="S55">
        <v>0</v>
      </c>
      <c r="T55">
        <v>3</v>
      </c>
      <c r="U55">
        <v>3</v>
      </c>
      <c r="V55">
        <v>4</v>
      </c>
      <c r="W55">
        <v>2</v>
      </c>
      <c r="X55">
        <v>1</v>
      </c>
      <c r="Y55">
        <v>0</v>
      </c>
      <c r="Z55">
        <v>0</v>
      </c>
      <c r="AA55">
        <v>29.6</v>
      </c>
      <c r="AB55">
        <v>0</v>
      </c>
      <c r="AC55">
        <v>0</v>
      </c>
      <c r="AD55">
        <v>-20</v>
      </c>
    </row>
    <row r="56" spans="1:30" x14ac:dyDescent="0.3">
      <c r="A56">
        <v>53</v>
      </c>
      <c r="B56" t="s">
        <v>193</v>
      </c>
      <c r="C56" t="s">
        <v>139</v>
      </c>
      <c r="D56">
        <v>26</v>
      </c>
      <c r="E56">
        <v>1</v>
      </c>
      <c r="F56">
        <v>1</v>
      </c>
      <c r="G56">
        <v>0</v>
      </c>
      <c r="H56">
        <v>35.799999999999997</v>
      </c>
      <c r="I56">
        <v>19</v>
      </c>
      <c r="J56">
        <v>8</v>
      </c>
      <c r="K56">
        <v>14</v>
      </c>
      <c r="L56">
        <v>57.1</v>
      </c>
      <c r="M56">
        <v>3</v>
      </c>
      <c r="N56">
        <v>6</v>
      </c>
      <c r="O56">
        <v>50</v>
      </c>
      <c r="P56">
        <v>0</v>
      </c>
      <c r="Q56">
        <v>0</v>
      </c>
      <c r="R56">
        <v>0</v>
      </c>
      <c r="S56">
        <v>0</v>
      </c>
      <c r="T56">
        <v>5</v>
      </c>
      <c r="U56">
        <v>5</v>
      </c>
      <c r="V56">
        <v>7</v>
      </c>
      <c r="W56">
        <v>4</v>
      </c>
      <c r="X56">
        <v>2</v>
      </c>
      <c r="Y56">
        <v>0</v>
      </c>
      <c r="Z56">
        <v>3</v>
      </c>
      <c r="AA56">
        <v>37.5</v>
      </c>
      <c r="AB56">
        <v>0</v>
      </c>
      <c r="AC56">
        <v>0</v>
      </c>
      <c r="AD56">
        <v>6</v>
      </c>
    </row>
    <row r="57" spans="1:30" x14ac:dyDescent="0.3">
      <c r="A57">
        <v>53</v>
      </c>
      <c r="B57" t="s">
        <v>109</v>
      </c>
      <c r="C57" t="s">
        <v>110</v>
      </c>
      <c r="D57">
        <v>38</v>
      </c>
      <c r="E57">
        <v>1</v>
      </c>
      <c r="F57">
        <v>0</v>
      </c>
      <c r="G57">
        <v>1</v>
      </c>
      <c r="H57">
        <v>29.5</v>
      </c>
      <c r="I57">
        <v>19</v>
      </c>
      <c r="J57">
        <v>6</v>
      </c>
      <c r="K57">
        <v>11</v>
      </c>
      <c r="L57">
        <v>54.5</v>
      </c>
      <c r="M57">
        <v>0</v>
      </c>
      <c r="N57">
        <v>2</v>
      </c>
      <c r="O57">
        <v>0</v>
      </c>
      <c r="P57">
        <v>7</v>
      </c>
      <c r="Q57">
        <v>8</v>
      </c>
      <c r="R57">
        <v>87.5</v>
      </c>
      <c r="S57">
        <v>1</v>
      </c>
      <c r="T57">
        <v>7</v>
      </c>
      <c r="U57">
        <v>8</v>
      </c>
      <c r="V57">
        <v>3</v>
      </c>
      <c r="W57">
        <v>5</v>
      </c>
      <c r="X57">
        <v>0</v>
      </c>
      <c r="Y57">
        <v>0</v>
      </c>
      <c r="Z57">
        <v>2</v>
      </c>
      <c r="AA57">
        <v>28.1</v>
      </c>
      <c r="AB57">
        <v>0</v>
      </c>
      <c r="AC57">
        <v>0</v>
      </c>
      <c r="AD57">
        <v>4</v>
      </c>
    </row>
    <row r="58" spans="1:30" x14ac:dyDescent="0.3">
      <c r="A58">
        <v>53</v>
      </c>
      <c r="B58" t="s">
        <v>257</v>
      </c>
      <c r="C58" t="s">
        <v>141</v>
      </c>
      <c r="D58">
        <v>27</v>
      </c>
      <c r="E58">
        <v>1</v>
      </c>
      <c r="F58">
        <v>1</v>
      </c>
      <c r="G58">
        <v>0</v>
      </c>
      <c r="H58">
        <v>28.5</v>
      </c>
      <c r="I58">
        <v>19</v>
      </c>
      <c r="J58">
        <v>9</v>
      </c>
      <c r="K58">
        <v>15</v>
      </c>
      <c r="L58">
        <v>60</v>
      </c>
      <c r="M58">
        <v>1</v>
      </c>
      <c r="N58">
        <v>6</v>
      </c>
      <c r="O58">
        <v>16.7</v>
      </c>
      <c r="P58">
        <v>0</v>
      </c>
      <c r="Q58">
        <v>0</v>
      </c>
      <c r="R58">
        <v>0</v>
      </c>
      <c r="S58">
        <v>0</v>
      </c>
      <c r="T58">
        <v>3</v>
      </c>
      <c r="U58">
        <v>3</v>
      </c>
      <c r="V58">
        <v>9</v>
      </c>
      <c r="W58">
        <v>0</v>
      </c>
      <c r="X58">
        <v>1</v>
      </c>
      <c r="Y58">
        <v>2</v>
      </c>
      <c r="Z58">
        <v>0</v>
      </c>
      <c r="AA58">
        <v>45.1</v>
      </c>
      <c r="AB58">
        <v>0</v>
      </c>
      <c r="AC58">
        <v>0</v>
      </c>
      <c r="AD58">
        <v>25</v>
      </c>
    </row>
    <row r="59" spans="1:30" x14ac:dyDescent="0.3">
      <c r="A59">
        <v>53</v>
      </c>
      <c r="B59" t="s">
        <v>162</v>
      </c>
      <c r="C59" t="s">
        <v>157</v>
      </c>
      <c r="D59">
        <v>22</v>
      </c>
      <c r="E59">
        <v>1</v>
      </c>
      <c r="F59">
        <v>1</v>
      </c>
      <c r="G59">
        <v>0</v>
      </c>
      <c r="H59">
        <v>29.4</v>
      </c>
      <c r="I59">
        <v>19</v>
      </c>
      <c r="J59">
        <v>6</v>
      </c>
      <c r="K59">
        <v>12</v>
      </c>
      <c r="L59">
        <v>50</v>
      </c>
      <c r="M59">
        <v>1</v>
      </c>
      <c r="N59">
        <v>3</v>
      </c>
      <c r="O59">
        <v>33.299999999999997</v>
      </c>
      <c r="P59">
        <v>6</v>
      </c>
      <c r="Q59">
        <v>9</v>
      </c>
      <c r="R59">
        <v>66.7</v>
      </c>
      <c r="S59">
        <v>0</v>
      </c>
      <c r="T59">
        <v>3</v>
      </c>
      <c r="U59">
        <v>3</v>
      </c>
      <c r="V59">
        <v>5</v>
      </c>
      <c r="W59">
        <v>3</v>
      </c>
      <c r="X59">
        <v>1</v>
      </c>
      <c r="Y59">
        <v>0</v>
      </c>
      <c r="Z59">
        <v>0</v>
      </c>
      <c r="AA59">
        <v>30.1</v>
      </c>
      <c r="AB59">
        <v>0</v>
      </c>
      <c r="AC59">
        <v>0</v>
      </c>
      <c r="AD59">
        <v>17</v>
      </c>
    </row>
    <row r="60" spans="1:30" x14ac:dyDescent="0.3">
      <c r="A60">
        <v>53</v>
      </c>
      <c r="B60" t="s">
        <v>317</v>
      </c>
      <c r="C60" t="s">
        <v>119</v>
      </c>
      <c r="D60">
        <v>21</v>
      </c>
      <c r="E60">
        <v>1</v>
      </c>
      <c r="F60">
        <v>1</v>
      </c>
      <c r="G60">
        <v>0</v>
      </c>
      <c r="H60">
        <v>38.5</v>
      </c>
      <c r="I60">
        <v>19</v>
      </c>
      <c r="J60">
        <v>7</v>
      </c>
      <c r="K60">
        <v>15</v>
      </c>
      <c r="L60">
        <v>46.7</v>
      </c>
      <c r="M60">
        <v>2</v>
      </c>
      <c r="N60">
        <v>5</v>
      </c>
      <c r="O60">
        <v>40</v>
      </c>
      <c r="P60">
        <v>3</v>
      </c>
      <c r="Q60">
        <v>4</v>
      </c>
      <c r="R60">
        <v>75</v>
      </c>
      <c r="S60">
        <v>1</v>
      </c>
      <c r="T60">
        <v>3</v>
      </c>
      <c r="U60">
        <v>4</v>
      </c>
      <c r="V60">
        <v>9</v>
      </c>
      <c r="W60">
        <v>5</v>
      </c>
      <c r="X60">
        <v>0</v>
      </c>
      <c r="Y60">
        <v>4</v>
      </c>
      <c r="Z60">
        <v>4</v>
      </c>
      <c r="AA60">
        <v>44.3</v>
      </c>
      <c r="AB60">
        <v>0</v>
      </c>
      <c r="AC60">
        <v>0</v>
      </c>
      <c r="AD60">
        <v>13</v>
      </c>
    </row>
    <row r="61" spans="1:30" x14ac:dyDescent="0.3">
      <c r="A61">
        <v>60</v>
      </c>
      <c r="B61" t="s">
        <v>239</v>
      </c>
      <c r="C61" t="s">
        <v>139</v>
      </c>
      <c r="D61">
        <v>26</v>
      </c>
      <c r="E61">
        <v>1</v>
      </c>
      <c r="F61">
        <v>1</v>
      </c>
      <c r="G61">
        <v>0</v>
      </c>
      <c r="H61">
        <v>29</v>
      </c>
      <c r="I61">
        <v>18</v>
      </c>
      <c r="J61">
        <v>5</v>
      </c>
      <c r="K61">
        <v>10</v>
      </c>
      <c r="L61">
        <v>50</v>
      </c>
      <c r="M61">
        <v>2</v>
      </c>
      <c r="N61">
        <v>5</v>
      </c>
      <c r="O61">
        <v>40</v>
      </c>
      <c r="P61">
        <v>6</v>
      </c>
      <c r="Q61">
        <v>7</v>
      </c>
      <c r="R61">
        <v>85.7</v>
      </c>
      <c r="S61">
        <v>1</v>
      </c>
      <c r="T61">
        <v>3</v>
      </c>
      <c r="U61">
        <v>4</v>
      </c>
      <c r="V61">
        <v>5</v>
      </c>
      <c r="W61">
        <v>2</v>
      </c>
      <c r="X61">
        <v>1</v>
      </c>
      <c r="Y61">
        <v>0</v>
      </c>
      <c r="Z61">
        <v>3</v>
      </c>
      <c r="AA61">
        <v>31.3</v>
      </c>
      <c r="AB61">
        <v>0</v>
      </c>
      <c r="AC61">
        <v>0</v>
      </c>
      <c r="AD61">
        <v>-7</v>
      </c>
    </row>
    <row r="62" spans="1:30" x14ac:dyDescent="0.3">
      <c r="A62">
        <v>60</v>
      </c>
      <c r="B62" t="s">
        <v>458</v>
      </c>
      <c r="C62" t="s">
        <v>44</v>
      </c>
      <c r="D62">
        <v>21</v>
      </c>
      <c r="E62">
        <v>1</v>
      </c>
      <c r="F62">
        <v>0</v>
      </c>
      <c r="G62">
        <v>1</v>
      </c>
      <c r="H62">
        <v>27.5</v>
      </c>
      <c r="I62">
        <v>18</v>
      </c>
      <c r="J62">
        <v>7</v>
      </c>
      <c r="K62">
        <v>16</v>
      </c>
      <c r="L62">
        <v>43.8</v>
      </c>
      <c r="M62">
        <v>0</v>
      </c>
      <c r="N62">
        <v>4</v>
      </c>
      <c r="O62">
        <v>0</v>
      </c>
      <c r="P62">
        <v>4</v>
      </c>
      <c r="Q62">
        <v>4</v>
      </c>
      <c r="R62">
        <v>100</v>
      </c>
      <c r="S62">
        <v>0</v>
      </c>
      <c r="T62">
        <v>2</v>
      </c>
      <c r="U62">
        <v>2</v>
      </c>
      <c r="V62">
        <v>2</v>
      </c>
      <c r="W62">
        <v>3</v>
      </c>
      <c r="X62">
        <v>0</v>
      </c>
      <c r="Y62">
        <v>0</v>
      </c>
      <c r="Z62">
        <v>2</v>
      </c>
      <c r="AA62">
        <v>20.399999999999999</v>
      </c>
      <c r="AB62">
        <v>0</v>
      </c>
      <c r="AC62">
        <v>0</v>
      </c>
      <c r="AD62">
        <v>-2</v>
      </c>
    </row>
    <row r="63" spans="1:30" x14ac:dyDescent="0.3">
      <c r="A63">
        <v>60</v>
      </c>
      <c r="B63" t="s">
        <v>291</v>
      </c>
      <c r="C63" t="s">
        <v>122</v>
      </c>
      <c r="D63">
        <v>19</v>
      </c>
      <c r="E63">
        <v>1</v>
      </c>
      <c r="F63">
        <v>0</v>
      </c>
      <c r="G63">
        <v>1</v>
      </c>
      <c r="H63">
        <v>27.7</v>
      </c>
      <c r="I63">
        <v>18</v>
      </c>
      <c r="J63">
        <v>8</v>
      </c>
      <c r="K63">
        <v>11</v>
      </c>
      <c r="L63">
        <v>72.7</v>
      </c>
      <c r="M63">
        <v>0</v>
      </c>
      <c r="N63">
        <v>0</v>
      </c>
      <c r="O63">
        <v>0</v>
      </c>
      <c r="P63">
        <v>2</v>
      </c>
      <c r="Q63">
        <v>4</v>
      </c>
      <c r="R63">
        <v>50</v>
      </c>
      <c r="S63">
        <v>6</v>
      </c>
      <c r="T63">
        <v>4</v>
      </c>
      <c r="U63">
        <v>10</v>
      </c>
      <c r="V63">
        <v>3</v>
      </c>
      <c r="W63">
        <v>1</v>
      </c>
      <c r="X63">
        <v>1</v>
      </c>
      <c r="Y63">
        <v>0</v>
      </c>
      <c r="Z63">
        <v>4</v>
      </c>
      <c r="AA63">
        <v>36.5</v>
      </c>
      <c r="AB63">
        <v>1</v>
      </c>
      <c r="AC63">
        <v>0</v>
      </c>
      <c r="AD63">
        <v>9</v>
      </c>
    </row>
    <row r="64" spans="1:30" x14ac:dyDescent="0.3">
      <c r="A64">
        <v>60</v>
      </c>
      <c r="B64" t="s">
        <v>111</v>
      </c>
      <c r="C64" t="s">
        <v>102</v>
      </c>
      <c r="D64">
        <v>26</v>
      </c>
      <c r="E64">
        <v>1</v>
      </c>
      <c r="F64">
        <v>0</v>
      </c>
      <c r="G64">
        <v>1</v>
      </c>
      <c r="H64">
        <v>26.7</v>
      </c>
      <c r="I64">
        <v>18</v>
      </c>
      <c r="J64">
        <v>9</v>
      </c>
      <c r="K64">
        <v>19</v>
      </c>
      <c r="L64">
        <v>47.4</v>
      </c>
      <c r="M64">
        <v>0</v>
      </c>
      <c r="N64">
        <v>4</v>
      </c>
      <c r="O64">
        <v>0</v>
      </c>
      <c r="P64">
        <v>0</v>
      </c>
      <c r="Q64">
        <v>0</v>
      </c>
      <c r="R64">
        <v>0</v>
      </c>
      <c r="S64">
        <v>1</v>
      </c>
      <c r="T64">
        <v>2</v>
      </c>
      <c r="U64">
        <v>3</v>
      </c>
      <c r="V64">
        <v>4</v>
      </c>
      <c r="W64">
        <v>4</v>
      </c>
      <c r="X64">
        <v>1</v>
      </c>
      <c r="Y64">
        <v>0</v>
      </c>
      <c r="Z64">
        <v>1</v>
      </c>
      <c r="AA64">
        <v>26.6</v>
      </c>
      <c r="AB64">
        <v>0</v>
      </c>
      <c r="AC64">
        <v>0</v>
      </c>
      <c r="AD64">
        <v>-24</v>
      </c>
    </row>
    <row r="65" spans="1:30" x14ac:dyDescent="0.3">
      <c r="A65">
        <v>60</v>
      </c>
      <c r="B65" t="s">
        <v>243</v>
      </c>
      <c r="C65" t="s">
        <v>146</v>
      </c>
      <c r="D65">
        <v>22</v>
      </c>
      <c r="E65">
        <v>1</v>
      </c>
      <c r="F65">
        <v>0</v>
      </c>
      <c r="G65">
        <v>1</v>
      </c>
      <c r="H65">
        <v>32.799999999999997</v>
      </c>
      <c r="I65">
        <v>18</v>
      </c>
      <c r="J65">
        <v>7</v>
      </c>
      <c r="K65">
        <v>11</v>
      </c>
      <c r="L65">
        <v>63.6</v>
      </c>
      <c r="M65">
        <v>1</v>
      </c>
      <c r="N65">
        <v>3</v>
      </c>
      <c r="O65">
        <v>33.299999999999997</v>
      </c>
      <c r="P65">
        <v>3</v>
      </c>
      <c r="Q65">
        <v>4</v>
      </c>
      <c r="R65">
        <v>75</v>
      </c>
      <c r="S65">
        <v>1</v>
      </c>
      <c r="T65">
        <v>5</v>
      </c>
      <c r="U65">
        <v>6</v>
      </c>
      <c r="V65">
        <v>2</v>
      </c>
      <c r="W65">
        <v>1</v>
      </c>
      <c r="X65">
        <v>1</v>
      </c>
      <c r="Y65">
        <v>0</v>
      </c>
      <c r="Z65">
        <v>1</v>
      </c>
      <c r="AA65">
        <v>30.2</v>
      </c>
      <c r="AB65">
        <v>0</v>
      </c>
      <c r="AC65">
        <v>0</v>
      </c>
      <c r="AD65">
        <v>-28</v>
      </c>
    </row>
    <row r="66" spans="1:30" x14ac:dyDescent="0.3">
      <c r="A66">
        <v>60</v>
      </c>
      <c r="B66" t="s">
        <v>223</v>
      </c>
      <c r="C66" t="s">
        <v>110</v>
      </c>
      <c r="D66">
        <v>26</v>
      </c>
      <c r="E66">
        <v>1</v>
      </c>
      <c r="F66">
        <v>0</v>
      </c>
      <c r="G66">
        <v>1</v>
      </c>
      <c r="H66">
        <v>27.5</v>
      </c>
      <c r="I66">
        <v>18</v>
      </c>
      <c r="J66">
        <v>6</v>
      </c>
      <c r="K66">
        <v>14</v>
      </c>
      <c r="L66">
        <v>42.9</v>
      </c>
      <c r="M66">
        <v>6</v>
      </c>
      <c r="N66">
        <v>14</v>
      </c>
      <c r="O66">
        <v>42.9</v>
      </c>
      <c r="P66">
        <v>0</v>
      </c>
      <c r="Q66">
        <v>1</v>
      </c>
      <c r="R66">
        <v>0</v>
      </c>
      <c r="S66">
        <v>1</v>
      </c>
      <c r="T66">
        <v>2</v>
      </c>
      <c r="U66">
        <v>3</v>
      </c>
      <c r="V66">
        <v>2</v>
      </c>
      <c r="W66">
        <v>2</v>
      </c>
      <c r="X66">
        <v>0</v>
      </c>
      <c r="Y66">
        <v>0</v>
      </c>
      <c r="Z66">
        <v>1</v>
      </c>
      <c r="AA66">
        <v>22.6</v>
      </c>
      <c r="AB66">
        <v>0</v>
      </c>
      <c r="AC66">
        <v>0</v>
      </c>
      <c r="AD66">
        <v>-11</v>
      </c>
    </row>
    <row r="67" spans="1:30" x14ac:dyDescent="0.3">
      <c r="A67">
        <v>60</v>
      </c>
      <c r="B67" t="s">
        <v>65</v>
      </c>
      <c r="C67" t="s">
        <v>58</v>
      </c>
      <c r="D67">
        <v>23</v>
      </c>
      <c r="E67">
        <v>1</v>
      </c>
      <c r="F67">
        <v>1</v>
      </c>
      <c r="G67">
        <v>0</v>
      </c>
      <c r="H67">
        <v>20.8</v>
      </c>
      <c r="I67">
        <v>18</v>
      </c>
      <c r="J67">
        <v>7</v>
      </c>
      <c r="K67">
        <v>12</v>
      </c>
      <c r="L67">
        <v>58.3</v>
      </c>
      <c r="M67">
        <v>2</v>
      </c>
      <c r="N67">
        <v>5</v>
      </c>
      <c r="O67">
        <v>40</v>
      </c>
      <c r="P67">
        <v>2</v>
      </c>
      <c r="Q67">
        <v>4</v>
      </c>
      <c r="R67">
        <v>50</v>
      </c>
      <c r="S67">
        <v>0</v>
      </c>
      <c r="T67">
        <v>4</v>
      </c>
      <c r="U67">
        <v>4</v>
      </c>
      <c r="V67">
        <v>1</v>
      </c>
      <c r="W67">
        <v>0</v>
      </c>
      <c r="X67">
        <v>1</v>
      </c>
      <c r="Y67">
        <v>1</v>
      </c>
      <c r="Z67">
        <v>1</v>
      </c>
      <c r="AA67">
        <v>30.3</v>
      </c>
      <c r="AB67">
        <v>0</v>
      </c>
      <c r="AC67">
        <v>0</v>
      </c>
      <c r="AD67">
        <v>-8</v>
      </c>
    </row>
    <row r="68" spans="1:30" x14ac:dyDescent="0.3">
      <c r="A68">
        <v>60</v>
      </c>
      <c r="B68" t="s">
        <v>397</v>
      </c>
      <c r="C68" t="s">
        <v>119</v>
      </c>
      <c r="D68">
        <v>25</v>
      </c>
      <c r="E68">
        <v>1</v>
      </c>
      <c r="F68">
        <v>1</v>
      </c>
      <c r="G68">
        <v>0</v>
      </c>
      <c r="H68">
        <v>36.6</v>
      </c>
      <c r="I68">
        <v>18</v>
      </c>
      <c r="J68">
        <v>6</v>
      </c>
      <c r="K68">
        <v>13</v>
      </c>
      <c r="L68">
        <v>46.2</v>
      </c>
      <c r="M68">
        <v>2</v>
      </c>
      <c r="N68">
        <v>5</v>
      </c>
      <c r="O68">
        <v>40</v>
      </c>
      <c r="P68">
        <v>4</v>
      </c>
      <c r="Q68">
        <v>6</v>
      </c>
      <c r="R68">
        <v>66.7</v>
      </c>
      <c r="S68">
        <v>2</v>
      </c>
      <c r="T68">
        <v>3</v>
      </c>
      <c r="U68">
        <v>5</v>
      </c>
      <c r="V68">
        <v>8</v>
      </c>
      <c r="W68">
        <v>0</v>
      </c>
      <c r="X68">
        <v>3</v>
      </c>
      <c r="Y68">
        <v>2</v>
      </c>
      <c r="Z68">
        <v>2</v>
      </c>
      <c r="AA68">
        <v>51</v>
      </c>
      <c r="AB68">
        <v>0</v>
      </c>
      <c r="AC68">
        <v>0</v>
      </c>
      <c r="AD68">
        <v>7</v>
      </c>
    </row>
    <row r="69" spans="1:30" x14ac:dyDescent="0.3">
      <c r="A69">
        <v>60</v>
      </c>
      <c r="B69" t="s">
        <v>290</v>
      </c>
      <c r="C69" t="s">
        <v>110</v>
      </c>
      <c r="D69">
        <v>23</v>
      </c>
      <c r="E69">
        <v>1</v>
      </c>
      <c r="F69">
        <v>0</v>
      </c>
      <c r="G69">
        <v>1</v>
      </c>
      <c r="H69">
        <v>32.4</v>
      </c>
      <c r="I69">
        <v>18</v>
      </c>
      <c r="J69">
        <v>7</v>
      </c>
      <c r="K69">
        <v>13</v>
      </c>
      <c r="L69">
        <v>53.8</v>
      </c>
      <c r="M69">
        <v>4</v>
      </c>
      <c r="N69">
        <v>9</v>
      </c>
      <c r="O69">
        <v>44.4</v>
      </c>
      <c r="P69">
        <v>0</v>
      </c>
      <c r="Q69">
        <v>0</v>
      </c>
      <c r="R69">
        <v>0</v>
      </c>
      <c r="S69">
        <v>1</v>
      </c>
      <c r="T69">
        <v>5</v>
      </c>
      <c r="U69">
        <v>6</v>
      </c>
      <c r="V69">
        <v>1</v>
      </c>
      <c r="W69">
        <v>2</v>
      </c>
      <c r="X69">
        <v>2</v>
      </c>
      <c r="Y69">
        <v>2</v>
      </c>
      <c r="Z69">
        <v>2</v>
      </c>
      <c r="AA69">
        <v>36.700000000000003</v>
      </c>
      <c r="AB69">
        <v>0</v>
      </c>
      <c r="AC69">
        <v>0</v>
      </c>
      <c r="AD69">
        <v>3</v>
      </c>
    </row>
    <row r="70" spans="1:30" x14ac:dyDescent="0.3">
      <c r="A70">
        <v>60</v>
      </c>
      <c r="B70" t="s">
        <v>321</v>
      </c>
      <c r="C70" t="s">
        <v>127</v>
      </c>
      <c r="D70">
        <v>21</v>
      </c>
      <c r="E70">
        <v>1</v>
      </c>
      <c r="F70">
        <v>0</v>
      </c>
      <c r="G70">
        <v>1</v>
      </c>
      <c r="H70">
        <v>29.9</v>
      </c>
      <c r="I70">
        <v>18</v>
      </c>
      <c r="J70">
        <v>8</v>
      </c>
      <c r="K70">
        <v>10</v>
      </c>
      <c r="L70">
        <v>80</v>
      </c>
      <c r="M70">
        <v>0</v>
      </c>
      <c r="N70">
        <v>0</v>
      </c>
      <c r="O70">
        <v>0</v>
      </c>
      <c r="P70">
        <v>2</v>
      </c>
      <c r="Q70">
        <v>5</v>
      </c>
      <c r="R70">
        <v>40</v>
      </c>
      <c r="S70">
        <v>1</v>
      </c>
      <c r="T70">
        <v>7</v>
      </c>
      <c r="U70">
        <v>8</v>
      </c>
      <c r="V70">
        <v>1</v>
      </c>
      <c r="W70">
        <v>0</v>
      </c>
      <c r="X70">
        <v>1</v>
      </c>
      <c r="Y70">
        <v>7</v>
      </c>
      <c r="Z70">
        <v>2</v>
      </c>
      <c r="AA70">
        <v>53.1</v>
      </c>
      <c r="AB70">
        <v>0</v>
      </c>
      <c r="AC70">
        <v>0</v>
      </c>
      <c r="AD70">
        <v>7</v>
      </c>
    </row>
    <row r="71" spans="1:30" x14ac:dyDescent="0.3">
      <c r="A71">
        <v>70</v>
      </c>
      <c r="B71" t="s">
        <v>330</v>
      </c>
      <c r="C71" t="s">
        <v>131</v>
      </c>
      <c r="D71">
        <v>23</v>
      </c>
      <c r="E71">
        <v>1</v>
      </c>
      <c r="F71">
        <v>0</v>
      </c>
      <c r="G71">
        <v>1</v>
      </c>
      <c r="H71">
        <v>36.299999999999997</v>
      </c>
      <c r="I71">
        <v>17</v>
      </c>
      <c r="J71">
        <v>8</v>
      </c>
      <c r="K71">
        <v>16</v>
      </c>
      <c r="L71">
        <v>50</v>
      </c>
      <c r="M71">
        <v>1</v>
      </c>
      <c r="N71">
        <v>4</v>
      </c>
      <c r="O71">
        <v>25</v>
      </c>
      <c r="P71">
        <v>0</v>
      </c>
      <c r="Q71">
        <v>0</v>
      </c>
      <c r="R71">
        <v>0</v>
      </c>
      <c r="S71">
        <v>1</v>
      </c>
      <c r="T71">
        <v>4</v>
      </c>
      <c r="U71">
        <v>5</v>
      </c>
      <c r="V71">
        <v>5</v>
      </c>
      <c r="W71">
        <v>0</v>
      </c>
      <c r="X71">
        <v>1</v>
      </c>
      <c r="Y71">
        <v>0</v>
      </c>
      <c r="Z71">
        <v>3</v>
      </c>
      <c r="AA71">
        <v>33.5</v>
      </c>
      <c r="AB71">
        <v>0</v>
      </c>
      <c r="AC71">
        <v>0</v>
      </c>
      <c r="AD71">
        <v>5</v>
      </c>
    </row>
    <row r="72" spans="1:30" x14ac:dyDescent="0.3">
      <c r="A72">
        <v>70</v>
      </c>
      <c r="B72" t="s">
        <v>57</v>
      </c>
      <c r="C72" t="s">
        <v>58</v>
      </c>
      <c r="D72">
        <v>21</v>
      </c>
      <c r="E72">
        <v>1</v>
      </c>
      <c r="F72">
        <v>1</v>
      </c>
      <c r="G72">
        <v>0</v>
      </c>
      <c r="H72">
        <v>38.6</v>
      </c>
      <c r="I72">
        <v>17</v>
      </c>
      <c r="J72">
        <v>6</v>
      </c>
      <c r="K72">
        <v>15</v>
      </c>
      <c r="L72">
        <v>40</v>
      </c>
      <c r="M72">
        <v>1</v>
      </c>
      <c r="N72">
        <v>3</v>
      </c>
      <c r="O72">
        <v>33.299999999999997</v>
      </c>
      <c r="P72">
        <v>4</v>
      </c>
      <c r="Q72">
        <v>8</v>
      </c>
      <c r="R72">
        <v>50</v>
      </c>
      <c r="S72">
        <v>1</v>
      </c>
      <c r="T72">
        <v>4</v>
      </c>
      <c r="U72">
        <v>5</v>
      </c>
      <c r="V72">
        <v>7</v>
      </c>
      <c r="W72">
        <v>1</v>
      </c>
      <c r="X72">
        <v>0</v>
      </c>
      <c r="Y72">
        <v>0</v>
      </c>
      <c r="Z72">
        <v>4</v>
      </c>
      <c r="AA72">
        <v>32.5</v>
      </c>
      <c r="AB72">
        <v>0</v>
      </c>
      <c r="AC72">
        <v>0</v>
      </c>
      <c r="AD72">
        <v>6</v>
      </c>
    </row>
    <row r="73" spans="1:30" x14ac:dyDescent="0.3">
      <c r="A73">
        <v>70</v>
      </c>
      <c r="B73" t="s">
        <v>591</v>
      </c>
      <c r="C73" t="s">
        <v>110</v>
      </c>
      <c r="D73">
        <v>29</v>
      </c>
      <c r="E73">
        <v>1</v>
      </c>
      <c r="F73">
        <v>0</v>
      </c>
      <c r="G73">
        <v>1</v>
      </c>
      <c r="H73">
        <v>33.9</v>
      </c>
      <c r="I73">
        <v>17</v>
      </c>
      <c r="J73">
        <v>4</v>
      </c>
      <c r="K73">
        <v>10</v>
      </c>
      <c r="L73">
        <v>40</v>
      </c>
      <c r="M73">
        <v>2</v>
      </c>
      <c r="N73">
        <v>6</v>
      </c>
      <c r="O73">
        <v>33.299999999999997</v>
      </c>
      <c r="P73">
        <v>7</v>
      </c>
      <c r="Q73">
        <v>8</v>
      </c>
      <c r="R73">
        <v>87.5</v>
      </c>
      <c r="S73">
        <v>0</v>
      </c>
      <c r="T73">
        <v>3</v>
      </c>
      <c r="U73">
        <v>3</v>
      </c>
      <c r="V73">
        <v>5</v>
      </c>
      <c r="W73">
        <v>1</v>
      </c>
      <c r="X73">
        <v>2</v>
      </c>
      <c r="Y73">
        <v>0</v>
      </c>
      <c r="Z73">
        <v>4</v>
      </c>
      <c r="AA73">
        <v>33.1</v>
      </c>
      <c r="AB73">
        <v>0</v>
      </c>
      <c r="AC73">
        <v>0</v>
      </c>
      <c r="AD73">
        <v>13</v>
      </c>
    </row>
    <row r="74" spans="1:30" x14ac:dyDescent="0.3">
      <c r="A74">
        <v>70</v>
      </c>
      <c r="B74" t="s">
        <v>216</v>
      </c>
      <c r="C74" t="s">
        <v>100</v>
      </c>
      <c r="D74">
        <v>33</v>
      </c>
      <c r="E74">
        <v>1</v>
      </c>
      <c r="F74">
        <v>1</v>
      </c>
      <c r="G74">
        <v>0</v>
      </c>
      <c r="H74">
        <v>34.1</v>
      </c>
      <c r="I74">
        <v>17</v>
      </c>
      <c r="J74">
        <v>6</v>
      </c>
      <c r="K74">
        <v>16</v>
      </c>
      <c r="L74">
        <v>37.5</v>
      </c>
      <c r="M74">
        <v>5</v>
      </c>
      <c r="N74">
        <v>11</v>
      </c>
      <c r="O74">
        <v>45.5</v>
      </c>
      <c r="P74">
        <v>0</v>
      </c>
      <c r="Q74">
        <v>0</v>
      </c>
      <c r="R74">
        <v>0</v>
      </c>
      <c r="S74">
        <v>0</v>
      </c>
      <c r="T74">
        <v>2</v>
      </c>
      <c r="U74">
        <v>2</v>
      </c>
      <c r="V74">
        <v>1</v>
      </c>
      <c r="W74">
        <v>1</v>
      </c>
      <c r="X74">
        <v>2</v>
      </c>
      <c r="Y74">
        <v>1</v>
      </c>
      <c r="Z74">
        <v>3</v>
      </c>
      <c r="AA74">
        <v>28.9</v>
      </c>
      <c r="AB74">
        <v>0</v>
      </c>
      <c r="AC74">
        <v>0</v>
      </c>
      <c r="AD74">
        <v>9</v>
      </c>
    </row>
    <row r="75" spans="1:30" x14ac:dyDescent="0.3">
      <c r="A75">
        <v>74</v>
      </c>
      <c r="B75" t="s">
        <v>582</v>
      </c>
      <c r="C75" t="s">
        <v>92</v>
      </c>
      <c r="D75">
        <v>23</v>
      </c>
      <c r="E75">
        <v>1</v>
      </c>
      <c r="F75">
        <v>1</v>
      </c>
      <c r="G75">
        <v>0</v>
      </c>
      <c r="H75">
        <v>25.6</v>
      </c>
      <c r="I75">
        <v>16</v>
      </c>
      <c r="J75">
        <v>7</v>
      </c>
      <c r="K75">
        <v>11</v>
      </c>
      <c r="L75">
        <v>63.6</v>
      </c>
      <c r="M75">
        <v>2</v>
      </c>
      <c r="N75">
        <v>2</v>
      </c>
      <c r="O75">
        <v>100</v>
      </c>
      <c r="P75">
        <v>0</v>
      </c>
      <c r="Q75">
        <v>1</v>
      </c>
      <c r="R75">
        <v>0</v>
      </c>
      <c r="S75">
        <v>2</v>
      </c>
      <c r="T75">
        <v>8</v>
      </c>
      <c r="U75">
        <v>10</v>
      </c>
      <c r="V75">
        <v>0</v>
      </c>
      <c r="W75">
        <v>3</v>
      </c>
      <c r="X75">
        <v>0</v>
      </c>
      <c r="Y75">
        <v>3</v>
      </c>
      <c r="Z75">
        <v>6</v>
      </c>
      <c r="AA75">
        <v>34</v>
      </c>
      <c r="AB75">
        <v>1</v>
      </c>
      <c r="AC75">
        <v>0</v>
      </c>
      <c r="AD75">
        <v>3</v>
      </c>
    </row>
    <row r="76" spans="1:30" x14ac:dyDescent="0.3">
      <c r="A76">
        <v>74</v>
      </c>
      <c r="B76" t="s">
        <v>43</v>
      </c>
      <c r="C76" t="s">
        <v>88</v>
      </c>
      <c r="D76">
        <v>31</v>
      </c>
      <c r="E76">
        <v>1</v>
      </c>
      <c r="F76">
        <v>1</v>
      </c>
      <c r="G76">
        <v>0</v>
      </c>
      <c r="H76">
        <v>29.8</v>
      </c>
      <c r="I76">
        <v>16</v>
      </c>
      <c r="J76">
        <v>7</v>
      </c>
      <c r="K76">
        <v>11</v>
      </c>
      <c r="L76">
        <v>63.6</v>
      </c>
      <c r="M76">
        <v>1</v>
      </c>
      <c r="N76">
        <v>2</v>
      </c>
      <c r="O76">
        <v>50</v>
      </c>
      <c r="P76">
        <v>1</v>
      </c>
      <c r="Q76">
        <v>1</v>
      </c>
      <c r="R76">
        <v>100</v>
      </c>
      <c r="S76">
        <v>1</v>
      </c>
      <c r="T76">
        <v>2</v>
      </c>
      <c r="U76">
        <v>3</v>
      </c>
      <c r="V76">
        <v>6</v>
      </c>
      <c r="W76">
        <v>0</v>
      </c>
      <c r="X76">
        <v>2</v>
      </c>
      <c r="Y76">
        <v>3</v>
      </c>
      <c r="Z76">
        <v>2</v>
      </c>
      <c r="AA76">
        <v>43.6</v>
      </c>
      <c r="AB76">
        <v>0</v>
      </c>
      <c r="AC76">
        <v>0</v>
      </c>
      <c r="AD76">
        <v>26</v>
      </c>
    </row>
    <row r="77" spans="1:30" x14ac:dyDescent="0.3">
      <c r="A77">
        <v>74</v>
      </c>
      <c r="B77" t="s">
        <v>192</v>
      </c>
      <c r="C77" t="s">
        <v>98</v>
      </c>
      <c r="D77">
        <v>23</v>
      </c>
      <c r="E77">
        <v>1</v>
      </c>
      <c r="F77">
        <v>0</v>
      </c>
      <c r="G77">
        <v>1</v>
      </c>
      <c r="H77">
        <v>32.6</v>
      </c>
      <c r="I77">
        <v>16</v>
      </c>
      <c r="J77">
        <v>4</v>
      </c>
      <c r="K77">
        <v>10</v>
      </c>
      <c r="L77">
        <v>40</v>
      </c>
      <c r="M77">
        <v>1</v>
      </c>
      <c r="N77">
        <v>4</v>
      </c>
      <c r="O77">
        <v>25</v>
      </c>
      <c r="P77">
        <v>7</v>
      </c>
      <c r="Q77">
        <v>8</v>
      </c>
      <c r="R77">
        <v>87.5</v>
      </c>
      <c r="S77">
        <v>1</v>
      </c>
      <c r="T77">
        <v>6</v>
      </c>
      <c r="U77">
        <v>7</v>
      </c>
      <c r="V77">
        <v>2</v>
      </c>
      <c r="W77">
        <v>1</v>
      </c>
      <c r="X77">
        <v>1</v>
      </c>
      <c r="Y77">
        <v>0</v>
      </c>
      <c r="Z77">
        <v>5</v>
      </c>
      <c r="AA77">
        <v>29.4</v>
      </c>
      <c r="AB77">
        <v>0</v>
      </c>
      <c r="AC77">
        <v>0</v>
      </c>
      <c r="AD77">
        <v>5</v>
      </c>
    </row>
    <row r="78" spans="1:30" x14ac:dyDescent="0.3">
      <c r="A78">
        <v>74</v>
      </c>
      <c r="B78" t="s">
        <v>260</v>
      </c>
      <c r="C78" t="s">
        <v>92</v>
      </c>
      <c r="D78">
        <v>26</v>
      </c>
      <c r="E78">
        <v>1</v>
      </c>
      <c r="F78">
        <v>1</v>
      </c>
      <c r="G78">
        <v>0</v>
      </c>
      <c r="H78">
        <v>27.6</v>
      </c>
      <c r="I78">
        <v>16</v>
      </c>
      <c r="J78">
        <v>6</v>
      </c>
      <c r="K78">
        <v>8</v>
      </c>
      <c r="L78">
        <v>75</v>
      </c>
      <c r="M78">
        <v>4</v>
      </c>
      <c r="N78">
        <v>5</v>
      </c>
      <c r="O78">
        <v>80</v>
      </c>
      <c r="P78">
        <v>0</v>
      </c>
      <c r="Q78">
        <v>0</v>
      </c>
      <c r="R78">
        <v>0</v>
      </c>
      <c r="S78">
        <v>0</v>
      </c>
      <c r="T78">
        <v>5</v>
      </c>
      <c r="U78">
        <v>5</v>
      </c>
      <c r="V78">
        <v>5</v>
      </c>
      <c r="W78">
        <v>1</v>
      </c>
      <c r="X78">
        <v>1</v>
      </c>
      <c r="Y78">
        <v>0</v>
      </c>
      <c r="Z78">
        <v>1</v>
      </c>
      <c r="AA78">
        <v>31.5</v>
      </c>
      <c r="AB78">
        <v>0</v>
      </c>
      <c r="AC78">
        <v>0</v>
      </c>
      <c r="AD78">
        <v>3</v>
      </c>
    </row>
    <row r="79" spans="1:30" x14ac:dyDescent="0.3">
      <c r="A79">
        <v>74</v>
      </c>
      <c r="B79" t="s">
        <v>577</v>
      </c>
      <c r="C79" t="s">
        <v>122</v>
      </c>
      <c r="D79">
        <v>24</v>
      </c>
      <c r="E79">
        <v>1</v>
      </c>
      <c r="F79">
        <v>0</v>
      </c>
      <c r="G79">
        <v>1</v>
      </c>
      <c r="H79">
        <v>35.700000000000003</v>
      </c>
      <c r="I79">
        <v>16</v>
      </c>
      <c r="J79">
        <v>6</v>
      </c>
      <c r="K79">
        <v>11</v>
      </c>
      <c r="L79">
        <v>54.5</v>
      </c>
      <c r="M79">
        <v>1</v>
      </c>
      <c r="N79">
        <v>2</v>
      </c>
      <c r="O79">
        <v>50</v>
      </c>
      <c r="P79">
        <v>3</v>
      </c>
      <c r="Q79">
        <v>4</v>
      </c>
      <c r="R79">
        <v>75</v>
      </c>
      <c r="S79">
        <v>2</v>
      </c>
      <c r="T79">
        <v>7</v>
      </c>
      <c r="U79">
        <v>9</v>
      </c>
      <c r="V79">
        <v>2</v>
      </c>
      <c r="W79">
        <v>0</v>
      </c>
      <c r="X79">
        <v>1</v>
      </c>
      <c r="Y79">
        <v>0</v>
      </c>
      <c r="Z79">
        <v>0</v>
      </c>
      <c r="AA79">
        <v>32.799999999999997</v>
      </c>
      <c r="AB79">
        <v>0</v>
      </c>
      <c r="AC79">
        <v>0</v>
      </c>
      <c r="AD79">
        <v>-4</v>
      </c>
    </row>
    <row r="80" spans="1:30" x14ac:dyDescent="0.3">
      <c r="A80">
        <v>74</v>
      </c>
      <c r="B80" t="s">
        <v>228</v>
      </c>
      <c r="C80" t="s">
        <v>58</v>
      </c>
      <c r="D80">
        <v>35</v>
      </c>
      <c r="E80">
        <v>1</v>
      </c>
      <c r="F80">
        <v>1</v>
      </c>
      <c r="G80">
        <v>0</v>
      </c>
      <c r="H80">
        <v>27.5</v>
      </c>
      <c r="I80">
        <v>16</v>
      </c>
      <c r="J80">
        <v>6</v>
      </c>
      <c r="K80">
        <v>8</v>
      </c>
      <c r="L80">
        <v>75</v>
      </c>
      <c r="M80">
        <v>1</v>
      </c>
      <c r="N80">
        <v>2</v>
      </c>
      <c r="O80">
        <v>50</v>
      </c>
      <c r="P80">
        <v>3</v>
      </c>
      <c r="Q80">
        <v>4</v>
      </c>
      <c r="R80">
        <v>75</v>
      </c>
      <c r="S80">
        <v>0</v>
      </c>
      <c r="T80">
        <v>2</v>
      </c>
      <c r="U80">
        <v>2</v>
      </c>
      <c r="V80">
        <v>3</v>
      </c>
      <c r="W80">
        <v>0</v>
      </c>
      <c r="X80">
        <v>1</v>
      </c>
      <c r="Y80">
        <v>0</v>
      </c>
      <c r="Z80">
        <v>3</v>
      </c>
      <c r="AA80">
        <v>25.9</v>
      </c>
      <c r="AB80">
        <v>0</v>
      </c>
      <c r="AC80">
        <v>0</v>
      </c>
      <c r="AD80">
        <v>8</v>
      </c>
    </row>
    <row r="81" spans="1:30" x14ac:dyDescent="0.3">
      <c r="A81">
        <v>74</v>
      </c>
      <c r="B81" t="s">
        <v>36</v>
      </c>
      <c r="C81" t="s">
        <v>30</v>
      </c>
      <c r="D81">
        <v>21</v>
      </c>
      <c r="E81">
        <v>1</v>
      </c>
      <c r="F81">
        <v>0</v>
      </c>
      <c r="G81">
        <v>1</v>
      </c>
      <c r="H81">
        <v>29.6</v>
      </c>
      <c r="I81">
        <v>16</v>
      </c>
      <c r="J81">
        <v>7</v>
      </c>
      <c r="K81">
        <v>8</v>
      </c>
      <c r="L81">
        <v>87.5</v>
      </c>
      <c r="M81">
        <v>2</v>
      </c>
      <c r="N81">
        <v>2</v>
      </c>
      <c r="O81">
        <v>100</v>
      </c>
      <c r="P81">
        <v>0</v>
      </c>
      <c r="Q81">
        <v>0</v>
      </c>
      <c r="R81">
        <v>0</v>
      </c>
      <c r="S81">
        <v>0</v>
      </c>
      <c r="T81">
        <v>2</v>
      </c>
      <c r="U81">
        <v>2</v>
      </c>
      <c r="V81">
        <v>1</v>
      </c>
      <c r="W81">
        <v>1</v>
      </c>
      <c r="X81">
        <v>1</v>
      </c>
      <c r="Y81">
        <v>1</v>
      </c>
      <c r="Z81">
        <v>2</v>
      </c>
      <c r="AA81">
        <v>24.9</v>
      </c>
      <c r="AB81">
        <v>0</v>
      </c>
      <c r="AC81">
        <v>0</v>
      </c>
      <c r="AD81">
        <v>-4</v>
      </c>
    </row>
    <row r="82" spans="1:30" x14ac:dyDescent="0.3">
      <c r="A82">
        <v>74</v>
      </c>
      <c r="B82" t="s">
        <v>487</v>
      </c>
      <c r="C82" t="s">
        <v>106</v>
      </c>
      <c r="D82">
        <v>23</v>
      </c>
      <c r="E82">
        <v>1</v>
      </c>
      <c r="F82">
        <v>0</v>
      </c>
      <c r="G82">
        <v>1</v>
      </c>
      <c r="H82">
        <v>16.8</v>
      </c>
      <c r="I82">
        <v>16</v>
      </c>
      <c r="J82">
        <v>7</v>
      </c>
      <c r="K82">
        <v>7</v>
      </c>
      <c r="L82">
        <v>100</v>
      </c>
      <c r="M82">
        <v>0</v>
      </c>
      <c r="N82">
        <v>0</v>
      </c>
      <c r="O82">
        <v>0</v>
      </c>
      <c r="P82">
        <v>2</v>
      </c>
      <c r="Q82">
        <v>3</v>
      </c>
      <c r="R82">
        <v>66.7</v>
      </c>
      <c r="S82">
        <v>3</v>
      </c>
      <c r="T82">
        <v>6</v>
      </c>
      <c r="U82">
        <v>9</v>
      </c>
      <c r="V82">
        <v>1</v>
      </c>
      <c r="W82">
        <v>1</v>
      </c>
      <c r="X82">
        <v>2</v>
      </c>
      <c r="Y82">
        <v>1</v>
      </c>
      <c r="Z82">
        <v>2</v>
      </c>
      <c r="AA82">
        <v>36.299999999999997</v>
      </c>
      <c r="AB82">
        <v>0</v>
      </c>
      <c r="AC82">
        <v>0</v>
      </c>
      <c r="AD82">
        <v>5</v>
      </c>
    </row>
    <row r="83" spans="1:30" x14ac:dyDescent="0.3">
      <c r="A83">
        <v>74</v>
      </c>
      <c r="B83" t="s">
        <v>60</v>
      </c>
      <c r="C83" t="s">
        <v>58</v>
      </c>
      <c r="D83">
        <v>30</v>
      </c>
      <c r="E83">
        <v>1</v>
      </c>
      <c r="F83">
        <v>1</v>
      </c>
      <c r="G83">
        <v>0</v>
      </c>
      <c r="H83">
        <v>35.4</v>
      </c>
      <c r="I83">
        <v>16</v>
      </c>
      <c r="J83">
        <v>5</v>
      </c>
      <c r="K83">
        <v>9</v>
      </c>
      <c r="L83">
        <v>55.6</v>
      </c>
      <c r="M83">
        <v>0</v>
      </c>
      <c r="N83">
        <v>0</v>
      </c>
      <c r="O83">
        <v>0</v>
      </c>
      <c r="P83">
        <v>6</v>
      </c>
      <c r="Q83">
        <v>8</v>
      </c>
      <c r="R83">
        <v>75</v>
      </c>
      <c r="S83">
        <v>4</v>
      </c>
      <c r="T83">
        <v>12</v>
      </c>
      <c r="U83">
        <v>16</v>
      </c>
      <c r="V83">
        <v>4</v>
      </c>
      <c r="W83">
        <v>2</v>
      </c>
      <c r="X83">
        <v>0</v>
      </c>
      <c r="Y83">
        <v>2</v>
      </c>
      <c r="Z83">
        <v>4</v>
      </c>
      <c r="AA83">
        <v>45.2</v>
      </c>
      <c r="AB83">
        <v>1</v>
      </c>
      <c r="AC83">
        <v>0</v>
      </c>
      <c r="AD83">
        <v>9</v>
      </c>
    </row>
    <row r="84" spans="1:30" x14ac:dyDescent="0.3">
      <c r="A84">
        <v>74</v>
      </c>
      <c r="B84" t="s">
        <v>286</v>
      </c>
      <c r="C84" t="s">
        <v>127</v>
      </c>
      <c r="D84">
        <v>22</v>
      </c>
      <c r="E84">
        <v>1</v>
      </c>
      <c r="F84">
        <v>0</v>
      </c>
      <c r="G84">
        <v>1</v>
      </c>
      <c r="H84">
        <v>35</v>
      </c>
      <c r="I84">
        <v>16</v>
      </c>
      <c r="J84">
        <v>7</v>
      </c>
      <c r="K84">
        <v>18</v>
      </c>
      <c r="L84">
        <v>38.9</v>
      </c>
      <c r="M84">
        <v>2</v>
      </c>
      <c r="N84">
        <v>7</v>
      </c>
      <c r="O84">
        <v>28.6</v>
      </c>
      <c r="P84">
        <v>0</v>
      </c>
      <c r="Q84">
        <v>4</v>
      </c>
      <c r="R84">
        <v>0</v>
      </c>
      <c r="S84">
        <v>2</v>
      </c>
      <c r="T84">
        <v>6</v>
      </c>
      <c r="U84">
        <v>8</v>
      </c>
      <c r="V84">
        <v>8</v>
      </c>
      <c r="W84">
        <v>3</v>
      </c>
      <c r="X84">
        <v>1</v>
      </c>
      <c r="Y84">
        <v>0</v>
      </c>
      <c r="Z84">
        <v>1</v>
      </c>
      <c r="AA84">
        <v>37.6</v>
      </c>
      <c r="AB84">
        <v>0</v>
      </c>
      <c r="AC84">
        <v>0</v>
      </c>
      <c r="AD84">
        <v>-9</v>
      </c>
    </row>
    <row r="85" spans="1:30" x14ac:dyDescent="0.3">
      <c r="A85">
        <v>74</v>
      </c>
      <c r="B85" t="s">
        <v>207</v>
      </c>
      <c r="C85" t="s">
        <v>106</v>
      </c>
      <c r="D85">
        <v>30</v>
      </c>
      <c r="E85">
        <v>1</v>
      </c>
      <c r="F85">
        <v>0</v>
      </c>
      <c r="G85">
        <v>1</v>
      </c>
      <c r="H85">
        <v>28.4</v>
      </c>
      <c r="I85">
        <v>16</v>
      </c>
      <c r="J85">
        <v>6</v>
      </c>
      <c r="K85">
        <v>12</v>
      </c>
      <c r="L85">
        <v>50</v>
      </c>
      <c r="M85">
        <v>2</v>
      </c>
      <c r="N85">
        <v>4</v>
      </c>
      <c r="O85">
        <v>50</v>
      </c>
      <c r="P85">
        <v>2</v>
      </c>
      <c r="Q85">
        <v>2</v>
      </c>
      <c r="R85">
        <v>100</v>
      </c>
      <c r="S85">
        <v>0</v>
      </c>
      <c r="T85">
        <v>5</v>
      </c>
      <c r="U85">
        <v>5</v>
      </c>
      <c r="V85">
        <v>2</v>
      </c>
      <c r="W85">
        <v>2</v>
      </c>
      <c r="X85">
        <v>0</v>
      </c>
      <c r="Y85">
        <v>0</v>
      </c>
      <c r="Z85">
        <v>3</v>
      </c>
      <c r="AA85">
        <v>23</v>
      </c>
      <c r="AB85">
        <v>0</v>
      </c>
      <c r="AC85">
        <v>0</v>
      </c>
      <c r="AD85">
        <v>-16</v>
      </c>
    </row>
    <row r="86" spans="1:30" x14ac:dyDescent="0.3">
      <c r="A86">
        <v>74</v>
      </c>
      <c r="B86" t="s">
        <v>103</v>
      </c>
      <c r="C86" t="s">
        <v>104</v>
      </c>
      <c r="D86">
        <v>24</v>
      </c>
      <c r="E86">
        <v>1</v>
      </c>
      <c r="F86">
        <v>1</v>
      </c>
      <c r="G86">
        <v>0</v>
      </c>
      <c r="H86">
        <v>36.200000000000003</v>
      </c>
      <c r="I86">
        <v>16</v>
      </c>
      <c r="J86">
        <v>4</v>
      </c>
      <c r="K86">
        <v>15</v>
      </c>
      <c r="L86">
        <v>26.7</v>
      </c>
      <c r="M86">
        <v>2</v>
      </c>
      <c r="N86">
        <v>3</v>
      </c>
      <c r="O86">
        <v>66.7</v>
      </c>
      <c r="P86">
        <v>6</v>
      </c>
      <c r="Q86">
        <v>9</v>
      </c>
      <c r="R86">
        <v>66.7</v>
      </c>
      <c r="S86">
        <v>1</v>
      </c>
      <c r="T86">
        <v>0</v>
      </c>
      <c r="U86">
        <v>1</v>
      </c>
      <c r="V86">
        <v>10</v>
      </c>
      <c r="W86">
        <v>6</v>
      </c>
      <c r="X86">
        <v>1</v>
      </c>
      <c r="Y86">
        <v>0</v>
      </c>
      <c r="Z86">
        <v>0</v>
      </c>
      <c r="AA86">
        <v>29.2</v>
      </c>
      <c r="AB86">
        <v>1</v>
      </c>
      <c r="AC86">
        <v>0</v>
      </c>
      <c r="AD86">
        <v>-9</v>
      </c>
    </row>
    <row r="87" spans="1:30" x14ac:dyDescent="0.3">
      <c r="A87">
        <v>86</v>
      </c>
      <c r="B87" t="s">
        <v>117</v>
      </c>
      <c r="C87" t="s">
        <v>110</v>
      </c>
      <c r="D87">
        <v>30</v>
      </c>
      <c r="E87">
        <v>1</v>
      </c>
      <c r="F87">
        <v>0</v>
      </c>
      <c r="G87">
        <v>1</v>
      </c>
      <c r="H87">
        <v>35.9</v>
      </c>
      <c r="I87">
        <v>15</v>
      </c>
      <c r="J87">
        <v>6</v>
      </c>
      <c r="K87">
        <v>8</v>
      </c>
      <c r="L87">
        <v>75</v>
      </c>
      <c r="M87">
        <v>0</v>
      </c>
      <c r="N87">
        <v>0</v>
      </c>
      <c r="O87">
        <v>0</v>
      </c>
      <c r="P87">
        <v>3</v>
      </c>
      <c r="Q87">
        <v>6</v>
      </c>
      <c r="R87">
        <v>50</v>
      </c>
      <c r="S87">
        <v>2</v>
      </c>
      <c r="T87">
        <v>7</v>
      </c>
      <c r="U87">
        <v>9</v>
      </c>
      <c r="V87">
        <v>5</v>
      </c>
      <c r="W87">
        <v>2</v>
      </c>
      <c r="X87">
        <v>1</v>
      </c>
      <c r="Y87">
        <v>1</v>
      </c>
      <c r="Z87">
        <v>5</v>
      </c>
      <c r="AA87">
        <v>37.299999999999997</v>
      </c>
      <c r="AB87">
        <v>0</v>
      </c>
      <c r="AC87">
        <v>0</v>
      </c>
      <c r="AD87">
        <v>7</v>
      </c>
    </row>
    <row r="88" spans="1:30" x14ac:dyDescent="0.3">
      <c r="A88">
        <v>86</v>
      </c>
      <c r="B88" t="s">
        <v>143</v>
      </c>
      <c r="C88" t="s">
        <v>129</v>
      </c>
      <c r="D88">
        <v>31</v>
      </c>
      <c r="E88">
        <v>1</v>
      </c>
      <c r="F88">
        <v>0</v>
      </c>
      <c r="G88">
        <v>1</v>
      </c>
      <c r="H88">
        <v>38</v>
      </c>
      <c r="I88">
        <v>15</v>
      </c>
      <c r="J88">
        <v>6</v>
      </c>
      <c r="K88">
        <v>17</v>
      </c>
      <c r="L88">
        <v>35.299999999999997</v>
      </c>
      <c r="M88">
        <v>3</v>
      </c>
      <c r="N88">
        <v>7</v>
      </c>
      <c r="O88">
        <v>42.9</v>
      </c>
      <c r="P88">
        <v>0</v>
      </c>
      <c r="Q88">
        <v>0</v>
      </c>
      <c r="R88">
        <v>0</v>
      </c>
      <c r="S88">
        <v>0</v>
      </c>
      <c r="T88">
        <v>1</v>
      </c>
      <c r="U88">
        <v>1</v>
      </c>
      <c r="V88">
        <v>3</v>
      </c>
      <c r="W88">
        <v>3</v>
      </c>
      <c r="X88">
        <v>0</v>
      </c>
      <c r="Y88">
        <v>0</v>
      </c>
      <c r="Z88">
        <v>2</v>
      </c>
      <c r="AA88">
        <v>17.7</v>
      </c>
      <c r="AB88">
        <v>0</v>
      </c>
      <c r="AC88">
        <v>0</v>
      </c>
      <c r="AD88">
        <v>-20</v>
      </c>
    </row>
    <row r="89" spans="1:30" x14ac:dyDescent="0.3">
      <c r="A89">
        <v>86</v>
      </c>
      <c r="B89" t="s">
        <v>547</v>
      </c>
      <c r="C89" t="s">
        <v>141</v>
      </c>
      <c r="D89">
        <v>24</v>
      </c>
      <c r="E89">
        <v>1</v>
      </c>
      <c r="F89">
        <v>1</v>
      </c>
      <c r="G89">
        <v>0</v>
      </c>
      <c r="H89">
        <v>33.200000000000003</v>
      </c>
      <c r="I89">
        <v>15</v>
      </c>
      <c r="J89">
        <v>5</v>
      </c>
      <c r="K89">
        <v>11</v>
      </c>
      <c r="L89">
        <v>45.5</v>
      </c>
      <c r="M89">
        <v>3</v>
      </c>
      <c r="N89">
        <v>6</v>
      </c>
      <c r="O89">
        <v>50</v>
      </c>
      <c r="P89">
        <v>2</v>
      </c>
      <c r="Q89">
        <v>2</v>
      </c>
      <c r="R89">
        <v>100</v>
      </c>
      <c r="S89">
        <v>1</v>
      </c>
      <c r="T89">
        <v>1</v>
      </c>
      <c r="U89">
        <v>2</v>
      </c>
      <c r="V89">
        <v>2</v>
      </c>
      <c r="W89">
        <v>0</v>
      </c>
      <c r="X89">
        <v>0</v>
      </c>
      <c r="Y89">
        <v>0</v>
      </c>
      <c r="Z89">
        <v>2</v>
      </c>
      <c r="AA89">
        <v>20.399999999999999</v>
      </c>
      <c r="AB89">
        <v>0</v>
      </c>
      <c r="AC89">
        <v>0</v>
      </c>
      <c r="AD89">
        <v>14</v>
      </c>
    </row>
    <row r="90" spans="1:30" x14ac:dyDescent="0.3">
      <c r="A90">
        <v>86</v>
      </c>
      <c r="B90" t="s">
        <v>452</v>
      </c>
      <c r="C90" t="s">
        <v>96</v>
      </c>
      <c r="D90">
        <v>23</v>
      </c>
      <c r="E90">
        <v>1</v>
      </c>
      <c r="F90">
        <v>0</v>
      </c>
      <c r="G90">
        <v>1</v>
      </c>
      <c r="H90">
        <v>32.5</v>
      </c>
      <c r="I90">
        <v>15</v>
      </c>
      <c r="J90">
        <v>6</v>
      </c>
      <c r="K90">
        <v>15</v>
      </c>
      <c r="L90">
        <v>40</v>
      </c>
      <c r="M90">
        <v>1</v>
      </c>
      <c r="N90">
        <v>7</v>
      </c>
      <c r="O90">
        <v>14.3</v>
      </c>
      <c r="P90">
        <v>2</v>
      </c>
      <c r="Q90">
        <v>2</v>
      </c>
      <c r="R90">
        <v>100</v>
      </c>
      <c r="S90">
        <v>1</v>
      </c>
      <c r="T90">
        <v>4</v>
      </c>
      <c r="U90">
        <v>5</v>
      </c>
      <c r="V90">
        <v>3</v>
      </c>
      <c r="W90">
        <v>1</v>
      </c>
      <c r="X90">
        <v>1</v>
      </c>
      <c r="Y90">
        <v>0</v>
      </c>
      <c r="Z90">
        <v>1</v>
      </c>
      <c r="AA90">
        <v>27.5</v>
      </c>
      <c r="AB90">
        <v>0</v>
      </c>
      <c r="AC90">
        <v>0</v>
      </c>
      <c r="AD90">
        <v>-15</v>
      </c>
    </row>
    <row r="91" spans="1:30" x14ac:dyDescent="0.3">
      <c r="A91">
        <v>86</v>
      </c>
      <c r="B91" t="s">
        <v>68</v>
      </c>
      <c r="C91" t="s">
        <v>58</v>
      </c>
      <c r="D91">
        <v>29</v>
      </c>
      <c r="E91">
        <v>1</v>
      </c>
      <c r="F91">
        <v>1</v>
      </c>
      <c r="G91">
        <v>0</v>
      </c>
      <c r="H91">
        <v>36</v>
      </c>
      <c r="I91">
        <v>15</v>
      </c>
      <c r="J91">
        <v>5</v>
      </c>
      <c r="K91">
        <v>10</v>
      </c>
      <c r="L91">
        <v>50</v>
      </c>
      <c r="M91">
        <v>2</v>
      </c>
      <c r="N91">
        <v>3</v>
      </c>
      <c r="O91">
        <v>66.7</v>
      </c>
      <c r="P91">
        <v>3</v>
      </c>
      <c r="Q91">
        <v>4</v>
      </c>
      <c r="R91">
        <v>75</v>
      </c>
      <c r="S91">
        <v>3</v>
      </c>
      <c r="T91">
        <v>1</v>
      </c>
      <c r="U91">
        <v>4</v>
      </c>
      <c r="V91">
        <v>11</v>
      </c>
      <c r="W91">
        <v>1</v>
      </c>
      <c r="X91">
        <v>2</v>
      </c>
      <c r="Y91">
        <v>0</v>
      </c>
      <c r="Z91">
        <v>4</v>
      </c>
      <c r="AA91">
        <v>41.3</v>
      </c>
      <c r="AB91">
        <v>1</v>
      </c>
      <c r="AC91">
        <v>0</v>
      </c>
      <c r="AD91">
        <v>0</v>
      </c>
    </row>
    <row r="92" spans="1:30" x14ac:dyDescent="0.3">
      <c r="A92">
        <v>86</v>
      </c>
      <c r="B92" t="s">
        <v>346</v>
      </c>
      <c r="C92" t="s">
        <v>116</v>
      </c>
      <c r="D92">
        <v>19</v>
      </c>
      <c r="E92">
        <v>1</v>
      </c>
      <c r="F92">
        <v>0</v>
      </c>
      <c r="G92">
        <v>1</v>
      </c>
      <c r="H92">
        <v>24.1</v>
      </c>
      <c r="I92">
        <v>15</v>
      </c>
      <c r="J92">
        <v>7</v>
      </c>
      <c r="K92">
        <v>13</v>
      </c>
      <c r="L92">
        <v>53.8</v>
      </c>
      <c r="M92">
        <v>1</v>
      </c>
      <c r="N92">
        <v>3</v>
      </c>
      <c r="O92">
        <v>33.299999999999997</v>
      </c>
      <c r="P92">
        <v>0</v>
      </c>
      <c r="Q92">
        <v>0</v>
      </c>
      <c r="R92">
        <v>0</v>
      </c>
      <c r="S92">
        <v>0</v>
      </c>
      <c r="T92">
        <v>3</v>
      </c>
      <c r="U92">
        <v>3</v>
      </c>
      <c r="V92">
        <v>1</v>
      </c>
      <c r="W92">
        <v>0</v>
      </c>
      <c r="X92">
        <v>0</v>
      </c>
      <c r="Y92">
        <v>0</v>
      </c>
      <c r="Z92">
        <v>1</v>
      </c>
      <c r="AA92">
        <v>20.100000000000001</v>
      </c>
      <c r="AB92">
        <v>0</v>
      </c>
      <c r="AC92">
        <v>0</v>
      </c>
      <c r="AD92">
        <v>-26</v>
      </c>
    </row>
    <row r="93" spans="1:30" x14ac:dyDescent="0.3">
      <c r="A93">
        <v>86</v>
      </c>
      <c r="B93" t="s">
        <v>155</v>
      </c>
      <c r="C93" t="s">
        <v>139</v>
      </c>
      <c r="D93">
        <v>24</v>
      </c>
      <c r="E93">
        <v>1</v>
      </c>
      <c r="F93">
        <v>1</v>
      </c>
      <c r="G93">
        <v>0</v>
      </c>
      <c r="H93">
        <v>30.9</v>
      </c>
      <c r="I93">
        <v>15</v>
      </c>
      <c r="J93">
        <v>6</v>
      </c>
      <c r="K93">
        <v>14</v>
      </c>
      <c r="L93">
        <v>42.9</v>
      </c>
      <c r="M93">
        <v>3</v>
      </c>
      <c r="N93">
        <v>7</v>
      </c>
      <c r="O93">
        <v>42.9</v>
      </c>
      <c r="P93">
        <v>0</v>
      </c>
      <c r="Q93">
        <v>0</v>
      </c>
      <c r="R93">
        <v>0</v>
      </c>
      <c r="S93">
        <v>1</v>
      </c>
      <c r="T93">
        <v>5</v>
      </c>
      <c r="U93">
        <v>6</v>
      </c>
      <c r="V93">
        <v>0</v>
      </c>
      <c r="W93">
        <v>1</v>
      </c>
      <c r="X93">
        <v>0</v>
      </c>
      <c r="Y93">
        <v>0</v>
      </c>
      <c r="Z93">
        <v>1</v>
      </c>
      <c r="AA93">
        <v>21.2</v>
      </c>
      <c r="AB93">
        <v>0</v>
      </c>
      <c r="AC93">
        <v>0</v>
      </c>
      <c r="AD93">
        <v>13</v>
      </c>
    </row>
    <row r="94" spans="1:30" x14ac:dyDescent="0.3">
      <c r="A94">
        <v>86</v>
      </c>
      <c r="B94" t="s">
        <v>252</v>
      </c>
      <c r="C94" t="s">
        <v>157</v>
      </c>
      <c r="D94">
        <v>25</v>
      </c>
      <c r="E94">
        <v>1</v>
      </c>
      <c r="F94">
        <v>1</v>
      </c>
      <c r="G94">
        <v>0</v>
      </c>
      <c r="H94">
        <v>19.7</v>
      </c>
      <c r="I94">
        <v>15</v>
      </c>
      <c r="J94">
        <v>6</v>
      </c>
      <c r="K94">
        <v>12</v>
      </c>
      <c r="L94">
        <v>50</v>
      </c>
      <c r="M94">
        <v>3</v>
      </c>
      <c r="N94">
        <v>8</v>
      </c>
      <c r="O94">
        <v>37.5</v>
      </c>
      <c r="P94">
        <v>0</v>
      </c>
      <c r="Q94">
        <v>0</v>
      </c>
      <c r="R94">
        <v>0</v>
      </c>
      <c r="S94">
        <v>0</v>
      </c>
      <c r="T94">
        <v>2</v>
      </c>
      <c r="U94">
        <v>2</v>
      </c>
      <c r="V94">
        <v>0</v>
      </c>
      <c r="W94">
        <v>0</v>
      </c>
      <c r="X94">
        <v>0</v>
      </c>
      <c r="Y94">
        <v>1</v>
      </c>
      <c r="Z94">
        <v>1</v>
      </c>
      <c r="AA94">
        <v>20.399999999999999</v>
      </c>
      <c r="AB94">
        <v>0</v>
      </c>
      <c r="AC94">
        <v>0</v>
      </c>
      <c r="AD94">
        <v>11</v>
      </c>
    </row>
    <row r="95" spans="1:30" x14ac:dyDescent="0.3">
      <c r="A95">
        <v>86</v>
      </c>
      <c r="B95" t="s">
        <v>379</v>
      </c>
      <c r="C95" t="s">
        <v>131</v>
      </c>
      <c r="D95">
        <v>31</v>
      </c>
      <c r="E95">
        <v>1</v>
      </c>
      <c r="F95">
        <v>0</v>
      </c>
      <c r="G95">
        <v>1</v>
      </c>
      <c r="H95">
        <v>27.7</v>
      </c>
      <c r="I95">
        <v>15</v>
      </c>
      <c r="J95">
        <v>7</v>
      </c>
      <c r="K95">
        <v>13</v>
      </c>
      <c r="L95">
        <v>53.8</v>
      </c>
      <c r="M95">
        <v>1</v>
      </c>
      <c r="N95">
        <v>1</v>
      </c>
      <c r="O95">
        <v>100</v>
      </c>
      <c r="P95">
        <v>0</v>
      </c>
      <c r="Q95">
        <v>0</v>
      </c>
      <c r="R95">
        <v>0</v>
      </c>
      <c r="S95">
        <v>1</v>
      </c>
      <c r="T95">
        <v>4</v>
      </c>
      <c r="U95">
        <v>5</v>
      </c>
      <c r="V95">
        <v>7</v>
      </c>
      <c r="W95">
        <v>3</v>
      </c>
      <c r="X95">
        <v>2</v>
      </c>
      <c r="Y95">
        <v>0</v>
      </c>
      <c r="Z95">
        <v>2</v>
      </c>
      <c r="AA95">
        <v>34.5</v>
      </c>
      <c r="AB95">
        <v>0</v>
      </c>
      <c r="AC95">
        <v>0</v>
      </c>
      <c r="AD95">
        <v>-14</v>
      </c>
    </row>
    <row r="96" spans="1:30" x14ac:dyDescent="0.3">
      <c r="A96">
        <v>95</v>
      </c>
      <c r="B96" t="s">
        <v>77</v>
      </c>
      <c r="C96" t="s">
        <v>71</v>
      </c>
      <c r="D96">
        <v>24</v>
      </c>
      <c r="E96">
        <v>1</v>
      </c>
      <c r="F96">
        <v>1</v>
      </c>
      <c r="G96">
        <v>0</v>
      </c>
      <c r="H96">
        <v>30.2</v>
      </c>
      <c r="I96">
        <v>14</v>
      </c>
      <c r="J96">
        <v>5</v>
      </c>
      <c r="K96">
        <v>10</v>
      </c>
      <c r="L96">
        <v>50</v>
      </c>
      <c r="M96">
        <v>0</v>
      </c>
      <c r="N96">
        <v>0</v>
      </c>
      <c r="O96">
        <v>0</v>
      </c>
      <c r="P96">
        <v>4</v>
      </c>
      <c r="Q96">
        <v>4</v>
      </c>
      <c r="R96">
        <v>100</v>
      </c>
      <c r="S96">
        <v>2</v>
      </c>
      <c r="T96">
        <v>6</v>
      </c>
      <c r="U96">
        <v>8</v>
      </c>
      <c r="V96">
        <v>0</v>
      </c>
      <c r="W96">
        <v>1</v>
      </c>
      <c r="X96">
        <v>0</v>
      </c>
      <c r="Y96">
        <v>0</v>
      </c>
      <c r="Z96">
        <v>1</v>
      </c>
      <c r="AA96">
        <v>22.6</v>
      </c>
      <c r="AB96">
        <v>0</v>
      </c>
      <c r="AC96">
        <v>0</v>
      </c>
      <c r="AD96">
        <v>-3</v>
      </c>
    </row>
    <row r="97" spans="1:30" x14ac:dyDescent="0.3">
      <c r="A97">
        <v>95</v>
      </c>
      <c r="B97" t="s">
        <v>439</v>
      </c>
      <c r="C97" t="s">
        <v>119</v>
      </c>
      <c r="D97">
        <v>20</v>
      </c>
      <c r="E97">
        <v>1</v>
      </c>
      <c r="F97">
        <v>1</v>
      </c>
      <c r="G97">
        <v>0</v>
      </c>
      <c r="H97">
        <v>36.4</v>
      </c>
      <c r="I97">
        <v>14</v>
      </c>
      <c r="J97">
        <v>6</v>
      </c>
      <c r="K97">
        <v>11</v>
      </c>
      <c r="L97">
        <v>54.5</v>
      </c>
      <c r="M97">
        <v>1</v>
      </c>
      <c r="N97">
        <v>5</v>
      </c>
      <c r="O97">
        <v>20</v>
      </c>
      <c r="P97">
        <v>1</v>
      </c>
      <c r="Q97">
        <v>2</v>
      </c>
      <c r="R97">
        <v>50</v>
      </c>
      <c r="S97">
        <v>2</v>
      </c>
      <c r="T97">
        <v>4</v>
      </c>
      <c r="U97">
        <v>6</v>
      </c>
      <c r="V97">
        <v>4</v>
      </c>
      <c r="W97">
        <v>3</v>
      </c>
      <c r="X97">
        <v>0</v>
      </c>
      <c r="Y97">
        <v>1</v>
      </c>
      <c r="Z97">
        <v>2</v>
      </c>
      <c r="AA97">
        <v>27.2</v>
      </c>
      <c r="AB97">
        <v>0</v>
      </c>
      <c r="AC97">
        <v>0</v>
      </c>
      <c r="AD97">
        <v>3</v>
      </c>
    </row>
    <row r="98" spans="1:30" x14ac:dyDescent="0.3">
      <c r="A98">
        <v>95</v>
      </c>
      <c r="B98" t="s">
        <v>221</v>
      </c>
      <c r="C98" t="s">
        <v>146</v>
      </c>
      <c r="D98">
        <v>19</v>
      </c>
      <c r="E98">
        <v>1</v>
      </c>
      <c r="F98">
        <v>0</v>
      </c>
      <c r="G98">
        <v>1</v>
      </c>
      <c r="H98">
        <v>29.7</v>
      </c>
      <c r="I98">
        <v>14</v>
      </c>
      <c r="J98">
        <v>6</v>
      </c>
      <c r="K98">
        <v>13</v>
      </c>
      <c r="L98">
        <v>46.2</v>
      </c>
      <c r="M98">
        <v>0</v>
      </c>
      <c r="N98">
        <v>1</v>
      </c>
      <c r="O98">
        <v>0</v>
      </c>
      <c r="P98">
        <v>2</v>
      </c>
      <c r="Q98">
        <v>2</v>
      </c>
      <c r="R98">
        <v>100</v>
      </c>
      <c r="S98">
        <v>4</v>
      </c>
      <c r="T98">
        <v>7</v>
      </c>
      <c r="U98">
        <v>11</v>
      </c>
      <c r="V98">
        <v>6</v>
      </c>
      <c r="W98">
        <v>0</v>
      </c>
      <c r="X98">
        <v>1</v>
      </c>
      <c r="Y98">
        <v>1</v>
      </c>
      <c r="Z98">
        <v>2</v>
      </c>
      <c r="AA98">
        <v>42.2</v>
      </c>
      <c r="AB98">
        <v>1</v>
      </c>
      <c r="AC98">
        <v>0</v>
      </c>
      <c r="AD98">
        <v>-18</v>
      </c>
    </row>
    <row r="99" spans="1:30" x14ac:dyDescent="0.3">
      <c r="A99">
        <v>95</v>
      </c>
      <c r="B99" t="s">
        <v>236</v>
      </c>
      <c r="C99" t="s">
        <v>106</v>
      </c>
      <c r="D99">
        <v>25</v>
      </c>
      <c r="E99">
        <v>1</v>
      </c>
      <c r="F99">
        <v>0</v>
      </c>
      <c r="G99">
        <v>1</v>
      </c>
      <c r="H99">
        <v>21.6</v>
      </c>
      <c r="I99">
        <v>14</v>
      </c>
      <c r="J99">
        <v>6</v>
      </c>
      <c r="K99">
        <v>8</v>
      </c>
      <c r="L99">
        <v>75</v>
      </c>
      <c r="M99">
        <v>1</v>
      </c>
      <c r="N99">
        <v>1</v>
      </c>
      <c r="O99">
        <v>100</v>
      </c>
      <c r="P99">
        <v>1</v>
      </c>
      <c r="Q99">
        <v>1</v>
      </c>
      <c r="R99">
        <v>100</v>
      </c>
      <c r="S99">
        <v>1</v>
      </c>
      <c r="T99">
        <v>1</v>
      </c>
      <c r="U99">
        <v>2</v>
      </c>
      <c r="V99">
        <v>1</v>
      </c>
      <c r="W99">
        <v>1</v>
      </c>
      <c r="X99">
        <v>1</v>
      </c>
      <c r="Y99">
        <v>0</v>
      </c>
      <c r="Z99">
        <v>2</v>
      </c>
      <c r="AA99">
        <v>19.899999999999999</v>
      </c>
      <c r="AB99">
        <v>0</v>
      </c>
      <c r="AC99">
        <v>0</v>
      </c>
      <c r="AD99">
        <v>15</v>
      </c>
    </row>
    <row r="100" spans="1:30" x14ac:dyDescent="0.3">
      <c r="A100">
        <v>95</v>
      </c>
      <c r="B100" t="s">
        <v>265</v>
      </c>
      <c r="C100" t="s">
        <v>122</v>
      </c>
      <c r="D100">
        <v>21</v>
      </c>
      <c r="E100">
        <v>1</v>
      </c>
      <c r="F100">
        <v>0</v>
      </c>
      <c r="G100">
        <v>1</v>
      </c>
      <c r="H100">
        <v>20.3</v>
      </c>
      <c r="I100">
        <v>14</v>
      </c>
      <c r="J100">
        <v>5</v>
      </c>
      <c r="K100">
        <v>12</v>
      </c>
      <c r="L100">
        <v>41.7</v>
      </c>
      <c r="M100">
        <v>0</v>
      </c>
      <c r="N100">
        <v>1</v>
      </c>
      <c r="O100">
        <v>0</v>
      </c>
      <c r="P100">
        <v>4</v>
      </c>
      <c r="Q100">
        <v>4</v>
      </c>
      <c r="R100">
        <v>100</v>
      </c>
      <c r="S100">
        <v>3</v>
      </c>
      <c r="T100">
        <v>3</v>
      </c>
      <c r="U100">
        <v>6</v>
      </c>
      <c r="V100">
        <v>1</v>
      </c>
      <c r="W100">
        <v>1</v>
      </c>
      <c r="X100">
        <v>1</v>
      </c>
      <c r="Y100">
        <v>0</v>
      </c>
      <c r="Z100">
        <v>1</v>
      </c>
      <c r="AA100">
        <v>24.7</v>
      </c>
      <c r="AB100">
        <v>0</v>
      </c>
      <c r="AC100">
        <v>0</v>
      </c>
      <c r="AD100">
        <v>-18</v>
      </c>
    </row>
    <row r="101" spans="1:30" x14ac:dyDescent="0.3">
      <c r="A101">
        <v>95</v>
      </c>
      <c r="B101" t="s">
        <v>63</v>
      </c>
      <c r="C101" t="s">
        <v>58</v>
      </c>
      <c r="D101">
        <v>23</v>
      </c>
      <c r="E101">
        <v>1</v>
      </c>
      <c r="F101">
        <v>1</v>
      </c>
      <c r="G101">
        <v>0</v>
      </c>
      <c r="H101">
        <v>16.399999999999999</v>
      </c>
      <c r="I101">
        <v>14</v>
      </c>
      <c r="J101">
        <v>6</v>
      </c>
      <c r="K101">
        <v>11</v>
      </c>
      <c r="L101">
        <v>54.5</v>
      </c>
      <c r="M101">
        <v>1</v>
      </c>
      <c r="N101">
        <v>3</v>
      </c>
      <c r="O101">
        <v>33.299999999999997</v>
      </c>
      <c r="P101">
        <v>1</v>
      </c>
      <c r="Q101">
        <v>2</v>
      </c>
      <c r="R101">
        <v>50</v>
      </c>
      <c r="S101">
        <v>2</v>
      </c>
      <c r="T101">
        <v>2</v>
      </c>
      <c r="U101">
        <v>4</v>
      </c>
      <c r="V101">
        <v>1</v>
      </c>
      <c r="W101">
        <v>1</v>
      </c>
      <c r="X101">
        <v>0</v>
      </c>
      <c r="Y101">
        <v>0</v>
      </c>
      <c r="Z101">
        <v>3</v>
      </c>
      <c r="AA101">
        <v>19.3</v>
      </c>
      <c r="AB101">
        <v>0</v>
      </c>
      <c r="AC101">
        <v>0</v>
      </c>
      <c r="AD101">
        <v>1</v>
      </c>
    </row>
    <row r="102" spans="1:30" x14ac:dyDescent="0.3">
      <c r="A102">
        <v>95</v>
      </c>
      <c r="B102" t="s">
        <v>413</v>
      </c>
      <c r="C102" t="s">
        <v>122</v>
      </c>
      <c r="D102">
        <v>21</v>
      </c>
      <c r="E102">
        <v>1</v>
      </c>
      <c r="F102">
        <v>0</v>
      </c>
      <c r="G102">
        <v>1</v>
      </c>
      <c r="H102">
        <v>37.299999999999997</v>
      </c>
      <c r="I102">
        <v>14</v>
      </c>
      <c r="J102">
        <v>6</v>
      </c>
      <c r="K102">
        <v>17</v>
      </c>
      <c r="L102">
        <v>35.299999999999997</v>
      </c>
      <c r="M102">
        <v>0</v>
      </c>
      <c r="N102">
        <v>3</v>
      </c>
      <c r="O102">
        <v>0</v>
      </c>
      <c r="P102">
        <v>2</v>
      </c>
      <c r="Q102">
        <v>5</v>
      </c>
      <c r="R102">
        <v>40</v>
      </c>
      <c r="S102">
        <v>0</v>
      </c>
      <c r="T102">
        <v>3</v>
      </c>
      <c r="U102">
        <v>3</v>
      </c>
      <c r="V102">
        <v>5</v>
      </c>
      <c r="W102">
        <v>0</v>
      </c>
      <c r="X102">
        <v>2</v>
      </c>
      <c r="Y102">
        <v>0</v>
      </c>
      <c r="Z102">
        <v>4</v>
      </c>
      <c r="AA102">
        <v>31.1</v>
      </c>
      <c r="AB102">
        <v>0</v>
      </c>
      <c r="AC102">
        <v>0</v>
      </c>
      <c r="AD102">
        <v>-1</v>
      </c>
    </row>
    <row r="103" spans="1:30" x14ac:dyDescent="0.3">
      <c r="A103">
        <v>95</v>
      </c>
      <c r="B103" t="s">
        <v>251</v>
      </c>
      <c r="C103" t="s">
        <v>102</v>
      </c>
      <c r="D103">
        <v>29</v>
      </c>
      <c r="E103">
        <v>1</v>
      </c>
      <c r="F103">
        <v>0</v>
      </c>
      <c r="G103">
        <v>1</v>
      </c>
      <c r="H103">
        <v>30.2</v>
      </c>
      <c r="I103">
        <v>14</v>
      </c>
      <c r="J103">
        <v>5</v>
      </c>
      <c r="K103">
        <v>8</v>
      </c>
      <c r="L103">
        <v>62.5</v>
      </c>
      <c r="M103">
        <v>4</v>
      </c>
      <c r="N103">
        <v>7</v>
      </c>
      <c r="O103">
        <v>57.1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5</v>
      </c>
      <c r="W103">
        <v>1</v>
      </c>
      <c r="X103">
        <v>2</v>
      </c>
      <c r="Y103">
        <v>0</v>
      </c>
      <c r="Z103">
        <v>2</v>
      </c>
      <c r="AA103">
        <v>26.5</v>
      </c>
      <c r="AB103">
        <v>0</v>
      </c>
      <c r="AC103">
        <v>0</v>
      </c>
      <c r="AD103">
        <v>-10</v>
      </c>
    </row>
    <row r="104" spans="1:30" x14ac:dyDescent="0.3">
      <c r="A104">
        <v>95</v>
      </c>
      <c r="B104" t="s">
        <v>233</v>
      </c>
      <c r="C104" t="s">
        <v>119</v>
      </c>
      <c r="D104">
        <v>25</v>
      </c>
      <c r="E104">
        <v>1</v>
      </c>
      <c r="F104">
        <v>1</v>
      </c>
      <c r="G104">
        <v>0</v>
      </c>
      <c r="H104">
        <v>26.2</v>
      </c>
      <c r="I104">
        <v>14</v>
      </c>
      <c r="J104">
        <v>6</v>
      </c>
      <c r="K104">
        <v>9</v>
      </c>
      <c r="L104">
        <v>66.7</v>
      </c>
      <c r="M104">
        <v>0</v>
      </c>
      <c r="N104">
        <v>0</v>
      </c>
      <c r="O104">
        <v>0</v>
      </c>
      <c r="P104">
        <v>2</v>
      </c>
      <c r="Q104">
        <v>4</v>
      </c>
      <c r="R104">
        <v>50</v>
      </c>
      <c r="S104">
        <v>4</v>
      </c>
      <c r="T104">
        <v>7</v>
      </c>
      <c r="U104">
        <v>11</v>
      </c>
      <c r="V104">
        <v>0</v>
      </c>
      <c r="W104">
        <v>1</v>
      </c>
      <c r="X104">
        <v>0</v>
      </c>
      <c r="Y104">
        <v>0</v>
      </c>
      <c r="Z104">
        <v>4</v>
      </c>
      <c r="AA104">
        <v>26.2</v>
      </c>
      <c r="AB104">
        <v>1</v>
      </c>
      <c r="AC104">
        <v>0</v>
      </c>
      <c r="AD104">
        <v>-14</v>
      </c>
    </row>
    <row r="105" spans="1:30" x14ac:dyDescent="0.3">
      <c r="A105">
        <v>95</v>
      </c>
      <c r="B105" t="s">
        <v>541</v>
      </c>
      <c r="C105" t="s">
        <v>157</v>
      </c>
      <c r="D105">
        <v>22</v>
      </c>
      <c r="E105">
        <v>1</v>
      </c>
      <c r="F105">
        <v>1</v>
      </c>
      <c r="G105">
        <v>0</v>
      </c>
      <c r="H105">
        <v>37.700000000000003</v>
      </c>
      <c r="I105">
        <v>14</v>
      </c>
      <c r="J105">
        <v>5</v>
      </c>
      <c r="K105">
        <v>12</v>
      </c>
      <c r="L105">
        <v>41.7</v>
      </c>
      <c r="M105">
        <v>4</v>
      </c>
      <c r="N105">
        <v>9</v>
      </c>
      <c r="O105">
        <v>44.4</v>
      </c>
      <c r="P105">
        <v>0</v>
      </c>
      <c r="Q105">
        <v>0</v>
      </c>
      <c r="R105">
        <v>0</v>
      </c>
      <c r="S105">
        <v>1</v>
      </c>
      <c r="T105">
        <v>8</v>
      </c>
      <c r="U105">
        <v>9</v>
      </c>
      <c r="V105">
        <v>6</v>
      </c>
      <c r="W105">
        <v>1</v>
      </c>
      <c r="X105">
        <v>2</v>
      </c>
      <c r="Y105">
        <v>0</v>
      </c>
      <c r="Z105">
        <v>2</v>
      </c>
      <c r="AA105">
        <v>38.799999999999997</v>
      </c>
      <c r="AB105">
        <v>0</v>
      </c>
      <c r="AC105">
        <v>0</v>
      </c>
      <c r="AD105">
        <v>13</v>
      </c>
    </row>
    <row r="106" spans="1:30" x14ac:dyDescent="0.3">
      <c r="A106">
        <v>95</v>
      </c>
      <c r="B106" t="s">
        <v>190</v>
      </c>
      <c r="C106" t="s">
        <v>125</v>
      </c>
      <c r="D106">
        <v>23</v>
      </c>
      <c r="E106">
        <v>1</v>
      </c>
      <c r="F106">
        <v>0</v>
      </c>
      <c r="G106">
        <v>1</v>
      </c>
      <c r="H106">
        <v>29.2</v>
      </c>
      <c r="I106">
        <v>14</v>
      </c>
      <c r="J106">
        <v>5</v>
      </c>
      <c r="K106">
        <v>10</v>
      </c>
      <c r="L106">
        <v>50</v>
      </c>
      <c r="M106">
        <v>2</v>
      </c>
      <c r="N106">
        <v>6</v>
      </c>
      <c r="O106">
        <v>33.299999999999997</v>
      </c>
      <c r="P106">
        <v>2</v>
      </c>
      <c r="Q106">
        <v>2</v>
      </c>
      <c r="R106">
        <v>100</v>
      </c>
      <c r="S106">
        <v>3</v>
      </c>
      <c r="T106">
        <v>4</v>
      </c>
      <c r="U106">
        <v>7</v>
      </c>
      <c r="V106">
        <v>2</v>
      </c>
      <c r="W106">
        <v>1</v>
      </c>
      <c r="X106">
        <v>1</v>
      </c>
      <c r="Y106">
        <v>2</v>
      </c>
      <c r="Z106">
        <v>1</v>
      </c>
      <c r="AA106">
        <v>33.4</v>
      </c>
      <c r="AB106">
        <v>0</v>
      </c>
      <c r="AC106">
        <v>0</v>
      </c>
      <c r="AD106">
        <v>0</v>
      </c>
    </row>
    <row r="107" spans="1:30" x14ac:dyDescent="0.3">
      <c r="A107">
        <v>106</v>
      </c>
      <c r="B107" t="s">
        <v>294</v>
      </c>
      <c r="C107" t="s">
        <v>110</v>
      </c>
      <c r="D107">
        <v>24</v>
      </c>
      <c r="E107">
        <v>1</v>
      </c>
      <c r="F107">
        <v>0</v>
      </c>
      <c r="G107">
        <v>1</v>
      </c>
      <c r="H107">
        <v>37.299999999999997</v>
      </c>
      <c r="I107">
        <v>13</v>
      </c>
      <c r="J107">
        <v>6</v>
      </c>
      <c r="K107">
        <v>10</v>
      </c>
      <c r="L107">
        <v>60</v>
      </c>
      <c r="M107">
        <v>1</v>
      </c>
      <c r="N107">
        <v>3</v>
      </c>
      <c r="O107">
        <v>33.299999999999997</v>
      </c>
      <c r="P107">
        <v>0</v>
      </c>
      <c r="Q107">
        <v>1</v>
      </c>
      <c r="R107">
        <v>0</v>
      </c>
      <c r="S107">
        <v>0</v>
      </c>
      <c r="T107">
        <v>3</v>
      </c>
      <c r="U107">
        <v>3</v>
      </c>
      <c r="V107">
        <v>7</v>
      </c>
      <c r="W107">
        <v>5</v>
      </c>
      <c r="X107">
        <v>0</v>
      </c>
      <c r="Y107">
        <v>0</v>
      </c>
      <c r="Z107">
        <v>2</v>
      </c>
      <c r="AA107">
        <v>22.1</v>
      </c>
      <c r="AB107">
        <v>0</v>
      </c>
      <c r="AC107">
        <v>0</v>
      </c>
      <c r="AD107">
        <v>-11</v>
      </c>
    </row>
    <row r="108" spans="1:30" x14ac:dyDescent="0.3">
      <c r="A108">
        <v>106</v>
      </c>
      <c r="B108" t="s">
        <v>218</v>
      </c>
      <c r="C108" t="s">
        <v>135</v>
      </c>
      <c r="D108">
        <v>22</v>
      </c>
      <c r="E108">
        <v>1</v>
      </c>
      <c r="F108">
        <v>1</v>
      </c>
      <c r="G108">
        <v>0</v>
      </c>
      <c r="H108">
        <v>23.8</v>
      </c>
      <c r="I108">
        <v>13</v>
      </c>
      <c r="J108">
        <v>5</v>
      </c>
      <c r="K108">
        <v>11</v>
      </c>
      <c r="L108">
        <v>45.5</v>
      </c>
      <c r="M108">
        <v>2</v>
      </c>
      <c r="N108">
        <v>7</v>
      </c>
      <c r="O108">
        <v>28.6</v>
      </c>
      <c r="P108">
        <v>1</v>
      </c>
      <c r="Q108">
        <v>2</v>
      </c>
      <c r="R108">
        <v>50</v>
      </c>
      <c r="S108">
        <v>0</v>
      </c>
      <c r="T108">
        <v>2</v>
      </c>
      <c r="U108">
        <v>2</v>
      </c>
      <c r="V108">
        <v>8</v>
      </c>
      <c r="W108">
        <v>1</v>
      </c>
      <c r="X108">
        <v>3</v>
      </c>
      <c r="Y108">
        <v>0</v>
      </c>
      <c r="Z108">
        <v>2</v>
      </c>
      <c r="AA108">
        <v>35.4</v>
      </c>
      <c r="AB108">
        <v>0</v>
      </c>
      <c r="AC108">
        <v>0</v>
      </c>
      <c r="AD108">
        <v>2</v>
      </c>
    </row>
    <row r="109" spans="1:30" x14ac:dyDescent="0.3">
      <c r="A109">
        <v>106</v>
      </c>
      <c r="B109" t="s">
        <v>173</v>
      </c>
      <c r="C109" t="s">
        <v>92</v>
      </c>
      <c r="D109">
        <v>27</v>
      </c>
      <c r="E109">
        <v>1</v>
      </c>
      <c r="F109">
        <v>1</v>
      </c>
      <c r="G109">
        <v>0</v>
      </c>
      <c r="H109">
        <v>31.7</v>
      </c>
      <c r="I109">
        <v>13</v>
      </c>
      <c r="J109">
        <v>5</v>
      </c>
      <c r="K109">
        <v>14</v>
      </c>
      <c r="L109">
        <v>35.700000000000003</v>
      </c>
      <c r="M109">
        <v>2</v>
      </c>
      <c r="N109">
        <v>8</v>
      </c>
      <c r="O109">
        <v>25</v>
      </c>
      <c r="P109">
        <v>1</v>
      </c>
      <c r="Q109">
        <v>2</v>
      </c>
      <c r="R109">
        <v>50</v>
      </c>
      <c r="S109">
        <v>0</v>
      </c>
      <c r="T109">
        <v>3</v>
      </c>
      <c r="U109">
        <v>3</v>
      </c>
      <c r="V109">
        <v>3</v>
      </c>
      <c r="W109">
        <v>2</v>
      </c>
      <c r="X109">
        <v>1</v>
      </c>
      <c r="Y109">
        <v>0</v>
      </c>
      <c r="Z109">
        <v>2</v>
      </c>
      <c r="AA109">
        <v>22.1</v>
      </c>
      <c r="AB109">
        <v>0</v>
      </c>
      <c r="AC109">
        <v>0</v>
      </c>
      <c r="AD109">
        <v>-5</v>
      </c>
    </row>
    <row r="110" spans="1:30" x14ac:dyDescent="0.3">
      <c r="A110">
        <v>106</v>
      </c>
      <c r="B110" t="s">
        <v>342</v>
      </c>
      <c r="C110" t="s">
        <v>100</v>
      </c>
      <c r="D110">
        <v>26</v>
      </c>
      <c r="E110">
        <v>1</v>
      </c>
      <c r="F110">
        <v>1</v>
      </c>
      <c r="G110">
        <v>0</v>
      </c>
      <c r="H110">
        <v>22.9</v>
      </c>
      <c r="I110">
        <v>13</v>
      </c>
      <c r="J110">
        <v>4</v>
      </c>
      <c r="K110">
        <v>8</v>
      </c>
      <c r="L110">
        <v>50</v>
      </c>
      <c r="M110">
        <v>1</v>
      </c>
      <c r="N110">
        <v>4</v>
      </c>
      <c r="O110">
        <v>25</v>
      </c>
      <c r="P110">
        <v>4</v>
      </c>
      <c r="Q110">
        <v>5</v>
      </c>
      <c r="R110">
        <v>80</v>
      </c>
      <c r="S110">
        <v>2</v>
      </c>
      <c r="T110">
        <v>5</v>
      </c>
      <c r="U110">
        <v>7</v>
      </c>
      <c r="V110">
        <v>2</v>
      </c>
      <c r="W110">
        <v>3</v>
      </c>
      <c r="X110">
        <v>1</v>
      </c>
      <c r="Y110">
        <v>0</v>
      </c>
      <c r="Z110">
        <v>1</v>
      </c>
      <c r="AA110">
        <v>24.4</v>
      </c>
      <c r="AB110">
        <v>0</v>
      </c>
      <c r="AC110">
        <v>0</v>
      </c>
      <c r="AD110">
        <v>-5</v>
      </c>
    </row>
    <row r="111" spans="1:30" x14ac:dyDescent="0.3">
      <c r="A111">
        <v>106</v>
      </c>
      <c r="B111" t="s">
        <v>351</v>
      </c>
      <c r="C111" t="s">
        <v>125</v>
      </c>
      <c r="D111">
        <v>23</v>
      </c>
      <c r="E111">
        <v>1</v>
      </c>
      <c r="F111">
        <v>0</v>
      </c>
      <c r="G111">
        <v>1</v>
      </c>
      <c r="H111">
        <v>13.3</v>
      </c>
      <c r="I111">
        <v>13</v>
      </c>
      <c r="J111">
        <v>5</v>
      </c>
      <c r="K111">
        <v>7</v>
      </c>
      <c r="L111">
        <v>71.400000000000006</v>
      </c>
      <c r="M111">
        <v>1</v>
      </c>
      <c r="N111">
        <v>2</v>
      </c>
      <c r="O111">
        <v>50</v>
      </c>
      <c r="P111">
        <v>2</v>
      </c>
      <c r="Q111">
        <v>2</v>
      </c>
      <c r="R111">
        <v>100</v>
      </c>
      <c r="S111">
        <v>2</v>
      </c>
      <c r="T111">
        <v>4</v>
      </c>
      <c r="U111">
        <v>6</v>
      </c>
      <c r="V111">
        <v>1</v>
      </c>
      <c r="W111">
        <v>0</v>
      </c>
      <c r="X111">
        <v>1</v>
      </c>
      <c r="Y111">
        <v>3</v>
      </c>
      <c r="Z111">
        <v>1</v>
      </c>
      <c r="AA111">
        <v>33.700000000000003</v>
      </c>
      <c r="AB111">
        <v>0</v>
      </c>
      <c r="AC111">
        <v>0</v>
      </c>
      <c r="AD111">
        <v>10</v>
      </c>
    </row>
    <row r="112" spans="1:30" x14ac:dyDescent="0.3">
      <c r="A112">
        <v>106</v>
      </c>
      <c r="B112" t="s">
        <v>296</v>
      </c>
      <c r="C112" t="s">
        <v>129</v>
      </c>
      <c r="D112">
        <v>24</v>
      </c>
      <c r="E112">
        <v>1</v>
      </c>
      <c r="F112">
        <v>0</v>
      </c>
      <c r="G112">
        <v>1</v>
      </c>
      <c r="H112">
        <v>35.4</v>
      </c>
      <c r="I112">
        <v>13</v>
      </c>
      <c r="J112">
        <v>5</v>
      </c>
      <c r="K112">
        <v>11</v>
      </c>
      <c r="L112">
        <v>45.5</v>
      </c>
      <c r="M112">
        <v>3</v>
      </c>
      <c r="N112">
        <v>5</v>
      </c>
      <c r="O112">
        <v>60</v>
      </c>
      <c r="P112">
        <v>0</v>
      </c>
      <c r="Q112">
        <v>0</v>
      </c>
      <c r="R112">
        <v>0</v>
      </c>
      <c r="S112">
        <v>4</v>
      </c>
      <c r="T112">
        <v>2</v>
      </c>
      <c r="U112">
        <v>6</v>
      </c>
      <c r="V112">
        <v>4</v>
      </c>
      <c r="W112">
        <v>0</v>
      </c>
      <c r="X112">
        <v>2</v>
      </c>
      <c r="Y112">
        <v>0</v>
      </c>
      <c r="Z112">
        <v>3</v>
      </c>
      <c r="AA112">
        <v>32.200000000000003</v>
      </c>
      <c r="AB112">
        <v>0</v>
      </c>
      <c r="AC112">
        <v>0</v>
      </c>
      <c r="AD112">
        <v>-11</v>
      </c>
    </row>
    <row r="113" spans="1:30" x14ac:dyDescent="0.3">
      <c r="A113">
        <v>106</v>
      </c>
      <c r="B113" t="s">
        <v>405</v>
      </c>
      <c r="C113" t="s">
        <v>100</v>
      </c>
      <c r="D113">
        <v>20</v>
      </c>
      <c r="E113">
        <v>1</v>
      </c>
      <c r="F113">
        <v>1</v>
      </c>
      <c r="G113">
        <v>0</v>
      </c>
      <c r="H113">
        <v>31.2</v>
      </c>
      <c r="I113">
        <v>13</v>
      </c>
      <c r="J113">
        <v>5</v>
      </c>
      <c r="K113">
        <v>5</v>
      </c>
      <c r="L113">
        <v>100</v>
      </c>
      <c r="M113">
        <v>1</v>
      </c>
      <c r="N113">
        <v>1</v>
      </c>
      <c r="O113">
        <v>100</v>
      </c>
      <c r="P113">
        <v>2</v>
      </c>
      <c r="Q113">
        <v>3</v>
      </c>
      <c r="R113">
        <v>66.7</v>
      </c>
      <c r="S113">
        <v>0</v>
      </c>
      <c r="T113">
        <v>4</v>
      </c>
      <c r="U113">
        <v>4</v>
      </c>
      <c r="V113">
        <v>1</v>
      </c>
      <c r="W113">
        <v>0</v>
      </c>
      <c r="X113">
        <v>0</v>
      </c>
      <c r="Y113">
        <v>1</v>
      </c>
      <c r="Z113">
        <v>3</v>
      </c>
      <c r="AA113">
        <v>22.3</v>
      </c>
      <c r="AB113">
        <v>0</v>
      </c>
      <c r="AC113">
        <v>0</v>
      </c>
      <c r="AD113">
        <v>17</v>
      </c>
    </row>
    <row r="114" spans="1:30" x14ac:dyDescent="0.3">
      <c r="A114">
        <v>106</v>
      </c>
      <c r="B114" t="s">
        <v>352</v>
      </c>
      <c r="C114" t="s">
        <v>131</v>
      </c>
      <c r="D114">
        <v>24</v>
      </c>
      <c r="E114">
        <v>1</v>
      </c>
      <c r="F114">
        <v>0</v>
      </c>
      <c r="G114">
        <v>1</v>
      </c>
      <c r="H114">
        <v>30.8</v>
      </c>
      <c r="I114">
        <v>13</v>
      </c>
      <c r="J114">
        <v>5</v>
      </c>
      <c r="K114">
        <v>11</v>
      </c>
      <c r="L114">
        <v>45.5</v>
      </c>
      <c r="M114">
        <v>2</v>
      </c>
      <c r="N114">
        <v>4</v>
      </c>
      <c r="O114">
        <v>50</v>
      </c>
      <c r="P114">
        <v>1</v>
      </c>
      <c r="Q114">
        <v>2</v>
      </c>
      <c r="R114">
        <v>50</v>
      </c>
      <c r="S114">
        <v>2</v>
      </c>
      <c r="T114">
        <v>7</v>
      </c>
      <c r="U114">
        <v>9</v>
      </c>
      <c r="V114">
        <v>1</v>
      </c>
      <c r="W114">
        <v>3</v>
      </c>
      <c r="X114">
        <v>0</v>
      </c>
      <c r="Y114">
        <v>0</v>
      </c>
      <c r="Z114">
        <v>2</v>
      </c>
      <c r="AA114">
        <v>22.3</v>
      </c>
      <c r="AB114">
        <v>0</v>
      </c>
      <c r="AC114">
        <v>0</v>
      </c>
      <c r="AD114">
        <v>-17</v>
      </c>
    </row>
    <row r="115" spans="1:30" x14ac:dyDescent="0.3">
      <c r="A115">
        <v>106</v>
      </c>
      <c r="B115" t="s">
        <v>158</v>
      </c>
      <c r="C115" t="s">
        <v>113</v>
      </c>
      <c r="D115">
        <v>24</v>
      </c>
      <c r="E115">
        <v>1</v>
      </c>
      <c r="F115">
        <v>0</v>
      </c>
      <c r="G115">
        <v>1</v>
      </c>
      <c r="H115">
        <v>26.8</v>
      </c>
      <c r="I115">
        <v>13</v>
      </c>
      <c r="J115">
        <v>4</v>
      </c>
      <c r="K115">
        <v>7</v>
      </c>
      <c r="L115">
        <v>57.1</v>
      </c>
      <c r="M115">
        <v>3</v>
      </c>
      <c r="N115">
        <v>5</v>
      </c>
      <c r="O115">
        <v>60</v>
      </c>
      <c r="P115">
        <v>2</v>
      </c>
      <c r="Q115">
        <v>2</v>
      </c>
      <c r="R115">
        <v>100</v>
      </c>
      <c r="S115">
        <v>0</v>
      </c>
      <c r="T115">
        <v>3</v>
      </c>
      <c r="U115">
        <v>3</v>
      </c>
      <c r="V115">
        <v>1</v>
      </c>
      <c r="W115">
        <v>1</v>
      </c>
      <c r="X115">
        <v>0</v>
      </c>
      <c r="Y115">
        <v>0</v>
      </c>
      <c r="Z115">
        <v>5</v>
      </c>
      <c r="AA115">
        <v>17.100000000000001</v>
      </c>
      <c r="AB115">
        <v>0</v>
      </c>
      <c r="AC115">
        <v>0</v>
      </c>
      <c r="AD115">
        <v>-7</v>
      </c>
    </row>
    <row r="116" spans="1:30" x14ac:dyDescent="0.3">
      <c r="A116">
        <v>106</v>
      </c>
      <c r="B116" t="s">
        <v>204</v>
      </c>
      <c r="C116" t="s">
        <v>102</v>
      </c>
      <c r="D116">
        <v>30</v>
      </c>
      <c r="E116">
        <v>1</v>
      </c>
      <c r="F116">
        <v>0</v>
      </c>
      <c r="G116">
        <v>1</v>
      </c>
      <c r="H116">
        <v>23.1</v>
      </c>
      <c r="I116">
        <v>13</v>
      </c>
      <c r="J116">
        <v>6</v>
      </c>
      <c r="K116">
        <v>11</v>
      </c>
      <c r="L116">
        <v>54.5</v>
      </c>
      <c r="M116">
        <v>1</v>
      </c>
      <c r="N116">
        <v>4</v>
      </c>
      <c r="O116">
        <v>25</v>
      </c>
      <c r="P116">
        <v>0</v>
      </c>
      <c r="Q116">
        <v>0</v>
      </c>
      <c r="R116">
        <v>0</v>
      </c>
      <c r="S116">
        <v>0</v>
      </c>
      <c r="T116">
        <v>3</v>
      </c>
      <c r="U116">
        <v>3</v>
      </c>
      <c r="V116">
        <v>2</v>
      </c>
      <c r="W116">
        <v>0</v>
      </c>
      <c r="X116">
        <v>0</v>
      </c>
      <c r="Y116">
        <v>0</v>
      </c>
      <c r="Z116">
        <v>2</v>
      </c>
      <c r="AA116">
        <v>19.600000000000001</v>
      </c>
      <c r="AB116">
        <v>0</v>
      </c>
      <c r="AC116">
        <v>0</v>
      </c>
      <c r="AD116">
        <v>-14</v>
      </c>
    </row>
    <row r="117" spans="1:30" x14ac:dyDescent="0.3">
      <c r="A117">
        <v>106</v>
      </c>
      <c r="B117" t="s">
        <v>491</v>
      </c>
      <c r="C117" t="s">
        <v>116</v>
      </c>
      <c r="D117">
        <v>23</v>
      </c>
      <c r="E117">
        <v>1</v>
      </c>
      <c r="F117">
        <v>0</v>
      </c>
      <c r="G117">
        <v>1</v>
      </c>
      <c r="H117">
        <v>22.2</v>
      </c>
      <c r="I117">
        <v>13</v>
      </c>
      <c r="J117">
        <v>5</v>
      </c>
      <c r="K117">
        <v>10</v>
      </c>
      <c r="L117">
        <v>50</v>
      </c>
      <c r="M117">
        <v>1</v>
      </c>
      <c r="N117">
        <v>4</v>
      </c>
      <c r="O117">
        <v>25</v>
      </c>
      <c r="P117">
        <v>2</v>
      </c>
      <c r="Q117">
        <v>3</v>
      </c>
      <c r="R117">
        <v>66.7</v>
      </c>
      <c r="S117">
        <v>0</v>
      </c>
      <c r="T117">
        <v>5</v>
      </c>
      <c r="U117">
        <v>5</v>
      </c>
      <c r="V117">
        <v>3</v>
      </c>
      <c r="W117">
        <v>1</v>
      </c>
      <c r="X117">
        <v>0</v>
      </c>
      <c r="Y117">
        <v>0</v>
      </c>
      <c r="Z117">
        <v>2</v>
      </c>
      <c r="AA117">
        <v>22.5</v>
      </c>
      <c r="AB117">
        <v>0</v>
      </c>
      <c r="AC117">
        <v>0</v>
      </c>
      <c r="AD117">
        <v>-13</v>
      </c>
    </row>
    <row r="118" spans="1:30" x14ac:dyDescent="0.3">
      <c r="A118">
        <v>106</v>
      </c>
      <c r="B118" t="s">
        <v>299</v>
      </c>
      <c r="C118" t="s">
        <v>146</v>
      </c>
      <c r="D118">
        <v>21</v>
      </c>
      <c r="E118">
        <v>1</v>
      </c>
      <c r="F118">
        <v>0</v>
      </c>
      <c r="G118">
        <v>1</v>
      </c>
      <c r="H118">
        <v>28</v>
      </c>
      <c r="I118">
        <v>13</v>
      </c>
      <c r="J118">
        <v>5</v>
      </c>
      <c r="K118">
        <v>11</v>
      </c>
      <c r="L118">
        <v>45.5</v>
      </c>
      <c r="M118">
        <v>1</v>
      </c>
      <c r="N118">
        <v>4</v>
      </c>
      <c r="O118">
        <v>25</v>
      </c>
      <c r="P118">
        <v>2</v>
      </c>
      <c r="Q118">
        <v>2</v>
      </c>
      <c r="R118">
        <v>100</v>
      </c>
      <c r="S118">
        <v>4</v>
      </c>
      <c r="T118">
        <v>4</v>
      </c>
      <c r="U118">
        <v>8</v>
      </c>
      <c r="V118">
        <v>1</v>
      </c>
      <c r="W118">
        <v>1</v>
      </c>
      <c r="X118">
        <v>2</v>
      </c>
      <c r="Y118">
        <v>0</v>
      </c>
      <c r="Z118">
        <v>4</v>
      </c>
      <c r="AA118">
        <v>29.1</v>
      </c>
      <c r="AB118">
        <v>0</v>
      </c>
      <c r="AC118">
        <v>0</v>
      </c>
      <c r="AD118">
        <v>-6</v>
      </c>
    </row>
    <row r="119" spans="1:30" x14ac:dyDescent="0.3">
      <c r="A119">
        <v>106</v>
      </c>
      <c r="B119" t="s">
        <v>229</v>
      </c>
      <c r="C119" t="s">
        <v>71</v>
      </c>
      <c r="D119">
        <v>32</v>
      </c>
      <c r="E119">
        <v>1</v>
      </c>
      <c r="F119">
        <v>1</v>
      </c>
      <c r="G119">
        <v>0</v>
      </c>
      <c r="H119">
        <v>15.4</v>
      </c>
      <c r="I119">
        <v>13</v>
      </c>
      <c r="J119">
        <v>5</v>
      </c>
      <c r="K119">
        <v>14</v>
      </c>
      <c r="L119">
        <v>35.700000000000003</v>
      </c>
      <c r="M119">
        <v>2</v>
      </c>
      <c r="N119">
        <v>9</v>
      </c>
      <c r="O119">
        <v>22.2</v>
      </c>
      <c r="P119">
        <v>1</v>
      </c>
      <c r="Q119">
        <v>1</v>
      </c>
      <c r="R119">
        <v>100</v>
      </c>
      <c r="S119">
        <v>2</v>
      </c>
      <c r="T119">
        <v>3</v>
      </c>
      <c r="U119">
        <v>5</v>
      </c>
      <c r="V119">
        <v>1</v>
      </c>
      <c r="W119">
        <v>1</v>
      </c>
      <c r="X119">
        <v>0</v>
      </c>
      <c r="Y119">
        <v>0</v>
      </c>
      <c r="Z119">
        <v>2</v>
      </c>
      <c r="AA119">
        <v>19.5</v>
      </c>
      <c r="AB119">
        <v>0</v>
      </c>
      <c r="AC119">
        <v>0</v>
      </c>
      <c r="AD119">
        <v>5</v>
      </c>
    </row>
    <row r="120" spans="1:30" x14ac:dyDescent="0.3">
      <c r="A120">
        <v>106</v>
      </c>
      <c r="B120" t="s">
        <v>186</v>
      </c>
      <c r="C120" t="s">
        <v>88</v>
      </c>
      <c r="D120">
        <v>31</v>
      </c>
      <c r="E120">
        <v>1</v>
      </c>
      <c r="F120">
        <v>1</v>
      </c>
      <c r="G120">
        <v>0</v>
      </c>
      <c r="H120">
        <v>24.2</v>
      </c>
      <c r="I120">
        <v>13</v>
      </c>
      <c r="J120">
        <v>4</v>
      </c>
      <c r="K120">
        <v>8</v>
      </c>
      <c r="L120">
        <v>50</v>
      </c>
      <c r="M120">
        <v>2</v>
      </c>
      <c r="N120">
        <v>4</v>
      </c>
      <c r="O120">
        <v>50</v>
      </c>
      <c r="P120">
        <v>3</v>
      </c>
      <c r="Q120">
        <v>4</v>
      </c>
      <c r="R120">
        <v>75</v>
      </c>
      <c r="S120">
        <v>0</v>
      </c>
      <c r="T120">
        <v>2</v>
      </c>
      <c r="U120">
        <v>2</v>
      </c>
      <c r="V120">
        <v>2</v>
      </c>
      <c r="W120">
        <v>2</v>
      </c>
      <c r="X120">
        <v>0</v>
      </c>
      <c r="Y120">
        <v>1</v>
      </c>
      <c r="Z120">
        <v>1</v>
      </c>
      <c r="AA120">
        <v>19.399999999999999</v>
      </c>
      <c r="AB120">
        <v>0</v>
      </c>
      <c r="AC120">
        <v>0</v>
      </c>
      <c r="AD120">
        <v>1</v>
      </c>
    </row>
    <row r="121" spans="1:30" x14ac:dyDescent="0.3">
      <c r="A121">
        <v>120</v>
      </c>
      <c r="B121" t="s">
        <v>195</v>
      </c>
      <c r="C121" t="s">
        <v>139</v>
      </c>
      <c r="D121">
        <v>27</v>
      </c>
      <c r="E121">
        <v>1</v>
      </c>
      <c r="F121">
        <v>1</v>
      </c>
      <c r="G121">
        <v>0</v>
      </c>
      <c r="H121">
        <v>24.3</v>
      </c>
      <c r="I121">
        <v>12</v>
      </c>
      <c r="J121">
        <v>6</v>
      </c>
      <c r="K121">
        <v>14</v>
      </c>
      <c r="L121">
        <v>42.9</v>
      </c>
      <c r="M121">
        <v>0</v>
      </c>
      <c r="N121">
        <v>3</v>
      </c>
      <c r="O121">
        <v>0</v>
      </c>
      <c r="P121">
        <v>0</v>
      </c>
      <c r="Q121">
        <v>0</v>
      </c>
      <c r="R121">
        <v>0</v>
      </c>
      <c r="S121">
        <v>3</v>
      </c>
      <c r="T121">
        <v>1</v>
      </c>
      <c r="U121">
        <v>4</v>
      </c>
      <c r="V121">
        <v>2</v>
      </c>
      <c r="W121">
        <v>1</v>
      </c>
      <c r="X121">
        <v>2</v>
      </c>
      <c r="Y121">
        <v>1</v>
      </c>
      <c r="Z121">
        <v>1</v>
      </c>
      <c r="AA121">
        <v>27.8</v>
      </c>
      <c r="AB121">
        <v>0</v>
      </c>
      <c r="AC121">
        <v>0</v>
      </c>
      <c r="AD121">
        <v>20</v>
      </c>
    </row>
    <row r="122" spans="1:30" x14ac:dyDescent="0.3">
      <c r="A122">
        <v>120</v>
      </c>
      <c r="B122" t="s">
        <v>2175</v>
      </c>
      <c r="C122" t="s">
        <v>104</v>
      </c>
      <c r="D122">
        <v>30</v>
      </c>
      <c r="E122">
        <v>1</v>
      </c>
      <c r="F122">
        <v>1</v>
      </c>
      <c r="G122">
        <v>0</v>
      </c>
      <c r="H122">
        <v>22.2</v>
      </c>
      <c r="I122">
        <v>12</v>
      </c>
      <c r="J122">
        <v>4</v>
      </c>
      <c r="K122">
        <v>8</v>
      </c>
      <c r="L122">
        <v>50</v>
      </c>
      <c r="M122">
        <v>3</v>
      </c>
      <c r="N122">
        <v>6</v>
      </c>
      <c r="O122">
        <v>50</v>
      </c>
      <c r="P122">
        <v>1</v>
      </c>
      <c r="Q122">
        <v>1</v>
      </c>
      <c r="R122">
        <v>100</v>
      </c>
      <c r="S122">
        <v>1</v>
      </c>
      <c r="T122">
        <v>1</v>
      </c>
      <c r="U122">
        <v>2</v>
      </c>
      <c r="V122">
        <v>2</v>
      </c>
      <c r="W122">
        <v>0</v>
      </c>
      <c r="X122">
        <v>1</v>
      </c>
      <c r="Y122">
        <v>0</v>
      </c>
      <c r="Z122">
        <v>1</v>
      </c>
      <c r="AA122">
        <v>20.399999999999999</v>
      </c>
      <c r="AB122">
        <v>0</v>
      </c>
      <c r="AC122">
        <v>0</v>
      </c>
      <c r="AD122">
        <v>10</v>
      </c>
    </row>
    <row r="123" spans="1:30" x14ac:dyDescent="0.3">
      <c r="A123">
        <v>120</v>
      </c>
      <c r="B123" t="s">
        <v>76</v>
      </c>
      <c r="C123" t="s">
        <v>71</v>
      </c>
      <c r="D123">
        <v>28</v>
      </c>
      <c r="E123">
        <v>1</v>
      </c>
      <c r="F123">
        <v>1</v>
      </c>
      <c r="G123">
        <v>0</v>
      </c>
      <c r="H123">
        <v>21.1</v>
      </c>
      <c r="I123">
        <v>12</v>
      </c>
      <c r="J123">
        <v>4</v>
      </c>
      <c r="K123">
        <v>9</v>
      </c>
      <c r="L123">
        <v>44.4</v>
      </c>
      <c r="M123">
        <v>1</v>
      </c>
      <c r="N123">
        <v>3</v>
      </c>
      <c r="O123">
        <v>33.299999999999997</v>
      </c>
      <c r="P123">
        <v>3</v>
      </c>
      <c r="Q123">
        <v>3</v>
      </c>
      <c r="R123">
        <v>100</v>
      </c>
      <c r="S123">
        <v>0</v>
      </c>
      <c r="T123">
        <v>3</v>
      </c>
      <c r="U123">
        <v>3</v>
      </c>
      <c r="V123">
        <v>5</v>
      </c>
      <c r="W123">
        <v>0</v>
      </c>
      <c r="X123">
        <v>0</v>
      </c>
      <c r="Y123">
        <v>0</v>
      </c>
      <c r="Z123">
        <v>1</v>
      </c>
      <c r="AA123">
        <v>23.1</v>
      </c>
      <c r="AB123">
        <v>0</v>
      </c>
      <c r="AC123">
        <v>0</v>
      </c>
      <c r="AD123">
        <v>15</v>
      </c>
    </row>
    <row r="124" spans="1:30" x14ac:dyDescent="0.3">
      <c r="A124">
        <v>120</v>
      </c>
      <c r="B124" t="s">
        <v>270</v>
      </c>
      <c r="C124" t="s">
        <v>104</v>
      </c>
      <c r="D124">
        <v>28</v>
      </c>
      <c r="E124">
        <v>1</v>
      </c>
      <c r="F124">
        <v>1</v>
      </c>
      <c r="G124">
        <v>0</v>
      </c>
      <c r="H124">
        <v>27.5</v>
      </c>
      <c r="I124">
        <v>12</v>
      </c>
      <c r="J124">
        <v>6</v>
      </c>
      <c r="K124">
        <v>10</v>
      </c>
      <c r="L124">
        <v>60</v>
      </c>
      <c r="M124">
        <v>0</v>
      </c>
      <c r="N124">
        <v>0</v>
      </c>
      <c r="O124">
        <v>0</v>
      </c>
      <c r="P124">
        <v>0</v>
      </c>
      <c r="Q124">
        <v>1</v>
      </c>
      <c r="R124">
        <v>0</v>
      </c>
      <c r="S124">
        <v>3</v>
      </c>
      <c r="T124">
        <v>7</v>
      </c>
      <c r="U124">
        <v>10</v>
      </c>
      <c r="V124">
        <v>2</v>
      </c>
      <c r="W124">
        <v>2</v>
      </c>
      <c r="X124">
        <v>0</v>
      </c>
      <c r="Y124">
        <v>0</v>
      </c>
      <c r="Z124">
        <v>3</v>
      </c>
      <c r="AA124">
        <v>25</v>
      </c>
      <c r="AB124">
        <v>1</v>
      </c>
      <c r="AC124">
        <v>0</v>
      </c>
      <c r="AD124">
        <v>-14</v>
      </c>
    </row>
    <row r="125" spans="1:30" x14ac:dyDescent="0.3">
      <c r="A125">
        <v>120</v>
      </c>
      <c r="B125" t="s">
        <v>361</v>
      </c>
      <c r="C125" t="s">
        <v>96</v>
      </c>
      <c r="D125">
        <v>26</v>
      </c>
      <c r="E125">
        <v>1</v>
      </c>
      <c r="F125">
        <v>0</v>
      </c>
      <c r="G125">
        <v>1</v>
      </c>
      <c r="H125">
        <v>23.2</v>
      </c>
      <c r="I125">
        <v>12</v>
      </c>
      <c r="J125">
        <v>4</v>
      </c>
      <c r="K125">
        <v>8</v>
      </c>
      <c r="L125">
        <v>50</v>
      </c>
      <c r="M125">
        <v>0</v>
      </c>
      <c r="N125">
        <v>1</v>
      </c>
      <c r="O125">
        <v>0</v>
      </c>
      <c r="P125">
        <v>4</v>
      </c>
      <c r="Q125">
        <v>4</v>
      </c>
      <c r="R125">
        <v>100</v>
      </c>
      <c r="S125">
        <v>2</v>
      </c>
      <c r="T125">
        <v>1</v>
      </c>
      <c r="U125">
        <v>3</v>
      </c>
      <c r="V125">
        <v>1</v>
      </c>
      <c r="W125">
        <v>2</v>
      </c>
      <c r="X125">
        <v>1</v>
      </c>
      <c r="Y125">
        <v>1</v>
      </c>
      <c r="Z125">
        <v>2</v>
      </c>
      <c r="AA125">
        <v>21.1</v>
      </c>
      <c r="AB125">
        <v>0</v>
      </c>
      <c r="AC125">
        <v>0</v>
      </c>
      <c r="AD125">
        <v>-17</v>
      </c>
    </row>
    <row r="126" spans="1:30" x14ac:dyDescent="0.3">
      <c r="A126">
        <v>120</v>
      </c>
      <c r="B126" t="s">
        <v>203</v>
      </c>
      <c r="C126" t="s">
        <v>108</v>
      </c>
      <c r="D126">
        <v>29</v>
      </c>
      <c r="E126">
        <v>1</v>
      </c>
      <c r="F126">
        <v>1</v>
      </c>
      <c r="G126">
        <v>0</v>
      </c>
      <c r="H126">
        <v>34.799999999999997</v>
      </c>
      <c r="I126">
        <v>12</v>
      </c>
      <c r="J126">
        <v>5</v>
      </c>
      <c r="K126">
        <v>13</v>
      </c>
      <c r="L126">
        <v>38.5</v>
      </c>
      <c r="M126">
        <v>2</v>
      </c>
      <c r="N126">
        <v>9</v>
      </c>
      <c r="O126">
        <v>22.2</v>
      </c>
      <c r="P126">
        <v>0</v>
      </c>
      <c r="Q126">
        <v>0</v>
      </c>
      <c r="R126">
        <v>0</v>
      </c>
      <c r="S126">
        <v>0</v>
      </c>
      <c r="T126">
        <v>3</v>
      </c>
      <c r="U126">
        <v>3</v>
      </c>
      <c r="V126">
        <v>6</v>
      </c>
      <c r="W126">
        <v>1</v>
      </c>
      <c r="X126">
        <v>2</v>
      </c>
      <c r="Y126">
        <v>1</v>
      </c>
      <c r="Z126">
        <v>0</v>
      </c>
      <c r="AA126">
        <v>32.6</v>
      </c>
      <c r="AB126">
        <v>0</v>
      </c>
      <c r="AC126">
        <v>0</v>
      </c>
      <c r="AD126">
        <v>14</v>
      </c>
    </row>
    <row r="127" spans="1:30" x14ac:dyDescent="0.3">
      <c r="A127">
        <v>120</v>
      </c>
      <c r="B127" t="s">
        <v>196</v>
      </c>
      <c r="C127" t="s">
        <v>104</v>
      </c>
      <c r="D127">
        <v>25</v>
      </c>
      <c r="E127">
        <v>1</v>
      </c>
      <c r="F127">
        <v>1</v>
      </c>
      <c r="G127">
        <v>0</v>
      </c>
      <c r="H127">
        <v>29.3</v>
      </c>
      <c r="I127">
        <v>12</v>
      </c>
      <c r="J127">
        <v>4</v>
      </c>
      <c r="K127">
        <v>9</v>
      </c>
      <c r="L127">
        <v>44.4</v>
      </c>
      <c r="M127">
        <v>3</v>
      </c>
      <c r="N127">
        <v>4</v>
      </c>
      <c r="O127">
        <v>75</v>
      </c>
      <c r="P127">
        <v>1</v>
      </c>
      <c r="Q127">
        <v>2</v>
      </c>
      <c r="R127">
        <v>50</v>
      </c>
      <c r="S127">
        <v>2</v>
      </c>
      <c r="T127">
        <v>5</v>
      </c>
      <c r="U127">
        <v>7</v>
      </c>
      <c r="V127">
        <v>2</v>
      </c>
      <c r="W127">
        <v>1</v>
      </c>
      <c r="X127">
        <v>0</v>
      </c>
      <c r="Y127">
        <v>0</v>
      </c>
      <c r="Z127">
        <v>1</v>
      </c>
      <c r="AA127">
        <v>22.4</v>
      </c>
      <c r="AB127">
        <v>0</v>
      </c>
      <c r="AC127">
        <v>0</v>
      </c>
      <c r="AD127">
        <v>-12</v>
      </c>
    </row>
    <row r="128" spans="1:30" x14ac:dyDescent="0.3">
      <c r="A128">
        <v>120</v>
      </c>
      <c r="B128" t="s">
        <v>402</v>
      </c>
      <c r="C128" t="s">
        <v>146</v>
      </c>
      <c r="D128">
        <v>21</v>
      </c>
      <c r="E128">
        <v>1</v>
      </c>
      <c r="F128">
        <v>0</v>
      </c>
      <c r="G128">
        <v>1</v>
      </c>
      <c r="H128">
        <v>13.3</v>
      </c>
      <c r="I128">
        <v>12</v>
      </c>
      <c r="J128">
        <v>6</v>
      </c>
      <c r="K128">
        <v>10</v>
      </c>
      <c r="L128">
        <v>60</v>
      </c>
      <c r="M128">
        <v>0</v>
      </c>
      <c r="N128">
        <v>1</v>
      </c>
      <c r="O128">
        <v>0</v>
      </c>
      <c r="P128">
        <v>0</v>
      </c>
      <c r="Q128">
        <v>0</v>
      </c>
      <c r="R128">
        <v>0</v>
      </c>
      <c r="S128">
        <v>1</v>
      </c>
      <c r="T128">
        <v>0</v>
      </c>
      <c r="U128">
        <v>1</v>
      </c>
      <c r="V128">
        <v>0</v>
      </c>
      <c r="W128">
        <v>2</v>
      </c>
      <c r="X128">
        <v>1</v>
      </c>
      <c r="Y128">
        <v>0</v>
      </c>
      <c r="Z128">
        <v>2</v>
      </c>
      <c r="AA128">
        <v>14.2</v>
      </c>
      <c r="AB128">
        <v>0</v>
      </c>
      <c r="AC128">
        <v>0</v>
      </c>
      <c r="AD128">
        <v>-2</v>
      </c>
    </row>
    <row r="129" spans="1:30" x14ac:dyDescent="0.3">
      <c r="A129">
        <v>120</v>
      </c>
      <c r="B129" t="s">
        <v>416</v>
      </c>
      <c r="C129" t="s">
        <v>119</v>
      </c>
      <c r="D129">
        <v>22</v>
      </c>
      <c r="E129">
        <v>1</v>
      </c>
      <c r="F129">
        <v>1</v>
      </c>
      <c r="G129">
        <v>0</v>
      </c>
      <c r="H129">
        <v>21.8</v>
      </c>
      <c r="I129">
        <v>12</v>
      </c>
      <c r="J129">
        <v>5</v>
      </c>
      <c r="K129">
        <v>5</v>
      </c>
      <c r="L129">
        <v>100</v>
      </c>
      <c r="M129">
        <v>0</v>
      </c>
      <c r="N129">
        <v>0</v>
      </c>
      <c r="O129">
        <v>0</v>
      </c>
      <c r="P129">
        <v>2</v>
      </c>
      <c r="Q129">
        <v>3</v>
      </c>
      <c r="R129">
        <v>66.7</v>
      </c>
      <c r="S129">
        <v>3</v>
      </c>
      <c r="T129">
        <v>11</v>
      </c>
      <c r="U129">
        <v>14</v>
      </c>
      <c r="V129">
        <v>1</v>
      </c>
      <c r="W129">
        <v>3</v>
      </c>
      <c r="X129">
        <v>0</v>
      </c>
      <c r="Y129">
        <v>0</v>
      </c>
      <c r="Z129">
        <v>0</v>
      </c>
      <c r="AA129">
        <v>27.3</v>
      </c>
      <c r="AB129">
        <v>1</v>
      </c>
      <c r="AC129">
        <v>0</v>
      </c>
      <c r="AD129">
        <v>17</v>
      </c>
    </row>
    <row r="130" spans="1:30" x14ac:dyDescent="0.3">
      <c r="A130">
        <v>120</v>
      </c>
      <c r="B130" t="s">
        <v>324</v>
      </c>
      <c r="C130" t="s">
        <v>141</v>
      </c>
      <c r="D130">
        <v>27</v>
      </c>
      <c r="E130">
        <v>1</v>
      </c>
      <c r="F130">
        <v>1</v>
      </c>
      <c r="G130">
        <v>0</v>
      </c>
      <c r="H130">
        <v>17.3</v>
      </c>
      <c r="I130">
        <v>12</v>
      </c>
      <c r="J130">
        <v>5</v>
      </c>
      <c r="K130">
        <v>13</v>
      </c>
      <c r="L130">
        <v>38.5</v>
      </c>
      <c r="M130">
        <v>2</v>
      </c>
      <c r="N130">
        <v>7</v>
      </c>
      <c r="O130">
        <v>28.6</v>
      </c>
      <c r="P130">
        <v>0</v>
      </c>
      <c r="Q130">
        <v>0</v>
      </c>
      <c r="R130">
        <v>0</v>
      </c>
      <c r="S130">
        <v>0</v>
      </c>
      <c r="T130">
        <v>1</v>
      </c>
      <c r="U130">
        <v>1</v>
      </c>
      <c r="V130">
        <v>2</v>
      </c>
      <c r="W130">
        <v>0</v>
      </c>
      <c r="X130">
        <v>0</v>
      </c>
      <c r="Y130">
        <v>0</v>
      </c>
      <c r="Z130">
        <v>1</v>
      </c>
      <c r="AA130">
        <v>16.2</v>
      </c>
      <c r="AB130">
        <v>0</v>
      </c>
      <c r="AC130">
        <v>0</v>
      </c>
      <c r="AD130">
        <v>-4</v>
      </c>
    </row>
    <row r="131" spans="1:30" x14ac:dyDescent="0.3">
      <c r="A131">
        <v>120</v>
      </c>
      <c r="B131" t="s">
        <v>273</v>
      </c>
      <c r="C131" t="s">
        <v>113</v>
      </c>
      <c r="D131">
        <v>25</v>
      </c>
      <c r="E131">
        <v>1</v>
      </c>
      <c r="F131">
        <v>0</v>
      </c>
      <c r="G131">
        <v>1</v>
      </c>
      <c r="H131">
        <v>26.6</v>
      </c>
      <c r="I131">
        <v>12</v>
      </c>
      <c r="J131">
        <v>4</v>
      </c>
      <c r="K131">
        <v>13</v>
      </c>
      <c r="L131">
        <v>30.8</v>
      </c>
      <c r="M131">
        <v>0</v>
      </c>
      <c r="N131">
        <v>4</v>
      </c>
      <c r="O131">
        <v>0</v>
      </c>
      <c r="P131">
        <v>4</v>
      </c>
      <c r="Q131">
        <v>4</v>
      </c>
      <c r="R131">
        <v>100</v>
      </c>
      <c r="S131">
        <v>0</v>
      </c>
      <c r="T131">
        <v>1</v>
      </c>
      <c r="U131">
        <v>1</v>
      </c>
      <c r="V131">
        <v>3</v>
      </c>
      <c r="W131">
        <v>2</v>
      </c>
      <c r="X131">
        <v>0</v>
      </c>
      <c r="Y131">
        <v>0</v>
      </c>
      <c r="Z131">
        <v>2</v>
      </c>
      <c r="AA131">
        <v>15.7</v>
      </c>
      <c r="AB131">
        <v>0</v>
      </c>
      <c r="AC131">
        <v>0</v>
      </c>
      <c r="AD131">
        <v>-6</v>
      </c>
    </row>
    <row r="132" spans="1:30" x14ac:dyDescent="0.3">
      <c r="A132">
        <v>120</v>
      </c>
      <c r="B132" t="s">
        <v>271</v>
      </c>
      <c r="C132" t="s">
        <v>108</v>
      </c>
      <c r="D132">
        <v>23</v>
      </c>
      <c r="E132">
        <v>1</v>
      </c>
      <c r="F132">
        <v>1</v>
      </c>
      <c r="G132">
        <v>0</v>
      </c>
      <c r="H132">
        <v>24.5</v>
      </c>
      <c r="I132">
        <v>12</v>
      </c>
      <c r="J132">
        <v>5</v>
      </c>
      <c r="K132">
        <v>10</v>
      </c>
      <c r="L132">
        <v>50</v>
      </c>
      <c r="M132">
        <v>2</v>
      </c>
      <c r="N132">
        <v>5</v>
      </c>
      <c r="O132">
        <v>40</v>
      </c>
      <c r="P132">
        <v>0</v>
      </c>
      <c r="Q132">
        <v>0</v>
      </c>
      <c r="R132">
        <v>0</v>
      </c>
      <c r="S132">
        <v>2</v>
      </c>
      <c r="T132">
        <v>7</v>
      </c>
      <c r="U132">
        <v>9</v>
      </c>
      <c r="V132">
        <v>2</v>
      </c>
      <c r="W132">
        <v>2</v>
      </c>
      <c r="X132">
        <v>1</v>
      </c>
      <c r="Y132">
        <v>1</v>
      </c>
      <c r="Z132">
        <v>1</v>
      </c>
      <c r="AA132">
        <v>29.8</v>
      </c>
      <c r="AB132">
        <v>0</v>
      </c>
      <c r="AC132">
        <v>0</v>
      </c>
      <c r="AD132">
        <v>1</v>
      </c>
    </row>
    <row r="133" spans="1:30" x14ac:dyDescent="0.3">
      <c r="A133">
        <v>120</v>
      </c>
      <c r="B133" t="s">
        <v>201</v>
      </c>
      <c r="C133" t="s">
        <v>135</v>
      </c>
      <c r="D133">
        <v>34</v>
      </c>
      <c r="E133">
        <v>1</v>
      </c>
      <c r="F133">
        <v>1</v>
      </c>
      <c r="G133">
        <v>0</v>
      </c>
      <c r="H133">
        <v>32.700000000000003</v>
      </c>
      <c r="I133">
        <v>12</v>
      </c>
      <c r="J133">
        <v>6</v>
      </c>
      <c r="K133">
        <v>11</v>
      </c>
      <c r="L133">
        <v>54.5</v>
      </c>
      <c r="M133">
        <v>0</v>
      </c>
      <c r="N133">
        <v>3</v>
      </c>
      <c r="O133">
        <v>0</v>
      </c>
      <c r="P133">
        <v>0</v>
      </c>
      <c r="Q133">
        <v>3</v>
      </c>
      <c r="R133">
        <v>0</v>
      </c>
      <c r="S133">
        <v>1</v>
      </c>
      <c r="T133">
        <v>4</v>
      </c>
      <c r="U133">
        <v>5</v>
      </c>
      <c r="V133">
        <v>10</v>
      </c>
      <c r="W133">
        <v>3</v>
      </c>
      <c r="X133">
        <v>3</v>
      </c>
      <c r="Y133">
        <v>0</v>
      </c>
      <c r="Z133">
        <v>0</v>
      </c>
      <c r="AA133">
        <v>39</v>
      </c>
      <c r="AB133">
        <v>1</v>
      </c>
      <c r="AC133">
        <v>0</v>
      </c>
      <c r="AD133">
        <v>16</v>
      </c>
    </row>
    <row r="134" spans="1:30" x14ac:dyDescent="0.3">
      <c r="A134">
        <v>120</v>
      </c>
      <c r="B134" t="s">
        <v>255</v>
      </c>
      <c r="C134" t="s">
        <v>96</v>
      </c>
      <c r="D134">
        <v>19</v>
      </c>
      <c r="E134">
        <v>1</v>
      </c>
      <c r="F134">
        <v>0</v>
      </c>
      <c r="G134">
        <v>1</v>
      </c>
      <c r="H134">
        <v>34.9</v>
      </c>
      <c r="I134">
        <v>12</v>
      </c>
      <c r="J134">
        <v>5</v>
      </c>
      <c r="K134">
        <v>13</v>
      </c>
      <c r="L134">
        <v>38.5</v>
      </c>
      <c r="M134">
        <v>1</v>
      </c>
      <c r="N134">
        <v>4</v>
      </c>
      <c r="O134">
        <v>25</v>
      </c>
      <c r="P134">
        <v>1</v>
      </c>
      <c r="Q134">
        <v>1</v>
      </c>
      <c r="R134">
        <v>100</v>
      </c>
      <c r="S134">
        <v>1</v>
      </c>
      <c r="T134">
        <v>7</v>
      </c>
      <c r="U134">
        <v>8</v>
      </c>
      <c r="V134">
        <v>1</v>
      </c>
      <c r="W134">
        <v>2</v>
      </c>
      <c r="X134">
        <v>1</v>
      </c>
      <c r="Y134">
        <v>0</v>
      </c>
      <c r="Z134">
        <v>4</v>
      </c>
      <c r="AA134">
        <v>24.1</v>
      </c>
      <c r="AB134">
        <v>0</v>
      </c>
      <c r="AC134">
        <v>0</v>
      </c>
      <c r="AD134">
        <v>-36</v>
      </c>
    </row>
    <row r="135" spans="1:30" x14ac:dyDescent="0.3">
      <c r="A135">
        <v>134</v>
      </c>
      <c r="B135" t="s">
        <v>181</v>
      </c>
      <c r="C135" t="s">
        <v>146</v>
      </c>
      <c r="D135">
        <v>20</v>
      </c>
      <c r="E135">
        <v>1</v>
      </c>
      <c r="F135">
        <v>0</v>
      </c>
      <c r="G135">
        <v>1</v>
      </c>
      <c r="H135">
        <v>28.4</v>
      </c>
      <c r="I135">
        <v>11</v>
      </c>
      <c r="J135">
        <v>5</v>
      </c>
      <c r="K135">
        <v>9</v>
      </c>
      <c r="L135">
        <v>55.6</v>
      </c>
      <c r="M135">
        <v>1</v>
      </c>
      <c r="N135">
        <v>1</v>
      </c>
      <c r="O135">
        <v>100</v>
      </c>
      <c r="P135">
        <v>0</v>
      </c>
      <c r="Q135">
        <v>1</v>
      </c>
      <c r="R135">
        <v>0</v>
      </c>
      <c r="S135">
        <v>1</v>
      </c>
      <c r="T135">
        <v>4</v>
      </c>
      <c r="U135">
        <v>5</v>
      </c>
      <c r="V135">
        <v>1</v>
      </c>
      <c r="W135">
        <v>5</v>
      </c>
      <c r="X135">
        <v>0</v>
      </c>
      <c r="Y135">
        <v>1</v>
      </c>
      <c r="Z135">
        <v>2</v>
      </c>
      <c r="AA135">
        <v>16.5</v>
      </c>
      <c r="AB135">
        <v>0</v>
      </c>
      <c r="AC135">
        <v>0</v>
      </c>
      <c r="AD135">
        <v>-24</v>
      </c>
    </row>
    <row r="136" spans="1:30" x14ac:dyDescent="0.3">
      <c r="A136">
        <v>134</v>
      </c>
      <c r="B136" t="s">
        <v>33</v>
      </c>
      <c r="C136" t="s">
        <v>30</v>
      </c>
      <c r="D136">
        <v>29</v>
      </c>
      <c r="E136">
        <v>1</v>
      </c>
      <c r="F136">
        <v>0</v>
      </c>
      <c r="G136">
        <v>1</v>
      </c>
      <c r="H136">
        <v>14.1</v>
      </c>
      <c r="I136">
        <v>11</v>
      </c>
      <c r="J136">
        <v>4</v>
      </c>
      <c r="K136">
        <v>6</v>
      </c>
      <c r="L136">
        <v>66.7</v>
      </c>
      <c r="M136">
        <v>0</v>
      </c>
      <c r="N136">
        <v>0</v>
      </c>
      <c r="O136">
        <v>0</v>
      </c>
      <c r="P136">
        <v>3</v>
      </c>
      <c r="Q136">
        <v>6</v>
      </c>
      <c r="R136">
        <v>50</v>
      </c>
      <c r="S136">
        <v>3</v>
      </c>
      <c r="T136">
        <v>5</v>
      </c>
      <c r="U136">
        <v>8</v>
      </c>
      <c r="V136">
        <v>0</v>
      </c>
      <c r="W136">
        <v>1</v>
      </c>
      <c r="X136">
        <v>1</v>
      </c>
      <c r="Y136">
        <v>1</v>
      </c>
      <c r="Z136">
        <v>0</v>
      </c>
      <c r="AA136">
        <v>25.6</v>
      </c>
      <c r="AB136">
        <v>0</v>
      </c>
      <c r="AC136">
        <v>0</v>
      </c>
      <c r="AD136">
        <v>-1</v>
      </c>
    </row>
    <row r="137" spans="1:30" x14ac:dyDescent="0.3">
      <c r="A137">
        <v>134</v>
      </c>
      <c r="B137" t="s">
        <v>78</v>
      </c>
      <c r="C137" t="s">
        <v>71</v>
      </c>
      <c r="D137">
        <v>30</v>
      </c>
      <c r="E137">
        <v>1</v>
      </c>
      <c r="F137">
        <v>1</v>
      </c>
      <c r="G137">
        <v>0</v>
      </c>
      <c r="H137">
        <v>17.8</v>
      </c>
      <c r="I137">
        <v>11</v>
      </c>
      <c r="J137">
        <v>5</v>
      </c>
      <c r="K137">
        <v>7</v>
      </c>
      <c r="L137">
        <v>71.400000000000006</v>
      </c>
      <c r="M137">
        <v>0</v>
      </c>
      <c r="N137">
        <v>0</v>
      </c>
      <c r="O137">
        <v>0</v>
      </c>
      <c r="P137">
        <v>1</v>
      </c>
      <c r="Q137">
        <v>1</v>
      </c>
      <c r="R137">
        <v>100</v>
      </c>
      <c r="S137">
        <v>3</v>
      </c>
      <c r="T137">
        <v>2</v>
      </c>
      <c r="U137">
        <v>5</v>
      </c>
      <c r="V137">
        <v>2</v>
      </c>
      <c r="W137">
        <v>0</v>
      </c>
      <c r="X137">
        <v>1</v>
      </c>
      <c r="Y137">
        <v>1</v>
      </c>
      <c r="Z137">
        <v>4</v>
      </c>
      <c r="AA137">
        <v>26</v>
      </c>
      <c r="AB137">
        <v>0</v>
      </c>
      <c r="AC137">
        <v>0</v>
      </c>
      <c r="AD137">
        <v>17</v>
      </c>
    </row>
    <row r="138" spans="1:30" x14ac:dyDescent="0.3">
      <c r="A138">
        <v>134</v>
      </c>
      <c r="B138" t="s">
        <v>457</v>
      </c>
      <c r="C138" t="s">
        <v>119</v>
      </c>
      <c r="D138">
        <v>20</v>
      </c>
      <c r="E138">
        <v>1</v>
      </c>
      <c r="F138">
        <v>1</v>
      </c>
      <c r="G138">
        <v>0</v>
      </c>
      <c r="H138">
        <v>23.9</v>
      </c>
      <c r="I138">
        <v>11</v>
      </c>
      <c r="J138">
        <v>4</v>
      </c>
      <c r="K138">
        <v>9</v>
      </c>
      <c r="L138">
        <v>44.4</v>
      </c>
      <c r="M138">
        <v>3</v>
      </c>
      <c r="N138">
        <v>6</v>
      </c>
      <c r="O138">
        <v>50</v>
      </c>
      <c r="P138">
        <v>0</v>
      </c>
      <c r="Q138">
        <v>2</v>
      </c>
      <c r="R138">
        <v>0</v>
      </c>
      <c r="S138">
        <v>0</v>
      </c>
      <c r="T138">
        <v>2</v>
      </c>
      <c r="U138">
        <v>2</v>
      </c>
      <c r="V138">
        <v>2</v>
      </c>
      <c r="W138">
        <v>2</v>
      </c>
      <c r="X138">
        <v>2</v>
      </c>
      <c r="Y138">
        <v>0</v>
      </c>
      <c r="Z138">
        <v>3</v>
      </c>
      <c r="AA138">
        <v>20.399999999999999</v>
      </c>
      <c r="AB138">
        <v>0</v>
      </c>
      <c r="AC138">
        <v>0</v>
      </c>
      <c r="AD138">
        <v>-10</v>
      </c>
    </row>
    <row r="139" spans="1:30" x14ac:dyDescent="0.3">
      <c r="A139">
        <v>134</v>
      </c>
      <c r="B139" t="s">
        <v>277</v>
      </c>
      <c r="C139" t="s">
        <v>96</v>
      </c>
      <c r="D139">
        <v>23</v>
      </c>
      <c r="E139">
        <v>1</v>
      </c>
      <c r="F139">
        <v>0</v>
      </c>
      <c r="G139">
        <v>1</v>
      </c>
      <c r="H139">
        <v>25.8</v>
      </c>
      <c r="I139">
        <v>11</v>
      </c>
      <c r="J139">
        <v>5</v>
      </c>
      <c r="K139">
        <v>9</v>
      </c>
      <c r="L139">
        <v>55.6</v>
      </c>
      <c r="M139">
        <v>0</v>
      </c>
      <c r="N139">
        <v>2</v>
      </c>
      <c r="O139">
        <v>0</v>
      </c>
      <c r="P139">
        <v>1</v>
      </c>
      <c r="Q139">
        <v>1</v>
      </c>
      <c r="R139">
        <v>100</v>
      </c>
      <c r="S139">
        <v>0</v>
      </c>
      <c r="T139">
        <v>1</v>
      </c>
      <c r="U139">
        <v>1</v>
      </c>
      <c r="V139">
        <v>0</v>
      </c>
      <c r="W139">
        <v>1</v>
      </c>
      <c r="X139">
        <v>0</v>
      </c>
      <c r="Y139">
        <v>0</v>
      </c>
      <c r="Z139">
        <v>1</v>
      </c>
      <c r="AA139">
        <v>11.2</v>
      </c>
      <c r="AB139">
        <v>0</v>
      </c>
      <c r="AC139">
        <v>0</v>
      </c>
      <c r="AD139">
        <v>-24</v>
      </c>
    </row>
    <row r="140" spans="1:30" x14ac:dyDescent="0.3">
      <c r="A140">
        <v>134</v>
      </c>
      <c r="B140" t="s">
        <v>245</v>
      </c>
      <c r="C140" t="s">
        <v>135</v>
      </c>
      <c r="D140">
        <v>26</v>
      </c>
      <c r="E140">
        <v>1</v>
      </c>
      <c r="F140">
        <v>1</v>
      </c>
      <c r="G140">
        <v>0</v>
      </c>
      <c r="H140">
        <v>24.5</v>
      </c>
      <c r="I140">
        <v>11</v>
      </c>
      <c r="J140">
        <v>5</v>
      </c>
      <c r="K140">
        <v>6</v>
      </c>
      <c r="L140">
        <v>83.3</v>
      </c>
      <c r="M140">
        <v>0</v>
      </c>
      <c r="N140">
        <v>0</v>
      </c>
      <c r="O140">
        <v>0</v>
      </c>
      <c r="P140">
        <v>1</v>
      </c>
      <c r="Q140">
        <v>5</v>
      </c>
      <c r="R140">
        <v>20</v>
      </c>
      <c r="S140">
        <v>1</v>
      </c>
      <c r="T140">
        <v>6</v>
      </c>
      <c r="U140">
        <v>7</v>
      </c>
      <c r="V140">
        <v>1</v>
      </c>
      <c r="W140">
        <v>2</v>
      </c>
      <c r="X140">
        <v>0</v>
      </c>
      <c r="Y140">
        <v>0</v>
      </c>
      <c r="Z140">
        <v>3</v>
      </c>
      <c r="AA140">
        <v>18.899999999999999</v>
      </c>
      <c r="AB140">
        <v>0</v>
      </c>
      <c r="AC140">
        <v>0</v>
      </c>
      <c r="AD140">
        <v>16</v>
      </c>
    </row>
    <row r="141" spans="1:30" x14ac:dyDescent="0.3">
      <c r="A141">
        <v>134</v>
      </c>
      <c r="B141" t="s">
        <v>222</v>
      </c>
      <c r="C141" t="s">
        <v>131</v>
      </c>
      <c r="D141">
        <v>23</v>
      </c>
      <c r="E141">
        <v>1</v>
      </c>
      <c r="F141">
        <v>0</v>
      </c>
      <c r="G141">
        <v>1</v>
      </c>
      <c r="H141">
        <v>23.9</v>
      </c>
      <c r="I141">
        <v>11</v>
      </c>
      <c r="J141">
        <v>4</v>
      </c>
      <c r="K141">
        <v>8</v>
      </c>
      <c r="L141">
        <v>50</v>
      </c>
      <c r="M141">
        <v>1</v>
      </c>
      <c r="N141">
        <v>3</v>
      </c>
      <c r="O141">
        <v>33.299999999999997</v>
      </c>
      <c r="P141">
        <v>2</v>
      </c>
      <c r="Q141">
        <v>4</v>
      </c>
      <c r="R141">
        <v>50</v>
      </c>
      <c r="S141">
        <v>0</v>
      </c>
      <c r="T141">
        <v>6</v>
      </c>
      <c r="U141">
        <v>6</v>
      </c>
      <c r="V141">
        <v>0</v>
      </c>
      <c r="W141">
        <v>1</v>
      </c>
      <c r="X141">
        <v>0</v>
      </c>
      <c r="Y141">
        <v>0</v>
      </c>
      <c r="Z141">
        <v>2</v>
      </c>
      <c r="AA141">
        <v>17.2</v>
      </c>
      <c r="AB141">
        <v>0</v>
      </c>
      <c r="AC141">
        <v>0</v>
      </c>
      <c r="AD141">
        <v>1</v>
      </c>
    </row>
    <row r="142" spans="1:30" x14ac:dyDescent="0.3">
      <c r="A142">
        <v>134</v>
      </c>
      <c r="B142" t="s">
        <v>169</v>
      </c>
      <c r="C142" t="s">
        <v>129</v>
      </c>
      <c r="D142">
        <v>30</v>
      </c>
      <c r="E142">
        <v>1</v>
      </c>
      <c r="F142">
        <v>0</v>
      </c>
      <c r="G142">
        <v>1</v>
      </c>
      <c r="H142">
        <v>22.2</v>
      </c>
      <c r="I142">
        <v>11</v>
      </c>
      <c r="J142">
        <v>5</v>
      </c>
      <c r="K142">
        <v>8</v>
      </c>
      <c r="L142">
        <v>62.5</v>
      </c>
      <c r="M142">
        <v>0</v>
      </c>
      <c r="N142">
        <v>1</v>
      </c>
      <c r="O142">
        <v>0</v>
      </c>
      <c r="P142">
        <v>1</v>
      </c>
      <c r="Q142">
        <v>2</v>
      </c>
      <c r="R142">
        <v>50</v>
      </c>
      <c r="S142">
        <v>1</v>
      </c>
      <c r="T142">
        <v>8</v>
      </c>
      <c r="U142">
        <v>9</v>
      </c>
      <c r="V142">
        <v>5</v>
      </c>
      <c r="W142">
        <v>4</v>
      </c>
      <c r="X142">
        <v>0</v>
      </c>
      <c r="Y142">
        <v>0</v>
      </c>
      <c r="Z142">
        <v>2</v>
      </c>
      <c r="AA142">
        <v>25.3</v>
      </c>
      <c r="AB142">
        <v>0</v>
      </c>
      <c r="AC142">
        <v>0</v>
      </c>
      <c r="AD142">
        <v>-20</v>
      </c>
    </row>
    <row r="143" spans="1:30" x14ac:dyDescent="0.3">
      <c r="A143">
        <v>134</v>
      </c>
      <c r="B143" t="s">
        <v>2171</v>
      </c>
      <c r="C143" t="s">
        <v>125</v>
      </c>
      <c r="D143">
        <v>24</v>
      </c>
      <c r="E143">
        <v>1</v>
      </c>
      <c r="F143">
        <v>0</v>
      </c>
      <c r="G143">
        <v>1</v>
      </c>
      <c r="H143">
        <v>28.8</v>
      </c>
      <c r="I143">
        <v>11</v>
      </c>
      <c r="J143">
        <v>5</v>
      </c>
      <c r="K143">
        <v>9</v>
      </c>
      <c r="L143">
        <v>55.6</v>
      </c>
      <c r="M143">
        <v>0</v>
      </c>
      <c r="N143">
        <v>2</v>
      </c>
      <c r="O143">
        <v>0</v>
      </c>
      <c r="P143">
        <v>1</v>
      </c>
      <c r="Q143">
        <v>1</v>
      </c>
      <c r="R143">
        <v>100</v>
      </c>
      <c r="S143">
        <v>0</v>
      </c>
      <c r="T143">
        <v>1</v>
      </c>
      <c r="U143">
        <v>1</v>
      </c>
      <c r="V143">
        <v>5</v>
      </c>
      <c r="W143">
        <v>0</v>
      </c>
      <c r="X143">
        <v>2</v>
      </c>
      <c r="Y143">
        <v>0</v>
      </c>
      <c r="Z143">
        <v>2</v>
      </c>
      <c r="AA143">
        <v>25.7</v>
      </c>
      <c r="AB143">
        <v>0</v>
      </c>
      <c r="AC143">
        <v>0</v>
      </c>
      <c r="AD143">
        <v>4</v>
      </c>
    </row>
    <row r="144" spans="1:30" x14ac:dyDescent="0.3">
      <c r="A144">
        <v>134</v>
      </c>
      <c r="B144" t="s">
        <v>301</v>
      </c>
      <c r="C144" t="s">
        <v>88</v>
      </c>
      <c r="D144">
        <v>32</v>
      </c>
      <c r="E144">
        <v>1</v>
      </c>
      <c r="F144">
        <v>1</v>
      </c>
      <c r="G144">
        <v>0</v>
      </c>
      <c r="H144">
        <v>22</v>
      </c>
      <c r="I144">
        <v>11</v>
      </c>
      <c r="J144">
        <v>4</v>
      </c>
      <c r="K144">
        <v>7</v>
      </c>
      <c r="L144">
        <v>57.1</v>
      </c>
      <c r="M144">
        <v>3</v>
      </c>
      <c r="N144">
        <v>6</v>
      </c>
      <c r="O144">
        <v>50</v>
      </c>
      <c r="P144">
        <v>0</v>
      </c>
      <c r="Q144">
        <v>0</v>
      </c>
      <c r="R144">
        <v>0</v>
      </c>
      <c r="S144">
        <v>0</v>
      </c>
      <c r="T144">
        <v>2</v>
      </c>
      <c r="U144">
        <v>2</v>
      </c>
      <c r="V144">
        <v>0</v>
      </c>
      <c r="W144">
        <v>0</v>
      </c>
      <c r="X144">
        <v>0</v>
      </c>
      <c r="Y144">
        <v>0</v>
      </c>
      <c r="Z144">
        <v>1</v>
      </c>
      <c r="AA144">
        <v>13.4</v>
      </c>
      <c r="AB144">
        <v>0</v>
      </c>
      <c r="AC144">
        <v>0</v>
      </c>
      <c r="AD144">
        <v>-3</v>
      </c>
    </row>
    <row r="145" spans="1:30" x14ac:dyDescent="0.3">
      <c r="A145">
        <v>134</v>
      </c>
      <c r="B145" t="s">
        <v>180</v>
      </c>
      <c r="C145" t="s">
        <v>104</v>
      </c>
      <c r="D145">
        <v>23</v>
      </c>
      <c r="E145">
        <v>1</v>
      </c>
      <c r="F145">
        <v>1</v>
      </c>
      <c r="G145">
        <v>0</v>
      </c>
      <c r="H145">
        <v>21.2</v>
      </c>
      <c r="I145">
        <v>11</v>
      </c>
      <c r="J145">
        <v>4</v>
      </c>
      <c r="K145">
        <v>8</v>
      </c>
      <c r="L145">
        <v>50</v>
      </c>
      <c r="M145">
        <v>1</v>
      </c>
      <c r="N145">
        <v>5</v>
      </c>
      <c r="O145">
        <v>20</v>
      </c>
      <c r="P145">
        <v>2</v>
      </c>
      <c r="Q145">
        <v>2</v>
      </c>
      <c r="R145">
        <v>100</v>
      </c>
      <c r="S145">
        <v>3</v>
      </c>
      <c r="T145">
        <v>7</v>
      </c>
      <c r="U145">
        <v>10</v>
      </c>
      <c r="V145">
        <v>3</v>
      </c>
      <c r="W145">
        <v>1</v>
      </c>
      <c r="X145">
        <v>1</v>
      </c>
      <c r="Y145">
        <v>0</v>
      </c>
      <c r="Z145">
        <v>0</v>
      </c>
      <c r="AA145">
        <v>29.5</v>
      </c>
      <c r="AB145">
        <v>1</v>
      </c>
      <c r="AC145">
        <v>0</v>
      </c>
      <c r="AD145">
        <v>23</v>
      </c>
    </row>
    <row r="146" spans="1:30" x14ac:dyDescent="0.3">
      <c r="A146">
        <v>134</v>
      </c>
      <c r="B146" t="s">
        <v>210</v>
      </c>
      <c r="C146" t="s">
        <v>116</v>
      </c>
      <c r="D146">
        <v>23</v>
      </c>
      <c r="E146">
        <v>1</v>
      </c>
      <c r="F146">
        <v>0</v>
      </c>
      <c r="G146">
        <v>1</v>
      </c>
      <c r="H146">
        <v>26.5</v>
      </c>
      <c r="I146">
        <v>11</v>
      </c>
      <c r="J146">
        <v>4</v>
      </c>
      <c r="K146">
        <v>9</v>
      </c>
      <c r="L146">
        <v>44.4</v>
      </c>
      <c r="M146">
        <v>1</v>
      </c>
      <c r="N146">
        <v>1</v>
      </c>
      <c r="O146">
        <v>100</v>
      </c>
      <c r="P146">
        <v>2</v>
      </c>
      <c r="Q146">
        <v>3</v>
      </c>
      <c r="R146">
        <v>66.7</v>
      </c>
      <c r="S146">
        <v>1</v>
      </c>
      <c r="T146">
        <v>4</v>
      </c>
      <c r="U146">
        <v>5</v>
      </c>
      <c r="V146">
        <v>4</v>
      </c>
      <c r="W146">
        <v>1</v>
      </c>
      <c r="X146">
        <v>3</v>
      </c>
      <c r="Y146">
        <v>0</v>
      </c>
      <c r="Z146">
        <v>2</v>
      </c>
      <c r="AA146">
        <v>31</v>
      </c>
      <c r="AB146">
        <v>0</v>
      </c>
      <c r="AC146">
        <v>0</v>
      </c>
      <c r="AD146">
        <v>-26</v>
      </c>
    </row>
    <row r="147" spans="1:30" x14ac:dyDescent="0.3">
      <c r="A147">
        <v>146</v>
      </c>
      <c r="B147" t="s">
        <v>73</v>
      </c>
      <c r="C147" t="s">
        <v>44</v>
      </c>
      <c r="D147">
        <v>27</v>
      </c>
      <c r="E147">
        <v>1</v>
      </c>
      <c r="F147">
        <v>0</v>
      </c>
      <c r="G147">
        <v>1</v>
      </c>
      <c r="H147">
        <v>26.1</v>
      </c>
      <c r="I147">
        <v>10</v>
      </c>
      <c r="J147">
        <v>4</v>
      </c>
      <c r="K147">
        <v>10</v>
      </c>
      <c r="L147">
        <v>40</v>
      </c>
      <c r="M147">
        <v>1</v>
      </c>
      <c r="N147">
        <v>5</v>
      </c>
      <c r="O147">
        <v>20</v>
      </c>
      <c r="P147">
        <v>1</v>
      </c>
      <c r="Q147">
        <v>1</v>
      </c>
      <c r="R147">
        <v>100</v>
      </c>
      <c r="S147">
        <v>2</v>
      </c>
      <c r="T147">
        <v>1</v>
      </c>
      <c r="U147">
        <v>3</v>
      </c>
      <c r="V147">
        <v>1</v>
      </c>
      <c r="W147">
        <v>2</v>
      </c>
      <c r="X147">
        <v>0</v>
      </c>
      <c r="Y147">
        <v>1</v>
      </c>
      <c r="Z147">
        <v>3</v>
      </c>
      <c r="AA147">
        <v>16.100000000000001</v>
      </c>
      <c r="AB147">
        <v>0</v>
      </c>
      <c r="AC147">
        <v>0</v>
      </c>
      <c r="AD147">
        <v>-14</v>
      </c>
    </row>
    <row r="148" spans="1:30" x14ac:dyDescent="0.3">
      <c r="A148">
        <v>146</v>
      </c>
      <c r="B148" t="s">
        <v>177</v>
      </c>
      <c r="C148" t="s">
        <v>125</v>
      </c>
      <c r="D148">
        <v>22</v>
      </c>
      <c r="E148">
        <v>1</v>
      </c>
      <c r="F148">
        <v>0</v>
      </c>
      <c r="G148">
        <v>1</v>
      </c>
      <c r="H148">
        <v>27.7</v>
      </c>
      <c r="I148">
        <v>10</v>
      </c>
      <c r="J148">
        <v>5</v>
      </c>
      <c r="K148">
        <v>11</v>
      </c>
      <c r="L148">
        <v>45.5</v>
      </c>
      <c r="M148">
        <v>0</v>
      </c>
      <c r="N148">
        <v>3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5</v>
      </c>
      <c r="U148">
        <v>5</v>
      </c>
      <c r="V148">
        <v>5</v>
      </c>
      <c r="W148">
        <v>4</v>
      </c>
      <c r="X148">
        <v>2</v>
      </c>
      <c r="Y148">
        <v>0</v>
      </c>
      <c r="Z148">
        <v>3</v>
      </c>
      <c r="AA148">
        <v>25.5</v>
      </c>
      <c r="AB148">
        <v>0</v>
      </c>
      <c r="AC148">
        <v>0</v>
      </c>
      <c r="AD148">
        <v>2</v>
      </c>
    </row>
    <row r="149" spans="1:30" x14ac:dyDescent="0.3">
      <c r="A149">
        <v>146</v>
      </c>
      <c r="B149" t="s">
        <v>344</v>
      </c>
      <c r="C149" t="s">
        <v>88</v>
      </c>
      <c r="D149">
        <v>35</v>
      </c>
      <c r="E149">
        <v>1</v>
      </c>
      <c r="F149">
        <v>1</v>
      </c>
      <c r="G149">
        <v>0</v>
      </c>
      <c r="H149">
        <v>13.3</v>
      </c>
      <c r="I149">
        <v>10</v>
      </c>
      <c r="J149">
        <v>4</v>
      </c>
      <c r="K149">
        <v>5</v>
      </c>
      <c r="L149">
        <v>80</v>
      </c>
      <c r="M149">
        <v>0</v>
      </c>
      <c r="N149">
        <v>0</v>
      </c>
      <c r="O149">
        <v>0</v>
      </c>
      <c r="P149">
        <v>2</v>
      </c>
      <c r="Q149">
        <v>3</v>
      </c>
      <c r="R149">
        <v>66.7</v>
      </c>
      <c r="S149">
        <v>0</v>
      </c>
      <c r="T149">
        <v>2</v>
      </c>
      <c r="U149">
        <v>2</v>
      </c>
      <c r="V149">
        <v>0</v>
      </c>
      <c r="W149">
        <v>2</v>
      </c>
      <c r="X149">
        <v>0</v>
      </c>
      <c r="Y149">
        <v>2</v>
      </c>
      <c r="Z149">
        <v>3</v>
      </c>
      <c r="AA149">
        <v>16.399999999999999</v>
      </c>
      <c r="AB149">
        <v>0</v>
      </c>
      <c r="AC149">
        <v>0</v>
      </c>
      <c r="AD149">
        <v>13</v>
      </c>
    </row>
    <row r="150" spans="1:30" x14ac:dyDescent="0.3">
      <c r="A150">
        <v>146</v>
      </c>
      <c r="B150" t="s">
        <v>212</v>
      </c>
      <c r="C150" t="s">
        <v>127</v>
      </c>
      <c r="D150">
        <v>31</v>
      </c>
      <c r="E150">
        <v>1</v>
      </c>
      <c r="F150">
        <v>0</v>
      </c>
      <c r="G150">
        <v>1</v>
      </c>
      <c r="H150">
        <v>29.1</v>
      </c>
      <c r="I150">
        <v>10</v>
      </c>
      <c r="J150">
        <v>3</v>
      </c>
      <c r="K150">
        <v>6</v>
      </c>
      <c r="L150">
        <v>50</v>
      </c>
      <c r="M150">
        <v>0</v>
      </c>
      <c r="N150">
        <v>3</v>
      </c>
      <c r="O150">
        <v>0</v>
      </c>
      <c r="P150">
        <v>4</v>
      </c>
      <c r="Q150">
        <v>4</v>
      </c>
      <c r="R150">
        <v>100</v>
      </c>
      <c r="S150">
        <v>0</v>
      </c>
      <c r="T150">
        <v>7</v>
      </c>
      <c r="U150">
        <v>7</v>
      </c>
      <c r="V150">
        <v>7</v>
      </c>
      <c r="W150">
        <v>3</v>
      </c>
      <c r="X150">
        <v>0</v>
      </c>
      <c r="Y150">
        <v>0</v>
      </c>
      <c r="Z150">
        <v>2</v>
      </c>
      <c r="AA150">
        <v>25.9</v>
      </c>
      <c r="AB150">
        <v>0</v>
      </c>
      <c r="AC150">
        <v>0</v>
      </c>
      <c r="AD150">
        <v>-3</v>
      </c>
    </row>
    <row r="151" spans="1:30" x14ac:dyDescent="0.3">
      <c r="A151">
        <v>146</v>
      </c>
      <c r="B151" t="s">
        <v>283</v>
      </c>
      <c r="C151" t="s">
        <v>135</v>
      </c>
      <c r="D151">
        <v>33</v>
      </c>
      <c r="E151">
        <v>1</v>
      </c>
      <c r="F151">
        <v>1</v>
      </c>
      <c r="G151">
        <v>0</v>
      </c>
      <c r="H151">
        <v>19</v>
      </c>
      <c r="I151">
        <v>10</v>
      </c>
      <c r="J151">
        <v>5</v>
      </c>
      <c r="K151">
        <v>7</v>
      </c>
      <c r="L151">
        <v>71.400000000000006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2</v>
      </c>
      <c r="T151">
        <v>3</v>
      </c>
      <c r="U151">
        <v>5</v>
      </c>
      <c r="V151">
        <v>2</v>
      </c>
      <c r="W151">
        <v>3</v>
      </c>
      <c r="X151">
        <v>0</v>
      </c>
      <c r="Y151">
        <v>1</v>
      </c>
      <c r="Z151">
        <v>1</v>
      </c>
      <c r="AA151">
        <v>19</v>
      </c>
      <c r="AB151">
        <v>0</v>
      </c>
      <c r="AC151">
        <v>0</v>
      </c>
      <c r="AD151">
        <v>7</v>
      </c>
    </row>
    <row r="152" spans="1:30" x14ac:dyDescent="0.3">
      <c r="A152">
        <v>146</v>
      </c>
      <c r="B152" t="s">
        <v>464</v>
      </c>
      <c r="C152" t="s">
        <v>131</v>
      </c>
      <c r="D152">
        <v>24</v>
      </c>
      <c r="E152">
        <v>1</v>
      </c>
      <c r="F152">
        <v>0</v>
      </c>
      <c r="G152">
        <v>1</v>
      </c>
      <c r="H152">
        <v>18.899999999999999</v>
      </c>
      <c r="I152">
        <v>10</v>
      </c>
      <c r="J152">
        <v>1</v>
      </c>
      <c r="K152">
        <v>5</v>
      </c>
      <c r="L152">
        <v>20</v>
      </c>
      <c r="M152">
        <v>0</v>
      </c>
      <c r="N152">
        <v>3</v>
      </c>
      <c r="O152">
        <v>0</v>
      </c>
      <c r="P152">
        <v>8</v>
      </c>
      <c r="Q152">
        <v>8</v>
      </c>
      <c r="R152">
        <v>100</v>
      </c>
      <c r="S152">
        <v>0</v>
      </c>
      <c r="T152">
        <v>0</v>
      </c>
      <c r="U152">
        <v>0</v>
      </c>
      <c r="V152">
        <v>1</v>
      </c>
      <c r="W152">
        <v>0</v>
      </c>
      <c r="X152">
        <v>1</v>
      </c>
      <c r="Y152">
        <v>0</v>
      </c>
      <c r="Z152">
        <v>0</v>
      </c>
      <c r="AA152">
        <v>14.5</v>
      </c>
      <c r="AB152">
        <v>0</v>
      </c>
      <c r="AC152">
        <v>0</v>
      </c>
      <c r="AD152">
        <v>-19</v>
      </c>
    </row>
    <row r="153" spans="1:30" x14ac:dyDescent="0.3">
      <c r="A153">
        <v>152</v>
      </c>
      <c r="B153" t="s">
        <v>184</v>
      </c>
      <c r="C153" t="s">
        <v>94</v>
      </c>
      <c r="D153">
        <v>28</v>
      </c>
      <c r="E153">
        <v>1</v>
      </c>
      <c r="F153">
        <v>0</v>
      </c>
      <c r="G153">
        <v>1</v>
      </c>
      <c r="H153">
        <v>33.799999999999997</v>
      </c>
      <c r="I153">
        <v>9</v>
      </c>
      <c r="J153">
        <v>4</v>
      </c>
      <c r="K153">
        <v>6</v>
      </c>
      <c r="L153">
        <v>66.7</v>
      </c>
      <c r="M153">
        <v>1</v>
      </c>
      <c r="N153">
        <v>2</v>
      </c>
      <c r="O153">
        <v>50</v>
      </c>
      <c r="P153">
        <v>0</v>
      </c>
      <c r="Q153">
        <v>3</v>
      </c>
      <c r="R153">
        <v>0</v>
      </c>
      <c r="S153">
        <v>1</v>
      </c>
      <c r="T153">
        <v>3</v>
      </c>
      <c r="U153">
        <v>4</v>
      </c>
      <c r="V153">
        <v>3</v>
      </c>
      <c r="W153">
        <v>0</v>
      </c>
      <c r="X153">
        <v>1</v>
      </c>
      <c r="Y153">
        <v>0</v>
      </c>
      <c r="Z153">
        <v>4</v>
      </c>
      <c r="AA153">
        <v>21.3</v>
      </c>
      <c r="AB153">
        <v>0</v>
      </c>
      <c r="AC153">
        <v>0</v>
      </c>
      <c r="AD153">
        <v>2</v>
      </c>
    </row>
    <row r="154" spans="1:30" x14ac:dyDescent="0.3">
      <c r="A154">
        <v>152</v>
      </c>
      <c r="B154" t="s">
        <v>75</v>
      </c>
      <c r="C154" t="s">
        <v>71</v>
      </c>
      <c r="D154">
        <v>37</v>
      </c>
      <c r="E154">
        <v>1</v>
      </c>
      <c r="F154">
        <v>1</v>
      </c>
      <c r="G154">
        <v>0</v>
      </c>
      <c r="H154">
        <v>26.9</v>
      </c>
      <c r="I154">
        <v>9</v>
      </c>
      <c r="J154">
        <v>4</v>
      </c>
      <c r="K154">
        <v>12</v>
      </c>
      <c r="L154">
        <v>33.299999999999997</v>
      </c>
      <c r="M154">
        <v>1</v>
      </c>
      <c r="N154">
        <v>4</v>
      </c>
      <c r="O154">
        <v>25</v>
      </c>
      <c r="P154">
        <v>0</v>
      </c>
      <c r="Q154">
        <v>0</v>
      </c>
      <c r="R154">
        <v>0</v>
      </c>
      <c r="S154">
        <v>1</v>
      </c>
      <c r="T154">
        <v>2</v>
      </c>
      <c r="U154">
        <v>3</v>
      </c>
      <c r="V154">
        <v>10</v>
      </c>
      <c r="W154">
        <v>0</v>
      </c>
      <c r="X154">
        <v>2</v>
      </c>
      <c r="Y154">
        <v>2</v>
      </c>
      <c r="Z154">
        <v>1</v>
      </c>
      <c r="AA154">
        <v>39.6</v>
      </c>
      <c r="AB154">
        <v>0</v>
      </c>
      <c r="AC154">
        <v>0</v>
      </c>
      <c r="AD154">
        <v>-1</v>
      </c>
    </row>
    <row r="155" spans="1:30" x14ac:dyDescent="0.3">
      <c r="A155">
        <v>152</v>
      </c>
      <c r="B155" t="s">
        <v>149</v>
      </c>
      <c r="C155" t="s">
        <v>116</v>
      </c>
      <c r="D155">
        <v>22</v>
      </c>
      <c r="E155">
        <v>1</v>
      </c>
      <c r="F155">
        <v>0</v>
      </c>
      <c r="G155">
        <v>1</v>
      </c>
      <c r="H155">
        <v>26.6</v>
      </c>
      <c r="I155">
        <v>9</v>
      </c>
      <c r="J155">
        <v>4</v>
      </c>
      <c r="K155">
        <v>12</v>
      </c>
      <c r="L155">
        <v>33.299999999999997</v>
      </c>
      <c r="M155">
        <v>1</v>
      </c>
      <c r="N155">
        <v>5</v>
      </c>
      <c r="O155">
        <v>20</v>
      </c>
      <c r="P155">
        <v>0</v>
      </c>
      <c r="Q155">
        <v>0</v>
      </c>
      <c r="R155">
        <v>0</v>
      </c>
      <c r="S155">
        <v>0</v>
      </c>
      <c r="T155">
        <v>5</v>
      </c>
      <c r="U155">
        <v>5</v>
      </c>
      <c r="V155">
        <v>4</v>
      </c>
      <c r="W155">
        <v>1</v>
      </c>
      <c r="X155">
        <v>0</v>
      </c>
      <c r="Y155">
        <v>0</v>
      </c>
      <c r="Z155">
        <v>3</v>
      </c>
      <c r="AA155">
        <v>20</v>
      </c>
      <c r="AB155">
        <v>0</v>
      </c>
      <c r="AC155">
        <v>0</v>
      </c>
      <c r="AD155">
        <v>-27</v>
      </c>
    </row>
    <row r="156" spans="1:30" x14ac:dyDescent="0.3">
      <c r="A156">
        <v>152</v>
      </c>
      <c r="B156" t="s">
        <v>323</v>
      </c>
      <c r="C156" t="s">
        <v>122</v>
      </c>
      <c r="D156">
        <v>24</v>
      </c>
      <c r="E156">
        <v>1</v>
      </c>
      <c r="F156">
        <v>0</v>
      </c>
      <c r="G156">
        <v>1</v>
      </c>
      <c r="H156">
        <v>34.5</v>
      </c>
      <c r="I156">
        <v>9</v>
      </c>
      <c r="J156">
        <v>4</v>
      </c>
      <c r="K156">
        <v>5</v>
      </c>
      <c r="L156">
        <v>80</v>
      </c>
      <c r="M156">
        <v>1</v>
      </c>
      <c r="N156">
        <v>1</v>
      </c>
      <c r="O156">
        <v>100</v>
      </c>
      <c r="P156">
        <v>0</v>
      </c>
      <c r="Q156">
        <v>0</v>
      </c>
      <c r="R156">
        <v>0</v>
      </c>
      <c r="S156">
        <v>1</v>
      </c>
      <c r="T156">
        <v>5</v>
      </c>
      <c r="U156">
        <v>6</v>
      </c>
      <c r="V156">
        <v>2</v>
      </c>
      <c r="W156">
        <v>0</v>
      </c>
      <c r="X156">
        <v>0</v>
      </c>
      <c r="Y156">
        <v>0</v>
      </c>
      <c r="Z156">
        <v>2</v>
      </c>
      <c r="AA156">
        <v>19.2</v>
      </c>
      <c r="AB156">
        <v>0</v>
      </c>
      <c r="AC156">
        <v>0</v>
      </c>
      <c r="AD156">
        <v>8</v>
      </c>
    </row>
    <row r="157" spans="1:30" x14ac:dyDescent="0.3">
      <c r="A157">
        <v>152</v>
      </c>
      <c r="B157" t="s">
        <v>585</v>
      </c>
      <c r="C157" t="s">
        <v>71</v>
      </c>
      <c r="D157">
        <v>28</v>
      </c>
      <c r="E157">
        <v>1</v>
      </c>
      <c r="F157">
        <v>1</v>
      </c>
      <c r="G157">
        <v>0</v>
      </c>
      <c r="H157">
        <v>18.399999999999999</v>
      </c>
      <c r="I157">
        <v>9</v>
      </c>
      <c r="J157">
        <v>3</v>
      </c>
      <c r="K157">
        <v>6</v>
      </c>
      <c r="L157">
        <v>50</v>
      </c>
      <c r="M157">
        <v>3</v>
      </c>
      <c r="N157">
        <v>5</v>
      </c>
      <c r="O157">
        <v>60</v>
      </c>
      <c r="P157">
        <v>0</v>
      </c>
      <c r="Q157">
        <v>0</v>
      </c>
      <c r="R157">
        <v>0</v>
      </c>
      <c r="S157">
        <v>2</v>
      </c>
      <c r="T157">
        <v>5</v>
      </c>
      <c r="U157">
        <v>7</v>
      </c>
      <c r="V157">
        <v>1</v>
      </c>
      <c r="W157">
        <v>0</v>
      </c>
      <c r="X157">
        <v>0</v>
      </c>
      <c r="Y157">
        <v>1</v>
      </c>
      <c r="Z157">
        <v>2</v>
      </c>
      <c r="AA157">
        <v>21.9</v>
      </c>
      <c r="AB157">
        <v>0</v>
      </c>
      <c r="AC157">
        <v>0</v>
      </c>
      <c r="AD157">
        <v>10</v>
      </c>
    </row>
    <row r="158" spans="1:30" x14ac:dyDescent="0.3">
      <c r="A158">
        <v>152</v>
      </c>
      <c r="B158" t="s">
        <v>242</v>
      </c>
      <c r="C158" t="s">
        <v>157</v>
      </c>
      <c r="D158">
        <v>28</v>
      </c>
      <c r="E158">
        <v>1</v>
      </c>
      <c r="F158">
        <v>1</v>
      </c>
      <c r="G158">
        <v>0</v>
      </c>
      <c r="H158">
        <v>24.7</v>
      </c>
      <c r="I158">
        <v>9</v>
      </c>
      <c r="J158">
        <v>4</v>
      </c>
      <c r="K158">
        <v>4</v>
      </c>
      <c r="L158">
        <v>100</v>
      </c>
      <c r="M158">
        <v>1</v>
      </c>
      <c r="N158">
        <v>1</v>
      </c>
      <c r="O158">
        <v>100</v>
      </c>
      <c r="P158">
        <v>0</v>
      </c>
      <c r="Q158">
        <v>0</v>
      </c>
      <c r="R158">
        <v>0</v>
      </c>
      <c r="S158">
        <v>2</v>
      </c>
      <c r="T158">
        <v>3</v>
      </c>
      <c r="U158">
        <v>5</v>
      </c>
      <c r="V158">
        <v>2</v>
      </c>
      <c r="W158">
        <v>1</v>
      </c>
      <c r="X158">
        <v>2</v>
      </c>
      <c r="Y158">
        <v>2</v>
      </c>
      <c r="Z158">
        <v>3</v>
      </c>
      <c r="AA158">
        <v>29</v>
      </c>
      <c r="AB158">
        <v>0</v>
      </c>
      <c r="AC158">
        <v>0</v>
      </c>
      <c r="AD158">
        <v>25</v>
      </c>
    </row>
    <row r="159" spans="1:30" x14ac:dyDescent="0.3">
      <c r="A159">
        <v>152</v>
      </c>
      <c r="B159" t="s">
        <v>82</v>
      </c>
      <c r="C159" t="s">
        <v>71</v>
      </c>
      <c r="D159">
        <v>24</v>
      </c>
      <c r="E159">
        <v>1</v>
      </c>
      <c r="F159">
        <v>1</v>
      </c>
      <c r="G159">
        <v>0</v>
      </c>
      <c r="H159">
        <v>21.4</v>
      </c>
      <c r="I159">
        <v>9</v>
      </c>
      <c r="J159">
        <v>3</v>
      </c>
      <c r="K159">
        <v>6</v>
      </c>
      <c r="L159">
        <v>50</v>
      </c>
      <c r="M159">
        <v>1</v>
      </c>
      <c r="N159">
        <v>3</v>
      </c>
      <c r="O159">
        <v>33.299999999999997</v>
      </c>
      <c r="P159">
        <v>2</v>
      </c>
      <c r="Q159">
        <v>4</v>
      </c>
      <c r="R159">
        <v>50</v>
      </c>
      <c r="S159">
        <v>1</v>
      </c>
      <c r="T159">
        <v>1</v>
      </c>
      <c r="U159">
        <v>2</v>
      </c>
      <c r="V159">
        <v>2</v>
      </c>
      <c r="W159">
        <v>0</v>
      </c>
      <c r="X159">
        <v>1</v>
      </c>
      <c r="Y159">
        <v>0</v>
      </c>
      <c r="Z159">
        <v>0</v>
      </c>
      <c r="AA159">
        <v>17.399999999999999</v>
      </c>
      <c r="AB159">
        <v>0</v>
      </c>
      <c r="AC159">
        <v>0</v>
      </c>
      <c r="AD159">
        <v>-12</v>
      </c>
    </row>
    <row r="160" spans="1:30" x14ac:dyDescent="0.3">
      <c r="A160">
        <v>152</v>
      </c>
      <c r="B160" t="s">
        <v>2351</v>
      </c>
      <c r="C160" t="s">
        <v>127</v>
      </c>
      <c r="D160">
        <v>29</v>
      </c>
      <c r="E160">
        <v>1</v>
      </c>
      <c r="F160">
        <v>0</v>
      </c>
      <c r="G160">
        <v>1</v>
      </c>
      <c r="H160">
        <v>22.5</v>
      </c>
      <c r="I160">
        <v>9</v>
      </c>
      <c r="J160">
        <v>4</v>
      </c>
      <c r="K160">
        <v>6</v>
      </c>
      <c r="L160">
        <v>66.7</v>
      </c>
      <c r="M160">
        <v>0</v>
      </c>
      <c r="N160">
        <v>0</v>
      </c>
      <c r="O160">
        <v>0</v>
      </c>
      <c r="P160">
        <v>1</v>
      </c>
      <c r="Q160">
        <v>2</v>
      </c>
      <c r="R160">
        <v>50</v>
      </c>
      <c r="S160">
        <v>1</v>
      </c>
      <c r="T160">
        <v>2</v>
      </c>
      <c r="U160">
        <v>3</v>
      </c>
      <c r="V160">
        <v>5</v>
      </c>
      <c r="W160">
        <v>0</v>
      </c>
      <c r="X160">
        <v>0</v>
      </c>
      <c r="Y160">
        <v>0</v>
      </c>
      <c r="Z160">
        <v>1</v>
      </c>
      <c r="AA160">
        <v>20.100000000000001</v>
      </c>
      <c r="AB160">
        <v>0</v>
      </c>
      <c r="AC160">
        <v>0</v>
      </c>
      <c r="AD160">
        <v>-14</v>
      </c>
    </row>
    <row r="161" spans="1:30" x14ac:dyDescent="0.3">
      <c r="A161">
        <v>152</v>
      </c>
      <c r="B161" t="s">
        <v>46</v>
      </c>
      <c r="C161" t="s">
        <v>44</v>
      </c>
      <c r="D161">
        <v>23</v>
      </c>
      <c r="E161">
        <v>1</v>
      </c>
      <c r="F161">
        <v>0</v>
      </c>
      <c r="G161">
        <v>1</v>
      </c>
      <c r="H161">
        <v>28.2</v>
      </c>
      <c r="I161">
        <v>9</v>
      </c>
      <c r="J161">
        <v>4</v>
      </c>
      <c r="K161">
        <v>7</v>
      </c>
      <c r="L161">
        <v>57.1</v>
      </c>
      <c r="M161">
        <v>0</v>
      </c>
      <c r="N161">
        <v>0</v>
      </c>
      <c r="O161">
        <v>0</v>
      </c>
      <c r="P161">
        <v>1</v>
      </c>
      <c r="Q161">
        <v>3</v>
      </c>
      <c r="R161">
        <v>33.299999999999997</v>
      </c>
      <c r="S161">
        <v>2</v>
      </c>
      <c r="T161">
        <v>7</v>
      </c>
      <c r="U161">
        <v>9</v>
      </c>
      <c r="V161">
        <v>2</v>
      </c>
      <c r="W161">
        <v>2</v>
      </c>
      <c r="X161">
        <v>1</v>
      </c>
      <c r="Y161">
        <v>4</v>
      </c>
      <c r="Z161">
        <v>1</v>
      </c>
      <c r="AA161">
        <v>35.799999999999997</v>
      </c>
      <c r="AB161">
        <v>0</v>
      </c>
      <c r="AC161">
        <v>0</v>
      </c>
      <c r="AD161">
        <v>-4</v>
      </c>
    </row>
    <row r="162" spans="1:30" x14ac:dyDescent="0.3">
      <c r="A162">
        <v>152</v>
      </c>
      <c r="B162" t="s">
        <v>348</v>
      </c>
      <c r="C162" t="s">
        <v>127</v>
      </c>
      <c r="D162">
        <v>22</v>
      </c>
      <c r="E162">
        <v>1</v>
      </c>
      <c r="F162">
        <v>0</v>
      </c>
      <c r="G162">
        <v>1</v>
      </c>
      <c r="H162">
        <v>24.4</v>
      </c>
      <c r="I162">
        <v>9</v>
      </c>
      <c r="J162">
        <v>3</v>
      </c>
      <c r="K162">
        <v>8</v>
      </c>
      <c r="L162">
        <v>37.5</v>
      </c>
      <c r="M162">
        <v>3</v>
      </c>
      <c r="N162">
        <v>7</v>
      </c>
      <c r="O162">
        <v>42.9</v>
      </c>
      <c r="P162">
        <v>0</v>
      </c>
      <c r="Q162">
        <v>0</v>
      </c>
      <c r="R162">
        <v>0</v>
      </c>
      <c r="S162">
        <v>1</v>
      </c>
      <c r="T162">
        <v>3</v>
      </c>
      <c r="U162">
        <v>4</v>
      </c>
      <c r="V162">
        <v>1</v>
      </c>
      <c r="W162">
        <v>4</v>
      </c>
      <c r="X162">
        <v>0</v>
      </c>
      <c r="Y162">
        <v>0</v>
      </c>
      <c r="Z162">
        <v>5</v>
      </c>
      <c r="AA162">
        <v>11.3</v>
      </c>
      <c r="AB162">
        <v>0</v>
      </c>
      <c r="AC162">
        <v>0</v>
      </c>
      <c r="AD162">
        <v>1</v>
      </c>
    </row>
    <row r="163" spans="1:30" x14ac:dyDescent="0.3">
      <c r="A163">
        <v>152</v>
      </c>
      <c r="B163" t="s">
        <v>334</v>
      </c>
      <c r="C163" t="s">
        <v>30</v>
      </c>
      <c r="D163">
        <v>34</v>
      </c>
      <c r="E163">
        <v>1</v>
      </c>
      <c r="F163">
        <v>0</v>
      </c>
      <c r="G163">
        <v>1</v>
      </c>
      <c r="H163">
        <v>29.9</v>
      </c>
      <c r="I163">
        <v>9</v>
      </c>
      <c r="J163">
        <v>3</v>
      </c>
      <c r="K163">
        <v>6</v>
      </c>
      <c r="L163">
        <v>50</v>
      </c>
      <c r="M163">
        <v>3</v>
      </c>
      <c r="N163">
        <v>5</v>
      </c>
      <c r="O163">
        <v>60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2</v>
      </c>
      <c r="W163">
        <v>1</v>
      </c>
      <c r="X163">
        <v>2</v>
      </c>
      <c r="Y163">
        <v>1</v>
      </c>
      <c r="Z163">
        <v>2</v>
      </c>
      <c r="AA163">
        <v>20</v>
      </c>
      <c r="AB163">
        <v>0</v>
      </c>
      <c r="AC163">
        <v>0</v>
      </c>
      <c r="AD163">
        <v>-9</v>
      </c>
    </row>
    <row r="164" spans="1:30" x14ac:dyDescent="0.3">
      <c r="A164">
        <v>152</v>
      </c>
      <c r="B164" t="s">
        <v>2271</v>
      </c>
      <c r="C164" t="s">
        <v>94</v>
      </c>
      <c r="D164">
        <v>32</v>
      </c>
      <c r="E164">
        <v>1</v>
      </c>
      <c r="F164">
        <v>0</v>
      </c>
      <c r="G164">
        <v>1</v>
      </c>
      <c r="H164">
        <v>19.2</v>
      </c>
      <c r="I164">
        <v>9</v>
      </c>
      <c r="J164">
        <v>4</v>
      </c>
      <c r="K164">
        <v>7</v>
      </c>
      <c r="L164">
        <v>57.1</v>
      </c>
      <c r="M164">
        <v>1</v>
      </c>
      <c r="N164">
        <v>2</v>
      </c>
      <c r="O164">
        <v>50</v>
      </c>
      <c r="P164">
        <v>0</v>
      </c>
      <c r="Q164">
        <v>0</v>
      </c>
      <c r="R164">
        <v>0</v>
      </c>
      <c r="S164">
        <v>0</v>
      </c>
      <c r="T164">
        <v>2</v>
      </c>
      <c r="U164">
        <v>2</v>
      </c>
      <c r="V164">
        <v>1</v>
      </c>
      <c r="W164">
        <v>1</v>
      </c>
      <c r="X164">
        <v>0</v>
      </c>
      <c r="Y164">
        <v>0</v>
      </c>
      <c r="Z164">
        <v>4</v>
      </c>
      <c r="AA164">
        <v>11.9</v>
      </c>
      <c r="AB164">
        <v>0</v>
      </c>
      <c r="AC164">
        <v>0</v>
      </c>
      <c r="AD164">
        <v>-5</v>
      </c>
    </row>
    <row r="165" spans="1:30" x14ac:dyDescent="0.3">
      <c r="A165">
        <v>152</v>
      </c>
      <c r="B165" t="s">
        <v>246</v>
      </c>
      <c r="C165" t="s">
        <v>92</v>
      </c>
      <c r="D165">
        <v>22</v>
      </c>
      <c r="E165">
        <v>1</v>
      </c>
      <c r="F165">
        <v>1</v>
      </c>
      <c r="G165">
        <v>0</v>
      </c>
      <c r="H165">
        <v>23.9</v>
      </c>
      <c r="I165">
        <v>9</v>
      </c>
      <c r="J165">
        <v>3</v>
      </c>
      <c r="K165">
        <v>5</v>
      </c>
      <c r="L165">
        <v>60</v>
      </c>
      <c r="M165">
        <v>1</v>
      </c>
      <c r="N165">
        <v>1</v>
      </c>
      <c r="O165">
        <v>100</v>
      </c>
      <c r="P165">
        <v>2</v>
      </c>
      <c r="Q165">
        <v>2</v>
      </c>
      <c r="R165">
        <v>100</v>
      </c>
      <c r="S165">
        <v>1</v>
      </c>
      <c r="T165">
        <v>4</v>
      </c>
      <c r="U165">
        <v>5</v>
      </c>
      <c r="V165">
        <v>1</v>
      </c>
      <c r="W165">
        <v>2</v>
      </c>
      <c r="X165">
        <v>2</v>
      </c>
      <c r="Y165">
        <v>1</v>
      </c>
      <c r="Z165">
        <v>2</v>
      </c>
      <c r="AA165">
        <v>23.5</v>
      </c>
      <c r="AB165">
        <v>0</v>
      </c>
      <c r="AC165">
        <v>0</v>
      </c>
      <c r="AD165">
        <v>4</v>
      </c>
    </row>
    <row r="166" spans="1:30" x14ac:dyDescent="0.3">
      <c r="A166">
        <v>152</v>
      </c>
      <c r="B166" t="s">
        <v>2174</v>
      </c>
      <c r="C166" t="s">
        <v>71</v>
      </c>
      <c r="D166">
        <v>29</v>
      </c>
      <c r="E166">
        <v>1</v>
      </c>
      <c r="F166">
        <v>1</v>
      </c>
      <c r="G166">
        <v>0</v>
      </c>
      <c r="H166">
        <v>21.1</v>
      </c>
      <c r="I166">
        <v>9</v>
      </c>
      <c r="J166">
        <v>4</v>
      </c>
      <c r="K166">
        <v>9</v>
      </c>
      <c r="L166">
        <v>44.4</v>
      </c>
      <c r="M166">
        <v>0</v>
      </c>
      <c r="N166">
        <v>2</v>
      </c>
      <c r="O166">
        <v>0</v>
      </c>
      <c r="P166">
        <v>1</v>
      </c>
      <c r="Q166">
        <v>1</v>
      </c>
      <c r="R166">
        <v>100</v>
      </c>
      <c r="S166">
        <v>2</v>
      </c>
      <c r="T166">
        <v>2</v>
      </c>
      <c r="U166">
        <v>4</v>
      </c>
      <c r="V166">
        <v>1</v>
      </c>
      <c r="W166">
        <v>0</v>
      </c>
      <c r="X166">
        <v>0</v>
      </c>
      <c r="Y166">
        <v>1</v>
      </c>
      <c r="Z166">
        <v>3</v>
      </c>
      <c r="AA166">
        <v>18.3</v>
      </c>
      <c r="AB166">
        <v>0</v>
      </c>
      <c r="AC166">
        <v>0</v>
      </c>
      <c r="AD166">
        <v>24</v>
      </c>
    </row>
    <row r="167" spans="1:30" x14ac:dyDescent="0.3">
      <c r="A167">
        <v>166</v>
      </c>
      <c r="B167" t="s">
        <v>240</v>
      </c>
      <c r="C167" t="s">
        <v>108</v>
      </c>
      <c r="D167">
        <v>30</v>
      </c>
      <c r="E167">
        <v>1</v>
      </c>
      <c r="F167">
        <v>1</v>
      </c>
      <c r="G167">
        <v>0</v>
      </c>
      <c r="H167">
        <v>27.5</v>
      </c>
      <c r="I167">
        <v>8</v>
      </c>
      <c r="J167">
        <v>4</v>
      </c>
      <c r="K167">
        <v>12</v>
      </c>
      <c r="L167">
        <v>33.299999999999997</v>
      </c>
      <c r="M167">
        <v>0</v>
      </c>
      <c r="N167">
        <v>3</v>
      </c>
      <c r="O167">
        <v>0</v>
      </c>
      <c r="P167">
        <v>0</v>
      </c>
      <c r="Q167">
        <v>1</v>
      </c>
      <c r="R167">
        <v>0</v>
      </c>
      <c r="S167">
        <v>2</v>
      </c>
      <c r="T167">
        <v>3</v>
      </c>
      <c r="U167">
        <v>5</v>
      </c>
      <c r="V167">
        <v>0</v>
      </c>
      <c r="W167">
        <v>1</v>
      </c>
      <c r="X167">
        <v>0</v>
      </c>
      <c r="Y167">
        <v>2</v>
      </c>
      <c r="Z167">
        <v>2</v>
      </c>
      <c r="AA167">
        <v>19</v>
      </c>
      <c r="AB167">
        <v>0</v>
      </c>
      <c r="AC167">
        <v>0</v>
      </c>
      <c r="AD167">
        <v>3</v>
      </c>
    </row>
    <row r="168" spans="1:30" x14ac:dyDescent="0.3">
      <c r="A168">
        <v>166</v>
      </c>
      <c r="B168" t="s">
        <v>356</v>
      </c>
      <c r="C168" t="s">
        <v>139</v>
      </c>
      <c r="D168">
        <v>21</v>
      </c>
      <c r="E168">
        <v>1</v>
      </c>
      <c r="F168">
        <v>1</v>
      </c>
      <c r="G168">
        <v>0</v>
      </c>
      <c r="H168">
        <v>16.600000000000001</v>
      </c>
      <c r="I168">
        <v>8</v>
      </c>
      <c r="J168">
        <v>3</v>
      </c>
      <c r="K168">
        <v>4</v>
      </c>
      <c r="L168">
        <v>75</v>
      </c>
      <c r="M168">
        <v>2</v>
      </c>
      <c r="N168">
        <v>3</v>
      </c>
      <c r="O168">
        <v>66.7</v>
      </c>
      <c r="P168">
        <v>0</v>
      </c>
      <c r="Q168">
        <v>0</v>
      </c>
      <c r="R168">
        <v>0</v>
      </c>
      <c r="S168">
        <v>1</v>
      </c>
      <c r="T168">
        <v>2</v>
      </c>
      <c r="U168">
        <v>3</v>
      </c>
      <c r="V168">
        <v>1</v>
      </c>
      <c r="W168">
        <v>0</v>
      </c>
      <c r="X168">
        <v>1</v>
      </c>
      <c r="Y168">
        <v>0</v>
      </c>
      <c r="Z168">
        <v>2</v>
      </c>
      <c r="AA168">
        <v>16.100000000000001</v>
      </c>
      <c r="AB168">
        <v>0</v>
      </c>
      <c r="AC168">
        <v>0</v>
      </c>
      <c r="AD168">
        <v>-5</v>
      </c>
    </row>
    <row r="169" spans="1:30" x14ac:dyDescent="0.3">
      <c r="A169">
        <v>166</v>
      </c>
      <c r="B169" t="s">
        <v>406</v>
      </c>
      <c r="C169" t="s">
        <v>106</v>
      </c>
      <c r="D169">
        <v>29</v>
      </c>
      <c r="E169">
        <v>1</v>
      </c>
      <c r="F169">
        <v>0</v>
      </c>
      <c r="G169">
        <v>1</v>
      </c>
      <c r="H169">
        <v>17.100000000000001</v>
      </c>
      <c r="I169">
        <v>8</v>
      </c>
      <c r="J169">
        <v>3</v>
      </c>
      <c r="K169">
        <v>8</v>
      </c>
      <c r="L169">
        <v>37.5</v>
      </c>
      <c r="M169">
        <v>1</v>
      </c>
      <c r="N169">
        <v>4</v>
      </c>
      <c r="O169">
        <v>25</v>
      </c>
      <c r="P169">
        <v>1</v>
      </c>
      <c r="Q169">
        <v>2</v>
      </c>
      <c r="R169">
        <v>50</v>
      </c>
      <c r="S169">
        <v>1</v>
      </c>
      <c r="T169">
        <v>0</v>
      </c>
      <c r="U169">
        <v>1</v>
      </c>
      <c r="V169">
        <v>1</v>
      </c>
      <c r="W169">
        <v>1</v>
      </c>
      <c r="X169">
        <v>1</v>
      </c>
      <c r="Y169">
        <v>0</v>
      </c>
      <c r="Z169">
        <v>0</v>
      </c>
      <c r="AA169">
        <v>12.7</v>
      </c>
      <c r="AB169">
        <v>0</v>
      </c>
      <c r="AC169">
        <v>0</v>
      </c>
      <c r="AD169">
        <v>0</v>
      </c>
    </row>
    <row r="170" spans="1:30" x14ac:dyDescent="0.3">
      <c r="A170">
        <v>166</v>
      </c>
      <c r="B170" t="s">
        <v>53</v>
      </c>
      <c r="C170" t="s">
        <v>44</v>
      </c>
      <c r="D170">
        <v>21</v>
      </c>
      <c r="E170">
        <v>1</v>
      </c>
      <c r="F170">
        <v>0</v>
      </c>
      <c r="G170">
        <v>1</v>
      </c>
      <c r="H170">
        <v>15.3</v>
      </c>
      <c r="I170">
        <v>8</v>
      </c>
      <c r="J170">
        <v>3</v>
      </c>
      <c r="K170">
        <v>4</v>
      </c>
      <c r="L170">
        <v>75</v>
      </c>
      <c r="M170">
        <v>0</v>
      </c>
      <c r="N170">
        <v>0</v>
      </c>
      <c r="O170">
        <v>0</v>
      </c>
      <c r="P170">
        <v>2</v>
      </c>
      <c r="Q170">
        <v>2</v>
      </c>
      <c r="R170">
        <v>100</v>
      </c>
      <c r="S170">
        <v>5</v>
      </c>
      <c r="T170">
        <v>1</v>
      </c>
      <c r="U170">
        <v>6</v>
      </c>
      <c r="V170">
        <v>0</v>
      </c>
      <c r="W170">
        <v>1</v>
      </c>
      <c r="X170">
        <v>1</v>
      </c>
      <c r="Y170">
        <v>1</v>
      </c>
      <c r="Z170">
        <v>4</v>
      </c>
      <c r="AA170">
        <v>20.2</v>
      </c>
      <c r="AB170">
        <v>0</v>
      </c>
      <c r="AC170">
        <v>0</v>
      </c>
      <c r="AD170">
        <v>-12</v>
      </c>
    </row>
    <row r="171" spans="1:30" x14ac:dyDescent="0.3">
      <c r="A171">
        <v>166</v>
      </c>
      <c r="B171" t="s">
        <v>306</v>
      </c>
      <c r="C171" t="s">
        <v>141</v>
      </c>
      <c r="D171">
        <v>30</v>
      </c>
      <c r="E171">
        <v>1</v>
      </c>
      <c r="F171">
        <v>1</v>
      </c>
      <c r="G171">
        <v>0</v>
      </c>
      <c r="H171">
        <v>30.6</v>
      </c>
      <c r="I171">
        <v>8</v>
      </c>
      <c r="J171">
        <v>3</v>
      </c>
      <c r="K171">
        <v>5</v>
      </c>
      <c r="L171">
        <v>60</v>
      </c>
      <c r="M171">
        <v>1</v>
      </c>
      <c r="N171">
        <v>2</v>
      </c>
      <c r="O171">
        <v>50</v>
      </c>
      <c r="P171">
        <v>1</v>
      </c>
      <c r="Q171">
        <v>3</v>
      </c>
      <c r="R171">
        <v>33.299999999999997</v>
      </c>
      <c r="S171">
        <v>0</v>
      </c>
      <c r="T171">
        <v>5</v>
      </c>
      <c r="U171">
        <v>5</v>
      </c>
      <c r="V171">
        <v>2</v>
      </c>
      <c r="W171">
        <v>1</v>
      </c>
      <c r="X171">
        <v>2</v>
      </c>
      <c r="Y171">
        <v>0</v>
      </c>
      <c r="Z171">
        <v>2</v>
      </c>
      <c r="AA171">
        <v>22</v>
      </c>
      <c r="AB171">
        <v>0</v>
      </c>
      <c r="AC171">
        <v>0</v>
      </c>
      <c r="AD171">
        <v>21</v>
      </c>
    </row>
    <row r="172" spans="1:30" x14ac:dyDescent="0.3">
      <c r="A172">
        <v>166</v>
      </c>
      <c r="B172" t="s">
        <v>249</v>
      </c>
      <c r="C172" t="s">
        <v>100</v>
      </c>
      <c r="D172">
        <v>33</v>
      </c>
      <c r="E172">
        <v>1</v>
      </c>
      <c r="F172">
        <v>1</v>
      </c>
      <c r="G172">
        <v>0</v>
      </c>
      <c r="H172">
        <v>32.9</v>
      </c>
      <c r="I172">
        <v>8</v>
      </c>
      <c r="J172">
        <v>4</v>
      </c>
      <c r="K172">
        <v>5</v>
      </c>
      <c r="L172">
        <v>80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6</v>
      </c>
      <c r="U172">
        <v>6</v>
      </c>
      <c r="V172">
        <v>13</v>
      </c>
      <c r="W172">
        <v>4</v>
      </c>
      <c r="X172">
        <v>2</v>
      </c>
      <c r="Y172">
        <v>0</v>
      </c>
      <c r="Z172">
        <v>5</v>
      </c>
      <c r="AA172">
        <v>36.700000000000003</v>
      </c>
      <c r="AB172">
        <v>0</v>
      </c>
      <c r="AC172">
        <v>0</v>
      </c>
      <c r="AD172">
        <v>26</v>
      </c>
    </row>
    <row r="173" spans="1:30" x14ac:dyDescent="0.3">
      <c r="A173">
        <v>166</v>
      </c>
      <c r="B173" t="s">
        <v>293</v>
      </c>
      <c r="C173" t="s">
        <v>106</v>
      </c>
      <c r="D173">
        <v>29</v>
      </c>
      <c r="E173">
        <v>1</v>
      </c>
      <c r="F173">
        <v>0</v>
      </c>
      <c r="G173">
        <v>1</v>
      </c>
      <c r="H173">
        <v>23.3</v>
      </c>
      <c r="I173">
        <v>8</v>
      </c>
      <c r="J173">
        <v>3</v>
      </c>
      <c r="K173">
        <v>5</v>
      </c>
      <c r="L173">
        <v>60</v>
      </c>
      <c r="M173">
        <v>2</v>
      </c>
      <c r="N173">
        <v>4</v>
      </c>
      <c r="O173">
        <v>50</v>
      </c>
      <c r="P173">
        <v>0</v>
      </c>
      <c r="Q173">
        <v>0</v>
      </c>
      <c r="R173">
        <v>0</v>
      </c>
      <c r="S173">
        <v>0</v>
      </c>
      <c r="T173">
        <v>4</v>
      </c>
      <c r="U173">
        <v>4</v>
      </c>
      <c r="V173">
        <v>0</v>
      </c>
      <c r="W173">
        <v>0</v>
      </c>
      <c r="X173">
        <v>0</v>
      </c>
      <c r="Y173">
        <v>0</v>
      </c>
      <c r="Z173">
        <v>2</v>
      </c>
      <c r="AA173">
        <v>12.8</v>
      </c>
      <c r="AB173">
        <v>0</v>
      </c>
      <c r="AC173">
        <v>0</v>
      </c>
      <c r="AD173">
        <v>-7</v>
      </c>
    </row>
    <row r="174" spans="1:30" x14ac:dyDescent="0.3">
      <c r="A174">
        <v>166</v>
      </c>
      <c r="B174" t="s">
        <v>248</v>
      </c>
      <c r="C174" t="s">
        <v>102</v>
      </c>
      <c r="D174">
        <v>24</v>
      </c>
      <c r="E174">
        <v>1</v>
      </c>
      <c r="F174">
        <v>0</v>
      </c>
      <c r="G174">
        <v>1</v>
      </c>
      <c r="H174">
        <v>25.9</v>
      </c>
      <c r="I174">
        <v>8</v>
      </c>
      <c r="J174">
        <v>2</v>
      </c>
      <c r="K174">
        <v>6</v>
      </c>
      <c r="L174">
        <v>33.299999999999997</v>
      </c>
      <c r="M174">
        <v>0</v>
      </c>
      <c r="N174">
        <v>4</v>
      </c>
      <c r="O174">
        <v>0</v>
      </c>
      <c r="P174">
        <v>4</v>
      </c>
      <c r="Q174">
        <v>5</v>
      </c>
      <c r="R174">
        <v>80</v>
      </c>
      <c r="S174">
        <v>2</v>
      </c>
      <c r="T174">
        <v>4</v>
      </c>
      <c r="U174">
        <v>6</v>
      </c>
      <c r="V174">
        <v>2</v>
      </c>
      <c r="W174">
        <v>1</v>
      </c>
      <c r="X174">
        <v>0</v>
      </c>
      <c r="Y174">
        <v>1</v>
      </c>
      <c r="Z174">
        <v>1</v>
      </c>
      <c r="AA174">
        <v>20.2</v>
      </c>
      <c r="AB174">
        <v>0</v>
      </c>
      <c r="AC174">
        <v>0</v>
      </c>
      <c r="AD174">
        <v>-1</v>
      </c>
    </row>
    <row r="175" spans="1:30" x14ac:dyDescent="0.3">
      <c r="A175">
        <v>166</v>
      </c>
      <c r="B175" t="s">
        <v>259</v>
      </c>
      <c r="C175" t="s">
        <v>157</v>
      </c>
      <c r="D175">
        <v>24</v>
      </c>
      <c r="E175">
        <v>1</v>
      </c>
      <c r="F175">
        <v>1</v>
      </c>
      <c r="G175">
        <v>0</v>
      </c>
      <c r="H175">
        <v>24.1</v>
      </c>
      <c r="I175">
        <v>8</v>
      </c>
      <c r="J175">
        <v>3</v>
      </c>
      <c r="K175">
        <v>3</v>
      </c>
      <c r="L175">
        <v>100</v>
      </c>
      <c r="M175">
        <v>0</v>
      </c>
      <c r="N175">
        <v>0</v>
      </c>
      <c r="O175">
        <v>0</v>
      </c>
      <c r="P175">
        <v>2</v>
      </c>
      <c r="Q175">
        <v>3</v>
      </c>
      <c r="R175">
        <v>66.7</v>
      </c>
      <c r="S175">
        <v>3</v>
      </c>
      <c r="T175">
        <v>3</v>
      </c>
      <c r="U175">
        <v>6</v>
      </c>
      <c r="V175">
        <v>6</v>
      </c>
      <c r="W175">
        <v>1</v>
      </c>
      <c r="X175">
        <v>2</v>
      </c>
      <c r="Y175">
        <v>0</v>
      </c>
      <c r="Z175">
        <v>4</v>
      </c>
      <c r="AA175">
        <v>29.2</v>
      </c>
      <c r="AB175">
        <v>0</v>
      </c>
      <c r="AC175">
        <v>0</v>
      </c>
      <c r="AD175">
        <v>32</v>
      </c>
    </row>
    <row r="176" spans="1:30" x14ac:dyDescent="0.3">
      <c r="A176">
        <v>166</v>
      </c>
      <c r="B176" t="s">
        <v>275</v>
      </c>
      <c r="C176" t="s">
        <v>131</v>
      </c>
      <c r="D176">
        <v>21</v>
      </c>
      <c r="E176">
        <v>1</v>
      </c>
      <c r="F176">
        <v>0</v>
      </c>
      <c r="G176">
        <v>1</v>
      </c>
      <c r="H176">
        <v>24.2</v>
      </c>
      <c r="I176">
        <v>8</v>
      </c>
      <c r="J176">
        <v>4</v>
      </c>
      <c r="K176">
        <v>11</v>
      </c>
      <c r="L176">
        <v>36.4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0</v>
      </c>
      <c r="S176">
        <v>9</v>
      </c>
      <c r="T176">
        <v>3</v>
      </c>
      <c r="U176">
        <v>12</v>
      </c>
      <c r="V176">
        <v>1</v>
      </c>
      <c r="W176">
        <v>1</v>
      </c>
      <c r="X176">
        <v>1</v>
      </c>
      <c r="Y176">
        <v>1</v>
      </c>
      <c r="Z176">
        <v>4</v>
      </c>
      <c r="AA176">
        <v>28.9</v>
      </c>
      <c r="AB176">
        <v>0</v>
      </c>
      <c r="AC176">
        <v>0</v>
      </c>
      <c r="AD176">
        <v>-24</v>
      </c>
    </row>
    <row r="177" spans="1:30" x14ac:dyDescent="0.3">
      <c r="A177">
        <v>166</v>
      </c>
      <c r="B177" t="s">
        <v>264</v>
      </c>
      <c r="C177" t="s">
        <v>139</v>
      </c>
      <c r="D177">
        <v>36</v>
      </c>
      <c r="E177">
        <v>1</v>
      </c>
      <c r="F177">
        <v>1</v>
      </c>
      <c r="G177">
        <v>0</v>
      </c>
      <c r="H177">
        <v>23.7</v>
      </c>
      <c r="I177">
        <v>8</v>
      </c>
      <c r="J177">
        <v>2</v>
      </c>
      <c r="K177">
        <v>5</v>
      </c>
      <c r="L177">
        <v>40</v>
      </c>
      <c r="M177">
        <v>0</v>
      </c>
      <c r="N177">
        <v>2</v>
      </c>
      <c r="O177">
        <v>0</v>
      </c>
      <c r="P177">
        <v>4</v>
      </c>
      <c r="Q177">
        <v>4</v>
      </c>
      <c r="R177">
        <v>100</v>
      </c>
      <c r="S177">
        <v>0</v>
      </c>
      <c r="T177">
        <v>2</v>
      </c>
      <c r="U177">
        <v>2</v>
      </c>
      <c r="V177">
        <v>3</v>
      </c>
      <c r="W177">
        <v>1</v>
      </c>
      <c r="X177">
        <v>1</v>
      </c>
      <c r="Y177">
        <v>0</v>
      </c>
      <c r="Z177">
        <v>0</v>
      </c>
      <c r="AA177">
        <v>16.899999999999999</v>
      </c>
      <c r="AB177">
        <v>0</v>
      </c>
      <c r="AC177">
        <v>0</v>
      </c>
      <c r="AD177">
        <v>-15</v>
      </c>
    </row>
    <row r="178" spans="1:30" x14ac:dyDescent="0.3">
      <c r="A178">
        <v>166</v>
      </c>
      <c r="B178" t="s">
        <v>282</v>
      </c>
      <c r="C178" t="s">
        <v>129</v>
      </c>
      <c r="D178">
        <v>30</v>
      </c>
      <c r="E178">
        <v>1</v>
      </c>
      <c r="F178">
        <v>0</v>
      </c>
      <c r="G178">
        <v>1</v>
      </c>
      <c r="H178">
        <v>24.7</v>
      </c>
      <c r="I178">
        <v>8</v>
      </c>
      <c r="J178">
        <v>4</v>
      </c>
      <c r="K178">
        <v>8</v>
      </c>
      <c r="L178">
        <v>50</v>
      </c>
      <c r="M178">
        <v>0</v>
      </c>
      <c r="N178">
        <v>2</v>
      </c>
      <c r="O178">
        <v>0</v>
      </c>
      <c r="P178">
        <v>0</v>
      </c>
      <c r="Q178">
        <v>0</v>
      </c>
      <c r="R178">
        <v>0</v>
      </c>
      <c r="S178">
        <v>2</v>
      </c>
      <c r="T178">
        <v>4</v>
      </c>
      <c r="U178">
        <v>6</v>
      </c>
      <c r="V178">
        <v>2</v>
      </c>
      <c r="W178">
        <v>1</v>
      </c>
      <c r="X178">
        <v>1</v>
      </c>
      <c r="Y178">
        <v>0</v>
      </c>
      <c r="Z178">
        <v>2</v>
      </c>
      <c r="AA178">
        <v>20.2</v>
      </c>
      <c r="AB178">
        <v>0</v>
      </c>
      <c r="AC178">
        <v>0</v>
      </c>
      <c r="AD178">
        <v>9</v>
      </c>
    </row>
    <row r="179" spans="1:30" x14ac:dyDescent="0.3">
      <c r="A179">
        <v>166</v>
      </c>
      <c r="B179" t="s">
        <v>414</v>
      </c>
      <c r="C179" t="s">
        <v>102</v>
      </c>
      <c r="D179">
        <v>27</v>
      </c>
      <c r="E179">
        <v>1</v>
      </c>
      <c r="F179">
        <v>0</v>
      </c>
      <c r="G179">
        <v>1</v>
      </c>
      <c r="H179">
        <v>9.4</v>
      </c>
      <c r="I179">
        <v>8</v>
      </c>
      <c r="J179">
        <v>4</v>
      </c>
      <c r="K179">
        <v>5</v>
      </c>
      <c r="L179">
        <v>80</v>
      </c>
      <c r="M179">
        <v>0</v>
      </c>
      <c r="N179">
        <v>1</v>
      </c>
      <c r="O179">
        <v>0</v>
      </c>
      <c r="P179">
        <v>0</v>
      </c>
      <c r="Q179">
        <v>0</v>
      </c>
      <c r="R179">
        <v>0</v>
      </c>
      <c r="S179">
        <v>2</v>
      </c>
      <c r="T179">
        <v>1</v>
      </c>
      <c r="U179">
        <v>3</v>
      </c>
      <c r="V179">
        <v>2</v>
      </c>
      <c r="W179">
        <v>0</v>
      </c>
      <c r="X179">
        <v>0</v>
      </c>
      <c r="Y179">
        <v>0</v>
      </c>
      <c r="Z179">
        <v>0</v>
      </c>
      <c r="AA179">
        <v>14.6</v>
      </c>
      <c r="AB179">
        <v>0</v>
      </c>
      <c r="AC179">
        <v>0</v>
      </c>
      <c r="AD179">
        <v>3</v>
      </c>
    </row>
    <row r="180" spans="1:30" x14ac:dyDescent="0.3">
      <c r="A180">
        <v>166</v>
      </c>
      <c r="B180" t="s">
        <v>373</v>
      </c>
      <c r="C180" t="s">
        <v>116</v>
      </c>
      <c r="D180">
        <v>23</v>
      </c>
      <c r="E180">
        <v>1</v>
      </c>
      <c r="F180">
        <v>0</v>
      </c>
      <c r="G180">
        <v>1</v>
      </c>
      <c r="H180">
        <v>18.899999999999999</v>
      </c>
      <c r="I180">
        <v>8</v>
      </c>
      <c r="J180">
        <v>3</v>
      </c>
      <c r="K180">
        <v>6</v>
      </c>
      <c r="L180">
        <v>50</v>
      </c>
      <c r="M180">
        <v>1</v>
      </c>
      <c r="N180">
        <v>2</v>
      </c>
      <c r="O180">
        <v>50</v>
      </c>
      <c r="P180">
        <v>1</v>
      </c>
      <c r="Q180">
        <v>2</v>
      </c>
      <c r="R180">
        <v>50</v>
      </c>
      <c r="S180">
        <v>1</v>
      </c>
      <c r="T180">
        <v>1</v>
      </c>
      <c r="U180">
        <v>2</v>
      </c>
      <c r="V180">
        <v>0</v>
      </c>
      <c r="W180">
        <v>0</v>
      </c>
      <c r="X180">
        <v>2</v>
      </c>
      <c r="Y180">
        <v>0</v>
      </c>
      <c r="Z180">
        <v>0</v>
      </c>
      <c r="AA180">
        <v>16.399999999999999</v>
      </c>
      <c r="AB180">
        <v>0</v>
      </c>
      <c r="AC180">
        <v>0</v>
      </c>
      <c r="AD180">
        <v>-16</v>
      </c>
    </row>
    <row r="181" spans="1:30" x14ac:dyDescent="0.3">
      <c r="A181">
        <v>166</v>
      </c>
      <c r="B181" t="s">
        <v>325</v>
      </c>
      <c r="C181" t="s">
        <v>135</v>
      </c>
      <c r="D181">
        <v>26</v>
      </c>
      <c r="E181">
        <v>1</v>
      </c>
      <c r="F181">
        <v>1</v>
      </c>
      <c r="G181">
        <v>0</v>
      </c>
      <c r="H181">
        <v>25.6</v>
      </c>
      <c r="I181">
        <v>8</v>
      </c>
      <c r="J181">
        <v>3</v>
      </c>
      <c r="K181">
        <v>7</v>
      </c>
      <c r="L181">
        <v>42.9</v>
      </c>
      <c r="M181">
        <v>2</v>
      </c>
      <c r="N181">
        <v>5</v>
      </c>
      <c r="O181">
        <v>40</v>
      </c>
      <c r="P181">
        <v>0</v>
      </c>
      <c r="Q181">
        <v>0</v>
      </c>
      <c r="R181">
        <v>0</v>
      </c>
      <c r="S181">
        <v>1</v>
      </c>
      <c r="T181">
        <v>4</v>
      </c>
      <c r="U181">
        <v>5</v>
      </c>
      <c r="V181">
        <v>4</v>
      </c>
      <c r="W181">
        <v>2</v>
      </c>
      <c r="X181">
        <v>0</v>
      </c>
      <c r="Y181">
        <v>0</v>
      </c>
      <c r="Z181">
        <v>2</v>
      </c>
      <c r="AA181">
        <v>18</v>
      </c>
      <c r="AB181">
        <v>0</v>
      </c>
      <c r="AC181">
        <v>0</v>
      </c>
      <c r="AD181">
        <v>-2</v>
      </c>
    </row>
    <row r="182" spans="1:30" x14ac:dyDescent="0.3">
      <c r="A182">
        <v>181</v>
      </c>
      <c r="B182" t="s">
        <v>267</v>
      </c>
      <c r="C182" t="s">
        <v>137</v>
      </c>
      <c r="D182">
        <v>27</v>
      </c>
      <c r="E182">
        <v>1</v>
      </c>
      <c r="F182">
        <v>0</v>
      </c>
      <c r="G182">
        <v>1</v>
      </c>
      <c r="H182">
        <v>30.1</v>
      </c>
      <c r="I182">
        <v>7</v>
      </c>
      <c r="J182">
        <v>3</v>
      </c>
      <c r="K182">
        <v>8</v>
      </c>
      <c r="L182">
        <v>37.5</v>
      </c>
      <c r="M182">
        <v>0</v>
      </c>
      <c r="N182">
        <v>3</v>
      </c>
      <c r="O182">
        <v>0</v>
      </c>
      <c r="P182">
        <v>1</v>
      </c>
      <c r="Q182">
        <v>1</v>
      </c>
      <c r="R182">
        <v>100</v>
      </c>
      <c r="S182">
        <v>3</v>
      </c>
      <c r="T182">
        <v>2</v>
      </c>
      <c r="U182">
        <v>5</v>
      </c>
      <c r="V182">
        <v>0</v>
      </c>
      <c r="W182">
        <v>4</v>
      </c>
      <c r="X182">
        <v>1</v>
      </c>
      <c r="Y182">
        <v>1</v>
      </c>
      <c r="Z182">
        <v>1</v>
      </c>
      <c r="AA182">
        <v>15</v>
      </c>
      <c r="AB182">
        <v>0</v>
      </c>
      <c r="AC182">
        <v>0</v>
      </c>
      <c r="AD182">
        <v>-5</v>
      </c>
    </row>
    <row r="183" spans="1:30" x14ac:dyDescent="0.3">
      <c r="A183">
        <v>181</v>
      </c>
      <c r="B183" t="s">
        <v>35</v>
      </c>
      <c r="C183" t="s">
        <v>30</v>
      </c>
      <c r="D183">
        <v>23</v>
      </c>
      <c r="E183">
        <v>1</v>
      </c>
      <c r="F183">
        <v>0</v>
      </c>
      <c r="G183">
        <v>1</v>
      </c>
      <c r="H183">
        <v>28.3</v>
      </c>
      <c r="I183">
        <v>7</v>
      </c>
      <c r="J183">
        <v>3</v>
      </c>
      <c r="K183">
        <v>8</v>
      </c>
      <c r="L183">
        <v>37.5</v>
      </c>
      <c r="M183">
        <v>0</v>
      </c>
      <c r="N183">
        <v>3</v>
      </c>
      <c r="O183">
        <v>0</v>
      </c>
      <c r="P183">
        <v>1</v>
      </c>
      <c r="Q183">
        <v>1</v>
      </c>
      <c r="R183">
        <v>100</v>
      </c>
      <c r="S183">
        <v>0</v>
      </c>
      <c r="T183">
        <v>1</v>
      </c>
      <c r="U183">
        <v>1</v>
      </c>
      <c r="V183">
        <v>5</v>
      </c>
      <c r="W183">
        <v>1</v>
      </c>
      <c r="X183">
        <v>0</v>
      </c>
      <c r="Y183">
        <v>0</v>
      </c>
      <c r="Z183">
        <v>2</v>
      </c>
      <c r="AA183">
        <v>14.7</v>
      </c>
      <c r="AB183">
        <v>0</v>
      </c>
      <c r="AC183">
        <v>0</v>
      </c>
      <c r="AD183">
        <v>-9</v>
      </c>
    </row>
    <row r="184" spans="1:30" x14ac:dyDescent="0.3">
      <c r="A184">
        <v>181</v>
      </c>
      <c r="B184" t="s">
        <v>191</v>
      </c>
      <c r="C184" t="s">
        <v>104</v>
      </c>
      <c r="D184">
        <v>25</v>
      </c>
      <c r="E184">
        <v>1</v>
      </c>
      <c r="F184">
        <v>1</v>
      </c>
      <c r="G184">
        <v>0</v>
      </c>
      <c r="H184">
        <v>39.200000000000003</v>
      </c>
      <c r="I184">
        <v>7</v>
      </c>
      <c r="J184">
        <v>3</v>
      </c>
      <c r="K184">
        <v>12</v>
      </c>
      <c r="L184">
        <v>25</v>
      </c>
      <c r="M184">
        <v>0</v>
      </c>
      <c r="N184">
        <v>2</v>
      </c>
      <c r="O184">
        <v>0</v>
      </c>
      <c r="P184">
        <v>1</v>
      </c>
      <c r="Q184">
        <v>1</v>
      </c>
      <c r="R184">
        <v>100</v>
      </c>
      <c r="S184">
        <v>1</v>
      </c>
      <c r="T184">
        <v>5</v>
      </c>
      <c r="U184">
        <v>6</v>
      </c>
      <c r="V184">
        <v>0</v>
      </c>
      <c r="W184">
        <v>0</v>
      </c>
      <c r="X184">
        <v>0</v>
      </c>
      <c r="Y184">
        <v>0</v>
      </c>
      <c r="Z184">
        <v>4</v>
      </c>
      <c r="AA184">
        <v>14.2</v>
      </c>
      <c r="AB184">
        <v>0</v>
      </c>
      <c r="AC184">
        <v>0</v>
      </c>
      <c r="AD184">
        <v>-7</v>
      </c>
    </row>
    <row r="185" spans="1:30" x14ac:dyDescent="0.3">
      <c r="A185">
        <v>181</v>
      </c>
      <c r="B185" t="s">
        <v>250</v>
      </c>
      <c r="C185" t="s">
        <v>106</v>
      </c>
      <c r="D185">
        <v>24</v>
      </c>
      <c r="E185">
        <v>1</v>
      </c>
      <c r="F185">
        <v>0</v>
      </c>
      <c r="G185">
        <v>1</v>
      </c>
      <c r="H185">
        <v>25.8</v>
      </c>
      <c r="I185">
        <v>7</v>
      </c>
      <c r="J185">
        <v>3</v>
      </c>
      <c r="K185">
        <v>12</v>
      </c>
      <c r="L185">
        <v>25</v>
      </c>
      <c r="M185">
        <v>0</v>
      </c>
      <c r="N185">
        <v>5</v>
      </c>
      <c r="O185">
        <v>0</v>
      </c>
      <c r="P185">
        <v>1</v>
      </c>
      <c r="Q185">
        <v>1</v>
      </c>
      <c r="R185">
        <v>100</v>
      </c>
      <c r="S185">
        <v>1</v>
      </c>
      <c r="T185">
        <v>1</v>
      </c>
      <c r="U185">
        <v>2</v>
      </c>
      <c r="V185">
        <v>2</v>
      </c>
      <c r="W185">
        <v>4</v>
      </c>
      <c r="X185">
        <v>1</v>
      </c>
      <c r="Y185">
        <v>0</v>
      </c>
      <c r="Z185">
        <v>4</v>
      </c>
      <c r="AA185">
        <v>11.4</v>
      </c>
      <c r="AB185">
        <v>0</v>
      </c>
      <c r="AC185">
        <v>0</v>
      </c>
      <c r="AD185">
        <v>-17</v>
      </c>
    </row>
    <row r="186" spans="1:30" x14ac:dyDescent="0.3">
      <c r="A186">
        <v>181</v>
      </c>
      <c r="B186" t="s">
        <v>247</v>
      </c>
      <c r="C186" t="s">
        <v>102</v>
      </c>
      <c r="D186">
        <v>28</v>
      </c>
      <c r="E186">
        <v>1</v>
      </c>
      <c r="F186">
        <v>0</v>
      </c>
      <c r="G186">
        <v>1</v>
      </c>
      <c r="H186">
        <v>24</v>
      </c>
      <c r="I186">
        <v>7</v>
      </c>
      <c r="J186">
        <v>2</v>
      </c>
      <c r="K186">
        <v>5</v>
      </c>
      <c r="L186">
        <v>40</v>
      </c>
      <c r="M186">
        <v>1</v>
      </c>
      <c r="N186">
        <v>3</v>
      </c>
      <c r="O186">
        <v>33.299999999999997</v>
      </c>
      <c r="P186">
        <v>2</v>
      </c>
      <c r="Q186">
        <v>2</v>
      </c>
      <c r="R186">
        <v>100</v>
      </c>
      <c r="S186">
        <v>0</v>
      </c>
      <c r="T186">
        <v>3</v>
      </c>
      <c r="U186">
        <v>3</v>
      </c>
      <c r="V186">
        <v>1</v>
      </c>
      <c r="W186">
        <v>1</v>
      </c>
      <c r="X186">
        <v>0</v>
      </c>
      <c r="Y186">
        <v>2</v>
      </c>
      <c r="Z186">
        <v>0</v>
      </c>
      <c r="AA186">
        <v>17.100000000000001</v>
      </c>
      <c r="AB186">
        <v>0</v>
      </c>
      <c r="AC186">
        <v>0</v>
      </c>
      <c r="AD186">
        <v>-20</v>
      </c>
    </row>
    <row r="187" spans="1:30" x14ac:dyDescent="0.3">
      <c r="A187">
        <v>181</v>
      </c>
      <c r="B187" t="s">
        <v>225</v>
      </c>
      <c r="C187" t="s">
        <v>116</v>
      </c>
      <c r="D187">
        <v>31</v>
      </c>
      <c r="E187">
        <v>1</v>
      </c>
      <c r="F187">
        <v>0</v>
      </c>
      <c r="G187">
        <v>1</v>
      </c>
      <c r="H187">
        <v>20.9</v>
      </c>
      <c r="I187">
        <v>7</v>
      </c>
      <c r="J187">
        <v>2</v>
      </c>
      <c r="K187">
        <v>10</v>
      </c>
      <c r="L187">
        <v>20</v>
      </c>
      <c r="M187">
        <v>1</v>
      </c>
      <c r="N187">
        <v>7</v>
      </c>
      <c r="O187">
        <v>14.3</v>
      </c>
      <c r="P187">
        <v>2</v>
      </c>
      <c r="Q187">
        <v>2</v>
      </c>
      <c r="R187">
        <v>100</v>
      </c>
      <c r="S187">
        <v>0</v>
      </c>
      <c r="T187">
        <v>1</v>
      </c>
      <c r="U187">
        <v>1</v>
      </c>
      <c r="V187">
        <v>1</v>
      </c>
      <c r="W187">
        <v>0</v>
      </c>
      <c r="X187">
        <v>0</v>
      </c>
      <c r="Y187">
        <v>0</v>
      </c>
      <c r="Z187">
        <v>2</v>
      </c>
      <c r="AA187">
        <v>9.6999999999999993</v>
      </c>
      <c r="AB187">
        <v>0</v>
      </c>
      <c r="AC187">
        <v>0</v>
      </c>
      <c r="AD187">
        <v>-21</v>
      </c>
    </row>
    <row r="188" spans="1:30" x14ac:dyDescent="0.3">
      <c r="A188">
        <v>181</v>
      </c>
      <c r="B188" t="s">
        <v>336</v>
      </c>
      <c r="C188" t="s">
        <v>122</v>
      </c>
      <c r="D188">
        <v>26</v>
      </c>
      <c r="E188">
        <v>1</v>
      </c>
      <c r="F188">
        <v>0</v>
      </c>
      <c r="G188">
        <v>1</v>
      </c>
      <c r="H188">
        <v>13.6</v>
      </c>
      <c r="I188">
        <v>7</v>
      </c>
      <c r="J188">
        <v>1</v>
      </c>
      <c r="K188">
        <v>3</v>
      </c>
      <c r="L188">
        <v>33.299999999999997</v>
      </c>
      <c r="M188">
        <v>1</v>
      </c>
      <c r="N188">
        <v>2</v>
      </c>
      <c r="O188">
        <v>50</v>
      </c>
      <c r="P188">
        <v>4</v>
      </c>
      <c r="Q188">
        <v>4</v>
      </c>
      <c r="R188">
        <v>100</v>
      </c>
      <c r="S188">
        <v>0</v>
      </c>
      <c r="T188">
        <v>0</v>
      </c>
      <c r="U188">
        <v>0</v>
      </c>
      <c r="V188">
        <v>0</v>
      </c>
      <c r="W188">
        <v>1</v>
      </c>
      <c r="X188">
        <v>0</v>
      </c>
      <c r="Y188">
        <v>0</v>
      </c>
      <c r="Z188">
        <v>4</v>
      </c>
      <c r="AA188">
        <v>6</v>
      </c>
      <c r="AB188">
        <v>0</v>
      </c>
      <c r="AC188">
        <v>0</v>
      </c>
      <c r="AD188">
        <v>-7</v>
      </c>
    </row>
    <row r="189" spans="1:30" x14ac:dyDescent="0.3">
      <c r="A189">
        <v>181</v>
      </c>
      <c r="B189" t="s">
        <v>254</v>
      </c>
      <c r="C189" t="s">
        <v>90</v>
      </c>
      <c r="D189">
        <v>27</v>
      </c>
      <c r="E189">
        <v>1</v>
      </c>
      <c r="F189">
        <v>1</v>
      </c>
      <c r="G189">
        <v>0</v>
      </c>
      <c r="H189">
        <v>29.9</v>
      </c>
      <c r="I189">
        <v>7</v>
      </c>
      <c r="J189">
        <v>2</v>
      </c>
      <c r="K189">
        <v>9</v>
      </c>
      <c r="L189">
        <v>22.2</v>
      </c>
      <c r="M189">
        <v>2</v>
      </c>
      <c r="N189">
        <v>7</v>
      </c>
      <c r="O189">
        <v>28.6</v>
      </c>
      <c r="P189">
        <v>1</v>
      </c>
      <c r="Q189">
        <v>2</v>
      </c>
      <c r="R189">
        <v>50</v>
      </c>
      <c r="S189">
        <v>0</v>
      </c>
      <c r="T189">
        <v>2</v>
      </c>
      <c r="U189">
        <v>2</v>
      </c>
      <c r="V189">
        <v>7</v>
      </c>
      <c r="W189">
        <v>3</v>
      </c>
      <c r="X189">
        <v>1</v>
      </c>
      <c r="Y189">
        <v>0</v>
      </c>
      <c r="Z189">
        <v>3</v>
      </c>
      <c r="AA189">
        <v>19.899999999999999</v>
      </c>
      <c r="AB189">
        <v>0</v>
      </c>
      <c r="AC189">
        <v>0</v>
      </c>
      <c r="AD189">
        <v>16</v>
      </c>
    </row>
    <row r="190" spans="1:30" x14ac:dyDescent="0.3">
      <c r="A190">
        <v>181</v>
      </c>
      <c r="B190" t="s">
        <v>454</v>
      </c>
      <c r="C190" t="s">
        <v>96</v>
      </c>
      <c r="D190">
        <v>20</v>
      </c>
      <c r="E190">
        <v>1</v>
      </c>
      <c r="F190">
        <v>0</v>
      </c>
      <c r="G190">
        <v>1</v>
      </c>
      <c r="H190">
        <v>24.8</v>
      </c>
      <c r="I190">
        <v>7</v>
      </c>
      <c r="J190">
        <v>3</v>
      </c>
      <c r="K190">
        <v>9</v>
      </c>
      <c r="L190">
        <v>33.299999999999997</v>
      </c>
      <c r="M190">
        <v>0</v>
      </c>
      <c r="N190">
        <v>1</v>
      </c>
      <c r="O190">
        <v>0</v>
      </c>
      <c r="P190">
        <v>1</v>
      </c>
      <c r="Q190">
        <v>1</v>
      </c>
      <c r="R190">
        <v>100</v>
      </c>
      <c r="S190">
        <v>1</v>
      </c>
      <c r="T190">
        <v>2</v>
      </c>
      <c r="U190">
        <v>3</v>
      </c>
      <c r="V190">
        <v>0</v>
      </c>
      <c r="W190">
        <v>0</v>
      </c>
      <c r="X190">
        <v>1</v>
      </c>
      <c r="Y190">
        <v>0</v>
      </c>
      <c r="Z190">
        <v>1</v>
      </c>
      <c r="AA190">
        <v>13.6</v>
      </c>
      <c r="AB190">
        <v>0</v>
      </c>
      <c r="AC190">
        <v>0</v>
      </c>
      <c r="AD190">
        <v>-17</v>
      </c>
    </row>
    <row r="191" spans="1:30" x14ac:dyDescent="0.3">
      <c r="A191">
        <v>181</v>
      </c>
      <c r="B191" t="s">
        <v>312</v>
      </c>
      <c r="C191" t="s">
        <v>98</v>
      </c>
      <c r="D191">
        <v>22</v>
      </c>
      <c r="E191">
        <v>1</v>
      </c>
      <c r="F191">
        <v>0</v>
      </c>
      <c r="G191">
        <v>1</v>
      </c>
      <c r="H191">
        <v>26.6</v>
      </c>
      <c r="I191">
        <v>7</v>
      </c>
      <c r="J191">
        <v>3</v>
      </c>
      <c r="K191">
        <v>8</v>
      </c>
      <c r="L191">
        <v>37.5</v>
      </c>
      <c r="M191">
        <v>1</v>
      </c>
      <c r="N191">
        <v>3</v>
      </c>
      <c r="O191">
        <v>33.299999999999997</v>
      </c>
      <c r="P191">
        <v>0</v>
      </c>
      <c r="Q191">
        <v>0</v>
      </c>
      <c r="R191">
        <v>0</v>
      </c>
      <c r="S191">
        <v>2</v>
      </c>
      <c r="T191">
        <v>3</v>
      </c>
      <c r="U191">
        <v>5</v>
      </c>
      <c r="V191">
        <v>2</v>
      </c>
      <c r="W191">
        <v>1</v>
      </c>
      <c r="X191">
        <v>2</v>
      </c>
      <c r="Y191">
        <v>0</v>
      </c>
      <c r="Z191">
        <v>4</v>
      </c>
      <c r="AA191">
        <v>21</v>
      </c>
      <c r="AB191">
        <v>0</v>
      </c>
      <c r="AC191">
        <v>0</v>
      </c>
      <c r="AD191">
        <v>-1</v>
      </c>
    </row>
    <row r="192" spans="1:30" x14ac:dyDescent="0.3">
      <c r="A192">
        <v>181</v>
      </c>
      <c r="B192" t="s">
        <v>459</v>
      </c>
      <c r="C192" t="s">
        <v>141</v>
      </c>
      <c r="D192">
        <v>21</v>
      </c>
      <c r="E192">
        <v>1</v>
      </c>
      <c r="F192">
        <v>1</v>
      </c>
      <c r="G192">
        <v>0</v>
      </c>
      <c r="H192">
        <v>23.2</v>
      </c>
      <c r="I192">
        <v>7</v>
      </c>
      <c r="J192">
        <v>3</v>
      </c>
      <c r="K192">
        <v>9</v>
      </c>
      <c r="L192">
        <v>33.299999999999997</v>
      </c>
      <c r="M192">
        <v>1</v>
      </c>
      <c r="N192">
        <v>5</v>
      </c>
      <c r="O192">
        <v>20</v>
      </c>
      <c r="P192">
        <v>0</v>
      </c>
      <c r="Q192">
        <v>0</v>
      </c>
      <c r="R192">
        <v>0</v>
      </c>
      <c r="S192">
        <v>2</v>
      </c>
      <c r="T192">
        <v>6</v>
      </c>
      <c r="U192">
        <v>8</v>
      </c>
      <c r="V192">
        <v>1</v>
      </c>
      <c r="W192">
        <v>0</v>
      </c>
      <c r="X192">
        <v>0</v>
      </c>
      <c r="Y192">
        <v>0</v>
      </c>
      <c r="Z192">
        <v>2</v>
      </c>
      <c r="AA192">
        <v>18.100000000000001</v>
      </c>
      <c r="AB192">
        <v>0</v>
      </c>
      <c r="AC192">
        <v>0</v>
      </c>
      <c r="AD192">
        <v>7</v>
      </c>
    </row>
    <row r="193" spans="1:30" x14ac:dyDescent="0.3">
      <c r="A193">
        <v>181</v>
      </c>
      <c r="B193" t="s">
        <v>226</v>
      </c>
      <c r="C193" t="s">
        <v>129</v>
      </c>
      <c r="D193">
        <v>29</v>
      </c>
      <c r="E193">
        <v>1</v>
      </c>
      <c r="F193">
        <v>0</v>
      </c>
      <c r="G193">
        <v>1</v>
      </c>
      <c r="H193">
        <v>20.6</v>
      </c>
      <c r="I193">
        <v>7</v>
      </c>
      <c r="J193">
        <v>3</v>
      </c>
      <c r="K193">
        <v>6</v>
      </c>
      <c r="L193">
        <v>50</v>
      </c>
      <c r="M193">
        <v>1</v>
      </c>
      <c r="N193">
        <v>3</v>
      </c>
      <c r="O193">
        <v>33.299999999999997</v>
      </c>
      <c r="P193">
        <v>0</v>
      </c>
      <c r="Q193">
        <v>0</v>
      </c>
      <c r="R193">
        <v>0</v>
      </c>
      <c r="S193">
        <v>0</v>
      </c>
      <c r="T193">
        <v>2</v>
      </c>
      <c r="U193">
        <v>2</v>
      </c>
      <c r="V193">
        <v>2</v>
      </c>
      <c r="W193">
        <v>0</v>
      </c>
      <c r="X193">
        <v>0</v>
      </c>
      <c r="Y193">
        <v>1</v>
      </c>
      <c r="Z193">
        <v>1</v>
      </c>
      <c r="AA193">
        <v>15.4</v>
      </c>
      <c r="AB193">
        <v>0</v>
      </c>
      <c r="AC193">
        <v>0</v>
      </c>
      <c r="AD193">
        <v>7</v>
      </c>
    </row>
    <row r="194" spans="1:30" x14ac:dyDescent="0.3">
      <c r="A194">
        <v>181</v>
      </c>
      <c r="B194" t="s">
        <v>333</v>
      </c>
      <c r="C194" t="s">
        <v>96</v>
      </c>
      <c r="D194">
        <v>23</v>
      </c>
      <c r="E194">
        <v>1</v>
      </c>
      <c r="F194">
        <v>0</v>
      </c>
      <c r="G194">
        <v>1</v>
      </c>
      <c r="H194">
        <v>20.100000000000001</v>
      </c>
      <c r="I194">
        <v>7</v>
      </c>
      <c r="J194">
        <v>3</v>
      </c>
      <c r="K194">
        <v>10</v>
      </c>
      <c r="L194">
        <v>30</v>
      </c>
      <c r="M194">
        <v>1</v>
      </c>
      <c r="N194">
        <v>5</v>
      </c>
      <c r="O194">
        <v>20</v>
      </c>
      <c r="P194">
        <v>0</v>
      </c>
      <c r="Q194">
        <v>0</v>
      </c>
      <c r="R194">
        <v>0</v>
      </c>
      <c r="S194">
        <v>1</v>
      </c>
      <c r="T194">
        <v>1</v>
      </c>
      <c r="U194">
        <v>2</v>
      </c>
      <c r="V194">
        <v>3</v>
      </c>
      <c r="W194">
        <v>1</v>
      </c>
      <c r="X194">
        <v>2</v>
      </c>
      <c r="Y194">
        <v>0</v>
      </c>
      <c r="Z194">
        <v>2</v>
      </c>
      <c r="AA194">
        <v>18.899999999999999</v>
      </c>
      <c r="AB194">
        <v>0</v>
      </c>
      <c r="AC194">
        <v>0</v>
      </c>
      <c r="AD194">
        <v>-11</v>
      </c>
    </row>
    <row r="195" spans="1:30" x14ac:dyDescent="0.3">
      <c r="A195">
        <v>181</v>
      </c>
      <c r="B195" t="s">
        <v>2156</v>
      </c>
      <c r="C195" t="s">
        <v>90</v>
      </c>
      <c r="D195">
        <v>30</v>
      </c>
      <c r="E195">
        <v>1</v>
      </c>
      <c r="F195">
        <v>1</v>
      </c>
      <c r="G195">
        <v>0</v>
      </c>
      <c r="H195">
        <v>18.100000000000001</v>
      </c>
      <c r="I195">
        <v>7</v>
      </c>
      <c r="J195">
        <v>3</v>
      </c>
      <c r="K195">
        <v>8</v>
      </c>
      <c r="L195">
        <v>37.5</v>
      </c>
      <c r="M195">
        <v>1</v>
      </c>
      <c r="N195">
        <v>6</v>
      </c>
      <c r="O195">
        <v>16.7</v>
      </c>
      <c r="P195">
        <v>0</v>
      </c>
      <c r="Q195">
        <v>0</v>
      </c>
      <c r="R195">
        <v>0</v>
      </c>
      <c r="S195">
        <v>2</v>
      </c>
      <c r="T195">
        <v>3</v>
      </c>
      <c r="U195">
        <v>5</v>
      </c>
      <c r="V195">
        <v>0</v>
      </c>
      <c r="W195">
        <v>0</v>
      </c>
      <c r="X195">
        <v>0</v>
      </c>
      <c r="Y195">
        <v>0</v>
      </c>
      <c r="Z195">
        <v>2</v>
      </c>
      <c r="AA195">
        <v>13</v>
      </c>
      <c r="AB195">
        <v>0</v>
      </c>
      <c r="AC195">
        <v>0</v>
      </c>
      <c r="AD195">
        <v>-9</v>
      </c>
    </row>
    <row r="196" spans="1:30" x14ac:dyDescent="0.3">
      <c r="A196">
        <v>181</v>
      </c>
      <c r="B196" t="s">
        <v>211</v>
      </c>
      <c r="C196" t="s">
        <v>98</v>
      </c>
      <c r="D196">
        <v>22</v>
      </c>
      <c r="E196">
        <v>1</v>
      </c>
      <c r="F196">
        <v>0</v>
      </c>
      <c r="G196">
        <v>1</v>
      </c>
      <c r="H196">
        <v>17.600000000000001</v>
      </c>
      <c r="I196">
        <v>7</v>
      </c>
      <c r="J196">
        <v>3</v>
      </c>
      <c r="K196">
        <v>7</v>
      </c>
      <c r="L196">
        <v>42.9</v>
      </c>
      <c r="M196">
        <v>1</v>
      </c>
      <c r="N196">
        <v>1</v>
      </c>
      <c r="O196">
        <v>100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0</v>
      </c>
      <c r="X196">
        <v>2</v>
      </c>
      <c r="Y196">
        <v>0</v>
      </c>
      <c r="Z196">
        <v>4</v>
      </c>
      <c r="AA196">
        <v>18.399999999999999</v>
      </c>
      <c r="AB196">
        <v>0</v>
      </c>
      <c r="AC196">
        <v>0</v>
      </c>
      <c r="AD196">
        <v>-12</v>
      </c>
    </row>
    <row r="197" spans="1:30" x14ac:dyDescent="0.3">
      <c r="A197">
        <v>181</v>
      </c>
      <c r="B197" t="s">
        <v>205</v>
      </c>
      <c r="C197" t="s">
        <v>92</v>
      </c>
      <c r="D197">
        <v>26</v>
      </c>
      <c r="E197">
        <v>1</v>
      </c>
      <c r="F197">
        <v>1</v>
      </c>
      <c r="G197">
        <v>0</v>
      </c>
      <c r="H197">
        <v>33.799999999999997</v>
      </c>
      <c r="I197">
        <v>7</v>
      </c>
      <c r="J197">
        <v>3</v>
      </c>
      <c r="K197">
        <v>12</v>
      </c>
      <c r="L197">
        <v>25</v>
      </c>
      <c r="M197">
        <v>0</v>
      </c>
      <c r="N197">
        <v>7</v>
      </c>
      <c r="O197">
        <v>0</v>
      </c>
      <c r="P197">
        <v>1</v>
      </c>
      <c r="Q197">
        <v>2</v>
      </c>
      <c r="R197">
        <v>50</v>
      </c>
      <c r="S197">
        <v>0</v>
      </c>
      <c r="T197">
        <v>6</v>
      </c>
      <c r="U197">
        <v>6</v>
      </c>
      <c r="V197">
        <v>8</v>
      </c>
      <c r="W197">
        <v>2</v>
      </c>
      <c r="X197">
        <v>2</v>
      </c>
      <c r="Y197">
        <v>0</v>
      </c>
      <c r="Z197">
        <v>0</v>
      </c>
      <c r="AA197">
        <v>30.2</v>
      </c>
      <c r="AB197">
        <v>0</v>
      </c>
      <c r="AC197">
        <v>0</v>
      </c>
      <c r="AD197">
        <v>-5</v>
      </c>
    </row>
    <row r="198" spans="1:30" x14ac:dyDescent="0.3">
      <c r="A198">
        <v>181</v>
      </c>
      <c r="B198" t="s">
        <v>2196</v>
      </c>
      <c r="C198" t="s">
        <v>137</v>
      </c>
      <c r="D198">
        <v>30</v>
      </c>
      <c r="E198">
        <v>1</v>
      </c>
      <c r="F198">
        <v>0</v>
      </c>
      <c r="G198">
        <v>1</v>
      </c>
      <c r="H198">
        <v>22.9</v>
      </c>
      <c r="I198">
        <v>7</v>
      </c>
      <c r="J198">
        <v>2</v>
      </c>
      <c r="K198">
        <v>7</v>
      </c>
      <c r="L198">
        <v>28.6</v>
      </c>
      <c r="M198">
        <v>1</v>
      </c>
      <c r="N198">
        <v>3</v>
      </c>
      <c r="O198">
        <v>33.299999999999997</v>
      </c>
      <c r="P198">
        <v>2</v>
      </c>
      <c r="Q198">
        <v>2</v>
      </c>
      <c r="R198">
        <v>100</v>
      </c>
      <c r="S198">
        <v>0</v>
      </c>
      <c r="T198">
        <v>2</v>
      </c>
      <c r="U198">
        <v>2</v>
      </c>
      <c r="V198">
        <v>2</v>
      </c>
      <c r="W198">
        <v>2</v>
      </c>
      <c r="X198">
        <v>0</v>
      </c>
      <c r="Y198">
        <v>0</v>
      </c>
      <c r="Z198">
        <v>2</v>
      </c>
      <c r="AA198">
        <v>10.4</v>
      </c>
      <c r="AB198">
        <v>0</v>
      </c>
      <c r="AC198">
        <v>0</v>
      </c>
      <c r="AD198">
        <v>-9</v>
      </c>
    </row>
    <row r="199" spans="1:30" x14ac:dyDescent="0.3">
      <c r="A199">
        <v>198</v>
      </c>
      <c r="B199" t="s">
        <v>410</v>
      </c>
      <c r="C199" t="s">
        <v>125</v>
      </c>
      <c r="D199">
        <v>25</v>
      </c>
      <c r="E199">
        <v>1</v>
      </c>
      <c r="F199">
        <v>0</v>
      </c>
      <c r="G199">
        <v>1</v>
      </c>
      <c r="H199">
        <v>16.2</v>
      </c>
      <c r="I199">
        <v>6</v>
      </c>
      <c r="J199">
        <v>2</v>
      </c>
      <c r="K199">
        <v>6</v>
      </c>
      <c r="L199">
        <v>33.299999999999997</v>
      </c>
      <c r="M199">
        <v>2</v>
      </c>
      <c r="N199">
        <v>5</v>
      </c>
      <c r="O199">
        <v>40</v>
      </c>
      <c r="P199">
        <v>0</v>
      </c>
      <c r="Q199">
        <v>0</v>
      </c>
      <c r="R199">
        <v>0</v>
      </c>
      <c r="S199">
        <v>1</v>
      </c>
      <c r="T199">
        <v>3</v>
      </c>
      <c r="U199">
        <v>4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10.8</v>
      </c>
      <c r="AB199">
        <v>0</v>
      </c>
      <c r="AC199">
        <v>0</v>
      </c>
      <c r="AD199">
        <v>12</v>
      </c>
    </row>
    <row r="200" spans="1:30" x14ac:dyDescent="0.3">
      <c r="A200">
        <v>198</v>
      </c>
      <c r="B200" t="s">
        <v>168</v>
      </c>
      <c r="C200" t="s">
        <v>88</v>
      </c>
      <c r="D200">
        <v>27</v>
      </c>
      <c r="E200">
        <v>1</v>
      </c>
      <c r="F200">
        <v>1</v>
      </c>
      <c r="G200">
        <v>0</v>
      </c>
      <c r="H200">
        <v>12.3</v>
      </c>
      <c r="I200">
        <v>6</v>
      </c>
      <c r="J200">
        <v>3</v>
      </c>
      <c r="K200">
        <v>6</v>
      </c>
      <c r="L200">
        <v>50</v>
      </c>
      <c r="M200">
        <v>0</v>
      </c>
      <c r="N200">
        <v>1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1</v>
      </c>
      <c r="U200">
        <v>1</v>
      </c>
      <c r="V200">
        <v>2</v>
      </c>
      <c r="W200">
        <v>0</v>
      </c>
      <c r="X200">
        <v>0</v>
      </c>
      <c r="Y200">
        <v>1</v>
      </c>
      <c r="Z200">
        <v>0</v>
      </c>
      <c r="AA200">
        <v>13.2</v>
      </c>
      <c r="AB200">
        <v>0</v>
      </c>
      <c r="AC200">
        <v>0</v>
      </c>
      <c r="AD200">
        <v>9</v>
      </c>
    </row>
    <row r="201" spans="1:30" x14ac:dyDescent="0.3">
      <c r="A201">
        <v>198</v>
      </c>
      <c r="B201" t="s">
        <v>2404</v>
      </c>
      <c r="C201" t="s">
        <v>137</v>
      </c>
      <c r="D201">
        <v>30</v>
      </c>
      <c r="E201">
        <v>1</v>
      </c>
      <c r="F201">
        <v>0</v>
      </c>
      <c r="G201">
        <v>1</v>
      </c>
      <c r="H201">
        <v>11.5</v>
      </c>
      <c r="I201">
        <v>6</v>
      </c>
      <c r="J201">
        <v>2</v>
      </c>
      <c r="K201">
        <v>3</v>
      </c>
      <c r="L201">
        <v>66.7</v>
      </c>
      <c r="M201">
        <v>0</v>
      </c>
      <c r="N201">
        <v>0</v>
      </c>
      <c r="O201">
        <v>0</v>
      </c>
      <c r="P201">
        <v>2</v>
      </c>
      <c r="Q201">
        <v>2</v>
      </c>
      <c r="R201">
        <v>100</v>
      </c>
      <c r="S201">
        <v>1</v>
      </c>
      <c r="T201">
        <v>6</v>
      </c>
      <c r="U201">
        <v>7</v>
      </c>
      <c r="V201">
        <v>0</v>
      </c>
      <c r="W201">
        <v>2</v>
      </c>
      <c r="X201">
        <v>0</v>
      </c>
      <c r="Y201">
        <v>0</v>
      </c>
      <c r="Z201">
        <v>2</v>
      </c>
      <c r="AA201">
        <v>12.4</v>
      </c>
      <c r="AB201">
        <v>0</v>
      </c>
      <c r="AC201">
        <v>0</v>
      </c>
      <c r="AD201">
        <v>-8</v>
      </c>
    </row>
    <row r="202" spans="1:30" x14ac:dyDescent="0.3">
      <c r="A202">
        <v>198</v>
      </c>
      <c r="B202" t="s">
        <v>584</v>
      </c>
      <c r="C202" t="s">
        <v>88</v>
      </c>
      <c r="D202">
        <v>30</v>
      </c>
      <c r="E202">
        <v>1</v>
      </c>
      <c r="F202">
        <v>1</v>
      </c>
      <c r="G202">
        <v>0</v>
      </c>
      <c r="H202">
        <v>7</v>
      </c>
      <c r="I202">
        <v>6</v>
      </c>
      <c r="J202">
        <v>2</v>
      </c>
      <c r="K202">
        <v>2</v>
      </c>
      <c r="L202">
        <v>100</v>
      </c>
      <c r="M202">
        <v>2</v>
      </c>
      <c r="N202">
        <v>2</v>
      </c>
      <c r="O202">
        <v>100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0</v>
      </c>
      <c r="W202">
        <v>0</v>
      </c>
      <c r="X202">
        <v>0</v>
      </c>
      <c r="Y202">
        <v>0</v>
      </c>
      <c r="Z202">
        <v>1</v>
      </c>
      <c r="AA202">
        <v>7.2</v>
      </c>
      <c r="AB202">
        <v>0</v>
      </c>
      <c r="AC202">
        <v>0</v>
      </c>
      <c r="AD202">
        <v>-6</v>
      </c>
    </row>
    <row r="203" spans="1:30" x14ac:dyDescent="0.3">
      <c r="A203">
        <v>198</v>
      </c>
      <c r="B203" t="s">
        <v>476</v>
      </c>
      <c r="C203" t="s">
        <v>106</v>
      </c>
      <c r="D203">
        <v>25</v>
      </c>
      <c r="E203">
        <v>1</v>
      </c>
      <c r="F203">
        <v>0</v>
      </c>
      <c r="G203">
        <v>1</v>
      </c>
      <c r="H203">
        <v>7.1</v>
      </c>
      <c r="I203">
        <v>6</v>
      </c>
      <c r="J203">
        <v>2</v>
      </c>
      <c r="K203">
        <v>2</v>
      </c>
      <c r="L203">
        <v>100</v>
      </c>
      <c r="M203">
        <v>0</v>
      </c>
      <c r="N203">
        <v>0</v>
      </c>
      <c r="O203">
        <v>0</v>
      </c>
      <c r="P203">
        <v>2</v>
      </c>
      <c r="Q203">
        <v>2</v>
      </c>
      <c r="R203">
        <v>100</v>
      </c>
      <c r="S203">
        <v>0</v>
      </c>
      <c r="T203">
        <v>1</v>
      </c>
      <c r="U203">
        <v>1</v>
      </c>
      <c r="V203">
        <v>1</v>
      </c>
      <c r="W203">
        <v>0</v>
      </c>
      <c r="X203">
        <v>1</v>
      </c>
      <c r="Y203">
        <v>0</v>
      </c>
      <c r="Z203">
        <v>1</v>
      </c>
      <c r="AA203">
        <v>11.7</v>
      </c>
      <c r="AB203">
        <v>0</v>
      </c>
      <c r="AC203">
        <v>0</v>
      </c>
      <c r="AD203">
        <v>10</v>
      </c>
    </row>
    <row r="204" spans="1:30" x14ac:dyDescent="0.3">
      <c r="A204">
        <v>198</v>
      </c>
      <c r="B204" t="s">
        <v>322</v>
      </c>
      <c r="C204" t="s">
        <v>119</v>
      </c>
      <c r="D204">
        <v>22</v>
      </c>
      <c r="E204">
        <v>1</v>
      </c>
      <c r="F204">
        <v>1</v>
      </c>
      <c r="G204">
        <v>0</v>
      </c>
      <c r="H204">
        <v>19.100000000000001</v>
      </c>
      <c r="I204">
        <v>6</v>
      </c>
      <c r="J204">
        <v>2</v>
      </c>
      <c r="K204">
        <v>8</v>
      </c>
      <c r="L204">
        <v>25</v>
      </c>
      <c r="M204">
        <v>1</v>
      </c>
      <c r="N204">
        <v>5</v>
      </c>
      <c r="O204">
        <v>20</v>
      </c>
      <c r="P204">
        <v>1</v>
      </c>
      <c r="Q204">
        <v>2</v>
      </c>
      <c r="R204">
        <v>50</v>
      </c>
      <c r="S204">
        <v>1</v>
      </c>
      <c r="T204">
        <v>3</v>
      </c>
      <c r="U204">
        <v>4</v>
      </c>
      <c r="V204">
        <v>5</v>
      </c>
      <c r="W204">
        <v>2</v>
      </c>
      <c r="X204">
        <v>0</v>
      </c>
      <c r="Y204">
        <v>0</v>
      </c>
      <c r="Z204">
        <v>4</v>
      </c>
      <c r="AA204">
        <v>16.3</v>
      </c>
      <c r="AB204">
        <v>0</v>
      </c>
      <c r="AC204">
        <v>0</v>
      </c>
      <c r="AD204">
        <v>-8</v>
      </c>
    </row>
    <row r="205" spans="1:30" x14ac:dyDescent="0.3">
      <c r="A205">
        <v>198</v>
      </c>
      <c r="B205" t="s">
        <v>378</v>
      </c>
      <c r="C205" t="s">
        <v>127</v>
      </c>
      <c r="D205">
        <v>29</v>
      </c>
      <c r="E205">
        <v>1</v>
      </c>
      <c r="F205">
        <v>0</v>
      </c>
      <c r="G205">
        <v>1</v>
      </c>
      <c r="H205">
        <v>23.1</v>
      </c>
      <c r="I205">
        <v>6</v>
      </c>
      <c r="J205">
        <v>3</v>
      </c>
      <c r="K205">
        <v>5</v>
      </c>
      <c r="L205">
        <v>60</v>
      </c>
      <c r="M205">
        <v>0</v>
      </c>
      <c r="N205">
        <v>1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0</v>
      </c>
      <c r="W205">
        <v>0</v>
      </c>
      <c r="X205">
        <v>0</v>
      </c>
      <c r="Y205">
        <v>0</v>
      </c>
      <c r="Z205">
        <v>3</v>
      </c>
      <c r="AA205">
        <v>7.2</v>
      </c>
      <c r="AB205">
        <v>0</v>
      </c>
      <c r="AC205">
        <v>0</v>
      </c>
      <c r="AD205">
        <v>-19</v>
      </c>
    </row>
    <row r="206" spans="1:30" x14ac:dyDescent="0.3">
      <c r="A206">
        <v>198</v>
      </c>
      <c r="B206" t="s">
        <v>215</v>
      </c>
      <c r="C206" t="s">
        <v>137</v>
      </c>
      <c r="D206">
        <v>37</v>
      </c>
      <c r="E206">
        <v>1</v>
      </c>
      <c r="F206">
        <v>0</v>
      </c>
      <c r="G206">
        <v>1</v>
      </c>
      <c r="H206">
        <v>24.5</v>
      </c>
      <c r="I206">
        <v>6</v>
      </c>
      <c r="J206">
        <v>1</v>
      </c>
      <c r="K206">
        <v>6</v>
      </c>
      <c r="L206">
        <v>16.7</v>
      </c>
      <c r="M206">
        <v>0</v>
      </c>
      <c r="N206">
        <v>4</v>
      </c>
      <c r="O206">
        <v>0</v>
      </c>
      <c r="P206">
        <v>4</v>
      </c>
      <c r="Q206">
        <v>4</v>
      </c>
      <c r="R206">
        <v>100</v>
      </c>
      <c r="S206">
        <v>2</v>
      </c>
      <c r="T206">
        <v>3</v>
      </c>
      <c r="U206">
        <v>5</v>
      </c>
      <c r="V206">
        <v>2</v>
      </c>
      <c r="W206">
        <v>1</v>
      </c>
      <c r="X206">
        <v>2</v>
      </c>
      <c r="Y206">
        <v>0</v>
      </c>
      <c r="Z206">
        <v>0</v>
      </c>
      <c r="AA206">
        <v>20</v>
      </c>
      <c r="AB206">
        <v>0</v>
      </c>
      <c r="AC206">
        <v>0</v>
      </c>
      <c r="AD206">
        <v>-3</v>
      </c>
    </row>
    <row r="207" spans="1:30" x14ac:dyDescent="0.3">
      <c r="A207">
        <v>198</v>
      </c>
      <c r="B207" t="s">
        <v>238</v>
      </c>
      <c r="C207" t="s">
        <v>129</v>
      </c>
      <c r="D207">
        <v>25</v>
      </c>
      <c r="E207">
        <v>1</v>
      </c>
      <c r="F207">
        <v>0</v>
      </c>
      <c r="G207">
        <v>1</v>
      </c>
      <c r="H207">
        <v>13.2</v>
      </c>
      <c r="I207">
        <v>6</v>
      </c>
      <c r="J207">
        <v>3</v>
      </c>
      <c r="K207">
        <v>7</v>
      </c>
      <c r="L207">
        <v>42.9</v>
      </c>
      <c r="M207">
        <v>0</v>
      </c>
      <c r="N207">
        <v>1</v>
      </c>
      <c r="O207">
        <v>0</v>
      </c>
      <c r="P207">
        <v>0</v>
      </c>
      <c r="Q207">
        <v>0</v>
      </c>
      <c r="R207">
        <v>0</v>
      </c>
      <c r="S207">
        <v>1</v>
      </c>
      <c r="T207">
        <v>2</v>
      </c>
      <c r="U207">
        <v>3</v>
      </c>
      <c r="V207">
        <v>3</v>
      </c>
      <c r="W207">
        <v>2</v>
      </c>
      <c r="X207">
        <v>0</v>
      </c>
      <c r="Y207">
        <v>0</v>
      </c>
      <c r="Z207">
        <v>1</v>
      </c>
      <c r="AA207">
        <v>12.1</v>
      </c>
      <c r="AB207">
        <v>0</v>
      </c>
      <c r="AC207">
        <v>0</v>
      </c>
      <c r="AD207">
        <v>-2</v>
      </c>
    </row>
    <row r="208" spans="1:30" x14ac:dyDescent="0.3">
      <c r="A208">
        <v>198</v>
      </c>
      <c r="B208" t="s">
        <v>442</v>
      </c>
      <c r="C208" t="s">
        <v>139</v>
      </c>
      <c r="D208">
        <v>22</v>
      </c>
      <c r="E208">
        <v>1</v>
      </c>
      <c r="F208">
        <v>1</v>
      </c>
      <c r="G208">
        <v>0</v>
      </c>
      <c r="H208">
        <v>13</v>
      </c>
      <c r="I208">
        <v>6</v>
      </c>
      <c r="J208">
        <v>3</v>
      </c>
      <c r="K208">
        <v>5</v>
      </c>
      <c r="L208">
        <v>60</v>
      </c>
      <c r="M208">
        <v>0</v>
      </c>
      <c r="N208">
        <v>2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2</v>
      </c>
      <c r="W208">
        <v>0</v>
      </c>
      <c r="X208">
        <v>0</v>
      </c>
      <c r="Y208">
        <v>0</v>
      </c>
      <c r="Z208">
        <v>2</v>
      </c>
      <c r="AA208">
        <v>9</v>
      </c>
      <c r="AB208">
        <v>0</v>
      </c>
      <c r="AC208">
        <v>0</v>
      </c>
      <c r="AD208">
        <v>-6</v>
      </c>
    </row>
    <row r="209" spans="1:30" x14ac:dyDescent="0.3">
      <c r="A209">
        <v>208</v>
      </c>
      <c r="B209" t="s">
        <v>278</v>
      </c>
      <c r="C209" t="s">
        <v>102</v>
      </c>
      <c r="D209">
        <v>36</v>
      </c>
      <c r="E209">
        <v>1</v>
      </c>
      <c r="F209">
        <v>0</v>
      </c>
      <c r="G209">
        <v>1</v>
      </c>
      <c r="H209">
        <v>25.7</v>
      </c>
      <c r="I209">
        <v>5</v>
      </c>
      <c r="J209">
        <v>2</v>
      </c>
      <c r="K209">
        <v>10</v>
      </c>
      <c r="L209">
        <v>20</v>
      </c>
      <c r="M209">
        <v>1</v>
      </c>
      <c r="N209">
        <v>7</v>
      </c>
      <c r="O209">
        <v>14.3</v>
      </c>
      <c r="P209">
        <v>0</v>
      </c>
      <c r="Q209">
        <v>0</v>
      </c>
      <c r="R209">
        <v>0</v>
      </c>
      <c r="S209">
        <v>0</v>
      </c>
      <c r="T209">
        <v>4</v>
      </c>
      <c r="U209">
        <v>4</v>
      </c>
      <c r="V209">
        <v>3</v>
      </c>
      <c r="W209">
        <v>0</v>
      </c>
      <c r="X209">
        <v>0</v>
      </c>
      <c r="Y209">
        <v>2</v>
      </c>
      <c r="Z209">
        <v>2</v>
      </c>
      <c r="AA209">
        <v>20.3</v>
      </c>
      <c r="AB209">
        <v>0</v>
      </c>
      <c r="AC209">
        <v>0</v>
      </c>
      <c r="AD209">
        <v>-14</v>
      </c>
    </row>
    <row r="210" spans="1:30" x14ac:dyDescent="0.3">
      <c r="A210">
        <v>208</v>
      </c>
      <c r="B210" t="s">
        <v>580</v>
      </c>
      <c r="C210" t="s">
        <v>88</v>
      </c>
      <c r="D210">
        <v>24</v>
      </c>
      <c r="E210">
        <v>1</v>
      </c>
      <c r="F210">
        <v>1</v>
      </c>
      <c r="G210">
        <v>0</v>
      </c>
      <c r="H210">
        <v>15.6</v>
      </c>
      <c r="I210">
        <v>5</v>
      </c>
      <c r="J210">
        <v>1</v>
      </c>
      <c r="K210">
        <v>4</v>
      </c>
      <c r="L210">
        <v>25</v>
      </c>
      <c r="M210">
        <v>1</v>
      </c>
      <c r="N210">
        <v>2</v>
      </c>
      <c r="O210">
        <v>50</v>
      </c>
      <c r="P210">
        <v>2</v>
      </c>
      <c r="Q210">
        <v>2</v>
      </c>
      <c r="R210">
        <v>100</v>
      </c>
      <c r="S210">
        <v>0</v>
      </c>
      <c r="T210">
        <v>1</v>
      </c>
      <c r="U210">
        <v>1</v>
      </c>
      <c r="V210">
        <v>2</v>
      </c>
      <c r="W210">
        <v>0</v>
      </c>
      <c r="X210">
        <v>1</v>
      </c>
      <c r="Y210">
        <v>0</v>
      </c>
      <c r="Z210">
        <v>1</v>
      </c>
      <c r="AA210">
        <v>12.2</v>
      </c>
      <c r="AB210">
        <v>0</v>
      </c>
      <c r="AC210">
        <v>0</v>
      </c>
      <c r="AD210">
        <v>31</v>
      </c>
    </row>
    <row r="211" spans="1:30" x14ac:dyDescent="0.3">
      <c r="A211">
        <v>208</v>
      </c>
      <c r="B211" t="s">
        <v>2409</v>
      </c>
      <c r="C211" t="s">
        <v>127</v>
      </c>
      <c r="D211">
        <v>22</v>
      </c>
      <c r="E211">
        <v>1</v>
      </c>
      <c r="F211">
        <v>0</v>
      </c>
      <c r="G211">
        <v>1</v>
      </c>
      <c r="H211">
        <v>12.7</v>
      </c>
      <c r="I211">
        <v>5</v>
      </c>
      <c r="J211">
        <v>2</v>
      </c>
      <c r="K211">
        <v>7</v>
      </c>
      <c r="L211">
        <v>28.6</v>
      </c>
      <c r="M211">
        <v>1</v>
      </c>
      <c r="N211">
        <v>5</v>
      </c>
      <c r="O211">
        <v>20</v>
      </c>
      <c r="P211">
        <v>0</v>
      </c>
      <c r="Q211">
        <v>0</v>
      </c>
      <c r="R211">
        <v>0</v>
      </c>
      <c r="S211">
        <v>0</v>
      </c>
      <c r="T211">
        <v>1</v>
      </c>
      <c r="U211">
        <v>1</v>
      </c>
      <c r="V211">
        <v>1</v>
      </c>
      <c r="W211">
        <v>0</v>
      </c>
      <c r="X211">
        <v>0</v>
      </c>
      <c r="Y211">
        <v>0</v>
      </c>
      <c r="Z211">
        <v>1</v>
      </c>
      <c r="AA211">
        <v>7.7</v>
      </c>
      <c r="AB211">
        <v>0</v>
      </c>
      <c r="AC211">
        <v>0</v>
      </c>
      <c r="AD211">
        <v>-16</v>
      </c>
    </row>
    <row r="212" spans="1:30" x14ac:dyDescent="0.3">
      <c r="A212">
        <v>208</v>
      </c>
      <c r="B212" t="s">
        <v>232</v>
      </c>
      <c r="C212" t="s">
        <v>139</v>
      </c>
      <c r="D212">
        <v>30</v>
      </c>
      <c r="E212">
        <v>1</v>
      </c>
      <c r="F212">
        <v>1</v>
      </c>
      <c r="G212">
        <v>0</v>
      </c>
      <c r="H212">
        <v>31.7</v>
      </c>
      <c r="I212">
        <v>5</v>
      </c>
      <c r="J212">
        <v>2</v>
      </c>
      <c r="K212">
        <v>8</v>
      </c>
      <c r="L212">
        <v>25</v>
      </c>
      <c r="M212">
        <v>1</v>
      </c>
      <c r="N212">
        <v>4</v>
      </c>
      <c r="O212">
        <v>25</v>
      </c>
      <c r="P212">
        <v>0</v>
      </c>
      <c r="Q212">
        <v>0</v>
      </c>
      <c r="R212">
        <v>0</v>
      </c>
      <c r="S212">
        <v>1</v>
      </c>
      <c r="T212">
        <v>0</v>
      </c>
      <c r="U212">
        <v>1</v>
      </c>
      <c r="V212">
        <v>2</v>
      </c>
      <c r="W212">
        <v>0</v>
      </c>
      <c r="X212">
        <v>1</v>
      </c>
      <c r="Y212">
        <v>1</v>
      </c>
      <c r="Z212">
        <v>1</v>
      </c>
      <c r="AA212">
        <v>15.2</v>
      </c>
      <c r="AB212">
        <v>0</v>
      </c>
      <c r="AC212">
        <v>0</v>
      </c>
      <c r="AD212">
        <v>8</v>
      </c>
    </row>
    <row r="213" spans="1:30" x14ac:dyDescent="0.3">
      <c r="A213">
        <v>208</v>
      </c>
      <c r="B213" t="s">
        <v>419</v>
      </c>
      <c r="C213" t="s">
        <v>102</v>
      </c>
      <c r="D213">
        <v>25</v>
      </c>
      <c r="E213">
        <v>1</v>
      </c>
      <c r="F213">
        <v>0</v>
      </c>
      <c r="G213">
        <v>1</v>
      </c>
      <c r="H213">
        <v>9.4</v>
      </c>
      <c r="I213">
        <v>5</v>
      </c>
      <c r="J213">
        <v>2</v>
      </c>
      <c r="K213">
        <v>5</v>
      </c>
      <c r="L213">
        <v>40</v>
      </c>
      <c r="M213">
        <v>1</v>
      </c>
      <c r="N213">
        <v>3</v>
      </c>
      <c r="O213">
        <v>33.299999999999997</v>
      </c>
      <c r="P213">
        <v>0</v>
      </c>
      <c r="Q213">
        <v>0</v>
      </c>
      <c r="R213">
        <v>0</v>
      </c>
      <c r="S213">
        <v>0</v>
      </c>
      <c r="T213">
        <v>2</v>
      </c>
      <c r="U213">
        <v>2</v>
      </c>
      <c r="V213">
        <v>1</v>
      </c>
      <c r="W213">
        <v>1</v>
      </c>
      <c r="X213">
        <v>0</v>
      </c>
      <c r="Y213">
        <v>0</v>
      </c>
      <c r="Z213">
        <v>0</v>
      </c>
      <c r="AA213">
        <v>7.9</v>
      </c>
      <c r="AB213">
        <v>0</v>
      </c>
      <c r="AC213">
        <v>0</v>
      </c>
      <c r="AD213">
        <v>3</v>
      </c>
    </row>
    <row r="214" spans="1:30" x14ac:dyDescent="0.3">
      <c r="A214">
        <v>208</v>
      </c>
      <c r="B214" t="s">
        <v>328</v>
      </c>
      <c r="C214" t="s">
        <v>102</v>
      </c>
      <c r="D214">
        <v>25</v>
      </c>
      <c r="E214">
        <v>1</v>
      </c>
      <c r="F214">
        <v>0</v>
      </c>
      <c r="G214">
        <v>1</v>
      </c>
      <c r="H214">
        <v>9.4</v>
      </c>
      <c r="I214">
        <v>5</v>
      </c>
      <c r="J214">
        <v>2</v>
      </c>
      <c r="K214">
        <v>4</v>
      </c>
      <c r="L214">
        <v>50</v>
      </c>
      <c r="M214">
        <v>1</v>
      </c>
      <c r="N214">
        <v>3</v>
      </c>
      <c r="O214">
        <v>33.299999999999997</v>
      </c>
      <c r="P214">
        <v>0</v>
      </c>
      <c r="Q214">
        <v>0</v>
      </c>
      <c r="R214">
        <v>0</v>
      </c>
      <c r="S214">
        <v>0</v>
      </c>
      <c r="T214">
        <v>1</v>
      </c>
      <c r="U214">
        <v>1</v>
      </c>
      <c r="V214">
        <v>2</v>
      </c>
      <c r="W214">
        <v>0</v>
      </c>
      <c r="X214">
        <v>1</v>
      </c>
      <c r="Y214">
        <v>0</v>
      </c>
      <c r="Z214">
        <v>0</v>
      </c>
      <c r="AA214">
        <v>12.2</v>
      </c>
      <c r="AB214">
        <v>0</v>
      </c>
      <c r="AC214">
        <v>0</v>
      </c>
      <c r="AD214">
        <v>3</v>
      </c>
    </row>
    <row r="215" spans="1:30" x14ac:dyDescent="0.3">
      <c r="A215">
        <v>208</v>
      </c>
      <c r="B215" t="s">
        <v>318</v>
      </c>
      <c r="C215" t="s">
        <v>113</v>
      </c>
      <c r="D215">
        <v>27</v>
      </c>
      <c r="E215">
        <v>1</v>
      </c>
      <c r="F215">
        <v>0</v>
      </c>
      <c r="G215">
        <v>1</v>
      </c>
      <c r="H215">
        <v>22.4</v>
      </c>
      <c r="I215">
        <v>5</v>
      </c>
      <c r="J215">
        <v>1</v>
      </c>
      <c r="K215">
        <v>6</v>
      </c>
      <c r="L215">
        <v>16.7</v>
      </c>
      <c r="M215">
        <v>0</v>
      </c>
      <c r="N215">
        <v>2</v>
      </c>
      <c r="O215">
        <v>0</v>
      </c>
      <c r="P215">
        <v>3</v>
      </c>
      <c r="Q215">
        <v>4</v>
      </c>
      <c r="R215">
        <v>75</v>
      </c>
      <c r="S215">
        <v>4</v>
      </c>
      <c r="T215">
        <v>7</v>
      </c>
      <c r="U215">
        <v>11</v>
      </c>
      <c r="V215">
        <v>0</v>
      </c>
      <c r="W215">
        <v>3</v>
      </c>
      <c r="X215">
        <v>2</v>
      </c>
      <c r="Y215">
        <v>0</v>
      </c>
      <c r="Z215">
        <v>2</v>
      </c>
      <c r="AA215">
        <v>21.2</v>
      </c>
      <c r="AB215">
        <v>0</v>
      </c>
      <c r="AC215">
        <v>0</v>
      </c>
      <c r="AD215">
        <v>6</v>
      </c>
    </row>
    <row r="216" spans="1:30" x14ac:dyDescent="0.3">
      <c r="A216">
        <v>215</v>
      </c>
      <c r="B216" t="s">
        <v>266</v>
      </c>
      <c r="C216" t="s">
        <v>131</v>
      </c>
      <c r="D216">
        <v>23</v>
      </c>
      <c r="E216">
        <v>1</v>
      </c>
      <c r="F216">
        <v>0</v>
      </c>
      <c r="G216">
        <v>1</v>
      </c>
      <c r="H216">
        <v>34</v>
      </c>
      <c r="I216">
        <v>4</v>
      </c>
      <c r="J216">
        <v>1</v>
      </c>
      <c r="K216">
        <v>10</v>
      </c>
      <c r="L216">
        <v>10</v>
      </c>
      <c r="M216">
        <v>1</v>
      </c>
      <c r="N216">
        <v>5</v>
      </c>
      <c r="O216">
        <v>20</v>
      </c>
      <c r="P216">
        <v>1</v>
      </c>
      <c r="Q216">
        <v>1</v>
      </c>
      <c r="R216">
        <v>100</v>
      </c>
      <c r="S216">
        <v>0</v>
      </c>
      <c r="T216">
        <v>1</v>
      </c>
      <c r="U216">
        <v>1</v>
      </c>
      <c r="V216">
        <v>3</v>
      </c>
      <c r="W216">
        <v>1</v>
      </c>
      <c r="X216">
        <v>0</v>
      </c>
      <c r="Y216">
        <v>1</v>
      </c>
      <c r="Z216">
        <v>4</v>
      </c>
      <c r="AA216">
        <v>11.7</v>
      </c>
      <c r="AB216">
        <v>0</v>
      </c>
      <c r="AC216">
        <v>0</v>
      </c>
      <c r="AD216">
        <v>-35</v>
      </c>
    </row>
    <row r="217" spans="1:30" x14ac:dyDescent="0.3">
      <c r="A217">
        <v>215</v>
      </c>
      <c r="B217" t="s">
        <v>469</v>
      </c>
      <c r="C217" t="s">
        <v>113</v>
      </c>
      <c r="D217">
        <v>29</v>
      </c>
      <c r="E217">
        <v>1</v>
      </c>
      <c r="F217">
        <v>0</v>
      </c>
      <c r="G217">
        <v>1</v>
      </c>
      <c r="H217">
        <v>7.5</v>
      </c>
      <c r="I217">
        <v>4</v>
      </c>
      <c r="J217">
        <v>1</v>
      </c>
      <c r="K217">
        <v>1</v>
      </c>
      <c r="L217">
        <v>100</v>
      </c>
      <c r="M217">
        <v>0</v>
      </c>
      <c r="N217">
        <v>0</v>
      </c>
      <c r="O217">
        <v>0</v>
      </c>
      <c r="P217">
        <v>2</v>
      </c>
      <c r="Q217">
        <v>4</v>
      </c>
      <c r="R217">
        <v>50</v>
      </c>
      <c r="S217">
        <v>1</v>
      </c>
      <c r="T217">
        <v>1</v>
      </c>
      <c r="U217">
        <v>2</v>
      </c>
      <c r="V217">
        <v>0</v>
      </c>
      <c r="W217">
        <v>0</v>
      </c>
      <c r="X217">
        <v>0</v>
      </c>
      <c r="Y217">
        <v>2</v>
      </c>
      <c r="Z217">
        <v>1</v>
      </c>
      <c r="AA217">
        <v>12.4</v>
      </c>
      <c r="AB217">
        <v>0</v>
      </c>
      <c r="AC217">
        <v>0</v>
      </c>
      <c r="AD217">
        <v>0</v>
      </c>
    </row>
    <row r="218" spans="1:30" x14ac:dyDescent="0.3">
      <c r="A218">
        <v>215</v>
      </c>
      <c r="B218" t="s">
        <v>355</v>
      </c>
      <c r="C218" t="s">
        <v>141</v>
      </c>
      <c r="D218">
        <v>30</v>
      </c>
      <c r="E218">
        <v>1</v>
      </c>
      <c r="F218">
        <v>1</v>
      </c>
      <c r="G218">
        <v>0</v>
      </c>
      <c r="H218">
        <v>11.6</v>
      </c>
      <c r="I218">
        <v>4</v>
      </c>
      <c r="J218">
        <v>2</v>
      </c>
      <c r="K218">
        <v>3</v>
      </c>
      <c r="L218">
        <v>66.7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2</v>
      </c>
      <c r="W218">
        <v>1</v>
      </c>
      <c r="X218">
        <v>0</v>
      </c>
      <c r="Y218">
        <v>0</v>
      </c>
      <c r="Z218">
        <v>0</v>
      </c>
      <c r="AA218">
        <v>6</v>
      </c>
      <c r="AB218">
        <v>0</v>
      </c>
      <c r="AC218">
        <v>0</v>
      </c>
      <c r="AD218">
        <v>7</v>
      </c>
    </row>
    <row r="219" spans="1:30" x14ac:dyDescent="0.3">
      <c r="A219">
        <v>215</v>
      </c>
      <c r="B219" t="s">
        <v>421</v>
      </c>
      <c r="C219" t="s">
        <v>100</v>
      </c>
      <c r="D219">
        <v>25</v>
      </c>
      <c r="E219">
        <v>1</v>
      </c>
      <c r="F219">
        <v>1</v>
      </c>
      <c r="G219">
        <v>0</v>
      </c>
      <c r="H219">
        <v>17.5</v>
      </c>
      <c r="I219">
        <v>4</v>
      </c>
      <c r="J219">
        <v>1</v>
      </c>
      <c r="K219">
        <v>2</v>
      </c>
      <c r="L219">
        <v>50</v>
      </c>
      <c r="M219">
        <v>1</v>
      </c>
      <c r="N219">
        <v>2</v>
      </c>
      <c r="O219">
        <v>50</v>
      </c>
      <c r="P219">
        <v>1</v>
      </c>
      <c r="Q219">
        <v>2</v>
      </c>
      <c r="R219">
        <v>50</v>
      </c>
      <c r="S219">
        <v>0</v>
      </c>
      <c r="T219">
        <v>0</v>
      </c>
      <c r="U219">
        <v>0</v>
      </c>
      <c r="V219">
        <v>2</v>
      </c>
      <c r="W219">
        <v>2</v>
      </c>
      <c r="X219">
        <v>1</v>
      </c>
      <c r="Y219">
        <v>0</v>
      </c>
      <c r="Z219">
        <v>2</v>
      </c>
      <c r="AA219">
        <v>8</v>
      </c>
      <c r="AB219">
        <v>0</v>
      </c>
      <c r="AC219">
        <v>0</v>
      </c>
      <c r="AD219">
        <v>8</v>
      </c>
    </row>
    <row r="220" spans="1:30" x14ac:dyDescent="0.3">
      <c r="A220">
        <v>215</v>
      </c>
      <c r="B220" t="s">
        <v>374</v>
      </c>
      <c r="C220" t="s">
        <v>122</v>
      </c>
      <c r="D220">
        <v>31</v>
      </c>
      <c r="E220">
        <v>1</v>
      </c>
      <c r="F220">
        <v>0</v>
      </c>
      <c r="G220">
        <v>1</v>
      </c>
      <c r="H220">
        <v>24.4</v>
      </c>
      <c r="I220">
        <v>4</v>
      </c>
      <c r="J220">
        <v>1</v>
      </c>
      <c r="K220">
        <v>7</v>
      </c>
      <c r="L220">
        <v>14.3</v>
      </c>
      <c r="M220">
        <v>1</v>
      </c>
      <c r="N220">
        <v>4</v>
      </c>
      <c r="O220">
        <v>25</v>
      </c>
      <c r="P220">
        <v>1</v>
      </c>
      <c r="Q220">
        <v>1</v>
      </c>
      <c r="R220">
        <v>100</v>
      </c>
      <c r="S220">
        <v>1</v>
      </c>
      <c r="T220">
        <v>1</v>
      </c>
      <c r="U220">
        <v>2</v>
      </c>
      <c r="V220">
        <v>1</v>
      </c>
      <c r="W220">
        <v>1</v>
      </c>
      <c r="X220">
        <v>0</v>
      </c>
      <c r="Y220">
        <v>0</v>
      </c>
      <c r="Z220">
        <v>1</v>
      </c>
      <c r="AA220">
        <v>6.9</v>
      </c>
      <c r="AB220">
        <v>0</v>
      </c>
      <c r="AC220">
        <v>0</v>
      </c>
      <c r="AD220">
        <v>-14</v>
      </c>
    </row>
    <row r="221" spans="1:30" x14ac:dyDescent="0.3">
      <c r="A221">
        <v>215</v>
      </c>
      <c r="B221" t="s">
        <v>47</v>
      </c>
      <c r="C221" t="s">
        <v>44</v>
      </c>
      <c r="D221">
        <v>23</v>
      </c>
      <c r="E221">
        <v>1</v>
      </c>
      <c r="F221">
        <v>0</v>
      </c>
      <c r="G221">
        <v>1</v>
      </c>
      <c r="H221">
        <v>3.8</v>
      </c>
      <c r="I221">
        <v>4</v>
      </c>
      <c r="J221">
        <v>1</v>
      </c>
      <c r="K221">
        <v>2</v>
      </c>
      <c r="L221">
        <v>50</v>
      </c>
      <c r="M221">
        <v>0</v>
      </c>
      <c r="N221">
        <v>0</v>
      </c>
      <c r="O221">
        <v>0</v>
      </c>
      <c r="P221">
        <v>2</v>
      </c>
      <c r="Q221">
        <v>2</v>
      </c>
      <c r="R221">
        <v>100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4</v>
      </c>
      <c r="AB221">
        <v>0</v>
      </c>
      <c r="AC221">
        <v>0</v>
      </c>
      <c r="AD221">
        <v>2</v>
      </c>
    </row>
    <row r="222" spans="1:30" x14ac:dyDescent="0.3">
      <c r="A222">
        <v>215</v>
      </c>
      <c r="B222" t="s">
        <v>288</v>
      </c>
      <c r="C222" t="s">
        <v>113</v>
      </c>
      <c r="D222">
        <v>24</v>
      </c>
      <c r="E222">
        <v>1</v>
      </c>
      <c r="F222">
        <v>0</v>
      </c>
      <c r="G222">
        <v>1</v>
      </c>
      <c r="H222">
        <v>12.9</v>
      </c>
      <c r="I222">
        <v>4</v>
      </c>
      <c r="J222">
        <v>1</v>
      </c>
      <c r="K222">
        <v>1</v>
      </c>
      <c r="L222">
        <v>100</v>
      </c>
      <c r="M222">
        <v>0</v>
      </c>
      <c r="N222">
        <v>0</v>
      </c>
      <c r="O222">
        <v>0</v>
      </c>
      <c r="P222">
        <v>2</v>
      </c>
      <c r="Q222">
        <v>2</v>
      </c>
      <c r="R222">
        <v>100</v>
      </c>
      <c r="S222">
        <v>0</v>
      </c>
      <c r="T222">
        <v>0</v>
      </c>
      <c r="U222">
        <v>0</v>
      </c>
      <c r="V222">
        <v>1</v>
      </c>
      <c r="W222">
        <v>0</v>
      </c>
      <c r="X222">
        <v>0</v>
      </c>
      <c r="Y222">
        <v>0</v>
      </c>
      <c r="Z222">
        <v>1</v>
      </c>
      <c r="AA222">
        <v>5.5</v>
      </c>
      <c r="AB222">
        <v>0</v>
      </c>
      <c r="AC222">
        <v>0</v>
      </c>
      <c r="AD222">
        <v>-4</v>
      </c>
    </row>
    <row r="223" spans="1:30" x14ac:dyDescent="0.3">
      <c r="A223">
        <v>215</v>
      </c>
      <c r="B223" t="s">
        <v>343</v>
      </c>
      <c r="C223" t="s">
        <v>137</v>
      </c>
      <c r="D223">
        <v>28</v>
      </c>
      <c r="E223">
        <v>1</v>
      </c>
      <c r="F223">
        <v>0</v>
      </c>
      <c r="G223">
        <v>1</v>
      </c>
      <c r="H223">
        <v>12</v>
      </c>
      <c r="I223">
        <v>4</v>
      </c>
      <c r="J223">
        <v>1</v>
      </c>
      <c r="K223">
        <v>4</v>
      </c>
      <c r="L223">
        <v>25</v>
      </c>
      <c r="M223">
        <v>1</v>
      </c>
      <c r="N223">
        <v>4</v>
      </c>
      <c r="O223">
        <v>25</v>
      </c>
      <c r="P223">
        <v>1</v>
      </c>
      <c r="Q223">
        <v>1</v>
      </c>
      <c r="R223">
        <v>100</v>
      </c>
      <c r="S223">
        <v>0</v>
      </c>
      <c r="T223">
        <v>0</v>
      </c>
      <c r="U223">
        <v>0</v>
      </c>
      <c r="V223">
        <v>1</v>
      </c>
      <c r="W223">
        <v>0</v>
      </c>
      <c r="X223">
        <v>0</v>
      </c>
      <c r="Y223">
        <v>0</v>
      </c>
      <c r="Z223">
        <v>0</v>
      </c>
      <c r="AA223">
        <v>5.5</v>
      </c>
      <c r="AB223">
        <v>0</v>
      </c>
      <c r="AC223">
        <v>0</v>
      </c>
      <c r="AD223">
        <v>3</v>
      </c>
    </row>
    <row r="224" spans="1:30" x14ac:dyDescent="0.3">
      <c r="A224">
        <v>215</v>
      </c>
      <c r="B224" t="s">
        <v>311</v>
      </c>
      <c r="C224" t="s">
        <v>88</v>
      </c>
      <c r="D224">
        <v>31</v>
      </c>
      <c r="E224">
        <v>1</v>
      </c>
      <c r="F224">
        <v>1</v>
      </c>
      <c r="G224">
        <v>0</v>
      </c>
      <c r="H224">
        <v>11.7</v>
      </c>
      <c r="I224">
        <v>4</v>
      </c>
      <c r="J224">
        <v>2</v>
      </c>
      <c r="K224">
        <v>3</v>
      </c>
      <c r="L224">
        <v>66.7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1</v>
      </c>
      <c r="U224">
        <v>2</v>
      </c>
      <c r="V224">
        <v>0</v>
      </c>
      <c r="W224">
        <v>0</v>
      </c>
      <c r="X224">
        <v>0</v>
      </c>
      <c r="Y224">
        <v>0</v>
      </c>
      <c r="Z224">
        <v>2</v>
      </c>
      <c r="AA224">
        <v>6.4</v>
      </c>
      <c r="AB224">
        <v>0</v>
      </c>
      <c r="AC224">
        <v>0</v>
      </c>
      <c r="AD224">
        <v>6</v>
      </c>
    </row>
    <row r="225" spans="1:30" x14ac:dyDescent="0.3">
      <c r="A225">
        <v>215</v>
      </c>
      <c r="B225" t="s">
        <v>2413</v>
      </c>
      <c r="C225" t="s">
        <v>98</v>
      </c>
      <c r="D225">
        <v>22</v>
      </c>
      <c r="E225">
        <v>1</v>
      </c>
      <c r="F225">
        <v>0</v>
      </c>
      <c r="G225">
        <v>1</v>
      </c>
      <c r="H225">
        <v>7.4</v>
      </c>
      <c r="I225">
        <v>4</v>
      </c>
      <c r="J225">
        <v>2</v>
      </c>
      <c r="K225">
        <v>4</v>
      </c>
      <c r="L225">
        <v>50</v>
      </c>
      <c r="M225">
        <v>0</v>
      </c>
      <c r="N225">
        <v>1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0</v>
      </c>
      <c r="Z225">
        <v>1</v>
      </c>
      <c r="AA225">
        <v>7</v>
      </c>
      <c r="AB225">
        <v>0</v>
      </c>
      <c r="AC225">
        <v>0</v>
      </c>
      <c r="AD225">
        <v>-13</v>
      </c>
    </row>
    <row r="226" spans="1:30" x14ac:dyDescent="0.3">
      <c r="A226">
        <v>215</v>
      </c>
      <c r="B226" t="s">
        <v>276</v>
      </c>
      <c r="C226" t="s">
        <v>110</v>
      </c>
      <c r="D226">
        <v>23</v>
      </c>
      <c r="E226">
        <v>1</v>
      </c>
      <c r="F226">
        <v>0</v>
      </c>
      <c r="G226">
        <v>1</v>
      </c>
      <c r="H226">
        <v>21.4</v>
      </c>
      <c r="I226">
        <v>4</v>
      </c>
      <c r="J226">
        <v>2</v>
      </c>
      <c r="K226">
        <v>5</v>
      </c>
      <c r="L226">
        <v>40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2</v>
      </c>
      <c r="T226">
        <v>2</v>
      </c>
      <c r="U226">
        <v>4</v>
      </c>
      <c r="V226">
        <v>0</v>
      </c>
      <c r="W226">
        <v>1</v>
      </c>
      <c r="X226">
        <v>0</v>
      </c>
      <c r="Y226">
        <v>0</v>
      </c>
      <c r="Z226">
        <v>0</v>
      </c>
      <c r="AA226">
        <v>7.8</v>
      </c>
      <c r="AB226">
        <v>0</v>
      </c>
      <c r="AC226">
        <v>0</v>
      </c>
      <c r="AD226">
        <v>-27</v>
      </c>
    </row>
    <row r="227" spans="1:30" x14ac:dyDescent="0.3">
      <c r="A227">
        <v>215</v>
      </c>
      <c r="B227" t="s">
        <v>314</v>
      </c>
      <c r="C227" t="s">
        <v>88</v>
      </c>
      <c r="D227">
        <v>33</v>
      </c>
      <c r="E227">
        <v>1</v>
      </c>
      <c r="F227">
        <v>1</v>
      </c>
      <c r="G227">
        <v>0</v>
      </c>
      <c r="H227">
        <v>9.1</v>
      </c>
      <c r="I227">
        <v>4</v>
      </c>
      <c r="J227">
        <v>1</v>
      </c>
      <c r="K227">
        <v>2</v>
      </c>
      <c r="L227">
        <v>50</v>
      </c>
      <c r="M227">
        <v>0</v>
      </c>
      <c r="N227">
        <v>1</v>
      </c>
      <c r="O227">
        <v>0</v>
      </c>
      <c r="P227">
        <v>2</v>
      </c>
      <c r="Q227">
        <v>2</v>
      </c>
      <c r="R227">
        <v>100</v>
      </c>
      <c r="S227">
        <v>0</v>
      </c>
      <c r="T227">
        <v>2</v>
      </c>
      <c r="U227">
        <v>2</v>
      </c>
      <c r="V227">
        <v>0</v>
      </c>
      <c r="W227">
        <v>1</v>
      </c>
      <c r="X227">
        <v>0</v>
      </c>
      <c r="Y227">
        <v>0</v>
      </c>
      <c r="Z227">
        <v>0</v>
      </c>
      <c r="AA227">
        <v>5.4</v>
      </c>
      <c r="AB227">
        <v>0</v>
      </c>
      <c r="AC227">
        <v>0</v>
      </c>
      <c r="AD227">
        <v>-6</v>
      </c>
    </row>
    <row r="228" spans="1:30" x14ac:dyDescent="0.3">
      <c r="A228">
        <v>215</v>
      </c>
      <c r="B228" t="s">
        <v>482</v>
      </c>
      <c r="C228" t="s">
        <v>94</v>
      </c>
      <c r="D228">
        <v>25</v>
      </c>
      <c r="E228">
        <v>1</v>
      </c>
      <c r="F228">
        <v>0</v>
      </c>
      <c r="G228">
        <v>1</v>
      </c>
      <c r="H228">
        <v>40.700000000000003</v>
      </c>
      <c r="I228">
        <v>4</v>
      </c>
      <c r="J228">
        <v>2</v>
      </c>
      <c r="K228">
        <v>6</v>
      </c>
      <c r="L228">
        <v>33.299999999999997</v>
      </c>
      <c r="M228">
        <v>0</v>
      </c>
      <c r="N228">
        <v>0</v>
      </c>
      <c r="O228">
        <v>0</v>
      </c>
      <c r="P228">
        <v>0</v>
      </c>
      <c r="Q228">
        <v>2</v>
      </c>
      <c r="R228">
        <v>0</v>
      </c>
      <c r="S228">
        <v>3</v>
      </c>
      <c r="T228">
        <v>6</v>
      </c>
      <c r="U228">
        <v>9</v>
      </c>
      <c r="V228">
        <v>0</v>
      </c>
      <c r="W228">
        <v>0</v>
      </c>
      <c r="X228">
        <v>0</v>
      </c>
      <c r="Y228">
        <v>1</v>
      </c>
      <c r="Z228">
        <v>3</v>
      </c>
      <c r="AA228">
        <v>17.8</v>
      </c>
      <c r="AB228">
        <v>0</v>
      </c>
      <c r="AC228">
        <v>0</v>
      </c>
      <c r="AD228">
        <v>5</v>
      </c>
    </row>
    <row r="229" spans="1:30" x14ac:dyDescent="0.3">
      <c r="A229">
        <v>215</v>
      </c>
      <c r="B229" t="s">
        <v>54</v>
      </c>
      <c r="C229" t="s">
        <v>44</v>
      </c>
      <c r="D229">
        <v>34</v>
      </c>
      <c r="E229">
        <v>1</v>
      </c>
      <c r="F229">
        <v>0</v>
      </c>
      <c r="G229">
        <v>1</v>
      </c>
      <c r="H229">
        <v>16.399999999999999</v>
      </c>
      <c r="I229">
        <v>4</v>
      </c>
      <c r="J229">
        <v>2</v>
      </c>
      <c r="K229">
        <v>5</v>
      </c>
      <c r="L229">
        <v>40</v>
      </c>
      <c r="M229">
        <v>0</v>
      </c>
      <c r="N229">
        <v>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2</v>
      </c>
      <c r="W229">
        <v>0</v>
      </c>
      <c r="X229">
        <v>0</v>
      </c>
      <c r="Y229">
        <v>0</v>
      </c>
      <c r="Z229">
        <v>2</v>
      </c>
      <c r="AA229">
        <v>7</v>
      </c>
      <c r="AB229">
        <v>0</v>
      </c>
      <c r="AC229">
        <v>0</v>
      </c>
      <c r="AD229">
        <v>-5</v>
      </c>
    </row>
    <row r="230" spans="1:30" x14ac:dyDescent="0.3">
      <c r="A230">
        <v>215</v>
      </c>
      <c r="B230" t="s">
        <v>398</v>
      </c>
      <c r="C230" t="s">
        <v>141</v>
      </c>
      <c r="D230">
        <v>37</v>
      </c>
      <c r="E230">
        <v>1</v>
      </c>
      <c r="F230">
        <v>1</v>
      </c>
      <c r="G230">
        <v>0</v>
      </c>
      <c r="H230">
        <v>11.9</v>
      </c>
      <c r="I230">
        <v>4</v>
      </c>
      <c r="J230">
        <v>1</v>
      </c>
      <c r="K230">
        <v>2</v>
      </c>
      <c r="L230">
        <v>50</v>
      </c>
      <c r="M230">
        <v>0</v>
      </c>
      <c r="N230">
        <v>0</v>
      </c>
      <c r="O230">
        <v>0</v>
      </c>
      <c r="P230">
        <v>2</v>
      </c>
      <c r="Q230">
        <v>2</v>
      </c>
      <c r="R230">
        <v>100</v>
      </c>
      <c r="S230">
        <v>1</v>
      </c>
      <c r="T230">
        <v>0</v>
      </c>
      <c r="U230">
        <v>1</v>
      </c>
      <c r="V230">
        <v>1</v>
      </c>
      <c r="W230">
        <v>2</v>
      </c>
      <c r="X230">
        <v>1</v>
      </c>
      <c r="Y230">
        <v>0</v>
      </c>
      <c r="Z230">
        <v>4</v>
      </c>
      <c r="AA230">
        <v>7.7</v>
      </c>
      <c r="AB230">
        <v>0</v>
      </c>
      <c r="AC230">
        <v>0</v>
      </c>
      <c r="AD230">
        <v>-9</v>
      </c>
    </row>
    <row r="231" spans="1:30" x14ac:dyDescent="0.3">
      <c r="A231">
        <v>215</v>
      </c>
      <c r="B231" t="s">
        <v>79</v>
      </c>
      <c r="C231" t="s">
        <v>71</v>
      </c>
      <c r="D231">
        <v>32</v>
      </c>
      <c r="E231">
        <v>1</v>
      </c>
      <c r="F231">
        <v>1</v>
      </c>
      <c r="G231">
        <v>0</v>
      </c>
      <c r="H231">
        <v>17</v>
      </c>
      <c r="I231">
        <v>4</v>
      </c>
      <c r="J231">
        <v>2</v>
      </c>
      <c r="K231">
        <v>6</v>
      </c>
      <c r="L231">
        <v>33.299999999999997</v>
      </c>
      <c r="M231">
        <v>0</v>
      </c>
      <c r="N231">
        <v>2</v>
      </c>
      <c r="O231">
        <v>0</v>
      </c>
      <c r="P231">
        <v>0</v>
      </c>
      <c r="Q231">
        <v>0</v>
      </c>
      <c r="R231">
        <v>0</v>
      </c>
      <c r="S231">
        <v>1</v>
      </c>
      <c r="T231">
        <v>2</v>
      </c>
      <c r="U231">
        <v>3</v>
      </c>
      <c r="V231">
        <v>0</v>
      </c>
      <c r="W231">
        <v>0</v>
      </c>
      <c r="X231">
        <v>1</v>
      </c>
      <c r="Y231">
        <v>1</v>
      </c>
      <c r="Z231">
        <v>2</v>
      </c>
      <c r="AA231">
        <v>13.6</v>
      </c>
      <c r="AB231">
        <v>0</v>
      </c>
      <c r="AC231">
        <v>0</v>
      </c>
      <c r="AD231">
        <v>-12</v>
      </c>
    </row>
    <row r="232" spans="1:30" x14ac:dyDescent="0.3">
      <c r="A232">
        <v>215</v>
      </c>
      <c r="B232" t="s">
        <v>362</v>
      </c>
      <c r="C232" t="s">
        <v>90</v>
      </c>
      <c r="D232">
        <v>36</v>
      </c>
      <c r="E232">
        <v>1</v>
      </c>
      <c r="F232">
        <v>1</v>
      </c>
      <c r="G232">
        <v>0</v>
      </c>
      <c r="H232">
        <v>15.7</v>
      </c>
      <c r="I232">
        <v>4</v>
      </c>
      <c r="J232">
        <v>1</v>
      </c>
      <c r="K232">
        <v>3</v>
      </c>
      <c r="L232">
        <v>33.299999999999997</v>
      </c>
      <c r="M232">
        <v>0</v>
      </c>
      <c r="N232">
        <v>2</v>
      </c>
      <c r="O232">
        <v>0</v>
      </c>
      <c r="P232">
        <v>2</v>
      </c>
      <c r="Q232">
        <v>2</v>
      </c>
      <c r="R232">
        <v>100</v>
      </c>
      <c r="S232">
        <v>0</v>
      </c>
      <c r="T232">
        <v>2</v>
      </c>
      <c r="U232">
        <v>2</v>
      </c>
      <c r="V232">
        <v>1</v>
      </c>
      <c r="W232">
        <v>0</v>
      </c>
      <c r="X232">
        <v>2</v>
      </c>
      <c r="Y232">
        <v>1</v>
      </c>
      <c r="Z232">
        <v>2</v>
      </c>
      <c r="AA232">
        <v>16.899999999999999</v>
      </c>
      <c r="AB232">
        <v>0</v>
      </c>
      <c r="AC232">
        <v>0</v>
      </c>
      <c r="AD232">
        <v>8</v>
      </c>
    </row>
    <row r="233" spans="1:30" x14ac:dyDescent="0.3">
      <c r="A233">
        <v>232</v>
      </c>
      <c r="B233" t="s">
        <v>279</v>
      </c>
      <c r="C233" t="s">
        <v>116</v>
      </c>
      <c r="D233">
        <v>20</v>
      </c>
      <c r="E233">
        <v>1</v>
      </c>
      <c r="F233">
        <v>0</v>
      </c>
      <c r="G233">
        <v>1</v>
      </c>
      <c r="H233">
        <v>6.3</v>
      </c>
      <c r="I233">
        <v>3</v>
      </c>
      <c r="J233">
        <v>1</v>
      </c>
      <c r="K233">
        <v>2</v>
      </c>
      <c r="L233">
        <v>50</v>
      </c>
      <c r="M233">
        <v>0</v>
      </c>
      <c r="N233">
        <v>0</v>
      </c>
      <c r="O233">
        <v>0</v>
      </c>
      <c r="P233">
        <v>1</v>
      </c>
      <c r="Q233">
        <v>1</v>
      </c>
      <c r="R233">
        <v>100</v>
      </c>
      <c r="S233">
        <v>0</v>
      </c>
      <c r="T233">
        <v>0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2</v>
      </c>
      <c r="AB233">
        <v>0</v>
      </c>
      <c r="AC233">
        <v>0</v>
      </c>
      <c r="AD233">
        <v>-11</v>
      </c>
    </row>
    <row r="234" spans="1:30" x14ac:dyDescent="0.3">
      <c r="A234">
        <v>232</v>
      </c>
      <c r="B234" t="s">
        <v>230</v>
      </c>
      <c r="C234" t="s">
        <v>94</v>
      </c>
      <c r="D234">
        <v>27</v>
      </c>
      <c r="E234">
        <v>1</v>
      </c>
      <c r="F234">
        <v>0</v>
      </c>
      <c r="G234">
        <v>1</v>
      </c>
      <c r="H234">
        <v>12</v>
      </c>
      <c r="I234">
        <v>3</v>
      </c>
      <c r="J234">
        <v>1</v>
      </c>
      <c r="K234">
        <v>3</v>
      </c>
      <c r="L234">
        <v>33.299999999999997</v>
      </c>
      <c r="M234">
        <v>1</v>
      </c>
      <c r="N234">
        <v>2</v>
      </c>
      <c r="O234">
        <v>50</v>
      </c>
      <c r="P234">
        <v>0</v>
      </c>
      <c r="Q234">
        <v>0</v>
      </c>
      <c r="R234">
        <v>0</v>
      </c>
      <c r="S234">
        <v>0</v>
      </c>
      <c r="T234">
        <v>2</v>
      </c>
      <c r="U234">
        <v>2</v>
      </c>
      <c r="V234">
        <v>0</v>
      </c>
      <c r="W234">
        <v>1</v>
      </c>
      <c r="X234">
        <v>1</v>
      </c>
      <c r="Y234">
        <v>0</v>
      </c>
      <c r="Z234">
        <v>2</v>
      </c>
      <c r="AA234">
        <v>7.4</v>
      </c>
      <c r="AB234">
        <v>0</v>
      </c>
      <c r="AC234">
        <v>0</v>
      </c>
      <c r="AD234">
        <v>-19</v>
      </c>
    </row>
    <row r="235" spans="1:30" x14ac:dyDescent="0.3">
      <c r="A235">
        <v>232</v>
      </c>
      <c r="B235" t="s">
        <v>408</v>
      </c>
      <c r="C235" t="s">
        <v>127</v>
      </c>
      <c r="D235">
        <v>27</v>
      </c>
      <c r="E235">
        <v>1</v>
      </c>
      <c r="F235">
        <v>0</v>
      </c>
      <c r="G235">
        <v>1</v>
      </c>
      <c r="H235">
        <v>18.100000000000001</v>
      </c>
      <c r="I235">
        <v>3</v>
      </c>
      <c r="J235">
        <v>1</v>
      </c>
      <c r="K235">
        <v>2</v>
      </c>
      <c r="L235">
        <v>50</v>
      </c>
      <c r="M235">
        <v>1</v>
      </c>
      <c r="N235">
        <v>2</v>
      </c>
      <c r="O235">
        <v>50</v>
      </c>
      <c r="P235">
        <v>0</v>
      </c>
      <c r="Q235">
        <v>0</v>
      </c>
      <c r="R235">
        <v>0</v>
      </c>
      <c r="S235">
        <v>2</v>
      </c>
      <c r="T235">
        <v>3</v>
      </c>
      <c r="U235">
        <v>5</v>
      </c>
      <c r="V235">
        <v>0</v>
      </c>
      <c r="W235">
        <v>2</v>
      </c>
      <c r="X235">
        <v>0</v>
      </c>
      <c r="Y235">
        <v>0</v>
      </c>
      <c r="Z235">
        <v>3</v>
      </c>
      <c r="AA235">
        <v>7</v>
      </c>
      <c r="AB235">
        <v>0</v>
      </c>
      <c r="AC235">
        <v>0</v>
      </c>
      <c r="AD235">
        <v>-21</v>
      </c>
    </row>
    <row r="236" spans="1:30" x14ac:dyDescent="0.3">
      <c r="A236">
        <v>232</v>
      </c>
      <c r="B236" t="s">
        <v>81</v>
      </c>
      <c r="C236" t="s">
        <v>71</v>
      </c>
      <c r="D236">
        <v>30</v>
      </c>
      <c r="E236">
        <v>1</v>
      </c>
      <c r="F236">
        <v>1</v>
      </c>
      <c r="G236">
        <v>0</v>
      </c>
      <c r="H236">
        <v>3.6</v>
      </c>
      <c r="I236">
        <v>3</v>
      </c>
      <c r="J236">
        <v>1</v>
      </c>
      <c r="K236">
        <v>1</v>
      </c>
      <c r="L236">
        <v>100</v>
      </c>
      <c r="M236">
        <v>1</v>
      </c>
      <c r="N236">
        <v>1</v>
      </c>
      <c r="O236">
        <v>100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3</v>
      </c>
      <c r="AB236">
        <v>0</v>
      </c>
      <c r="AC236">
        <v>0</v>
      </c>
      <c r="AD236">
        <v>3</v>
      </c>
    </row>
    <row r="237" spans="1:30" x14ac:dyDescent="0.3">
      <c r="A237">
        <v>232</v>
      </c>
      <c r="B237" t="s">
        <v>40</v>
      </c>
      <c r="C237" t="s">
        <v>30</v>
      </c>
      <c r="D237">
        <v>26</v>
      </c>
      <c r="E237">
        <v>1</v>
      </c>
      <c r="F237">
        <v>0</v>
      </c>
      <c r="G237">
        <v>1</v>
      </c>
      <c r="H237">
        <v>19.7</v>
      </c>
      <c r="I237">
        <v>3</v>
      </c>
      <c r="J237">
        <v>1</v>
      </c>
      <c r="K237">
        <v>4</v>
      </c>
      <c r="L237">
        <v>25</v>
      </c>
      <c r="M237">
        <v>0</v>
      </c>
      <c r="N237">
        <v>2</v>
      </c>
      <c r="O237">
        <v>0</v>
      </c>
      <c r="P237">
        <v>1</v>
      </c>
      <c r="Q237">
        <v>2</v>
      </c>
      <c r="R237">
        <v>50</v>
      </c>
      <c r="S237">
        <v>2</v>
      </c>
      <c r="T237">
        <v>1</v>
      </c>
      <c r="U237">
        <v>3</v>
      </c>
      <c r="V237">
        <v>1</v>
      </c>
      <c r="W237">
        <v>1</v>
      </c>
      <c r="X237">
        <v>1</v>
      </c>
      <c r="Y237">
        <v>0</v>
      </c>
      <c r="Z237">
        <v>0</v>
      </c>
      <c r="AA237">
        <v>10.1</v>
      </c>
      <c r="AB237">
        <v>0</v>
      </c>
      <c r="AC237">
        <v>0</v>
      </c>
      <c r="AD237">
        <v>-3</v>
      </c>
    </row>
    <row r="238" spans="1:30" x14ac:dyDescent="0.3">
      <c r="A238">
        <v>232</v>
      </c>
      <c r="B238" t="s">
        <v>590</v>
      </c>
      <c r="C238" t="s">
        <v>125</v>
      </c>
      <c r="D238">
        <v>28</v>
      </c>
      <c r="E238">
        <v>1</v>
      </c>
      <c r="F238">
        <v>0</v>
      </c>
      <c r="G238">
        <v>1</v>
      </c>
      <c r="H238">
        <v>25.8</v>
      </c>
      <c r="I238">
        <v>3</v>
      </c>
      <c r="J238">
        <v>1</v>
      </c>
      <c r="K238">
        <v>5</v>
      </c>
      <c r="L238">
        <v>20</v>
      </c>
      <c r="M238">
        <v>1</v>
      </c>
      <c r="N238">
        <v>4</v>
      </c>
      <c r="O238">
        <v>25</v>
      </c>
      <c r="P238">
        <v>0</v>
      </c>
      <c r="Q238">
        <v>0</v>
      </c>
      <c r="R238">
        <v>0</v>
      </c>
      <c r="S238">
        <v>0</v>
      </c>
      <c r="T238">
        <v>3</v>
      </c>
      <c r="U238">
        <v>3</v>
      </c>
      <c r="V238">
        <v>2</v>
      </c>
      <c r="W238">
        <v>1</v>
      </c>
      <c r="X238">
        <v>0</v>
      </c>
      <c r="Y238">
        <v>0</v>
      </c>
      <c r="Z238">
        <v>1</v>
      </c>
      <c r="AA238">
        <v>8.6</v>
      </c>
      <c r="AB238">
        <v>0</v>
      </c>
      <c r="AC238">
        <v>0</v>
      </c>
      <c r="AD238">
        <v>-10</v>
      </c>
    </row>
    <row r="239" spans="1:30" x14ac:dyDescent="0.3">
      <c r="A239">
        <v>232</v>
      </c>
      <c r="B239" t="s">
        <v>368</v>
      </c>
      <c r="C239" t="s">
        <v>98</v>
      </c>
      <c r="D239">
        <v>20</v>
      </c>
      <c r="E239">
        <v>1</v>
      </c>
      <c r="F239">
        <v>0</v>
      </c>
      <c r="G239">
        <v>1</v>
      </c>
      <c r="H239">
        <v>18.2</v>
      </c>
      <c r="I239">
        <v>3</v>
      </c>
      <c r="J239">
        <v>1</v>
      </c>
      <c r="K239">
        <v>4</v>
      </c>
      <c r="L239">
        <v>25</v>
      </c>
      <c r="M239">
        <v>0</v>
      </c>
      <c r="N239">
        <v>2</v>
      </c>
      <c r="O239">
        <v>0</v>
      </c>
      <c r="P239">
        <v>1</v>
      </c>
      <c r="Q239">
        <v>1</v>
      </c>
      <c r="R239">
        <v>100</v>
      </c>
      <c r="S239">
        <v>1</v>
      </c>
      <c r="T239">
        <v>5</v>
      </c>
      <c r="U239">
        <v>6</v>
      </c>
      <c r="V239">
        <v>4</v>
      </c>
      <c r="W239">
        <v>0</v>
      </c>
      <c r="X239">
        <v>0</v>
      </c>
      <c r="Y239">
        <v>0</v>
      </c>
      <c r="Z239">
        <v>2</v>
      </c>
      <c r="AA239">
        <v>16.2</v>
      </c>
      <c r="AB239">
        <v>0</v>
      </c>
      <c r="AC239">
        <v>0</v>
      </c>
      <c r="AD239">
        <v>0</v>
      </c>
    </row>
    <row r="240" spans="1:30" x14ac:dyDescent="0.3">
      <c r="A240">
        <v>232</v>
      </c>
      <c r="B240" t="s">
        <v>49</v>
      </c>
      <c r="C240" t="s">
        <v>44</v>
      </c>
      <c r="D240">
        <v>31</v>
      </c>
      <c r="E240">
        <v>1</v>
      </c>
      <c r="F240">
        <v>0</v>
      </c>
      <c r="G240">
        <v>1</v>
      </c>
      <c r="H240">
        <v>13</v>
      </c>
      <c r="I240">
        <v>3</v>
      </c>
      <c r="J240">
        <v>1</v>
      </c>
      <c r="K240">
        <v>3</v>
      </c>
      <c r="L240">
        <v>33.299999999999997</v>
      </c>
      <c r="M240">
        <v>1</v>
      </c>
      <c r="N240">
        <v>3</v>
      </c>
      <c r="O240">
        <v>33.299999999999997</v>
      </c>
      <c r="P240">
        <v>0</v>
      </c>
      <c r="Q240">
        <v>0</v>
      </c>
      <c r="R240">
        <v>0</v>
      </c>
      <c r="S240">
        <v>0</v>
      </c>
      <c r="T240">
        <v>3</v>
      </c>
      <c r="U240">
        <v>3</v>
      </c>
      <c r="V240">
        <v>2</v>
      </c>
      <c r="W240">
        <v>0</v>
      </c>
      <c r="X240">
        <v>0</v>
      </c>
      <c r="Y240">
        <v>0</v>
      </c>
      <c r="Z240">
        <v>0</v>
      </c>
      <c r="AA240">
        <v>9.6</v>
      </c>
      <c r="AB240">
        <v>0</v>
      </c>
      <c r="AC240">
        <v>0</v>
      </c>
      <c r="AD240">
        <v>-5</v>
      </c>
    </row>
    <row r="241" spans="1:30" x14ac:dyDescent="0.3">
      <c r="A241">
        <v>232</v>
      </c>
      <c r="B241" t="s">
        <v>2202</v>
      </c>
      <c r="C241" t="s">
        <v>90</v>
      </c>
      <c r="D241">
        <v>35</v>
      </c>
      <c r="E241">
        <v>1</v>
      </c>
      <c r="F241">
        <v>1</v>
      </c>
      <c r="G241">
        <v>0</v>
      </c>
      <c r="H241">
        <v>20.399999999999999</v>
      </c>
      <c r="I241">
        <v>3</v>
      </c>
      <c r="J241">
        <v>1</v>
      </c>
      <c r="K241">
        <v>7</v>
      </c>
      <c r="L241">
        <v>14.3</v>
      </c>
      <c r="M241">
        <v>1</v>
      </c>
      <c r="N241">
        <v>5</v>
      </c>
      <c r="O241">
        <v>20</v>
      </c>
      <c r="P241">
        <v>0</v>
      </c>
      <c r="Q241">
        <v>0</v>
      </c>
      <c r="R241">
        <v>0</v>
      </c>
      <c r="S241">
        <v>0</v>
      </c>
      <c r="T241">
        <v>1</v>
      </c>
      <c r="U241">
        <v>1</v>
      </c>
      <c r="V241">
        <v>4</v>
      </c>
      <c r="W241">
        <v>1</v>
      </c>
      <c r="X241">
        <v>1</v>
      </c>
      <c r="Y241">
        <v>0</v>
      </c>
      <c r="Z241">
        <v>3</v>
      </c>
      <c r="AA241">
        <v>12.2</v>
      </c>
      <c r="AB241">
        <v>0</v>
      </c>
      <c r="AC241">
        <v>0</v>
      </c>
      <c r="AD241">
        <v>-5</v>
      </c>
    </row>
    <row r="242" spans="1:30" x14ac:dyDescent="0.3">
      <c r="A242">
        <v>232</v>
      </c>
      <c r="B242" t="s">
        <v>66</v>
      </c>
      <c r="C242" t="s">
        <v>58</v>
      </c>
      <c r="D242">
        <v>26</v>
      </c>
      <c r="E242">
        <v>1</v>
      </c>
      <c r="F242">
        <v>1</v>
      </c>
      <c r="G242">
        <v>0</v>
      </c>
      <c r="H242">
        <v>16.3</v>
      </c>
      <c r="I242">
        <v>3</v>
      </c>
      <c r="J242">
        <v>1</v>
      </c>
      <c r="K242">
        <v>2</v>
      </c>
      <c r="L242">
        <v>50</v>
      </c>
      <c r="M242">
        <v>1</v>
      </c>
      <c r="N242">
        <v>1</v>
      </c>
      <c r="O242">
        <v>100</v>
      </c>
      <c r="P242">
        <v>0</v>
      </c>
      <c r="Q242">
        <v>0</v>
      </c>
      <c r="R242">
        <v>0</v>
      </c>
      <c r="S242">
        <v>0</v>
      </c>
      <c r="T242">
        <v>1</v>
      </c>
      <c r="U242">
        <v>1</v>
      </c>
      <c r="V242">
        <v>4</v>
      </c>
      <c r="W242">
        <v>0</v>
      </c>
      <c r="X242">
        <v>0</v>
      </c>
      <c r="Y242">
        <v>0</v>
      </c>
      <c r="Z242">
        <v>2</v>
      </c>
      <c r="AA242">
        <v>10.199999999999999</v>
      </c>
      <c r="AB242">
        <v>0</v>
      </c>
      <c r="AC242">
        <v>0</v>
      </c>
      <c r="AD242">
        <v>1</v>
      </c>
    </row>
    <row r="243" spans="1:30" x14ac:dyDescent="0.3">
      <c r="A243">
        <v>232</v>
      </c>
      <c r="B243" t="s">
        <v>164</v>
      </c>
      <c r="C243" t="s">
        <v>113</v>
      </c>
      <c r="D243">
        <v>22</v>
      </c>
      <c r="E243">
        <v>1</v>
      </c>
      <c r="F243">
        <v>0</v>
      </c>
      <c r="G243">
        <v>1</v>
      </c>
      <c r="H243">
        <v>27.9</v>
      </c>
      <c r="I243">
        <v>3</v>
      </c>
      <c r="J243">
        <v>1</v>
      </c>
      <c r="K243">
        <v>8</v>
      </c>
      <c r="L243">
        <v>12.5</v>
      </c>
      <c r="M243">
        <v>1</v>
      </c>
      <c r="N243">
        <v>6</v>
      </c>
      <c r="O243">
        <v>16.7</v>
      </c>
      <c r="P243">
        <v>0</v>
      </c>
      <c r="Q243">
        <v>0</v>
      </c>
      <c r="R243">
        <v>0</v>
      </c>
      <c r="S243">
        <v>2</v>
      </c>
      <c r="T243">
        <v>4</v>
      </c>
      <c r="U243">
        <v>6</v>
      </c>
      <c r="V243">
        <v>0</v>
      </c>
      <c r="W243">
        <v>0</v>
      </c>
      <c r="X243">
        <v>1</v>
      </c>
      <c r="Y243">
        <v>0</v>
      </c>
      <c r="Z243">
        <v>3</v>
      </c>
      <c r="AA243">
        <v>13.2</v>
      </c>
      <c r="AB243">
        <v>0</v>
      </c>
      <c r="AC243">
        <v>0</v>
      </c>
      <c r="AD243">
        <v>0</v>
      </c>
    </row>
    <row r="244" spans="1:30" x14ac:dyDescent="0.3">
      <c r="A244">
        <v>232</v>
      </c>
      <c r="B244" t="s">
        <v>227</v>
      </c>
      <c r="C244" t="s">
        <v>137</v>
      </c>
      <c r="D244">
        <v>34</v>
      </c>
      <c r="E244">
        <v>1</v>
      </c>
      <c r="F244">
        <v>0</v>
      </c>
      <c r="G244">
        <v>1</v>
      </c>
      <c r="H244">
        <v>19.5</v>
      </c>
      <c r="I244">
        <v>3</v>
      </c>
      <c r="J244">
        <v>1</v>
      </c>
      <c r="K244">
        <v>5</v>
      </c>
      <c r="L244">
        <v>20</v>
      </c>
      <c r="M244">
        <v>1</v>
      </c>
      <c r="N244">
        <v>4</v>
      </c>
      <c r="O244">
        <v>25</v>
      </c>
      <c r="P244">
        <v>0</v>
      </c>
      <c r="Q244">
        <v>0</v>
      </c>
      <c r="R244">
        <v>0</v>
      </c>
      <c r="S244">
        <v>0</v>
      </c>
      <c r="T244">
        <v>5</v>
      </c>
      <c r="U244">
        <v>5</v>
      </c>
      <c r="V244">
        <v>1</v>
      </c>
      <c r="W244">
        <v>0</v>
      </c>
      <c r="X244">
        <v>1</v>
      </c>
      <c r="Y244">
        <v>1</v>
      </c>
      <c r="Z244">
        <v>1</v>
      </c>
      <c r="AA244">
        <v>16.5</v>
      </c>
      <c r="AB244">
        <v>0</v>
      </c>
      <c r="AC244">
        <v>0</v>
      </c>
      <c r="AD244">
        <v>-12</v>
      </c>
    </row>
    <row r="245" spans="1:30" x14ac:dyDescent="0.3">
      <c r="A245">
        <v>232</v>
      </c>
      <c r="B245" t="s">
        <v>316</v>
      </c>
      <c r="C245" t="s">
        <v>100</v>
      </c>
      <c r="D245">
        <v>27</v>
      </c>
      <c r="E245">
        <v>1</v>
      </c>
      <c r="F245">
        <v>1</v>
      </c>
      <c r="G245">
        <v>0</v>
      </c>
      <c r="H245">
        <v>22.1</v>
      </c>
      <c r="I245">
        <v>3</v>
      </c>
      <c r="J245">
        <v>0</v>
      </c>
      <c r="K245">
        <v>4</v>
      </c>
      <c r="L245">
        <v>0</v>
      </c>
      <c r="M245">
        <v>0</v>
      </c>
      <c r="N245">
        <v>0</v>
      </c>
      <c r="O245">
        <v>0</v>
      </c>
      <c r="P245">
        <v>3</v>
      </c>
      <c r="Q245">
        <v>4</v>
      </c>
      <c r="R245">
        <v>75</v>
      </c>
      <c r="S245">
        <v>6</v>
      </c>
      <c r="T245">
        <v>2</v>
      </c>
      <c r="U245">
        <v>8</v>
      </c>
      <c r="V245">
        <v>2</v>
      </c>
      <c r="W245">
        <v>2</v>
      </c>
      <c r="X245">
        <v>0</v>
      </c>
      <c r="Y245">
        <v>1</v>
      </c>
      <c r="Z245">
        <v>2</v>
      </c>
      <c r="AA245">
        <v>16.600000000000001</v>
      </c>
      <c r="AB245">
        <v>0</v>
      </c>
      <c r="AC245">
        <v>0</v>
      </c>
      <c r="AD245">
        <v>-3</v>
      </c>
    </row>
    <row r="246" spans="1:30" x14ac:dyDescent="0.3">
      <c r="A246">
        <v>232</v>
      </c>
      <c r="B246" t="s">
        <v>55</v>
      </c>
      <c r="C246" t="s">
        <v>88</v>
      </c>
      <c r="D246">
        <v>33</v>
      </c>
      <c r="E246">
        <v>1</v>
      </c>
      <c r="F246">
        <v>1</v>
      </c>
      <c r="G246">
        <v>0</v>
      </c>
      <c r="H246">
        <v>10.7</v>
      </c>
      <c r="I246">
        <v>3</v>
      </c>
      <c r="J246">
        <v>1</v>
      </c>
      <c r="K246">
        <v>3</v>
      </c>
      <c r="L246">
        <v>33.299999999999997</v>
      </c>
      <c r="M246">
        <v>1</v>
      </c>
      <c r="N246">
        <v>2</v>
      </c>
      <c r="O246">
        <v>50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2</v>
      </c>
      <c r="W246">
        <v>1</v>
      </c>
      <c r="X246">
        <v>0</v>
      </c>
      <c r="Y246">
        <v>0</v>
      </c>
      <c r="Z246">
        <v>4</v>
      </c>
      <c r="AA246">
        <v>5</v>
      </c>
      <c r="AB246">
        <v>0</v>
      </c>
      <c r="AC246">
        <v>0</v>
      </c>
      <c r="AD246">
        <v>-5</v>
      </c>
    </row>
    <row r="247" spans="1:30" x14ac:dyDescent="0.3">
      <c r="A247">
        <v>232</v>
      </c>
      <c r="B247" t="s">
        <v>455</v>
      </c>
      <c r="C247" t="s">
        <v>96</v>
      </c>
      <c r="D247">
        <v>26</v>
      </c>
      <c r="E247">
        <v>1</v>
      </c>
      <c r="F247">
        <v>0</v>
      </c>
      <c r="G247">
        <v>1</v>
      </c>
      <c r="H247">
        <v>14.2</v>
      </c>
      <c r="I247">
        <v>3</v>
      </c>
      <c r="J247">
        <v>1</v>
      </c>
      <c r="K247">
        <v>4</v>
      </c>
      <c r="L247">
        <v>25</v>
      </c>
      <c r="M247">
        <v>0</v>
      </c>
      <c r="N247">
        <v>2</v>
      </c>
      <c r="O247">
        <v>0</v>
      </c>
      <c r="P247">
        <v>1</v>
      </c>
      <c r="Q247">
        <v>2</v>
      </c>
      <c r="R247">
        <v>50</v>
      </c>
      <c r="S247">
        <v>0</v>
      </c>
      <c r="T247">
        <v>1</v>
      </c>
      <c r="U247">
        <v>1</v>
      </c>
      <c r="V247">
        <v>0</v>
      </c>
      <c r="W247">
        <v>0</v>
      </c>
      <c r="X247">
        <v>0</v>
      </c>
      <c r="Y247">
        <v>1</v>
      </c>
      <c r="Z247">
        <v>0</v>
      </c>
      <c r="AA247">
        <v>7.2</v>
      </c>
      <c r="AB247">
        <v>0</v>
      </c>
      <c r="AC247">
        <v>0</v>
      </c>
      <c r="AD247">
        <v>-9</v>
      </c>
    </row>
    <row r="248" spans="1:30" x14ac:dyDescent="0.3">
      <c r="A248">
        <v>232</v>
      </c>
      <c r="B248" t="s">
        <v>208</v>
      </c>
      <c r="C248" t="s">
        <v>137</v>
      </c>
      <c r="D248">
        <v>27</v>
      </c>
      <c r="E248">
        <v>1</v>
      </c>
      <c r="F248">
        <v>0</v>
      </c>
      <c r="G248">
        <v>1</v>
      </c>
      <c r="H248">
        <v>26.7</v>
      </c>
      <c r="I248">
        <v>3</v>
      </c>
      <c r="J248">
        <v>1</v>
      </c>
      <c r="K248">
        <v>3</v>
      </c>
      <c r="L248">
        <v>33.299999999999997</v>
      </c>
      <c r="M248">
        <v>1</v>
      </c>
      <c r="N248">
        <v>3</v>
      </c>
      <c r="O248">
        <v>33.299999999999997</v>
      </c>
      <c r="P248">
        <v>0</v>
      </c>
      <c r="Q248">
        <v>0</v>
      </c>
      <c r="R248">
        <v>0</v>
      </c>
      <c r="S248">
        <v>0</v>
      </c>
      <c r="T248">
        <v>2</v>
      </c>
      <c r="U248">
        <v>2</v>
      </c>
      <c r="V248">
        <v>1</v>
      </c>
      <c r="W248">
        <v>2</v>
      </c>
      <c r="X248">
        <v>0</v>
      </c>
      <c r="Y248">
        <v>0</v>
      </c>
      <c r="Z248">
        <v>1</v>
      </c>
      <c r="AA248">
        <v>4.9000000000000004</v>
      </c>
      <c r="AB248">
        <v>0</v>
      </c>
      <c r="AC248">
        <v>0</v>
      </c>
      <c r="AD248">
        <v>-12</v>
      </c>
    </row>
    <row r="249" spans="1:30" x14ac:dyDescent="0.3">
      <c r="A249">
        <v>232</v>
      </c>
      <c r="B249" t="s">
        <v>484</v>
      </c>
      <c r="C249" t="s">
        <v>157</v>
      </c>
      <c r="D249">
        <v>22</v>
      </c>
      <c r="E249">
        <v>1</v>
      </c>
      <c r="F249">
        <v>1</v>
      </c>
      <c r="G249">
        <v>0</v>
      </c>
      <c r="H249">
        <v>17.7</v>
      </c>
      <c r="I249">
        <v>3</v>
      </c>
      <c r="J249">
        <v>1</v>
      </c>
      <c r="K249">
        <v>4</v>
      </c>
      <c r="L249">
        <v>25</v>
      </c>
      <c r="M249">
        <v>0</v>
      </c>
      <c r="N249">
        <v>2</v>
      </c>
      <c r="O249">
        <v>0</v>
      </c>
      <c r="P249">
        <v>1</v>
      </c>
      <c r="Q249">
        <v>2</v>
      </c>
      <c r="R249">
        <v>50</v>
      </c>
      <c r="S249">
        <v>0</v>
      </c>
      <c r="T249">
        <v>2</v>
      </c>
      <c r="U249">
        <v>2</v>
      </c>
      <c r="V249">
        <v>4</v>
      </c>
      <c r="W249">
        <v>2</v>
      </c>
      <c r="X249">
        <v>2</v>
      </c>
      <c r="Y249">
        <v>1</v>
      </c>
      <c r="Z249">
        <v>3</v>
      </c>
      <c r="AA249">
        <v>18.399999999999999</v>
      </c>
      <c r="AB249">
        <v>0</v>
      </c>
      <c r="AC249">
        <v>0</v>
      </c>
      <c r="AD249">
        <v>4</v>
      </c>
    </row>
    <row r="250" spans="1:30" x14ac:dyDescent="0.3">
      <c r="A250">
        <v>232</v>
      </c>
      <c r="B250" t="s">
        <v>297</v>
      </c>
      <c r="C250" t="s">
        <v>157</v>
      </c>
      <c r="D250">
        <v>24</v>
      </c>
      <c r="E250">
        <v>1</v>
      </c>
      <c r="F250">
        <v>1</v>
      </c>
      <c r="G250">
        <v>0</v>
      </c>
      <c r="H250">
        <v>19.7</v>
      </c>
      <c r="I250">
        <v>3</v>
      </c>
      <c r="J250">
        <v>1</v>
      </c>
      <c r="K250">
        <v>1</v>
      </c>
      <c r="L250">
        <v>100</v>
      </c>
      <c r="M250">
        <v>0</v>
      </c>
      <c r="N250">
        <v>0</v>
      </c>
      <c r="O250">
        <v>0</v>
      </c>
      <c r="P250">
        <v>1</v>
      </c>
      <c r="Q250">
        <v>2</v>
      </c>
      <c r="R250">
        <v>50</v>
      </c>
      <c r="S250">
        <v>1</v>
      </c>
      <c r="T250">
        <v>5</v>
      </c>
      <c r="U250">
        <v>6</v>
      </c>
      <c r="V250">
        <v>0</v>
      </c>
      <c r="W250">
        <v>0</v>
      </c>
      <c r="X250">
        <v>0</v>
      </c>
      <c r="Y250">
        <v>3</v>
      </c>
      <c r="Z250">
        <v>3</v>
      </c>
      <c r="AA250">
        <v>19.2</v>
      </c>
      <c r="AB250">
        <v>0</v>
      </c>
      <c r="AC250">
        <v>0</v>
      </c>
      <c r="AD250">
        <v>1</v>
      </c>
    </row>
    <row r="251" spans="1:30" x14ac:dyDescent="0.3">
      <c r="A251">
        <v>232</v>
      </c>
      <c r="B251" t="s">
        <v>385</v>
      </c>
      <c r="C251" t="s">
        <v>106</v>
      </c>
      <c r="D251">
        <v>29</v>
      </c>
      <c r="E251">
        <v>1</v>
      </c>
      <c r="F251">
        <v>0</v>
      </c>
      <c r="G251">
        <v>1</v>
      </c>
      <c r="H251">
        <v>5.8</v>
      </c>
      <c r="I251">
        <v>3</v>
      </c>
      <c r="J251">
        <v>1</v>
      </c>
      <c r="K251">
        <v>2</v>
      </c>
      <c r="L251">
        <v>50</v>
      </c>
      <c r="M251">
        <v>0</v>
      </c>
      <c r="N251">
        <v>1</v>
      </c>
      <c r="O251">
        <v>0</v>
      </c>
      <c r="P251">
        <v>1</v>
      </c>
      <c r="Q251">
        <v>2</v>
      </c>
      <c r="R251">
        <v>50</v>
      </c>
      <c r="S251">
        <v>1</v>
      </c>
      <c r="T251">
        <v>1</v>
      </c>
      <c r="U251">
        <v>2</v>
      </c>
      <c r="V251">
        <v>0</v>
      </c>
      <c r="W251">
        <v>0</v>
      </c>
      <c r="X251">
        <v>0</v>
      </c>
      <c r="Y251">
        <v>0</v>
      </c>
      <c r="Z251">
        <v>1</v>
      </c>
      <c r="AA251">
        <v>5.4</v>
      </c>
      <c r="AB251">
        <v>0</v>
      </c>
      <c r="AC251">
        <v>0</v>
      </c>
      <c r="AD251">
        <v>11</v>
      </c>
    </row>
    <row r="252" spans="1:30" x14ac:dyDescent="0.3">
      <c r="A252">
        <v>232</v>
      </c>
      <c r="B252" t="s">
        <v>335</v>
      </c>
      <c r="C252" t="s">
        <v>122</v>
      </c>
      <c r="D252">
        <v>22</v>
      </c>
      <c r="E252">
        <v>1</v>
      </c>
      <c r="F252">
        <v>0</v>
      </c>
      <c r="G252">
        <v>1</v>
      </c>
      <c r="H252">
        <v>14.8</v>
      </c>
      <c r="I252">
        <v>3</v>
      </c>
      <c r="J252">
        <v>1</v>
      </c>
      <c r="K252">
        <v>7</v>
      </c>
      <c r="L252">
        <v>14.3</v>
      </c>
      <c r="M252">
        <v>0</v>
      </c>
      <c r="N252">
        <v>5</v>
      </c>
      <c r="O252">
        <v>0</v>
      </c>
      <c r="P252">
        <v>1</v>
      </c>
      <c r="Q252">
        <v>2</v>
      </c>
      <c r="R252">
        <v>50</v>
      </c>
      <c r="S252">
        <v>0</v>
      </c>
      <c r="T252">
        <v>3</v>
      </c>
      <c r="U252">
        <v>3</v>
      </c>
      <c r="V252">
        <v>0</v>
      </c>
      <c r="W252">
        <v>2</v>
      </c>
      <c r="X252">
        <v>0</v>
      </c>
      <c r="Y252">
        <v>0</v>
      </c>
      <c r="Z252">
        <v>0</v>
      </c>
      <c r="AA252">
        <v>4.5999999999999996</v>
      </c>
      <c r="AB252">
        <v>0</v>
      </c>
      <c r="AC252">
        <v>0</v>
      </c>
      <c r="AD252">
        <v>-19</v>
      </c>
    </row>
    <row r="253" spans="1:30" x14ac:dyDescent="0.3">
      <c r="A253">
        <v>232</v>
      </c>
      <c r="B253" t="s">
        <v>489</v>
      </c>
      <c r="C253" t="s">
        <v>96</v>
      </c>
      <c r="D253">
        <v>29</v>
      </c>
      <c r="E253">
        <v>1</v>
      </c>
      <c r="F253">
        <v>0</v>
      </c>
      <c r="G253">
        <v>1</v>
      </c>
      <c r="H253">
        <v>16.600000000000001</v>
      </c>
      <c r="I253">
        <v>3</v>
      </c>
      <c r="J253">
        <v>1</v>
      </c>
      <c r="K253">
        <v>4</v>
      </c>
      <c r="L253">
        <v>25</v>
      </c>
      <c r="M253">
        <v>1</v>
      </c>
      <c r="N253">
        <v>2</v>
      </c>
      <c r="O253">
        <v>50</v>
      </c>
      <c r="P253">
        <v>0</v>
      </c>
      <c r="Q253">
        <v>0</v>
      </c>
      <c r="R253">
        <v>0</v>
      </c>
      <c r="S253">
        <v>0</v>
      </c>
      <c r="T253">
        <v>2</v>
      </c>
      <c r="U253">
        <v>2</v>
      </c>
      <c r="V253">
        <v>1</v>
      </c>
      <c r="W253">
        <v>1</v>
      </c>
      <c r="X253">
        <v>0</v>
      </c>
      <c r="Y253">
        <v>0</v>
      </c>
      <c r="Z253">
        <v>1</v>
      </c>
      <c r="AA253">
        <v>5.9</v>
      </c>
      <c r="AB253">
        <v>0</v>
      </c>
      <c r="AC253">
        <v>0</v>
      </c>
      <c r="AD253">
        <v>-7</v>
      </c>
    </row>
    <row r="254" spans="1:30" x14ac:dyDescent="0.3">
      <c r="A254">
        <v>253</v>
      </c>
      <c r="B254" t="s">
        <v>292</v>
      </c>
      <c r="C254" t="s">
        <v>98</v>
      </c>
      <c r="D254">
        <v>24</v>
      </c>
      <c r="E254">
        <v>1</v>
      </c>
      <c r="F254">
        <v>0</v>
      </c>
      <c r="G254">
        <v>1</v>
      </c>
      <c r="H254">
        <v>12.2</v>
      </c>
      <c r="I254">
        <v>2</v>
      </c>
      <c r="J254">
        <v>1</v>
      </c>
      <c r="K254">
        <v>3</v>
      </c>
      <c r="L254">
        <v>33.299999999999997</v>
      </c>
      <c r="M254">
        <v>0</v>
      </c>
      <c r="N254">
        <v>1</v>
      </c>
      <c r="O254">
        <v>0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2</v>
      </c>
      <c r="V254">
        <v>0</v>
      </c>
      <c r="W254">
        <v>1</v>
      </c>
      <c r="X254">
        <v>1</v>
      </c>
      <c r="Y254">
        <v>0</v>
      </c>
      <c r="Z254">
        <v>0</v>
      </c>
      <c r="AA254">
        <v>6.4</v>
      </c>
      <c r="AB254">
        <v>0</v>
      </c>
      <c r="AC254">
        <v>0</v>
      </c>
      <c r="AD254">
        <v>5</v>
      </c>
    </row>
    <row r="255" spans="1:30" x14ac:dyDescent="0.3">
      <c r="A255">
        <v>253</v>
      </c>
      <c r="B255" t="s">
        <v>41</v>
      </c>
      <c r="C255" t="s">
        <v>30</v>
      </c>
      <c r="D255">
        <v>20</v>
      </c>
      <c r="E255">
        <v>1</v>
      </c>
      <c r="F255">
        <v>0</v>
      </c>
      <c r="G255">
        <v>1</v>
      </c>
      <c r="H255">
        <v>4.5</v>
      </c>
      <c r="I255">
        <v>2</v>
      </c>
      <c r="J255">
        <v>1</v>
      </c>
      <c r="K255">
        <v>2</v>
      </c>
      <c r="L255">
        <v>50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2</v>
      </c>
      <c r="V255">
        <v>1</v>
      </c>
      <c r="W255">
        <v>0</v>
      </c>
      <c r="X255">
        <v>0</v>
      </c>
      <c r="Y255">
        <v>0</v>
      </c>
      <c r="Z255">
        <v>1</v>
      </c>
      <c r="AA255">
        <v>5.9</v>
      </c>
      <c r="AB255">
        <v>0</v>
      </c>
      <c r="AC255">
        <v>0</v>
      </c>
      <c r="AD255">
        <v>9</v>
      </c>
    </row>
    <row r="256" spans="1:30" x14ac:dyDescent="0.3">
      <c r="A256">
        <v>253</v>
      </c>
      <c r="B256" t="s">
        <v>303</v>
      </c>
      <c r="C256" t="s">
        <v>116</v>
      </c>
      <c r="D256">
        <v>28</v>
      </c>
      <c r="E256">
        <v>1</v>
      </c>
      <c r="F256">
        <v>0</v>
      </c>
      <c r="G256">
        <v>1</v>
      </c>
      <c r="H256">
        <v>22.1</v>
      </c>
      <c r="I256">
        <v>2</v>
      </c>
      <c r="J256">
        <v>0</v>
      </c>
      <c r="K256">
        <v>5</v>
      </c>
      <c r="L256">
        <v>0</v>
      </c>
      <c r="M256">
        <v>0</v>
      </c>
      <c r="N256">
        <v>3</v>
      </c>
      <c r="O256">
        <v>0</v>
      </c>
      <c r="P256">
        <v>2</v>
      </c>
      <c r="Q256">
        <v>2</v>
      </c>
      <c r="R256">
        <v>100</v>
      </c>
      <c r="S256">
        <v>0</v>
      </c>
      <c r="T256">
        <v>3</v>
      </c>
      <c r="U256">
        <v>3</v>
      </c>
      <c r="V256">
        <v>2</v>
      </c>
      <c r="W256">
        <v>2</v>
      </c>
      <c r="X256">
        <v>2</v>
      </c>
      <c r="Y256">
        <v>0</v>
      </c>
      <c r="Z256">
        <v>3</v>
      </c>
      <c r="AA256">
        <v>12.6</v>
      </c>
      <c r="AB256">
        <v>0</v>
      </c>
      <c r="AC256">
        <v>0</v>
      </c>
      <c r="AD256">
        <v>-16</v>
      </c>
    </row>
    <row r="257" spans="1:30" x14ac:dyDescent="0.3">
      <c r="A257">
        <v>253</v>
      </c>
      <c r="B257" t="s">
        <v>280</v>
      </c>
      <c r="C257" t="s">
        <v>44</v>
      </c>
      <c r="D257">
        <v>29</v>
      </c>
      <c r="E257">
        <v>1</v>
      </c>
      <c r="F257">
        <v>0</v>
      </c>
      <c r="G257">
        <v>1</v>
      </c>
      <c r="H257">
        <v>26.1</v>
      </c>
      <c r="I257">
        <v>2</v>
      </c>
      <c r="J257">
        <v>1</v>
      </c>
      <c r="K257">
        <v>7</v>
      </c>
      <c r="L257">
        <v>14.3</v>
      </c>
      <c r="M257">
        <v>0</v>
      </c>
      <c r="N257">
        <v>4</v>
      </c>
      <c r="O257">
        <v>0</v>
      </c>
      <c r="P257">
        <v>0</v>
      </c>
      <c r="Q257">
        <v>0</v>
      </c>
      <c r="R257">
        <v>0</v>
      </c>
      <c r="S257">
        <v>4</v>
      </c>
      <c r="T257">
        <v>3</v>
      </c>
      <c r="U257">
        <v>7</v>
      </c>
      <c r="V257">
        <v>1</v>
      </c>
      <c r="W257">
        <v>2</v>
      </c>
      <c r="X257">
        <v>1</v>
      </c>
      <c r="Y257">
        <v>1</v>
      </c>
      <c r="Z257">
        <v>2</v>
      </c>
      <c r="AA257">
        <v>15.9</v>
      </c>
      <c r="AB257">
        <v>0</v>
      </c>
      <c r="AC257">
        <v>0</v>
      </c>
      <c r="AD257">
        <v>-13</v>
      </c>
    </row>
    <row r="258" spans="1:30" x14ac:dyDescent="0.3">
      <c r="A258">
        <v>253</v>
      </c>
      <c r="B258" t="s">
        <v>327</v>
      </c>
      <c r="C258" t="s">
        <v>129</v>
      </c>
      <c r="D258">
        <v>20</v>
      </c>
      <c r="E258">
        <v>1</v>
      </c>
      <c r="F258">
        <v>0</v>
      </c>
      <c r="G258">
        <v>1</v>
      </c>
      <c r="H258">
        <v>10</v>
      </c>
      <c r="I258">
        <v>2</v>
      </c>
      <c r="J258">
        <v>1</v>
      </c>
      <c r="K258">
        <v>2</v>
      </c>
      <c r="L258">
        <v>50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1</v>
      </c>
      <c r="T258">
        <v>2</v>
      </c>
      <c r="U258">
        <v>3</v>
      </c>
      <c r="V258">
        <v>1</v>
      </c>
      <c r="W258">
        <v>0</v>
      </c>
      <c r="X258">
        <v>2</v>
      </c>
      <c r="Y258">
        <v>0</v>
      </c>
      <c r="Z258">
        <v>2</v>
      </c>
      <c r="AA258">
        <v>13.1</v>
      </c>
      <c r="AB258">
        <v>0</v>
      </c>
      <c r="AC258">
        <v>0</v>
      </c>
      <c r="AD258">
        <v>9</v>
      </c>
    </row>
    <row r="259" spans="1:30" x14ac:dyDescent="0.3">
      <c r="A259">
        <v>253</v>
      </c>
      <c r="B259" t="s">
        <v>298</v>
      </c>
      <c r="C259" t="s">
        <v>137</v>
      </c>
      <c r="D259">
        <v>26</v>
      </c>
      <c r="E259">
        <v>1</v>
      </c>
      <c r="F259">
        <v>0</v>
      </c>
      <c r="G259">
        <v>1</v>
      </c>
      <c r="H259">
        <v>18.5</v>
      </c>
      <c r="I259">
        <v>2</v>
      </c>
      <c r="J259">
        <v>1</v>
      </c>
      <c r="K259">
        <v>5</v>
      </c>
      <c r="L259">
        <v>20</v>
      </c>
      <c r="M259">
        <v>0</v>
      </c>
      <c r="N259">
        <v>2</v>
      </c>
      <c r="O259">
        <v>0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2</v>
      </c>
      <c r="V259">
        <v>1</v>
      </c>
      <c r="W259">
        <v>0</v>
      </c>
      <c r="X259">
        <v>1</v>
      </c>
      <c r="Y259">
        <v>1</v>
      </c>
      <c r="Z259">
        <v>1</v>
      </c>
      <c r="AA259">
        <v>11.9</v>
      </c>
      <c r="AB259">
        <v>0</v>
      </c>
      <c r="AC259">
        <v>0</v>
      </c>
      <c r="AD259">
        <v>-9</v>
      </c>
    </row>
    <row r="260" spans="1:30" x14ac:dyDescent="0.3">
      <c r="A260">
        <v>253</v>
      </c>
      <c r="B260" t="s">
        <v>412</v>
      </c>
      <c r="C260" t="s">
        <v>106</v>
      </c>
      <c r="D260">
        <v>20</v>
      </c>
      <c r="E260">
        <v>1</v>
      </c>
      <c r="F260">
        <v>0</v>
      </c>
      <c r="G260">
        <v>1</v>
      </c>
      <c r="H260">
        <v>5.8</v>
      </c>
      <c r="I260">
        <v>2</v>
      </c>
      <c r="J260">
        <v>0</v>
      </c>
      <c r="K260">
        <v>1</v>
      </c>
      <c r="L260">
        <v>0</v>
      </c>
      <c r="M260">
        <v>0</v>
      </c>
      <c r="N260">
        <v>0</v>
      </c>
      <c r="O260">
        <v>0</v>
      </c>
      <c r="P260">
        <v>2</v>
      </c>
      <c r="Q260">
        <v>2</v>
      </c>
      <c r="R260">
        <v>100</v>
      </c>
      <c r="S260">
        <v>0</v>
      </c>
      <c r="T260">
        <v>2</v>
      </c>
      <c r="U260">
        <v>2</v>
      </c>
      <c r="V260">
        <v>1</v>
      </c>
      <c r="W260">
        <v>0</v>
      </c>
      <c r="X260">
        <v>0</v>
      </c>
      <c r="Y260">
        <v>0</v>
      </c>
      <c r="Z260">
        <v>0</v>
      </c>
      <c r="AA260">
        <v>5.9</v>
      </c>
      <c r="AB260">
        <v>0</v>
      </c>
      <c r="AC260">
        <v>0</v>
      </c>
      <c r="AD260">
        <v>11</v>
      </c>
    </row>
    <row r="261" spans="1:30" x14ac:dyDescent="0.3">
      <c r="A261">
        <v>253</v>
      </c>
      <c r="B261" t="s">
        <v>2403</v>
      </c>
      <c r="C261" t="s">
        <v>90</v>
      </c>
      <c r="D261">
        <v>32</v>
      </c>
      <c r="E261">
        <v>1</v>
      </c>
      <c r="F261">
        <v>1</v>
      </c>
      <c r="G261">
        <v>0</v>
      </c>
      <c r="H261">
        <v>12.1</v>
      </c>
      <c r="I261">
        <v>2</v>
      </c>
      <c r="J261">
        <v>1</v>
      </c>
      <c r="K261">
        <v>2</v>
      </c>
      <c r="L261">
        <v>50</v>
      </c>
      <c r="M261">
        <v>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</v>
      </c>
      <c r="T261">
        <v>2</v>
      </c>
      <c r="U261">
        <v>3</v>
      </c>
      <c r="V261">
        <v>1</v>
      </c>
      <c r="W261">
        <v>1</v>
      </c>
      <c r="X261">
        <v>0</v>
      </c>
      <c r="Y261">
        <v>0</v>
      </c>
      <c r="Z261">
        <v>1</v>
      </c>
      <c r="AA261">
        <v>6.1</v>
      </c>
      <c r="AB261">
        <v>0</v>
      </c>
      <c r="AC261">
        <v>0</v>
      </c>
      <c r="AD261">
        <v>-1</v>
      </c>
    </row>
    <row r="262" spans="1:30" x14ac:dyDescent="0.3">
      <c r="A262">
        <v>253</v>
      </c>
      <c r="B262" t="s">
        <v>189</v>
      </c>
      <c r="C262" t="s">
        <v>108</v>
      </c>
      <c r="D262">
        <v>27</v>
      </c>
      <c r="E262">
        <v>1</v>
      </c>
      <c r="F262">
        <v>1</v>
      </c>
      <c r="G262">
        <v>0</v>
      </c>
      <c r="H262">
        <v>22.8</v>
      </c>
      <c r="I262">
        <v>2</v>
      </c>
      <c r="J262">
        <v>1</v>
      </c>
      <c r="K262">
        <v>5</v>
      </c>
      <c r="L262">
        <v>20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3</v>
      </c>
      <c r="T262">
        <v>7</v>
      </c>
      <c r="U262">
        <v>10</v>
      </c>
      <c r="V262">
        <v>1</v>
      </c>
      <c r="W262">
        <v>0</v>
      </c>
      <c r="X262">
        <v>0</v>
      </c>
      <c r="Y262">
        <v>1</v>
      </c>
      <c r="Z262">
        <v>4</v>
      </c>
      <c r="AA262">
        <v>18.5</v>
      </c>
      <c r="AB262">
        <v>0</v>
      </c>
      <c r="AC262">
        <v>0</v>
      </c>
      <c r="AD262">
        <v>15</v>
      </c>
    </row>
    <row r="263" spans="1:30" x14ac:dyDescent="0.3">
      <c r="A263">
        <v>253</v>
      </c>
      <c r="B263" t="s">
        <v>219</v>
      </c>
      <c r="C263" t="s">
        <v>125</v>
      </c>
      <c r="D263">
        <v>21</v>
      </c>
      <c r="E263">
        <v>1</v>
      </c>
      <c r="F263">
        <v>0</v>
      </c>
      <c r="G263">
        <v>1</v>
      </c>
      <c r="H263">
        <v>23.9</v>
      </c>
      <c r="I263">
        <v>2</v>
      </c>
      <c r="J263">
        <v>1</v>
      </c>
      <c r="K263">
        <v>10</v>
      </c>
      <c r="L263">
        <v>10</v>
      </c>
      <c r="M263">
        <v>0</v>
      </c>
      <c r="N263">
        <v>5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3</v>
      </c>
      <c r="U263">
        <v>3</v>
      </c>
      <c r="V263">
        <v>1</v>
      </c>
      <c r="W263">
        <v>3</v>
      </c>
      <c r="X263">
        <v>1</v>
      </c>
      <c r="Y263">
        <v>0</v>
      </c>
      <c r="Z263">
        <v>1</v>
      </c>
      <c r="AA263">
        <v>7.1</v>
      </c>
      <c r="AB263">
        <v>0</v>
      </c>
      <c r="AC263">
        <v>0</v>
      </c>
      <c r="AD263">
        <v>-1</v>
      </c>
    </row>
    <row r="264" spans="1:30" x14ac:dyDescent="0.3">
      <c r="A264">
        <v>253</v>
      </c>
      <c r="B264" t="s">
        <v>2500</v>
      </c>
      <c r="C264" t="s">
        <v>127</v>
      </c>
      <c r="D264">
        <v>26</v>
      </c>
      <c r="E264">
        <v>1</v>
      </c>
      <c r="F264">
        <v>0</v>
      </c>
      <c r="G264">
        <v>1</v>
      </c>
      <c r="H264">
        <v>9.6</v>
      </c>
      <c r="I264">
        <v>2</v>
      </c>
      <c r="J264">
        <v>1</v>
      </c>
      <c r="K264">
        <v>2</v>
      </c>
      <c r="L264">
        <v>50</v>
      </c>
      <c r="M264">
        <v>0</v>
      </c>
      <c r="N264">
        <v>1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3.2</v>
      </c>
      <c r="AB264">
        <v>0</v>
      </c>
      <c r="AC264">
        <v>0</v>
      </c>
      <c r="AD264">
        <v>8</v>
      </c>
    </row>
    <row r="265" spans="1:30" x14ac:dyDescent="0.3">
      <c r="A265">
        <v>253</v>
      </c>
      <c r="B265" t="s">
        <v>369</v>
      </c>
      <c r="C265" t="s">
        <v>108</v>
      </c>
      <c r="D265">
        <v>25</v>
      </c>
      <c r="E265">
        <v>1</v>
      </c>
      <c r="F265">
        <v>1</v>
      </c>
      <c r="G265">
        <v>0</v>
      </c>
      <c r="H265">
        <v>13.2</v>
      </c>
      <c r="I265">
        <v>2</v>
      </c>
      <c r="J265">
        <v>1</v>
      </c>
      <c r="K265">
        <v>3</v>
      </c>
      <c r="L265">
        <v>33.299999999999997</v>
      </c>
      <c r="M265">
        <v>0</v>
      </c>
      <c r="N265">
        <v>2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1</v>
      </c>
      <c r="V265">
        <v>1</v>
      </c>
      <c r="W265">
        <v>0</v>
      </c>
      <c r="X265">
        <v>1</v>
      </c>
      <c r="Y265">
        <v>1</v>
      </c>
      <c r="Z265">
        <v>0</v>
      </c>
      <c r="AA265">
        <v>10.7</v>
      </c>
      <c r="AB265">
        <v>0</v>
      </c>
      <c r="AC265">
        <v>0</v>
      </c>
      <c r="AD265">
        <v>0</v>
      </c>
    </row>
    <row r="266" spans="1:30" x14ac:dyDescent="0.3">
      <c r="A266">
        <v>253</v>
      </c>
      <c r="B266" t="s">
        <v>370</v>
      </c>
      <c r="C266" t="s">
        <v>141</v>
      </c>
      <c r="D266">
        <v>24</v>
      </c>
      <c r="E266">
        <v>1</v>
      </c>
      <c r="F266">
        <v>1</v>
      </c>
      <c r="G266">
        <v>0</v>
      </c>
      <c r="H266">
        <v>11.3</v>
      </c>
      <c r="I266">
        <v>2</v>
      </c>
      <c r="J266">
        <v>1</v>
      </c>
      <c r="K266">
        <v>3</v>
      </c>
      <c r="L266">
        <v>33.299999999999997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3</v>
      </c>
      <c r="W266">
        <v>0</v>
      </c>
      <c r="X266">
        <v>1</v>
      </c>
      <c r="Y266">
        <v>0</v>
      </c>
      <c r="Z266">
        <v>0</v>
      </c>
      <c r="AA266">
        <v>9.5</v>
      </c>
      <c r="AB266">
        <v>0</v>
      </c>
      <c r="AC266">
        <v>0</v>
      </c>
      <c r="AD266">
        <v>-6</v>
      </c>
    </row>
    <row r="267" spans="1:30" x14ac:dyDescent="0.3">
      <c r="A267">
        <v>253</v>
      </c>
      <c r="B267" t="s">
        <v>345</v>
      </c>
      <c r="C267" t="s">
        <v>88</v>
      </c>
      <c r="D267">
        <v>22</v>
      </c>
      <c r="E267">
        <v>1</v>
      </c>
      <c r="F267">
        <v>1</v>
      </c>
      <c r="G267">
        <v>0</v>
      </c>
      <c r="H267">
        <v>20.5</v>
      </c>
      <c r="I267">
        <v>2</v>
      </c>
      <c r="J267">
        <v>1</v>
      </c>
      <c r="K267">
        <v>1</v>
      </c>
      <c r="L267">
        <v>100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4</v>
      </c>
      <c r="U267">
        <v>4</v>
      </c>
      <c r="V267">
        <v>1</v>
      </c>
      <c r="W267">
        <v>0</v>
      </c>
      <c r="X267">
        <v>0</v>
      </c>
      <c r="Y267">
        <v>0</v>
      </c>
      <c r="Z267">
        <v>3</v>
      </c>
      <c r="AA267">
        <v>8.3000000000000007</v>
      </c>
      <c r="AB267">
        <v>0</v>
      </c>
      <c r="AC267">
        <v>0</v>
      </c>
      <c r="AD267">
        <v>26</v>
      </c>
    </row>
    <row r="268" spans="1:30" x14ac:dyDescent="0.3">
      <c r="A268">
        <v>253</v>
      </c>
      <c r="B268" t="s">
        <v>2157</v>
      </c>
      <c r="C268" t="s">
        <v>116</v>
      </c>
      <c r="D268">
        <v>21</v>
      </c>
      <c r="E268">
        <v>1</v>
      </c>
      <c r="F268">
        <v>0</v>
      </c>
      <c r="G268">
        <v>1</v>
      </c>
      <c r="H268">
        <v>9</v>
      </c>
      <c r="I268">
        <v>2</v>
      </c>
      <c r="J268">
        <v>1</v>
      </c>
      <c r="K268">
        <v>2</v>
      </c>
      <c r="L268">
        <v>50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1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1</v>
      </c>
      <c r="AA268">
        <v>3.2</v>
      </c>
      <c r="AB268">
        <v>0</v>
      </c>
      <c r="AC268">
        <v>0</v>
      </c>
      <c r="AD268">
        <v>-14</v>
      </c>
    </row>
    <row r="269" spans="1:30" x14ac:dyDescent="0.3">
      <c r="A269">
        <v>253</v>
      </c>
      <c r="B269" t="s">
        <v>305</v>
      </c>
      <c r="C269" t="s">
        <v>116</v>
      </c>
      <c r="D269">
        <v>27</v>
      </c>
      <c r="E269">
        <v>1</v>
      </c>
      <c r="F269">
        <v>0</v>
      </c>
      <c r="G269">
        <v>1</v>
      </c>
      <c r="H269">
        <v>19.100000000000001</v>
      </c>
      <c r="I269">
        <v>2</v>
      </c>
      <c r="J269">
        <v>1</v>
      </c>
      <c r="K269">
        <v>6</v>
      </c>
      <c r="L269">
        <v>16.7</v>
      </c>
      <c r="M269">
        <v>0</v>
      </c>
      <c r="N269">
        <v>2</v>
      </c>
      <c r="O269">
        <v>0</v>
      </c>
      <c r="P269">
        <v>0</v>
      </c>
      <c r="Q269">
        <v>0</v>
      </c>
      <c r="R269">
        <v>0</v>
      </c>
      <c r="S269">
        <v>1</v>
      </c>
      <c r="T269">
        <v>4</v>
      </c>
      <c r="U269">
        <v>5</v>
      </c>
      <c r="V269">
        <v>1</v>
      </c>
      <c r="W269">
        <v>0</v>
      </c>
      <c r="X269">
        <v>0</v>
      </c>
      <c r="Y269">
        <v>0</v>
      </c>
      <c r="Z269">
        <v>0</v>
      </c>
      <c r="AA269">
        <v>9.5</v>
      </c>
      <c r="AB269">
        <v>0</v>
      </c>
      <c r="AC269">
        <v>0</v>
      </c>
      <c r="AD269">
        <v>-3</v>
      </c>
    </row>
    <row r="270" spans="1:30" x14ac:dyDescent="0.3">
      <c r="A270">
        <v>253</v>
      </c>
      <c r="B270" t="s">
        <v>445</v>
      </c>
      <c r="C270" t="s">
        <v>113</v>
      </c>
      <c r="D270">
        <v>22</v>
      </c>
      <c r="E270">
        <v>1</v>
      </c>
      <c r="F270">
        <v>0</v>
      </c>
      <c r="G270">
        <v>1</v>
      </c>
      <c r="H270">
        <v>5.8</v>
      </c>
      <c r="I270">
        <v>2</v>
      </c>
      <c r="J270">
        <v>1</v>
      </c>
      <c r="K270">
        <v>2</v>
      </c>
      <c r="L270">
        <v>50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1</v>
      </c>
      <c r="Z270">
        <v>0</v>
      </c>
      <c r="AA270">
        <v>5</v>
      </c>
      <c r="AB270">
        <v>0</v>
      </c>
      <c r="AC270">
        <v>0</v>
      </c>
      <c r="AD270">
        <v>-3</v>
      </c>
    </row>
    <row r="271" spans="1:30" x14ac:dyDescent="0.3">
      <c r="A271">
        <v>253</v>
      </c>
      <c r="B271" t="s">
        <v>188</v>
      </c>
      <c r="C271" t="s">
        <v>110</v>
      </c>
      <c r="D271">
        <v>24</v>
      </c>
      <c r="E271">
        <v>1</v>
      </c>
      <c r="F271">
        <v>0</v>
      </c>
      <c r="G271">
        <v>1</v>
      </c>
      <c r="H271">
        <v>13.4</v>
      </c>
      <c r="I271">
        <v>2</v>
      </c>
      <c r="J271">
        <v>1</v>
      </c>
      <c r="K271">
        <v>3</v>
      </c>
      <c r="L271">
        <v>33.299999999999997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2</v>
      </c>
      <c r="AB271">
        <v>0</v>
      </c>
      <c r="AC271">
        <v>0</v>
      </c>
      <c r="AD271">
        <v>-9</v>
      </c>
    </row>
    <row r="272" spans="1:30" x14ac:dyDescent="0.3">
      <c r="A272">
        <v>253</v>
      </c>
      <c r="B272" t="s">
        <v>483</v>
      </c>
      <c r="C272" t="s">
        <v>94</v>
      </c>
      <c r="D272">
        <v>26</v>
      </c>
      <c r="E272">
        <v>1</v>
      </c>
      <c r="F272">
        <v>0</v>
      </c>
      <c r="G272">
        <v>1</v>
      </c>
      <c r="H272">
        <v>12.7</v>
      </c>
      <c r="I272">
        <v>2</v>
      </c>
      <c r="J272">
        <v>1</v>
      </c>
      <c r="K272">
        <v>3</v>
      </c>
      <c r="L272">
        <v>33.299999999999997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1</v>
      </c>
      <c r="V272">
        <v>0</v>
      </c>
      <c r="W272">
        <v>0</v>
      </c>
      <c r="X272">
        <v>0</v>
      </c>
      <c r="Y272">
        <v>0</v>
      </c>
      <c r="Z272">
        <v>1</v>
      </c>
      <c r="AA272">
        <v>3.2</v>
      </c>
      <c r="AB272">
        <v>0</v>
      </c>
      <c r="AC272">
        <v>0</v>
      </c>
      <c r="AD272">
        <v>-17</v>
      </c>
    </row>
    <row r="273" spans="1:30" x14ac:dyDescent="0.3">
      <c r="A273">
        <v>253</v>
      </c>
      <c r="B273" t="s">
        <v>425</v>
      </c>
      <c r="C273" t="s">
        <v>88</v>
      </c>
      <c r="D273">
        <v>24</v>
      </c>
      <c r="E273">
        <v>1</v>
      </c>
      <c r="F273">
        <v>1</v>
      </c>
      <c r="G273">
        <v>0</v>
      </c>
      <c r="H273">
        <v>5.2</v>
      </c>
      <c r="I273">
        <v>2</v>
      </c>
      <c r="J273">
        <v>1</v>
      </c>
      <c r="K273">
        <v>2</v>
      </c>
      <c r="L273">
        <v>50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3</v>
      </c>
      <c r="W273">
        <v>2</v>
      </c>
      <c r="X273">
        <v>0</v>
      </c>
      <c r="Y273">
        <v>1</v>
      </c>
      <c r="Z273">
        <v>0</v>
      </c>
      <c r="AA273">
        <v>7.5</v>
      </c>
      <c r="AB273">
        <v>0</v>
      </c>
      <c r="AC273">
        <v>0</v>
      </c>
      <c r="AD273">
        <v>-6</v>
      </c>
    </row>
    <row r="274" spans="1:30" x14ac:dyDescent="0.3">
      <c r="A274">
        <v>253</v>
      </c>
      <c r="B274" t="s">
        <v>308</v>
      </c>
      <c r="C274" t="s">
        <v>100</v>
      </c>
      <c r="D274">
        <v>20</v>
      </c>
      <c r="E274">
        <v>1</v>
      </c>
      <c r="F274">
        <v>1</v>
      </c>
      <c r="G274">
        <v>0</v>
      </c>
      <c r="H274">
        <v>3</v>
      </c>
      <c r="I274">
        <v>2</v>
      </c>
      <c r="J274">
        <v>1</v>
      </c>
      <c r="K274">
        <v>1</v>
      </c>
      <c r="L274">
        <v>100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2</v>
      </c>
      <c r="AB274">
        <v>0</v>
      </c>
      <c r="AC274">
        <v>0</v>
      </c>
      <c r="AD274">
        <v>-7</v>
      </c>
    </row>
    <row r="275" spans="1:30" x14ac:dyDescent="0.3">
      <c r="A275">
        <v>253</v>
      </c>
      <c r="B275" t="s">
        <v>448</v>
      </c>
      <c r="C275" t="s">
        <v>135</v>
      </c>
      <c r="D275">
        <v>21</v>
      </c>
      <c r="E275">
        <v>1</v>
      </c>
      <c r="F275">
        <v>1</v>
      </c>
      <c r="G275">
        <v>0</v>
      </c>
      <c r="H275">
        <v>4.5</v>
      </c>
      <c r="I275">
        <v>2</v>
      </c>
      <c r="J275">
        <v>1</v>
      </c>
      <c r="K275">
        <v>2</v>
      </c>
      <c r="L275">
        <v>50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1</v>
      </c>
      <c r="W275">
        <v>0</v>
      </c>
      <c r="X275">
        <v>1</v>
      </c>
      <c r="Y275">
        <v>1</v>
      </c>
      <c r="Z275">
        <v>0</v>
      </c>
      <c r="AA275">
        <v>9.5</v>
      </c>
      <c r="AB275">
        <v>0</v>
      </c>
      <c r="AC275">
        <v>0</v>
      </c>
      <c r="AD275">
        <v>-9</v>
      </c>
    </row>
    <row r="276" spans="1:30" x14ac:dyDescent="0.3">
      <c r="A276">
        <v>253</v>
      </c>
      <c r="B276" t="s">
        <v>430</v>
      </c>
      <c r="C276" t="s">
        <v>106</v>
      </c>
      <c r="D276">
        <v>26</v>
      </c>
      <c r="E276">
        <v>1</v>
      </c>
      <c r="F276">
        <v>0</v>
      </c>
      <c r="G276">
        <v>1</v>
      </c>
      <c r="H276">
        <v>21.7</v>
      </c>
      <c r="I276">
        <v>2</v>
      </c>
      <c r="J276">
        <v>0</v>
      </c>
      <c r="K276">
        <v>7</v>
      </c>
      <c r="L276">
        <v>0</v>
      </c>
      <c r="M276">
        <v>0</v>
      </c>
      <c r="N276">
        <v>3</v>
      </c>
      <c r="O276">
        <v>0</v>
      </c>
      <c r="P276">
        <v>2</v>
      </c>
      <c r="Q276">
        <v>2</v>
      </c>
      <c r="R276">
        <v>100</v>
      </c>
      <c r="S276">
        <v>3</v>
      </c>
      <c r="T276">
        <v>3</v>
      </c>
      <c r="U276">
        <v>6</v>
      </c>
      <c r="V276">
        <v>3</v>
      </c>
      <c r="W276">
        <v>2</v>
      </c>
      <c r="X276">
        <v>1</v>
      </c>
      <c r="Y276">
        <v>0</v>
      </c>
      <c r="Z276">
        <v>2</v>
      </c>
      <c r="AA276">
        <v>14.7</v>
      </c>
      <c r="AB276">
        <v>0</v>
      </c>
      <c r="AC276">
        <v>0</v>
      </c>
      <c r="AD276">
        <v>6</v>
      </c>
    </row>
    <row r="277" spans="1:30" x14ac:dyDescent="0.3">
      <c r="A277">
        <v>253</v>
      </c>
      <c r="B277" t="s">
        <v>172</v>
      </c>
      <c r="C277" t="s">
        <v>44</v>
      </c>
      <c r="D277">
        <v>29</v>
      </c>
      <c r="E277">
        <v>1</v>
      </c>
      <c r="F277">
        <v>0</v>
      </c>
      <c r="G277">
        <v>1</v>
      </c>
      <c r="H277">
        <v>29.1</v>
      </c>
      <c r="I277">
        <v>2</v>
      </c>
      <c r="J277">
        <v>0</v>
      </c>
      <c r="K277">
        <v>11</v>
      </c>
      <c r="L277">
        <v>0</v>
      </c>
      <c r="M277">
        <v>0</v>
      </c>
      <c r="N277">
        <v>6</v>
      </c>
      <c r="O277">
        <v>0</v>
      </c>
      <c r="P277">
        <v>2</v>
      </c>
      <c r="Q277">
        <v>2</v>
      </c>
      <c r="R277">
        <v>100</v>
      </c>
      <c r="S277">
        <v>0</v>
      </c>
      <c r="T277">
        <v>3</v>
      </c>
      <c r="U277">
        <v>3</v>
      </c>
      <c r="V277">
        <v>5</v>
      </c>
      <c r="W277">
        <v>2</v>
      </c>
      <c r="X277">
        <v>1</v>
      </c>
      <c r="Y277">
        <v>0</v>
      </c>
      <c r="Z277">
        <v>3</v>
      </c>
      <c r="AA277">
        <v>14.1</v>
      </c>
      <c r="AB277">
        <v>0</v>
      </c>
      <c r="AC277">
        <v>0</v>
      </c>
      <c r="AD277">
        <v>-2</v>
      </c>
    </row>
    <row r="278" spans="1:30" x14ac:dyDescent="0.3">
      <c r="A278">
        <v>253</v>
      </c>
      <c r="B278" t="s">
        <v>492</v>
      </c>
      <c r="C278" t="s">
        <v>90</v>
      </c>
      <c r="D278">
        <v>30</v>
      </c>
      <c r="E278">
        <v>1</v>
      </c>
      <c r="F278">
        <v>1</v>
      </c>
      <c r="G278">
        <v>0</v>
      </c>
      <c r="H278">
        <v>1.1000000000000001</v>
      </c>
      <c r="I278">
        <v>2</v>
      </c>
      <c r="J278">
        <v>1</v>
      </c>
      <c r="K278">
        <v>1</v>
      </c>
      <c r="L278">
        <v>100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2</v>
      </c>
      <c r="AB278">
        <v>0</v>
      </c>
      <c r="AC278">
        <v>0</v>
      </c>
      <c r="AD278">
        <v>-3</v>
      </c>
    </row>
    <row r="279" spans="1:30" x14ac:dyDescent="0.3">
      <c r="A279">
        <v>253</v>
      </c>
      <c r="B279" t="s">
        <v>403</v>
      </c>
      <c r="C279" t="s">
        <v>146</v>
      </c>
      <c r="D279">
        <v>21</v>
      </c>
      <c r="E279">
        <v>1</v>
      </c>
      <c r="F279">
        <v>0</v>
      </c>
      <c r="G279">
        <v>1</v>
      </c>
      <c r="H279">
        <v>14.2</v>
      </c>
      <c r="I279">
        <v>2</v>
      </c>
      <c r="J279">
        <v>1</v>
      </c>
      <c r="K279">
        <v>4</v>
      </c>
      <c r="L279">
        <v>25</v>
      </c>
      <c r="M279">
        <v>0</v>
      </c>
      <c r="N279">
        <v>2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1</v>
      </c>
      <c r="U279">
        <v>1</v>
      </c>
      <c r="V279">
        <v>3</v>
      </c>
      <c r="W279">
        <v>0</v>
      </c>
      <c r="X279">
        <v>0</v>
      </c>
      <c r="Y279">
        <v>1</v>
      </c>
      <c r="Z279">
        <v>1</v>
      </c>
      <c r="AA279">
        <v>10.7</v>
      </c>
      <c r="AB279">
        <v>0</v>
      </c>
      <c r="AC279">
        <v>0</v>
      </c>
      <c r="AD279">
        <v>3</v>
      </c>
    </row>
    <row r="280" spans="1:30" x14ac:dyDescent="0.3">
      <c r="A280">
        <v>253</v>
      </c>
      <c r="B280" t="s">
        <v>400</v>
      </c>
      <c r="C280" t="s">
        <v>110</v>
      </c>
      <c r="D280">
        <v>26</v>
      </c>
      <c r="E280">
        <v>1</v>
      </c>
      <c r="F280">
        <v>0</v>
      </c>
      <c r="G280">
        <v>1</v>
      </c>
      <c r="H280">
        <v>8.6999999999999993</v>
      </c>
      <c r="I280">
        <v>2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2</v>
      </c>
      <c r="Q280">
        <v>4</v>
      </c>
      <c r="R280">
        <v>50</v>
      </c>
      <c r="S280">
        <v>1</v>
      </c>
      <c r="T280">
        <v>1</v>
      </c>
      <c r="U280">
        <v>2</v>
      </c>
      <c r="V280">
        <v>1</v>
      </c>
      <c r="W280">
        <v>0</v>
      </c>
      <c r="X280">
        <v>0</v>
      </c>
      <c r="Y280">
        <v>1</v>
      </c>
      <c r="Z280">
        <v>2</v>
      </c>
      <c r="AA280">
        <v>8.9</v>
      </c>
      <c r="AB280">
        <v>0</v>
      </c>
      <c r="AC280">
        <v>0</v>
      </c>
      <c r="AD280">
        <v>-19</v>
      </c>
    </row>
    <row r="281" spans="1:30" x14ac:dyDescent="0.3">
      <c r="A281">
        <v>253</v>
      </c>
      <c r="B281" t="s">
        <v>2502</v>
      </c>
      <c r="C281" t="s">
        <v>141</v>
      </c>
      <c r="D281">
        <v>27</v>
      </c>
      <c r="E281">
        <v>1</v>
      </c>
      <c r="F281">
        <v>1</v>
      </c>
      <c r="G281">
        <v>0</v>
      </c>
      <c r="H281">
        <v>2.1</v>
      </c>
      <c r="I281">
        <v>2</v>
      </c>
      <c r="J281">
        <v>1</v>
      </c>
      <c r="K281">
        <v>1</v>
      </c>
      <c r="L281">
        <v>100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1</v>
      </c>
      <c r="X281">
        <v>0</v>
      </c>
      <c r="Y281">
        <v>0</v>
      </c>
      <c r="Z281">
        <v>0</v>
      </c>
      <c r="AA281">
        <v>1</v>
      </c>
      <c r="AB281">
        <v>0</v>
      </c>
      <c r="AC281">
        <v>0</v>
      </c>
      <c r="AD281">
        <v>2</v>
      </c>
    </row>
    <row r="282" spans="1:30" x14ac:dyDescent="0.3">
      <c r="A282">
        <v>253</v>
      </c>
      <c r="B282" t="s">
        <v>52</v>
      </c>
      <c r="C282" t="s">
        <v>44</v>
      </c>
      <c r="D282">
        <v>28</v>
      </c>
      <c r="E282">
        <v>1</v>
      </c>
      <c r="F282">
        <v>0</v>
      </c>
      <c r="G282">
        <v>1</v>
      </c>
      <c r="H282">
        <v>12.4</v>
      </c>
      <c r="I282">
        <v>2</v>
      </c>
      <c r="J282">
        <v>1</v>
      </c>
      <c r="K282">
        <v>3</v>
      </c>
      <c r="L282">
        <v>33.299999999999997</v>
      </c>
      <c r="M282">
        <v>0</v>
      </c>
      <c r="N282">
        <v>1</v>
      </c>
      <c r="O282">
        <v>0</v>
      </c>
      <c r="P282">
        <v>0</v>
      </c>
      <c r="Q282">
        <v>2</v>
      </c>
      <c r="R282">
        <v>0</v>
      </c>
      <c r="S282">
        <v>1</v>
      </c>
      <c r="T282">
        <v>4</v>
      </c>
      <c r="U282">
        <v>5</v>
      </c>
      <c r="V282">
        <v>0</v>
      </c>
      <c r="W282">
        <v>0</v>
      </c>
      <c r="X282">
        <v>1</v>
      </c>
      <c r="Y282">
        <v>0</v>
      </c>
      <c r="Z282">
        <v>1</v>
      </c>
      <c r="AA282">
        <v>11</v>
      </c>
      <c r="AB282">
        <v>0</v>
      </c>
      <c r="AC282">
        <v>0</v>
      </c>
      <c r="AD282">
        <v>1</v>
      </c>
    </row>
    <row r="283" spans="1:30" x14ac:dyDescent="0.3">
      <c r="A283">
        <v>282</v>
      </c>
      <c r="B283" t="s">
        <v>289</v>
      </c>
      <c r="C283" t="s">
        <v>92</v>
      </c>
      <c r="D283">
        <v>27</v>
      </c>
      <c r="E283">
        <v>1</v>
      </c>
      <c r="F283">
        <v>1</v>
      </c>
      <c r="G283">
        <v>0</v>
      </c>
      <c r="H283">
        <v>14.8</v>
      </c>
      <c r="I283">
        <v>1</v>
      </c>
      <c r="J283">
        <v>0</v>
      </c>
      <c r="K283">
        <v>2</v>
      </c>
      <c r="L283">
        <v>0</v>
      </c>
      <c r="M283">
        <v>0</v>
      </c>
      <c r="N283">
        <v>1</v>
      </c>
      <c r="O283">
        <v>0</v>
      </c>
      <c r="P283">
        <v>1</v>
      </c>
      <c r="Q283">
        <v>2</v>
      </c>
      <c r="R283">
        <v>50</v>
      </c>
      <c r="S283">
        <v>0</v>
      </c>
      <c r="T283">
        <v>3</v>
      </c>
      <c r="U283">
        <v>3</v>
      </c>
      <c r="V283">
        <v>2</v>
      </c>
      <c r="W283">
        <v>0</v>
      </c>
      <c r="X283">
        <v>1</v>
      </c>
      <c r="Y283">
        <v>2</v>
      </c>
      <c r="Z283">
        <v>2</v>
      </c>
      <c r="AA283">
        <v>16.600000000000001</v>
      </c>
      <c r="AB283">
        <v>0</v>
      </c>
      <c r="AC283">
        <v>0</v>
      </c>
      <c r="AD283">
        <v>9</v>
      </c>
    </row>
    <row r="284" spans="1:30" x14ac:dyDescent="0.3">
      <c r="A284">
        <v>283</v>
      </c>
      <c r="B284" t="s">
        <v>310</v>
      </c>
      <c r="C284" t="s">
        <v>98</v>
      </c>
      <c r="D284">
        <v>21</v>
      </c>
      <c r="E284">
        <v>1</v>
      </c>
      <c r="F284">
        <v>0</v>
      </c>
      <c r="G284">
        <v>1</v>
      </c>
      <c r="H284">
        <v>10</v>
      </c>
      <c r="I284">
        <v>0</v>
      </c>
      <c r="J284">
        <v>0</v>
      </c>
      <c r="K284">
        <v>2</v>
      </c>
      <c r="L284">
        <v>0</v>
      </c>
      <c r="M284">
        <v>0</v>
      </c>
      <c r="N284">
        <v>1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1</v>
      </c>
      <c r="W284">
        <v>1</v>
      </c>
      <c r="X284">
        <v>0</v>
      </c>
      <c r="Y284">
        <v>2</v>
      </c>
      <c r="Z284">
        <v>0</v>
      </c>
      <c r="AA284">
        <v>6.5</v>
      </c>
      <c r="AB284">
        <v>0</v>
      </c>
      <c r="AC284">
        <v>0</v>
      </c>
      <c r="AD284">
        <v>-5</v>
      </c>
    </row>
    <row r="285" spans="1:30" x14ac:dyDescent="0.3">
      <c r="A285">
        <v>283</v>
      </c>
      <c r="B285" t="s">
        <v>389</v>
      </c>
      <c r="C285" t="s">
        <v>135</v>
      </c>
      <c r="D285">
        <v>25</v>
      </c>
      <c r="E285">
        <v>1</v>
      </c>
      <c r="F285">
        <v>1</v>
      </c>
      <c r="G285">
        <v>0</v>
      </c>
      <c r="H285">
        <v>4.5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1</v>
      </c>
      <c r="X285">
        <v>0</v>
      </c>
      <c r="Y285">
        <v>1</v>
      </c>
      <c r="Z285">
        <v>0</v>
      </c>
      <c r="AA285">
        <v>2</v>
      </c>
      <c r="AB285">
        <v>0</v>
      </c>
      <c r="AC285">
        <v>0</v>
      </c>
      <c r="AD285">
        <v>-9</v>
      </c>
    </row>
    <row r="286" spans="1:30" x14ac:dyDescent="0.3">
      <c r="A286">
        <v>283</v>
      </c>
      <c r="B286" t="s">
        <v>34</v>
      </c>
      <c r="C286" t="s">
        <v>30</v>
      </c>
      <c r="D286">
        <v>23</v>
      </c>
      <c r="E286">
        <v>1</v>
      </c>
      <c r="F286">
        <v>0</v>
      </c>
      <c r="G286">
        <v>1</v>
      </c>
      <c r="H286">
        <v>18.100000000000001</v>
      </c>
      <c r="I286">
        <v>0</v>
      </c>
      <c r="J286">
        <v>0</v>
      </c>
      <c r="K286">
        <v>5</v>
      </c>
      <c r="L286">
        <v>0</v>
      </c>
      <c r="M286">
        <v>0</v>
      </c>
      <c r="N286">
        <v>1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1</v>
      </c>
      <c r="W286">
        <v>0</v>
      </c>
      <c r="X286">
        <v>2</v>
      </c>
      <c r="Y286">
        <v>0</v>
      </c>
      <c r="Z286">
        <v>0</v>
      </c>
      <c r="AA286">
        <v>7.5</v>
      </c>
      <c r="AB286">
        <v>0</v>
      </c>
      <c r="AC286">
        <v>0</v>
      </c>
      <c r="AD286">
        <v>-3</v>
      </c>
    </row>
    <row r="287" spans="1:30" x14ac:dyDescent="0.3">
      <c r="A287">
        <v>283</v>
      </c>
      <c r="B287" t="s">
        <v>453</v>
      </c>
      <c r="C287" t="s">
        <v>146</v>
      </c>
      <c r="D287">
        <v>34</v>
      </c>
      <c r="E287">
        <v>1</v>
      </c>
      <c r="F287">
        <v>0</v>
      </c>
      <c r="G287">
        <v>1</v>
      </c>
      <c r="H287">
        <v>10.9</v>
      </c>
      <c r="I287">
        <v>0</v>
      </c>
      <c r="J287">
        <v>0</v>
      </c>
      <c r="K287">
        <v>2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1</v>
      </c>
      <c r="T287">
        <v>2</v>
      </c>
      <c r="U287">
        <v>3</v>
      </c>
      <c r="V287">
        <v>1</v>
      </c>
      <c r="W287">
        <v>0</v>
      </c>
      <c r="X287">
        <v>0</v>
      </c>
      <c r="Y287">
        <v>0</v>
      </c>
      <c r="Z287">
        <v>2</v>
      </c>
      <c r="AA287">
        <v>5.0999999999999996</v>
      </c>
      <c r="AB287">
        <v>0</v>
      </c>
      <c r="AC287">
        <v>0</v>
      </c>
      <c r="AD287">
        <v>7</v>
      </c>
    </row>
    <row r="288" spans="1:30" x14ac:dyDescent="0.3">
      <c r="A288">
        <v>283</v>
      </c>
      <c r="B288" t="s">
        <v>390</v>
      </c>
      <c r="C288" t="s">
        <v>125</v>
      </c>
      <c r="D288">
        <v>20</v>
      </c>
      <c r="E288">
        <v>1</v>
      </c>
      <c r="F288">
        <v>0</v>
      </c>
      <c r="G288">
        <v>1</v>
      </c>
      <c r="H288">
        <v>8.6999999999999993</v>
      </c>
      <c r="I288">
        <v>0</v>
      </c>
      <c r="J288">
        <v>0</v>
      </c>
      <c r="K288">
        <v>3</v>
      </c>
      <c r="L288">
        <v>0</v>
      </c>
      <c r="M288">
        <v>0</v>
      </c>
      <c r="N288">
        <v>3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-10</v>
      </c>
    </row>
    <row r="289" spans="1:30" x14ac:dyDescent="0.3">
      <c r="A289">
        <v>283</v>
      </c>
      <c r="B289" t="s">
        <v>377</v>
      </c>
      <c r="C289" t="s">
        <v>146</v>
      </c>
      <c r="D289">
        <v>21</v>
      </c>
      <c r="E289">
        <v>1</v>
      </c>
      <c r="F289">
        <v>0</v>
      </c>
      <c r="G289">
        <v>1</v>
      </c>
      <c r="H289">
        <v>13.3</v>
      </c>
      <c r="I289">
        <v>0</v>
      </c>
      <c r="J289">
        <v>0</v>
      </c>
      <c r="K289">
        <v>2</v>
      </c>
      <c r="L289">
        <v>0</v>
      </c>
      <c r="M289">
        <v>0</v>
      </c>
      <c r="N289">
        <v>2</v>
      </c>
      <c r="O289">
        <v>0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2</v>
      </c>
      <c r="V289">
        <v>2</v>
      </c>
      <c r="W289">
        <v>1</v>
      </c>
      <c r="X289">
        <v>0</v>
      </c>
      <c r="Y289">
        <v>0</v>
      </c>
      <c r="Z289">
        <v>1</v>
      </c>
      <c r="AA289">
        <v>4.4000000000000004</v>
      </c>
      <c r="AB289">
        <v>0</v>
      </c>
      <c r="AC289">
        <v>0</v>
      </c>
      <c r="AD289">
        <v>-2</v>
      </c>
    </row>
    <row r="290" spans="1:30" x14ac:dyDescent="0.3">
      <c r="A290">
        <v>283</v>
      </c>
      <c r="B290" t="s">
        <v>474</v>
      </c>
      <c r="C290" t="s">
        <v>98</v>
      </c>
      <c r="D290">
        <v>28</v>
      </c>
      <c r="E290">
        <v>1</v>
      </c>
      <c r="F290">
        <v>0</v>
      </c>
      <c r="G290">
        <v>1</v>
      </c>
      <c r="H290">
        <v>3.1</v>
      </c>
      <c r="I290">
        <v>0</v>
      </c>
      <c r="J290">
        <v>0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-10</v>
      </c>
    </row>
    <row r="291" spans="1:30" x14ac:dyDescent="0.3">
      <c r="A291">
        <v>283</v>
      </c>
      <c r="B291" t="s">
        <v>349</v>
      </c>
      <c r="C291" t="s">
        <v>92</v>
      </c>
      <c r="D291">
        <v>22</v>
      </c>
      <c r="E291">
        <v>1</v>
      </c>
      <c r="F291">
        <v>1</v>
      </c>
      <c r="G291">
        <v>0</v>
      </c>
      <c r="H291">
        <v>11</v>
      </c>
      <c r="I291">
        <v>0</v>
      </c>
      <c r="J291">
        <v>0</v>
      </c>
      <c r="K291">
        <v>5</v>
      </c>
      <c r="L291">
        <v>0</v>
      </c>
      <c r="M291">
        <v>0</v>
      </c>
      <c r="N291">
        <v>2</v>
      </c>
      <c r="O291">
        <v>0</v>
      </c>
      <c r="P291">
        <v>0</v>
      </c>
      <c r="Q291">
        <v>0</v>
      </c>
      <c r="R291">
        <v>0</v>
      </c>
      <c r="S291">
        <v>2</v>
      </c>
      <c r="T291">
        <v>2</v>
      </c>
      <c r="U291">
        <v>4</v>
      </c>
      <c r="V291">
        <v>1</v>
      </c>
      <c r="W291">
        <v>0</v>
      </c>
      <c r="X291">
        <v>0</v>
      </c>
      <c r="Y291">
        <v>0</v>
      </c>
      <c r="Z291">
        <v>0</v>
      </c>
      <c r="AA291">
        <v>6.3</v>
      </c>
      <c r="AB291">
        <v>0</v>
      </c>
      <c r="AC291">
        <v>0</v>
      </c>
      <c r="AD291">
        <v>-6</v>
      </c>
    </row>
    <row r="292" spans="1:30" x14ac:dyDescent="0.3">
      <c r="A292">
        <v>283</v>
      </c>
      <c r="B292" t="s">
        <v>380</v>
      </c>
      <c r="C292" t="s">
        <v>106</v>
      </c>
      <c r="D292">
        <v>33</v>
      </c>
      <c r="E292">
        <v>1</v>
      </c>
      <c r="F292">
        <v>0</v>
      </c>
      <c r="G292">
        <v>1</v>
      </c>
      <c r="H292">
        <v>10.3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2</v>
      </c>
      <c r="U292">
        <v>2</v>
      </c>
      <c r="V292">
        <v>1</v>
      </c>
      <c r="W292">
        <v>0</v>
      </c>
      <c r="X292">
        <v>0</v>
      </c>
      <c r="Y292">
        <v>2</v>
      </c>
      <c r="Z292">
        <v>1</v>
      </c>
      <c r="AA292">
        <v>9.9</v>
      </c>
      <c r="AB292">
        <v>0</v>
      </c>
      <c r="AC292">
        <v>0</v>
      </c>
      <c r="AD292">
        <v>-10</v>
      </c>
    </row>
    <row r="293" spans="1:30" x14ac:dyDescent="0.3">
      <c r="A293">
        <v>283</v>
      </c>
      <c r="B293" t="s">
        <v>540</v>
      </c>
      <c r="C293" t="s">
        <v>116</v>
      </c>
      <c r="D293">
        <v>19</v>
      </c>
      <c r="E293">
        <v>1</v>
      </c>
      <c r="F293">
        <v>0</v>
      </c>
      <c r="G293">
        <v>1</v>
      </c>
      <c r="H293">
        <v>6.8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2</v>
      </c>
      <c r="AA293">
        <v>0</v>
      </c>
      <c r="AB293">
        <v>0</v>
      </c>
      <c r="AC293">
        <v>0</v>
      </c>
      <c r="AD293">
        <v>-8</v>
      </c>
    </row>
    <row r="294" spans="1:30" x14ac:dyDescent="0.3">
      <c r="A294">
        <v>283</v>
      </c>
      <c r="B294" t="s">
        <v>423</v>
      </c>
      <c r="C294" t="s">
        <v>44</v>
      </c>
      <c r="D294">
        <v>25</v>
      </c>
      <c r="E294">
        <v>1</v>
      </c>
      <c r="F294">
        <v>0</v>
      </c>
      <c r="G294">
        <v>1</v>
      </c>
      <c r="H294">
        <v>3.9</v>
      </c>
      <c r="I294">
        <v>0</v>
      </c>
      <c r="J294">
        <v>0</v>
      </c>
      <c r="K294">
        <v>1</v>
      </c>
      <c r="L294">
        <v>0</v>
      </c>
      <c r="M294">
        <v>0</v>
      </c>
      <c r="N294">
        <v>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1</v>
      </c>
      <c r="W294">
        <v>0</v>
      </c>
      <c r="X294">
        <v>0</v>
      </c>
      <c r="Y294">
        <v>0</v>
      </c>
      <c r="Z294">
        <v>1</v>
      </c>
      <c r="AA294">
        <v>1.5</v>
      </c>
      <c r="AB294">
        <v>0</v>
      </c>
      <c r="AC294">
        <v>0</v>
      </c>
      <c r="AD294">
        <v>0</v>
      </c>
    </row>
    <row r="295" spans="1:30" x14ac:dyDescent="0.3">
      <c r="A295">
        <v>283</v>
      </c>
      <c r="B295" t="s">
        <v>2440</v>
      </c>
      <c r="C295" t="s">
        <v>100</v>
      </c>
      <c r="D295">
        <v>30</v>
      </c>
      <c r="E295">
        <v>1</v>
      </c>
      <c r="F295">
        <v>1</v>
      </c>
      <c r="G295">
        <v>0</v>
      </c>
      <c r="H295">
        <v>9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0</v>
      </c>
      <c r="U295">
        <v>1</v>
      </c>
      <c r="V295">
        <v>0</v>
      </c>
      <c r="W295">
        <v>1</v>
      </c>
      <c r="X295">
        <v>1</v>
      </c>
      <c r="Y295">
        <v>0</v>
      </c>
      <c r="Z295">
        <v>1</v>
      </c>
      <c r="AA295">
        <v>3.2</v>
      </c>
      <c r="AB295">
        <v>0</v>
      </c>
      <c r="AC295">
        <v>0</v>
      </c>
      <c r="AD295">
        <v>-14</v>
      </c>
    </row>
    <row r="296" spans="1:30" x14ac:dyDescent="0.3">
      <c r="A296">
        <v>283</v>
      </c>
      <c r="B296" t="s">
        <v>315</v>
      </c>
      <c r="C296" t="s">
        <v>131</v>
      </c>
      <c r="D296">
        <v>36</v>
      </c>
      <c r="E296">
        <v>1</v>
      </c>
      <c r="F296">
        <v>0</v>
      </c>
      <c r="G296">
        <v>1</v>
      </c>
      <c r="H296">
        <v>5.9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1</v>
      </c>
      <c r="V296">
        <v>0</v>
      </c>
      <c r="W296">
        <v>0</v>
      </c>
      <c r="X296">
        <v>0</v>
      </c>
      <c r="Y296">
        <v>0</v>
      </c>
      <c r="Z296">
        <v>1</v>
      </c>
      <c r="AA296">
        <v>1.2</v>
      </c>
      <c r="AB296">
        <v>0</v>
      </c>
      <c r="AC296">
        <v>0</v>
      </c>
      <c r="AD296">
        <v>-14</v>
      </c>
    </row>
    <row r="297" spans="1:30" x14ac:dyDescent="0.3">
      <c r="A297">
        <v>283</v>
      </c>
      <c r="B297" t="s">
        <v>37</v>
      </c>
      <c r="C297" t="s">
        <v>90</v>
      </c>
      <c r="D297">
        <v>36</v>
      </c>
      <c r="E297">
        <v>1</v>
      </c>
      <c r="F297">
        <v>1</v>
      </c>
      <c r="G297">
        <v>0</v>
      </c>
      <c r="H297">
        <v>8.9</v>
      </c>
      <c r="I297">
        <v>0</v>
      </c>
      <c r="J297">
        <v>0</v>
      </c>
      <c r="K297">
        <v>2</v>
      </c>
      <c r="L297">
        <v>0</v>
      </c>
      <c r="M297">
        <v>0</v>
      </c>
      <c r="N297">
        <v>1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3</v>
      </c>
      <c r="W297">
        <v>0</v>
      </c>
      <c r="X297">
        <v>0</v>
      </c>
      <c r="Y297">
        <v>0</v>
      </c>
      <c r="Z297">
        <v>2</v>
      </c>
      <c r="AA297">
        <v>4.5</v>
      </c>
      <c r="AB297">
        <v>0</v>
      </c>
      <c r="AC297">
        <v>0</v>
      </c>
      <c r="AD297">
        <v>1</v>
      </c>
    </row>
    <row r="298" spans="1:30" x14ac:dyDescent="0.3">
      <c r="A298">
        <v>283</v>
      </c>
      <c r="B298" t="s">
        <v>435</v>
      </c>
      <c r="C298" t="s">
        <v>116</v>
      </c>
      <c r="D298">
        <v>33</v>
      </c>
      <c r="E298">
        <v>1</v>
      </c>
      <c r="F298">
        <v>0</v>
      </c>
      <c r="G298">
        <v>1</v>
      </c>
      <c r="H298">
        <v>7</v>
      </c>
      <c r="I298">
        <v>0</v>
      </c>
      <c r="J298">
        <v>0</v>
      </c>
      <c r="K298">
        <v>4</v>
      </c>
      <c r="L298">
        <v>0</v>
      </c>
      <c r="M298">
        <v>0</v>
      </c>
      <c r="N298">
        <v>3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2</v>
      </c>
      <c r="W298">
        <v>0</v>
      </c>
      <c r="X298">
        <v>0</v>
      </c>
      <c r="Y298">
        <v>0</v>
      </c>
      <c r="Z298">
        <v>0</v>
      </c>
      <c r="AA298">
        <v>4.2</v>
      </c>
      <c r="AB298">
        <v>0</v>
      </c>
      <c r="AC298">
        <v>0</v>
      </c>
      <c r="AD298">
        <v>-13</v>
      </c>
    </row>
    <row r="299" spans="1:30" x14ac:dyDescent="0.3">
      <c r="A299">
        <v>283</v>
      </c>
      <c r="B299" t="s">
        <v>466</v>
      </c>
      <c r="C299" t="s">
        <v>137</v>
      </c>
      <c r="D299">
        <v>26</v>
      </c>
      <c r="E299">
        <v>1</v>
      </c>
      <c r="F299">
        <v>0</v>
      </c>
      <c r="G299">
        <v>1</v>
      </c>
      <c r="H299">
        <v>1.2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-2</v>
      </c>
    </row>
    <row r="300" spans="1:30" x14ac:dyDescent="0.3">
      <c r="A300">
        <v>283</v>
      </c>
      <c r="B300" t="s">
        <v>480</v>
      </c>
      <c r="C300" t="s">
        <v>157</v>
      </c>
      <c r="D300">
        <v>24</v>
      </c>
      <c r="E300">
        <v>1</v>
      </c>
      <c r="F300">
        <v>1</v>
      </c>
      <c r="G300">
        <v>0</v>
      </c>
      <c r="H300">
        <v>4.2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1</v>
      </c>
      <c r="AA300">
        <v>0</v>
      </c>
      <c r="AB300">
        <v>0</v>
      </c>
      <c r="AC300">
        <v>0</v>
      </c>
      <c r="AD300">
        <v>-11</v>
      </c>
    </row>
    <row r="301" spans="1:30" x14ac:dyDescent="0.3">
      <c r="A301">
        <v>283</v>
      </c>
      <c r="B301" t="s">
        <v>560</v>
      </c>
      <c r="C301" t="s">
        <v>96</v>
      </c>
      <c r="D301">
        <v>20</v>
      </c>
      <c r="E301">
        <v>1</v>
      </c>
      <c r="F301">
        <v>0</v>
      </c>
      <c r="G301">
        <v>1</v>
      </c>
      <c r="H301">
        <v>16.600000000000001</v>
      </c>
      <c r="I301">
        <v>0</v>
      </c>
      <c r="J301">
        <v>0</v>
      </c>
      <c r="K301">
        <v>3</v>
      </c>
      <c r="L301">
        <v>0</v>
      </c>
      <c r="M301">
        <v>0</v>
      </c>
      <c r="N301">
        <v>2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1</v>
      </c>
      <c r="V301">
        <v>0</v>
      </c>
      <c r="W301">
        <v>0</v>
      </c>
      <c r="X301">
        <v>0</v>
      </c>
      <c r="Y301">
        <v>0</v>
      </c>
      <c r="Z301">
        <v>3</v>
      </c>
      <c r="AA301">
        <v>1.2</v>
      </c>
      <c r="AB301">
        <v>0</v>
      </c>
      <c r="AC301">
        <v>0</v>
      </c>
      <c r="AD301">
        <v>-7</v>
      </c>
    </row>
    <row r="302" spans="1:30" x14ac:dyDescent="0.3">
      <c r="A302">
        <v>283</v>
      </c>
      <c r="B302" t="s">
        <v>80</v>
      </c>
      <c r="C302" t="s">
        <v>71</v>
      </c>
      <c r="D302">
        <v>26</v>
      </c>
      <c r="E302">
        <v>1</v>
      </c>
      <c r="F302">
        <v>1</v>
      </c>
      <c r="G302">
        <v>0</v>
      </c>
      <c r="H302">
        <v>13.7</v>
      </c>
      <c r="I302">
        <v>0</v>
      </c>
      <c r="J302">
        <v>0</v>
      </c>
      <c r="K302">
        <v>2</v>
      </c>
      <c r="L302">
        <v>0</v>
      </c>
      <c r="M302">
        <v>0</v>
      </c>
      <c r="N302">
        <v>1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2</v>
      </c>
      <c r="U302">
        <v>2</v>
      </c>
      <c r="V302">
        <v>4</v>
      </c>
      <c r="W302">
        <v>0</v>
      </c>
      <c r="X302">
        <v>0</v>
      </c>
      <c r="Y302">
        <v>0</v>
      </c>
      <c r="Z302">
        <v>1</v>
      </c>
      <c r="AA302">
        <v>8.4</v>
      </c>
      <c r="AB302">
        <v>0</v>
      </c>
      <c r="AC302">
        <v>0</v>
      </c>
      <c r="AD302">
        <v>14</v>
      </c>
    </row>
    <row r="303" spans="1:30" x14ac:dyDescent="0.3">
      <c r="A303">
        <v>283</v>
      </c>
      <c r="B303" t="s">
        <v>2415</v>
      </c>
      <c r="C303" t="s">
        <v>90</v>
      </c>
      <c r="D303">
        <v>25</v>
      </c>
      <c r="E303">
        <v>1</v>
      </c>
      <c r="F303">
        <v>1</v>
      </c>
      <c r="G303">
        <v>0</v>
      </c>
      <c r="H303">
        <v>1.1000000000000001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1</v>
      </c>
      <c r="W303">
        <v>0</v>
      </c>
      <c r="X303">
        <v>0</v>
      </c>
      <c r="Y303">
        <v>0</v>
      </c>
      <c r="Z303">
        <v>1</v>
      </c>
      <c r="AA303">
        <v>1.5</v>
      </c>
      <c r="AB303">
        <v>0</v>
      </c>
      <c r="AC303">
        <v>0</v>
      </c>
      <c r="AD303">
        <v>-3</v>
      </c>
    </row>
    <row r="304" spans="1:30" x14ac:dyDescent="0.3">
      <c r="A304">
        <v>283</v>
      </c>
      <c r="B304" t="s">
        <v>285</v>
      </c>
      <c r="C304" t="s">
        <v>102</v>
      </c>
      <c r="D304">
        <v>31</v>
      </c>
      <c r="E304">
        <v>1</v>
      </c>
      <c r="F304">
        <v>0</v>
      </c>
      <c r="G304">
        <v>1</v>
      </c>
      <c r="H304">
        <v>9.4</v>
      </c>
      <c r="I304">
        <v>0</v>
      </c>
      <c r="J304">
        <v>0</v>
      </c>
      <c r="K304">
        <v>1</v>
      </c>
      <c r="L304">
        <v>0</v>
      </c>
      <c r="M304">
        <v>0</v>
      </c>
      <c r="N304">
        <v>1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0</v>
      </c>
      <c r="X304">
        <v>0</v>
      </c>
      <c r="Y304">
        <v>0</v>
      </c>
      <c r="Z304">
        <v>0</v>
      </c>
      <c r="AA304">
        <v>1.5</v>
      </c>
      <c r="AB304">
        <v>0</v>
      </c>
      <c r="AC304">
        <v>0</v>
      </c>
      <c r="AD304">
        <v>3</v>
      </c>
    </row>
    <row r="305" spans="1:30" x14ac:dyDescent="0.3">
      <c r="A305">
        <v>283</v>
      </c>
      <c r="B305" t="s">
        <v>2159</v>
      </c>
      <c r="C305" t="s">
        <v>125</v>
      </c>
      <c r="D305">
        <v>25</v>
      </c>
      <c r="E305">
        <v>1</v>
      </c>
      <c r="F305">
        <v>0</v>
      </c>
      <c r="G305">
        <v>1</v>
      </c>
      <c r="H305">
        <v>5.5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1</v>
      </c>
      <c r="T305">
        <v>3</v>
      </c>
      <c r="U305">
        <v>4</v>
      </c>
      <c r="V305">
        <v>0</v>
      </c>
      <c r="W305">
        <v>3</v>
      </c>
      <c r="X305">
        <v>0</v>
      </c>
      <c r="Y305">
        <v>1</v>
      </c>
      <c r="Z305">
        <v>1</v>
      </c>
      <c r="AA305">
        <v>4.8</v>
      </c>
      <c r="AB305">
        <v>0</v>
      </c>
      <c r="AC305">
        <v>0</v>
      </c>
      <c r="AD305">
        <v>-15</v>
      </c>
    </row>
    <row r="306" spans="1:30" x14ac:dyDescent="0.3">
      <c r="A306">
        <v>283</v>
      </c>
      <c r="B306" t="s">
        <v>456</v>
      </c>
      <c r="C306" t="s">
        <v>44</v>
      </c>
      <c r="D306">
        <v>23</v>
      </c>
      <c r="E306">
        <v>1</v>
      </c>
      <c r="F306">
        <v>0</v>
      </c>
      <c r="G306">
        <v>1</v>
      </c>
      <c r="H306">
        <v>3.9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1</v>
      </c>
      <c r="X306">
        <v>1</v>
      </c>
      <c r="Y306">
        <v>0</v>
      </c>
      <c r="Z306">
        <v>0</v>
      </c>
      <c r="AA306">
        <v>2</v>
      </c>
      <c r="AB306">
        <v>0</v>
      </c>
      <c r="AC306">
        <v>0</v>
      </c>
      <c r="AD306">
        <v>0</v>
      </c>
    </row>
    <row r="307" spans="1:30" x14ac:dyDescent="0.3">
      <c r="A307">
        <v>283</v>
      </c>
      <c r="B307" t="s">
        <v>371</v>
      </c>
      <c r="C307" t="s">
        <v>58</v>
      </c>
      <c r="D307">
        <v>24</v>
      </c>
      <c r="E307">
        <v>1</v>
      </c>
      <c r="F307">
        <v>1</v>
      </c>
      <c r="G307">
        <v>0</v>
      </c>
      <c r="H307">
        <v>9.6</v>
      </c>
      <c r="I307">
        <v>0</v>
      </c>
      <c r="J307">
        <v>0</v>
      </c>
      <c r="K307">
        <v>4</v>
      </c>
      <c r="L307">
        <v>0</v>
      </c>
      <c r="M307">
        <v>0</v>
      </c>
      <c r="N307">
        <v>3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0</v>
      </c>
      <c r="W307">
        <v>1</v>
      </c>
      <c r="X307">
        <v>0</v>
      </c>
      <c r="Y307">
        <v>0</v>
      </c>
      <c r="Z307">
        <v>1</v>
      </c>
      <c r="AA307">
        <v>0.2</v>
      </c>
      <c r="AB307">
        <v>0</v>
      </c>
      <c r="AC307">
        <v>0</v>
      </c>
      <c r="AD307">
        <v>-3</v>
      </c>
    </row>
    <row r="308" spans="1:30" x14ac:dyDescent="0.3">
      <c r="A308">
        <v>283</v>
      </c>
      <c r="B308" t="s">
        <v>434</v>
      </c>
      <c r="C308" t="s">
        <v>98</v>
      </c>
      <c r="D308">
        <v>19</v>
      </c>
      <c r="E308">
        <v>1</v>
      </c>
      <c r="F308">
        <v>0</v>
      </c>
      <c r="G308">
        <v>1</v>
      </c>
      <c r="H308">
        <v>12.9</v>
      </c>
      <c r="I308">
        <v>0</v>
      </c>
      <c r="J308">
        <v>0</v>
      </c>
      <c r="K308">
        <v>1</v>
      </c>
      <c r="L308">
        <v>0</v>
      </c>
      <c r="M308">
        <v>0</v>
      </c>
      <c r="N308">
        <v>1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2</v>
      </c>
      <c r="U308">
        <v>2</v>
      </c>
      <c r="V308">
        <v>0</v>
      </c>
      <c r="W308">
        <v>0</v>
      </c>
      <c r="X308">
        <v>0</v>
      </c>
      <c r="Y308">
        <v>0</v>
      </c>
      <c r="Z308">
        <v>1</v>
      </c>
      <c r="AA308">
        <v>2.4</v>
      </c>
      <c r="AB308">
        <v>0</v>
      </c>
      <c r="AC308">
        <v>0</v>
      </c>
      <c r="AD308">
        <v>1</v>
      </c>
    </row>
    <row r="309" spans="1:30" x14ac:dyDescent="0.3">
      <c r="A309">
        <v>283</v>
      </c>
      <c r="B309" t="s">
        <v>309</v>
      </c>
      <c r="C309" t="s">
        <v>106</v>
      </c>
      <c r="D309">
        <v>37</v>
      </c>
      <c r="E309">
        <v>1</v>
      </c>
      <c r="F309">
        <v>0</v>
      </c>
      <c r="G309">
        <v>1</v>
      </c>
      <c r="H309">
        <v>22.6</v>
      </c>
      <c r="I309">
        <v>0</v>
      </c>
      <c r="J309">
        <v>0</v>
      </c>
      <c r="K309">
        <v>2</v>
      </c>
      <c r="L309">
        <v>0</v>
      </c>
      <c r="M309">
        <v>0</v>
      </c>
      <c r="N309">
        <v>2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1</v>
      </c>
      <c r="AA309">
        <v>0</v>
      </c>
      <c r="AB309">
        <v>0</v>
      </c>
      <c r="AC309">
        <v>0</v>
      </c>
      <c r="AD309">
        <v>-23</v>
      </c>
    </row>
    <row r="310" spans="1:30" x14ac:dyDescent="0.3">
      <c r="A310">
        <v>283</v>
      </c>
      <c r="B310" t="s">
        <v>486</v>
      </c>
      <c r="C310" t="s">
        <v>100</v>
      </c>
      <c r="D310">
        <v>20</v>
      </c>
      <c r="E310">
        <v>1</v>
      </c>
      <c r="F310">
        <v>1</v>
      </c>
      <c r="G310">
        <v>0</v>
      </c>
      <c r="H310">
        <v>1</v>
      </c>
      <c r="I310">
        <v>0</v>
      </c>
      <c r="J310">
        <v>0</v>
      </c>
      <c r="K310">
        <v>1</v>
      </c>
      <c r="L310">
        <v>0</v>
      </c>
      <c r="M310">
        <v>0</v>
      </c>
      <c r="N310">
        <v>1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1.5</v>
      </c>
      <c r="AB310">
        <v>0</v>
      </c>
      <c r="AC310">
        <v>0</v>
      </c>
      <c r="AD310">
        <v>-4</v>
      </c>
    </row>
    <row r="311" spans="1:30" x14ac:dyDescent="0.3">
      <c r="A311">
        <v>283</v>
      </c>
      <c r="B311" t="s">
        <v>338</v>
      </c>
      <c r="C311" t="s">
        <v>135</v>
      </c>
      <c r="D311">
        <v>32</v>
      </c>
      <c r="E311">
        <v>1</v>
      </c>
      <c r="F311">
        <v>1</v>
      </c>
      <c r="G311">
        <v>0</v>
      </c>
      <c r="H311">
        <v>11.1</v>
      </c>
      <c r="I311">
        <v>0</v>
      </c>
      <c r="J311">
        <v>0</v>
      </c>
      <c r="K311">
        <v>2</v>
      </c>
      <c r="L311">
        <v>0</v>
      </c>
      <c r="M311">
        <v>0</v>
      </c>
      <c r="N311">
        <v>1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2</v>
      </c>
      <c r="U311">
        <v>2</v>
      </c>
      <c r="V311">
        <v>1</v>
      </c>
      <c r="W311">
        <v>1</v>
      </c>
      <c r="X311">
        <v>0</v>
      </c>
      <c r="Y311">
        <v>0</v>
      </c>
      <c r="Z311">
        <v>1</v>
      </c>
      <c r="AA311">
        <v>2.9</v>
      </c>
      <c r="AB311">
        <v>0</v>
      </c>
      <c r="AC311">
        <v>0</v>
      </c>
      <c r="AD311">
        <v>-9</v>
      </c>
    </row>
    <row r="312" spans="1:30" x14ac:dyDescent="0.3">
      <c r="A312">
        <v>283</v>
      </c>
      <c r="B312" t="s">
        <v>2201</v>
      </c>
      <c r="C312" t="s">
        <v>102</v>
      </c>
      <c r="D312">
        <v>25</v>
      </c>
      <c r="E312">
        <v>1</v>
      </c>
      <c r="F312">
        <v>0</v>
      </c>
      <c r="G312">
        <v>1</v>
      </c>
      <c r="H312">
        <v>15.2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2</v>
      </c>
      <c r="T312">
        <v>2</v>
      </c>
      <c r="U312">
        <v>4</v>
      </c>
      <c r="V312">
        <v>1</v>
      </c>
      <c r="W312">
        <v>1</v>
      </c>
      <c r="X312">
        <v>1</v>
      </c>
      <c r="Y312">
        <v>2</v>
      </c>
      <c r="Z312">
        <v>2</v>
      </c>
      <c r="AA312">
        <v>14.3</v>
      </c>
      <c r="AB312">
        <v>0</v>
      </c>
      <c r="AC312">
        <v>0</v>
      </c>
      <c r="AD312">
        <v>-14</v>
      </c>
    </row>
    <row r="313" spans="1:30" x14ac:dyDescent="0.3">
      <c r="A313">
        <v>283</v>
      </c>
      <c r="B313" t="s">
        <v>431</v>
      </c>
      <c r="C313" t="s">
        <v>88</v>
      </c>
      <c r="D313">
        <v>27</v>
      </c>
      <c r="E313">
        <v>1</v>
      </c>
      <c r="F313">
        <v>1</v>
      </c>
      <c r="G313">
        <v>0</v>
      </c>
      <c r="H313">
        <v>6.7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2</v>
      </c>
      <c r="U313">
        <v>2</v>
      </c>
      <c r="V313">
        <v>1</v>
      </c>
      <c r="W313">
        <v>1</v>
      </c>
      <c r="X313">
        <v>0</v>
      </c>
      <c r="Y313">
        <v>0</v>
      </c>
      <c r="Z313">
        <v>3</v>
      </c>
      <c r="AA313">
        <v>2.9</v>
      </c>
      <c r="AB313">
        <v>0</v>
      </c>
      <c r="AC313">
        <v>0</v>
      </c>
      <c r="AD313">
        <v>-4</v>
      </c>
    </row>
    <row r="314" spans="1:30" x14ac:dyDescent="0.3">
      <c r="A314">
        <v>283</v>
      </c>
      <c r="B314" t="s">
        <v>494</v>
      </c>
      <c r="C314" t="s">
        <v>157</v>
      </c>
      <c r="D314">
        <v>19</v>
      </c>
      <c r="E314">
        <v>1</v>
      </c>
      <c r="F314">
        <v>1</v>
      </c>
      <c r="G314">
        <v>0</v>
      </c>
      <c r="H314">
        <v>4.2</v>
      </c>
      <c r="I314">
        <v>0</v>
      </c>
      <c r="J314">
        <v>0</v>
      </c>
      <c r="K314">
        <v>1</v>
      </c>
      <c r="L314">
        <v>0</v>
      </c>
      <c r="M314">
        <v>0</v>
      </c>
      <c r="N314">
        <v>1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-11</v>
      </c>
    </row>
    <row r="315" spans="1:30" x14ac:dyDescent="0.3">
      <c r="A315">
        <v>283</v>
      </c>
      <c r="B315" t="s">
        <v>441</v>
      </c>
      <c r="C315" t="s">
        <v>104</v>
      </c>
      <c r="D315">
        <v>22</v>
      </c>
      <c r="E315">
        <v>1</v>
      </c>
      <c r="F315">
        <v>1</v>
      </c>
      <c r="G315">
        <v>0</v>
      </c>
      <c r="H315">
        <v>8.8000000000000007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2</v>
      </c>
      <c r="U315">
        <v>2</v>
      </c>
      <c r="V315">
        <v>1</v>
      </c>
      <c r="W315">
        <v>0</v>
      </c>
      <c r="X315">
        <v>0</v>
      </c>
      <c r="Y315">
        <v>0</v>
      </c>
      <c r="Z315">
        <v>3</v>
      </c>
      <c r="AA315">
        <v>3.9</v>
      </c>
      <c r="AB315">
        <v>0</v>
      </c>
      <c r="AC315">
        <v>0</v>
      </c>
      <c r="AD315">
        <v>9</v>
      </c>
    </row>
    <row r="316" spans="1:30" x14ac:dyDescent="0.3">
      <c r="A316">
        <v>283</v>
      </c>
      <c r="B316" t="s">
        <v>2501</v>
      </c>
      <c r="C316" t="s">
        <v>135</v>
      </c>
      <c r="D316">
        <v>28</v>
      </c>
      <c r="E316">
        <v>1</v>
      </c>
      <c r="F316">
        <v>1</v>
      </c>
      <c r="G316">
        <v>0</v>
      </c>
      <c r="H316">
        <v>1.8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1.2</v>
      </c>
      <c r="AB316">
        <v>0</v>
      </c>
      <c r="AC316">
        <v>0</v>
      </c>
      <c r="AD316">
        <v>-4</v>
      </c>
    </row>
  </sheetData>
  <hyperlinks>
    <hyperlink ref="A1" r:id="rId1" xr:uid="{7B36F26A-DBF5-4D00-97D7-34E01CC4A4B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CF060-8792-4C8A-BF42-3AD051A9F11A}">
  <sheetPr codeName="Sheet4">
    <tabColor theme="5"/>
  </sheetPr>
  <dimension ref="A1:AD481"/>
  <sheetViews>
    <sheetView topLeftCell="A445" zoomScale="75" zoomScaleNormal="75" workbookViewId="0">
      <selection activeCell="A452" sqref="A452:AD457"/>
    </sheetView>
  </sheetViews>
  <sheetFormatPr defaultRowHeight="14.4" x14ac:dyDescent="0.3"/>
  <cols>
    <col min="2" max="2" width="26.21875" customWidth="1"/>
  </cols>
  <sheetData>
    <row r="1" spans="1:30" x14ac:dyDescent="0.3">
      <c r="A1" s="1" t="s">
        <v>2439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</row>
    <row r="2" spans="1:30" x14ac:dyDescent="0.3">
      <c r="A2">
        <v>1</v>
      </c>
      <c r="B2" s="207" t="s">
        <v>132</v>
      </c>
      <c r="C2" t="s">
        <v>106</v>
      </c>
      <c r="D2">
        <v>33</v>
      </c>
      <c r="E2">
        <v>9</v>
      </c>
      <c r="F2">
        <v>7</v>
      </c>
      <c r="G2">
        <v>2</v>
      </c>
      <c r="H2">
        <v>38.200000000000003</v>
      </c>
      <c r="I2">
        <v>20.3</v>
      </c>
      <c r="J2">
        <v>6</v>
      </c>
      <c r="K2">
        <v>15.1</v>
      </c>
      <c r="L2">
        <v>39.700000000000003</v>
      </c>
      <c r="M2">
        <v>2.6</v>
      </c>
      <c r="N2">
        <v>7.4</v>
      </c>
      <c r="O2">
        <v>34.299999999999997</v>
      </c>
      <c r="P2">
        <v>5.8</v>
      </c>
      <c r="Q2">
        <v>6.6</v>
      </c>
      <c r="R2">
        <v>88.1</v>
      </c>
      <c r="S2">
        <v>1.3</v>
      </c>
      <c r="T2">
        <v>5.8</v>
      </c>
      <c r="U2">
        <v>7.1</v>
      </c>
      <c r="V2">
        <v>11.6</v>
      </c>
      <c r="W2">
        <v>3.1</v>
      </c>
      <c r="X2">
        <v>1</v>
      </c>
      <c r="Y2">
        <v>0.2</v>
      </c>
      <c r="Z2">
        <v>1.6</v>
      </c>
      <c r="AA2">
        <v>46.8</v>
      </c>
      <c r="AB2">
        <v>6</v>
      </c>
      <c r="AC2">
        <v>1</v>
      </c>
      <c r="AD2">
        <v>7.3</v>
      </c>
    </row>
    <row r="3" spans="1:30" x14ac:dyDescent="0.3">
      <c r="A3">
        <v>2</v>
      </c>
      <c r="B3" s="207" t="s">
        <v>29</v>
      </c>
      <c r="C3" t="s">
        <v>30</v>
      </c>
      <c r="D3">
        <v>33</v>
      </c>
      <c r="E3">
        <v>14</v>
      </c>
      <c r="F3">
        <v>8</v>
      </c>
      <c r="G3">
        <v>6</v>
      </c>
      <c r="H3">
        <v>37.6</v>
      </c>
      <c r="I3">
        <v>23.9</v>
      </c>
      <c r="J3">
        <v>8.6</v>
      </c>
      <c r="K3">
        <v>16.5</v>
      </c>
      <c r="L3">
        <v>51.9</v>
      </c>
      <c r="M3">
        <v>1.1000000000000001</v>
      </c>
      <c r="N3">
        <v>2.6</v>
      </c>
      <c r="O3">
        <v>43.2</v>
      </c>
      <c r="P3">
        <v>5.6</v>
      </c>
      <c r="Q3">
        <v>6.8</v>
      </c>
      <c r="R3">
        <v>82.1</v>
      </c>
      <c r="S3">
        <v>0.6</v>
      </c>
      <c r="T3">
        <v>4.4000000000000004</v>
      </c>
      <c r="U3">
        <v>5.0999999999999996</v>
      </c>
      <c r="V3">
        <v>5.3</v>
      </c>
      <c r="W3">
        <v>1.8</v>
      </c>
      <c r="X3">
        <v>1.6</v>
      </c>
      <c r="Y3">
        <v>0.4</v>
      </c>
      <c r="Z3">
        <v>2.1</v>
      </c>
      <c r="AA3">
        <v>42.1</v>
      </c>
      <c r="AB3">
        <v>3</v>
      </c>
      <c r="AC3">
        <v>0</v>
      </c>
      <c r="AD3">
        <v>0.1</v>
      </c>
    </row>
    <row r="4" spans="1:30" x14ac:dyDescent="0.3">
      <c r="A4">
        <v>3</v>
      </c>
      <c r="B4" s="207" t="s">
        <v>31</v>
      </c>
      <c r="C4" t="s">
        <v>30</v>
      </c>
      <c r="D4">
        <v>28</v>
      </c>
      <c r="E4">
        <v>15</v>
      </c>
      <c r="F4">
        <v>9</v>
      </c>
      <c r="G4">
        <v>6</v>
      </c>
      <c r="H4">
        <v>37.5</v>
      </c>
      <c r="I4">
        <v>28.7</v>
      </c>
      <c r="J4">
        <v>10.3</v>
      </c>
      <c r="K4">
        <v>19</v>
      </c>
      <c r="L4">
        <v>54</v>
      </c>
      <c r="M4">
        <v>2.7</v>
      </c>
      <c r="N4">
        <v>6.3</v>
      </c>
      <c r="O4">
        <v>43.2</v>
      </c>
      <c r="P4">
        <v>5.5</v>
      </c>
      <c r="Q4">
        <v>6.2</v>
      </c>
      <c r="R4">
        <v>88.2</v>
      </c>
      <c r="S4">
        <v>0.8</v>
      </c>
      <c r="T4">
        <v>2.6</v>
      </c>
      <c r="U4">
        <v>3.4</v>
      </c>
      <c r="V4">
        <v>4.5</v>
      </c>
      <c r="W4">
        <v>2.6</v>
      </c>
      <c r="X4">
        <v>0.6</v>
      </c>
      <c r="Y4">
        <v>0.4</v>
      </c>
      <c r="Z4">
        <v>1.5</v>
      </c>
      <c r="AA4">
        <v>40</v>
      </c>
      <c r="AB4">
        <v>0</v>
      </c>
      <c r="AC4">
        <v>0</v>
      </c>
      <c r="AD4">
        <v>0.9</v>
      </c>
    </row>
    <row r="5" spans="1:30" x14ac:dyDescent="0.3">
      <c r="A5">
        <v>4</v>
      </c>
      <c r="B5" s="207" t="s">
        <v>43</v>
      </c>
      <c r="C5" t="s">
        <v>88</v>
      </c>
      <c r="D5">
        <v>31</v>
      </c>
      <c r="E5">
        <v>11</v>
      </c>
      <c r="F5">
        <v>4</v>
      </c>
      <c r="G5">
        <v>7</v>
      </c>
      <c r="H5">
        <v>37.200000000000003</v>
      </c>
      <c r="I5">
        <v>25.9</v>
      </c>
      <c r="J5">
        <v>9.3000000000000007</v>
      </c>
      <c r="K5">
        <v>19.3</v>
      </c>
      <c r="L5">
        <v>48.1</v>
      </c>
      <c r="M5">
        <v>2.6</v>
      </c>
      <c r="N5">
        <v>7.5</v>
      </c>
      <c r="O5">
        <v>35.4</v>
      </c>
      <c r="P5">
        <v>4.7</v>
      </c>
      <c r="Q5">
        <v>5.2</v>
      </c>
      <c r="R5">
        <v>91.2</v>
      </c>
      <c r="S5">
        <v>1.1000000000000001</v>
      </c>
      <c r="T5">
        <v>4.5</v>
      </c>
      <c r="U5">
        <v>5.6</v>
      </c>
      <c r="V5">
        <v>5.5</v>
      </c>
      <c r="W5">
        <v>1.8</v>
      </c>
      <c r="X5">
        <v>1.2</v>
      </c>
      <c r="Y5">
        <v>0.7</v>
      </c>
      <c r="Z5">
        <v>2.8</v>
      </c>
      <c r="AA5">
        <v>44.9</v>
      </c>
      <c r="AB5">
        <v>1</v>
      </c>
      <c r="AC5">
        <v>0</v>
      </c>
      <c r="AD5">
        <v>2.8</v>
      </c>
    </row>
    <row r="6" spans="1:30" x14ac:dyDescent="0.3">
      <c r="A6">
        <v>5</v>
      </c>
      <c r="B6" s="207" t="s">
        <v>107</v>
      </c>
      <c r="C6" t="s">
        <v>108</v>
      </c>
      <c r="D6">
        <v>28</v>
      </c>
      <c r="E6">
        <v>15</v>
      </c>
      <c r="F6">
        <v>8</v>
      </c>
      <c r="G6">
        <v>7</v>
      </c>
      <c r="H6">
        <v>37</v>
      </c>
      <c r="I6">
        <v>20.6</v>
      </c>
      <c r="J6">
        <v>8.1</v>
      </c>
      <c r="K6">
        <v>17.600000000000001</v>
      </c>
      <c r="L6">
        <v>45.8</v>
      </c>
      <c r="M6">
        <v>1.2</v>
      </c>
      <c r="N6">
        <v>4.2</v>
      </c>
      <c r="O6">
        <v>28.6</v>
      </c>
      <c r="P6">
        <v>3.3</v>
      </c>
      <c r="Q6">
        <v>4.3</v>
      </c>
      <c r="R6">
        <v>76.599999999999994</v>
      </c>
      <c r="S6">
        <v>2</v>
      </c>
      <c r="T6">
        <v>6.3</v>
      </c>
      <c r="U6">
        <v>8.3000000000000007</v>
      </c>
      <c r="V6">
        <v>5.4</v>
      </c>
      <c r="W6">
        <v>2.4</v>
      </c>
      <c r="X6">
        <v>0.8</v>
      </c>
      <c r="Y6">
        <v>0.3</v>
      </c>
      <c r="Z6">
        <v>3.1</v>
      </c>
      <c r="AA6">
        <v>39.6</v>
      </c>
      <c r="AB6">
        <v>6</v>
      </c>
      <c r="AC6">
        <v>0</v>
      </c>
      <c r="AD6">
        <v>1.5</v>
      </c>
    </row>
    <row r="7" spans="1:30" x14ac:dyDescent="0.3">
      <c r="A7">
        <v>6</v>
      </c>
      <c r="B7" s="207" t="s">
        <v>214</v>
      </c>
      <c r="C7" t="s">
        <v>135</v>
      </c>
      <c r="D7">
        <v>31</v>
      </c>
      <c r="E7">
        <v>13</v>
      </c>
      <c r="F7">
        <v>7</v>
      </c>
      <c r="G7">
        <v>6</v>
      </c>
      <c r="H7">
        <v>36.9</v>
      </c>
      <c r="I7">
        <v>27.5</v>
      </c>
      <c r="J7">
        <v>9.6999999999999993</v>
      </c>
      <c r="K7">
        <v>17.5</v>
      </c>
      <c r="L7">
        <v>55.3</v>
      </c>
      <c r="M7">
        <v>2.6</v>
      </c>
      <c r="N7">
        <v>5.4</v>
      </c>
      <c r="O7">
        <v>48.6</v>
      </c>
      <c r="P7">
        <v>5.5</v>
      </c>
      <c r="Q7">
        <v>6.4</v>
      </c>
      <c r="R7">
        <v>86.7</v>
      </c>
      <c r="S7">
        <v>0.9</v>
      </c>
      <c r="T7">
        <v>5.7</v>
      </c>
      <c r="U7">
        <v>6.6</v>
      </c>
      <c r="V7">
        <v>3.8</v>
      </c>
      <c r="W7">
        <v>2</v>
      </c>
      <c r="X7">
        <v>1.8</v>
      </c>
      <c r="Y7">
        <v>0.5</v>
      </c>
      <c r="Z7">
        <v>2.2000000000000002</v>
      </c>
      <c r="AA7">
        <v>46.1</v>
      </c>
      <c r="AB7">
        <v>2</v>
      </c>
      <c r="AC7">
        <v>0</v>
      </c>
      <c r="AD7">
        <v>0.8</v>
      </c>
    </row>
    <row r="8" spans="1:30" x14ac:dyDescent="0.3">
      <c r="A8">
        <v>7</v>
      </c>
      <c r="B8" s="207" t="s">
        <v>101</v>
      </c>
      <c r="C8" t="s">
        <v>102</v>
      </c>
      <c r="D8">
        <v>25</v>
      </c>
      <c r="E8">
        <v>13</v>
      </c>
      <c r="F8">
        <v>7</v>
      </c>
      <c r="G8">
        <v>6</v>
      </c>
      <c r="H8">
        <v>36.799999999999997</v>
      </c>
      <c r="I8">
        <v>28.6</v>
      </c>
      <c r="J8">
        <v>9.6999999999999993</v>
      </c>
      <c r="K8">
        <v>20.9</v>
      </c>
      <c r="L8">
        <v>46.3</v>
      </c>
      <c r="M8">
        <v>2.8</v>
      </c>
      <c r="N8">
        <v>9.5</v>
      </c>
      <c r="O8">
        <v>29.3</v>
      </c>
      <c r="P8">
        <v>6.5</v>
      </c>
      <c r="Q8">
        <v>8</v>
      </c>
      <c r="R8">
        <v>80.8</v>
      </c>
      <c r="S8">
        <v>0.8</v>
      </c>
      <c r="T8">
        <v>8.6</v>
      </c>
      <c r="U8">
        <v>9.5</v>
      </c>
      <c r="V8">
        <v>5</v>
      </c>
      <c r="W8">
        <v>3.1</v>
      </c>
      <c r="X8">
        <v>1</v>
      </c>
      <c r="Y8">
        <v>0.5</v>
      </c>
      <c r="Z8">
        <v>2.2000000000000002</v>
      </c>
      <c r="AA8">
        <v>48.8</v>
      </c>
      <c r="AB8">
        <v>6</v>
      </c>
      <c r="AC8">
        <v>0</v>
      </c>
      <c r="AD8">
        <v>2.5</v>
      </c>
    </row>
    <row r="9" spans="1:30" x14ac:dyDescent="0.3">
      <c r="A9">
        <v>8</v>
      </c>
      <c r="B9" s="207" t="s">
        <v>111</v>
      </c>
      <c r="C9" t="s">
        <v>102</v>
      </c>
      <c r="D9">
        <v>26</v>
      </c>
      <c r="E9">
        <v>14</v>
      </c>
      <c r="F9">
        <v>8</v>
      </c>
      <c r="G9">
        <v>6</v>
      </c>
      <c r="H9">
        <v>36.700000000000003</v>
      </c>
      <c r="I9">
        <v>27.9</v>
      </c>
      <c r="J9">
        <v>11.1</v>
      </c>
      <c r="K9">
        <v>21.4</v>
      </c>
      <c r="L9">
        <v>51.8</v>
      </c>
      <c r="M9">
        <v>2.4</v>
      </c>
      <c r="N9">
        <v>6.6</v>
      </c>
      <c r="O9">
        <v>35.5</v>
      </c>
      <c r="P9">
        <v>3.4</v>
      </c>
      <c r="Q9">
        <v>4.5999999999999996</v>
      </c>
      <c r="R9">
        <v>73.400000000000006</v>
      </c>
      <c r="S9">
        <v>1</v>
      </c>
      <c r="T9">
        <v>5.4</v>
      </c>
      <c r="U9">
        <v>6.4</v>
      </c>
      <c r="V9">
        <v>4.0999999999999996</v>
      </c>
      <c r="W9">
        <v>2.6</v>
      </c>
      <c r="X9">
        <v>1.1000000000000001</v>
      </c>
      <c r="Y9">
        <v>0.3</v>
      </c>
      <c r="Z9">
        <v>2.2000000000000002</v>
      </c>
      <c r="AA9">
        <v>43.4</v>
      </c>
      <c r="AB9">
        <v>3</v>
      </c>
      <c r="AC9">
        <v>0</v>
      </c>
      <c r="AD9">
        <v>3.6</v>
      </c>
    </row>
    <row r="10" spans="1:30" x14ac:dyDescent="0.3">
      <c r="A10">
        <v>9</v>
      </c>
      <c r="B10" s="207" t="s">
        <v>203</v>
      </c>
      <c r="C10" t="s">
        <v>108</v>
      </c>
      <c r="D10">
        <v>29</v>
      </c>
      <c r="E10">
        <v>14</v>
      </c>
      <c r="F10">
        <v>8</v>
      </c>
      <c r="G10">
        <v>6</v>
      </c>
      <c r="H10">
        <v>36.700000000000003</v>
      </c>
      <c r="I10">
        <v>19.7</v>
      </c>
      <c r="J10">
        <v>6.7</v>
      </c>
      <c r="K10">
        <v>16.2</v>
      </c>
      <c r="L10">
        <v>41.4</v>
      </c>
      <c r="M10">
        <v>3.4</v>
      </c>
      <c r="N10">
        <v>9.1999999999999993</v>
      </c>
      <c r="O10">
        <v>36.4</v>
      </c>
      <c r="P10">
        <v>2.9</v>
      </c>
      <c r="Q10">
        <v>3.2</v>
      </c>
      <c r="R10">
        <v>91.1</v>
      </c>
      <c r="S10">
        <v>0.2</v>
      </c>
      <c r="T10">
        <v>3.3</v>
      </c>
      <c r="U10">
        <v>3.5</v>
      </c>
      <c r="V10">
        <v>8.4</v>
      </c>
      <c r="W10">
        <v>2.4</v>
      </c>
      <c r="X10">
        <v>2.4</v>
      </c>
      <c r="Y10">
        <v>0.4</v>
      </c>
      <c r="Z10">
        <v>2.4</v>
      </c>
      <c r="AA10">
        <v>42.3</v>
      </c>
      <c r="AB10">
        <v>3</v>
      </c>
      <c r="AC10">
        <v>0</v>
      </c>
      <c r="AD10">
        <v>7.4</v>
      </c>
    </row>
    <row r="11" spans="1:30" x14ac:dyDescent="0.3">
      <c r="A11">
        <v>10</v>
      </c>
      <c r="B11" s="207" t="s">
        <v>199</v>
      </c>
      <c r="C11" t="s">
        <v>113</v>
      </c>
      <c r="D11">
        <v>26</v>
      </c>
      <c r="E11">
        <v>15</v>
      </c>
      <c r="F11">
        <v>10</v>
      </c>
      <c r="G11">
        <v>5</v>
      </c>
      <c r="H11">
        <v>36.6</v>
      </c>
      <c r="I11">
        <v>20.9</v>
      </c>
      <c r="J11">
        <v>8.3000000000000007</v>
      </c>
      <c r="K11">
        <v>13.6</v>
      </c>
      <c r="L11">
        <v>60.8</v>
      </c>
      <c r="M11">
        <v>0.3</v>
      </c>
      <c r="N11">
        <v>0.7</v>
      </c>
      <c r="O11">
        <v>40</v>
      </c>
      <c r="P11">
        <v>4.0999999999999996</v>
      </c>
      <c r="Q11">
        <v>5.6</v>
      </c>
      <c r="R11">
        <v>73.8</v>
      </c>
      <c r="S11">
        <v>4</v>
      </c>
      <c r="T11">
        <v>8.8000000000000007</v>
      </c>
      <c r="U11">
        <v>12.8</v>
      </c>
      <c r="V11">
        <v>8.5</v>
      </c>
      <c r="W11">
        <v>2.7</v>
      </c>
      <c r="X11">
        <v>0.7</v>
      </c>
      <c r="Y11">
        <v>0.7</v>
      </c>
      <c r="Z11">
        <v>3.3</v>
      </c>
      <c r="AA11">
        <v>50.3</v>
      </c>
      <c r="AB11">
        <v>13</v>
      </c>
      <c r="AC11">
        <v>5</v>
      </c>
      <c r="AD11">
        <v>1.8</v>
      </c>
    </row>
    <row r="12" spans="1:30" x14ac:dyDescent="0.3">
      <c r="A12">
        <v>11</v>
      </c>
      <c r="B12" s="207" t="s">
        <v>95</v>
      </c>
      <c r="C12" t="s">
        <v>96</v>
      </c>
      <c r="D12">
        <v>32</v>
      </c>
      <c r="E12">
        <v>11</v>
      </c>
      <c r="F12">
        <v>3</v>
      </c>
      <c r="G12">
        <v>8</v>
      </c>
      <c r="H12">
        <v>36.6</v>
      </c>
      <c r="I12">
        <v>31.8</v>
      </c>
      <c r="J12">
        <v>9</v>
      </c>
      <c r="K12">
        <v>21.2</v>
      </c>
      <c r="L12">
        <v>42.5</v>
      </c>
      <c r="M12">
        <v>3.6</v>
      </c>
      <c r="N12">
        <v>11.2</v>
      </c>
      <c r="O12">
        <v>32.5</v>
      </c>
      <c r="P12">
        <v>10.199999999999999</v>
      </c>
      <c r="Q12">
        <v>11.4</v>
      </c>
      <c r="R12">
        <v>89.6</v>
      </c>
      <c r="S12">
        <v>1.3</v>
      </c>
      <c r="T12">
        <v>5.4</v>
      </c>
      <c r="U12">
        <v>6.6</v>
      </c>
      <c r="V12">
        <v>7.7</v>
      </c>
      <c r="W12">
        <v>3.8</v>
      </c>
      <c r="X12">
        <v>1.1000000000000001</v>
      </c>
      <c r="Y12">
        <v>0.4</v>
      </c>
      <c r="Z12">
        <v>1.8</v>
      </c>
      <c r="AA12">
        <v>51.9</v>
      </c>
      <c r="AB12">
        <v>3</v>
      </c>
      <c r="AC12">
        <v>1</v>
      </c>
      <c r="AD12">
        <v>-2.5</v>
      </c>
    </row>
    <row r="13" spans="1:30" x14ac:dyDescent="0.3">
      <c r="A13">
        <v>12</v>
      </c>
      <c r="B13" s="207" t="s">
        <v>147</v>
      </c>
      <c r="C13" t="s">
        <v>104</v>
      </c>
      <c r="D13">
        <v>26</v>
      </c>
      <c r="E13">
        <v>13</v>
      </c>
      <c r="F13">
        <v>6</v>
      </c>
      <c r="G13">
        <v>7</v>
      </c>
      <c r="H13">
        <v>36.200000000000003</v>
      </c>
      <c r="I13">
        <v>18.5</v>
      </c>
      <c r="J13">
        <v>7.4</v>
      </c>
      <c r="K13">
        <v>17.7</v>
      </c>
      <c r="L13">
        <v>41.7</v>
      </c>
      <c r="M13">
        <v>1.1000000000000001</v>
      </c>
      <c r="N13">
        <v>4.3</v>
      </c>
      <c r="O13">
        <v>25</v>
      </c>
      <c r="P13">
        <v>2.7</v>
      </c>
      <c r="Q13">
        <v>3.4</v>
      </c>
      <c r="R13">
        <v>79.5</v>
      </c>
      <c r="S13">
        <v>0.7</v>
      </c>
      <c r="T13">
        <v>3.7</v>
      </c>
      <c r="U13">
        <v>4.4000000000000004</v>
      </c>
      <c r="V13">
        <v>6.5</v>
      </c>
      <c r="W13">
        <v>1.7</v>
      </c>
      <c r="X13">
        <v>1.5</v>
      </c>
      <c r="Y13">
        <v>0.1</v>
      </c>
      <c r="Z13">
        <v>1.3</v>
      </c>
      <c r="AA13">
        <v>36.6</v>
      </c>
      <c r="AB13">
        <v>1</v>
      </c>
      <c r="AC13">
        <v>0</v>
      </c>
      <c r="AD13">
        <v>-4.5</v>
      </c>
    </row>
    <row r="14" spans="1:30" x14ac:dyDescent="0.3">
      <c r="A14">
        <v>13</v>
      </c>
      <c r="B14" s="207" t="s">
        <v>134</v>
      </c>
      <c r="C14" t="s">
        <v>135</v>
      </c>
      <c r="D14">
        <v>32</v>
      </c>
      <c r="E14">
        <v>12</v>
      </c>
      <c r="F14">
        <v>5</v>
      </c>
      <c r="G14">
        <v>7</v>
      </c>
      <c r="H14">
        <v>36</v>
      </c>
      <c r="I14">
        <v>25.8</v>
      </c>
      <c r="J14">
        <v>8.6</v>
      </c>
      <c r="K14">
        <v>19.3</v>
      </c>
      <c r="L14">
        <v>44.6</v>
      </c>
      <c r="M14">
        <v>2.2999999999999998</v>
      </c>
      <c r="N14">
        <v>7.2</v>
      </c>
      <c r="O14">
        <v>32.6</v>
      </c>
      <c r="P14">
        <v>6.3</v>
      </c>
      <c r="Q14">
        <v>7.3</v>
      </c>
      <c r="R14">
        <v>86.2</v>
      </c>
      <c r="S14">
        <v>1.1000000000000001</v>
      </c>
      <c r="T14">
        <v>5.0999999999999996</v>
      </c>
      <c r="U14">
        <v>6.2</v>
      </c>
      <c r="V14">
        <v>4.8</v>
      </c>
      <c r="W14">
        <v>2.6</v>
      </c>
      <c r="X14">
        <v>1.6</v>
      </c>
      <c r="Y14">
        <v>0.4</v>
      </c>
      <c r="Z14">
        <v>3.3</v>
      </c>
      <c r="AA14">
        <v>43.7</v>
      </c>
      <c r="AB14">
        <v>2</v>
      </c>
      <c r="AC14">
        <v>0</v>
      </c>
      <c r="AD14">
        <v>1.3</v>
      </c>
    </row>
    <row r="15" spans="1:30" x14ac:dyDescent="0.3">
      <c r="A15">
        <v>14</v>
      </c>
      <c r="B15" s="207" t="s">
        <v>70</v>
      </c>
      <c r="C15" t="s">
        <v>71</v>
      </c>
      <c r="D15">
        <v>26</v>
      </c>
      <c r="E15">
        <v>15</v>
      </c>
      <c r="F15">
        <v>8</v>
      </c>
      <c r="G15">
        <v>7</v>
      </c>
      <c r="H15">
        <v>35.9</v>
      </c>
      <c r="I15">
        <v>31.6</v>
      </c>
      <c r="J15">
        <v>11.7</v>
      </c>
      <c r="K15">
        <v>21.3</v>
      </c>
      <c r="L15">
        <v>54.7</v>
      </c>
      <c r="M15">
        <v>2.1</v>
      </c>
      <c r="N15">
        <v>5.3</v>
      </c>
      <c r="O15">
        <v>39.200000000000003</v>
      </c>
      <c r="P15">
        <v>6.2</v>
      </c>
      <c r="Q15">
        <v>7.3</v>
      </c>
      <c r="R15">
        <v>85.3</v>
      </c>
      <c r="S15">
        <v>1.3</v>
      </c>
      <c r="T15">
        <v>3.5</v>
      </c>
      <c r="U15">
        <v>4.8</v>
      </c>
      <c r="V15">
        <v>5.2</v>
      </c>
      <c r="W15">
        <v>3.1</v>
      </c>
      <c r="X15">
        <v>0.9</v>
      </c>
      <c r="Y15">
        <v>0.4</v>
      </c>
      <c r="Z15">
        <v>3.3</v>
      </c>
      <c r="AA15">
        <v>45.8</v>
      </c>
      <c r="AB15">
        <v>1</v>
      </c>
      <c r="AC15">
        <v>0</v>
      </c>
      <c r="AD15">
        <v>3.7</v>
      </c>
    </row>
    <row r="16" spans="1:30" x14ac:dyDescent="0.3">
      <c r="A16">
        <v>15</v>
      </c>
      <c r="B16" s="207" t="s">
        <v>99</v>
      </c>
      <c r="C16" t="s">
        <v>100</v>
      </c>
      <c r="D16">
        <v>35</v>
      </c>
      <c r="E16">
        <v>13</v>
      </c>
      <c r="F16">
        <v>6</v>
      </c>
      <c r="G16">
        <v>7</v>
      </c>
      <c r="H16">
        <v>35.9</v>
      </c>
      <c r="I16">
        <v>30</v>
      </c>
      <c r="J16">
        <v>10.8</v>
      </c>
      <c r="K16">
        <v>21.5</v>
      </c>
      <c r="L16">
        <v>50.2</v>
      </c>
      <c r="M16">
        <v>5</v>
      </c>
      <c r="N16">
        <v>11.6</v>
      </c>
      <c r="O16">
        <v>43</v>
      </c>
      <c r="P16">
        <v>3.5</v>
      </c>
      <c r="Q16">
        <v>4</v>
      </c>
      <c r="R16">
        <v>86.5</v>
      </c>
      <c r="S16">
        <v>1.1000000000000001</v>
      </c>
      <c r="T16">
        <v>4.9000000000000004</v>
      </c>
      <c r="U16">
        <v>6</v>
      </c>
      <c r="V16">
        <v>6.2</v>
      </c>
      <c r="W16">
        <v>3.6</v>
      </c>
      <c r="X16">
        <v>0.9</v>
      </c>
      <c r="Y16">
        <v>0.2</v>
      </c>
      <c r="Z16">
        <v>2.2000000000000002</v>
      </c>
      <c r="AA16">
        <v>46</v>
      </c>
      <c r="AB16">
        <v>1</v>
      </c>
      <c r="AC16">
        <v>0</v>
      </c>
      <c r="AD16">
        <v>3</v>
      </c>
    </row>
    <row r="17" spans="1:30" x14ac:dyDescent="0.3">
      <c r="A17">
        <v>16</v>
      </c>
      <c r="B17" s="207" t="s">
        <v>176</v>
      </c>
      <c r="C17" t="s">
        <v>96</v>
      </c>
      <c r="D17">
        <v>29</v>
      </c>
      <c r="E17">
        <v>8</v>
      </c>
      <c r="F17">
        <v>2</v>
      </c>
      <c r="G17">
        <v>6</v>
      </c>
      <c r="H17">
        <v>35.799999999999997</v>
      </c>
      <c r="I17">
        <v>19.5</v>
      </c>
      <c r="J17">
        <v>5.8</v>
      </c>
      <c r="K17">
        <v>14</v>
      </c>
      <c r="L17">
        <v>41.1</v>
      </c>
      <c r="M17">
        <v>2.5</v>
      </c>
      <c r="N17">
        <v>6.8</v>
      </c>
      <c r="O17">
        <v>37</v>
      </c>
      <c r="P17">
        <v>5.5</v>
      </c>
      <c r="Q17">
        <v>6.5</v>
      </c>
      <c r="R17">
        <v>84.6</v>
      </c>
      <c r="S17">
        <v>0.8</v>
      </c>
      <c r="T17">
        <v>4.8</v>
      </c>
      <c r="U17">
        <v>5.5</v>
      </c>
      <c r="V17">
        <v>3</v>
      </c>
      <c r="W17">
        <v>1.9</v>
      </c>
      <c r="X17">
        <v>0.9</v>
      </c>
      <c r="Y17">
        <v>1.1000000000000001</v>
      </c>
      <c r="Z17">
        <v>2.2999999999999998</v>
      </c>
      <c r="AA17">
        <v>34.700000000000003</v>
      </c>
      <c r="AB17">
        <v>1</v>
      </c>
      <c r="AC17">
        <v>0</v>
      </c>
      <c r="AD17">
        <v>-6.5</v>
      </c>
    </row>
    <row r="18" spans="1:30" x14ac:dyDescent="0.3">
      <c r="A18">
        <v>17</v>
      </c>
      <c r="B18" s="207" t="s">
        <v>365</v>
      </c>
      <c r="C18" t="s">
        <v>94</v>
      </c>
      <c r="D18">
        <v>23</v>
      </c>
      <c r="E18">
        <v>14</v>
      </c>
      <c r="F18">
        <v>10</v>
      </c>
      <c r="G18">
        <v>4</v>
      </c>
      <c r="H18">
        <v>35.799999999999997</v>
      </c>
      <c r="I18">
        <v>21.6</v>
      </c>
      <c r="J18">
        <v>7.9</v>
      </c>
      <c r="K18">
        <v>16.8</v>
      </c>
      <c r="L18">
        <v>46.8</v>
      </c>
      <c r="M18">
        <v>2.4</v>
      </c>
      <c r="N18">
        <v>6.1</v>
      </c>
      <c r="O18">
        <v>38.799999999999997</v>
      </c>
      <c r="P18">
        <v>3.6</v>
      </c>
      <c r="Q18">
        <v>4.2</v>
      </c>
      <c r="R18">
        <v>84.7</v>
      </c>
      <c r="S18">
        <v>0.4</v>
      </c>
      <c r="T18">
        <v>2.2999999999999998</v>
      </c>
      <c r="U18">
        <v>2.6</v>
      </c>
      <c r="V18">
        <v>7.3</v>
      </c>
      <c r="W18">
        <v>2.8</v>
      </c>
      <c r="X18">
        <v>1.2</v>
      </c>
      <c r="Y18">
        <v>0.2</v>
      </c>
      <c r="Z18">
        <v>2.2000000000000002</v>
      </c>
      <c r="AA18">
        <v>37.200000000000003</v>
      </c>
      <c r="AB18">
        <v>2</v>
      </c>
      <c r="AC18">
        <v>0</v>
      </c>
      <c r="AD18">
        <v>11.4</v>
      </c>
    </row>
    <row r="19" spans="1:30" x14ac:dyDescent="0.3">
      <c r="A19">
        <v>18</v>
      </c>
      <c r="B19" s="207" t="s">
        <v>87</v>
      </c>
      <c r="C19" t="s">
        <v>88</v>
      </c>
      <c r="D19">
        <v>24</v>
      </c>
      <c r="E19">
        <v>10</v>
      </c>
      <c r="F19">
        <v>3</v>
      </c>
      <c r="G19">
        <v>7</v>
      </c>
      <c r="H19">
        <v>35.799999999999997</v>
      </c>
      <c r="I19">
        <v>31.4</v>
      </c>
      <c r="J19">
        <v>10.199999999999999</v>
      </c>
      <c r="K19">
        <v>22.5</v>
      </c>
      <c r="L19">
        <v>45.3</v>
      </c>
      <c r="M19">
        <v>3.5</v>
      </c>
      <c r="N19">
        <v>10</v>
      </c>
      <c r="O19">
        <v>35</v>
      </c>
      <c r="P19">
        <v>7.5</v>
      </c>
      <c r="Q19">
        <v>9.6999999999999993</v>
      </c>
      <c r="R19">
        <v>77.3</v>
      </c>
      <c r="S19">
        <v>0.7</v>
      </c>
      <c r="T19">
        <v>7.2</v>
      </c>
      <c r="U19">
        <v>7.9</v>
      </c>
      <c r="V19">
        <v>8</v>
      </c>
      <c r="W19">
        <v>3.9</v>
      </c>
      <c r="X19">
        <v>0.9</v>
      </c>
      <c r="Y19">
        <v>0.5</v>
      </c>
      <c r="Z19">
        <v>1.9</v>
      </c>
      <c r="AA19">
        <v>53.2</v>
      </c>
      <c r="AB19">
        <v>5</v>
      </c>
      <c r="AC19">
        <v>0</v>
      </c>
      <c r="AD19">
        <v>-0.4</v>
      </c>
    </row>
    <row r="20" spans="1:30" x14ac:dyDescent="0.3">
      <c r="A20">
        <v>19</v>
      </c>
      <c r="B20" s="207" t="s">
        <v>172</v>
      </c>
      <c r="C20" t="s">
        <v>44</v>
      </c>
      <c r="D20">
        <v>29</v>
      </c>
      <c r="E20">
        <v>14</v>
      </c>
      <c r="F20">
        <v>6</v>
      </c>
      <c r="G20">
        <v>8</v>
      </c>
      <c r="H20">
        <v>35.700000000000003</v>
      </c>
      <c r="I20">
        <v>17.7</v>
      </c>
      <c r="J20">
        <v>6</v>
      </c>
      <c r="K20">
        <v>14.6</v>
      </c>
      <c r="L20">
        <v>41.2</v>
      </c>
      <c r="M20">
        <v>1.7</v>
      </c>
      <c r="N20">
        <v>5.9</v>
      </c>
      <c r="O20">
        <v>28.9</v>
      </c>
      <c r="P20">
        <v>4</v>
      </c>
      <c r="Q20">
        <v>5.0999999999999996</v>
      </c>
      <c r="R20">
        <v>77.8</v>
      </c>
      <c r="S20">
        <v>0.5</v>
      </c>
      <c r="T20">
        <v>3.7</v>
      </c>
      <c r="U20">
        <v>4.2</v>
      </c>
      <c r="V20">
        <v>9.4</v>
      </c>
      <c r="W20">
        <v>2.5</v>
      </c>
      <c r="X20">
        <v>1.2</v>
      </c>
      <c r="Y20">
        <v>0.4</v>
      </c>
      <c r="Z20">
        <v>2.5</v>
      </c>
      <c r="AA20">
        <v>39.200000000000003</v>
      </c>
      <c r="AB20">
        <v>6</v>
      </c>
      <c r="AC20">
        <v>0</v>
      </c>
      <c r="AD20">
        <v>-0.2</v>
      </c>
    </row>
    <row r="21" spans="1:30" x14ac:dyDescent="0.3">
      <c r="A21">
        <v>20</v>
      </c>
      <c r="B21" s="207" t="s">
        <v>153</v>
      </c>
      <c r="C21" t="s">
        <v>146</v>
      </c>
      <c r="D21">
        <v>21</v>
      </c>
      <c r="E21">
        <v>15</v>
      </c>
      <c r="F21">
        <v>5</v>
      </c>
      <c r="G21">
        <v>10</v>
      </c>
      <c r="H21">
        <v>35.700000000000003</v>
      </c>
      <c r="I21">
        <v>23.2</v>
      </c>
      <c r="J21">
        <v>7.9</v>
      </c>
      <c r="K21">
        <v>18.100000000000001</v>
      </c>
      <c r="L21">
        <v>43.4</v>
      </c>
      <c r="M21">
        <v>2.2999999999999998</v>
      </c>
      <c r="N21">
        <v>6.7</v>
      </c>
      <c r="O21">
        <v>35</v>
      </c>
      <c r="P21">
        <v>5.0999999999999996</v>
      </c>
      <c r="Q21">
        <v>6.3</v>
      </c>
      <c r="R21">
        <v>81.900000000000006</v>
      </c>
      <c r="S21">
        <v>0.6</v>
      </c>
      <c r="T21">
        <v>2.6</v>
      </c>
      <c r="U21">
        <v>3.2</v>
      </c>
      <c r="V21">
        <v>3.3</v>
      </c>
      <c r="W21">
        <v>2.2000000000000002</v>
      </c>
      <c r="X21">
        <v>0.8</v>
      </c>
      <c r="Y21">
        <v>0.3</v>
      </c>
      <c r="Z21">
        <v>2</v>
      </c>
      <c r="AA21">
        <v>33.200000000000003</v>
      </c>
      <c r="AB21">
        <v>0</v>
      </c>
      <c r="AC21">
        <v>0</v>
      </c>
      <c r="AD21">
        <v>-2.7</v>
      </c>
    </row>
    <row r="22" spans="1:30" x14ac:dyDescent="0.3">
      <c r="A22">
        <v>21</v>
      </c>
      <c r="B22" s="207" t="s">
        <v>120</v>
      </c>
      <c r="C22" t="s">
        <v>106</v>
      </c>
      <c r="D22">
        <v>22</v>
      </c>
      <c r="E22">
        <v>15</v>
      </c>
      <c r="F22">
        <v>10</v>
      </c>
      <c r="G22">
        <v>5</v>
      </c>
      <c r="H22">
        <v>35.700000000000003</v>
      </c>
      <c r="I22">
        <v>23.4</v>
      </c>
      <c r="J22">
        <v>8.6</v>
      </c>
      <c r="K22">
        <v>15.5</v>
      </c>
      <c r="L22">
        <v>55.6</v>
      </c>
      <c r="M22">
        <v>3.6</v>
      </c>
      <c r="N22">
        <v>6.9</v>
      </c>
      <c r="O22">
        <v>51.9</v>
      </c>
      <c r="P22">
        <v>2.6</v>
      </c>
      <c r="Q22">
        <v>2.8</v>
      </c>
      <c r="R22">
        <v>92.9</v>
      </c>
      <c r="S22">
        <v>0.4</v>
      </c>
      <c r="T22">
        <v>3</v>
      </c>
      <c r="U22">
        <v>3.4</v>
      </c>
      <c r="V22">
        <v>3.6</v>
      </c>
      <c r="W22">
        <v>1.1000000000000001</v>
      </c>
      <c r="X22">
        <v>0.9</v>
      </c>
      <c r="Y22">
        <v>0.1</v>
      </c>
      <c r="Z22">
        <v>2</v>
      </c>
      <c r="AA22">
        <v>34.799999999999997</v>
      </c>
      <c r="AB22">
        <v>0</v>
      </c>
      <c r="AC22">
        <v>0</v>
      </c>
      <c r="AD22">
        <v>6.4</v>
      </c>
    </row>
    <row r="23" spans="1:30" x14ac:dyDescent="0.3">
      <c r="A23">
        <v>22</v>
      </c>
      <c r="B23" s="207" t="s">
        <v>93</v>
      </c>
      <c r="C23" t="s">
        <v>94</v>
      </c>
      <c r="D23">
        <v>26</v>
      </c>
      <c r="E23">
        <v>14</v>
      </c>
      <c r="F23">
        <v>9</v>
      </c>
      <c r="G23">
        <v>5</v>
      </c>
      <c r="H23">
        <v>35.700000000000003</v>
      </c>
      <c r="I23">
        <v>29.3</v>
      </c>
      <c r="J23">
        <v>10.7</v>
      </c>
      <c r="K23">
        <v>22.8</v>
      </c>
      <c r="L23">
        <v>47</v>
      </c>
      <c r="M23">
        <v>3.4</v>
      </c>
      <c r="N23">
        <v>9.4</v>
      </c>
      <c r="O23">
        <v>35.9</v>
      </c>
      <c r="P23">
        <v>4.5</v>
      </c>
      <c r="Q23">
        <v>5.2</v>
      </c>
      <c r="R23">
        <v>86.3</v>
      </c>
      <c r="S23">
        <v>1.1000000000000001</v>
      </c>
      <c r="T23">
        <v>3.8</v>
      </c>
      <c r="U23">
        <v>4.9000000000000004</v>
      </c>
      <c r="V23">
        <v>3.2</v>
      </c>
      <c r="W23">
        <v>2.1</v>
      </c>
      <c r="X23">
        <v>1.3</v>
      </c>
      <c r="Y23">
        <v>0.4</v>
      </c>
      <c r="Z23">
        <v>2.7</v>
      </c>
      <c r="AA23">
        <v>42.8</v>
      </c>
      <c r="AB23">
        <v>1</v>
      </c>
      <c r="AC23">
        <v>0</v>
      </c>
      <c r="AD23">
        <v>4</v>
      </c>
    </row>
    <row r="24" spans="1:30" x14ac:dyDescent="0.3">
      <c r="A24">
        <v>23</v>
      </c>
      <c r="B24" s="207" t="s">
        <v>156</v>
      </c>
      <c r="C24" t="s">
        <v>157</v>
      </c>
      <c r="D24">
        <v>28</v>
      </c>
      <c r="E24">
        <v>15</v>
      </c>
      <c r="F24">
        <v>9</v>
      </c>
      <c r="G24">
        <v>6</v>
      </c>
      <c r="H24">
        <v>35.6</v>
      </c>
      <c r="I24">
        <v>26.8</v>
      </c>
      <c r="J24">
        <v>9.1999999999999993</v>
      </c>
      <c r="K24">
        <v>20.3</v>
      </c>
      <c r="L24">
        <v>45.4</v>
      </c>
      <c r="M24">
        <v>3.3</v>
      </c>
      <c r="N24">
        <v>9.5</v>
      </c>
      <c r="O24">
        <v>35</v>
      </c>
      <c r="P24">
        <v>5.0999999999999996</v>
      </c>
      <c r="Q24">
        <v>6.7</v>
      </c>
      <c r="R24">
        <v>75.2</v>
      </c>
      <c r="S24">
        <v>0.6</v>
      </c>
      <c r="T24">
        <v>7</v>
      </c>
      <c r="U24">
        <v>7.6</v>
      </c>
      <c r="V24">
        <v>4.3</v>
      </c>
      <c r="W24">
        <v>2.9</v>
      </c>
      <c r="X24">
        <v>0.5</v>
      </c>
      <c r="Y24">
        <v>0.2</v>
      </c>
      <c r="Z24">
        <v>3.1</v>
      </c>
      <c r="AA24">
        <v>41.6</v>
      </c>
      <c r="AB24">
        <v>2</v>
      </c>
      <c r="AC24">
        <v>0</v>
      </c>
      <c r="AD24">
        <v>3.5</v>
      </c>
    </row>
    <row r="25" spans="1:30" x14ac:dyDescent="0.3">
      <c r="A25">
        <v>24</v>
      </c>
      <c r="B25" s="207" t="s">
        <v>163</v>
      </c>
      <c r="C25" t="s">
        <v>137</v>
      </c>
      <c r="D25">
        <v>25</v>
      </c>
      <c r="E25">
        <v>15</v>
      </c>
      <c r="F25">
        <v>8</v>
      </c>
      <c r="G25">
        <v>7</v>
      </c>
      <c r="H25">
        <v>35.6</v>
      </c>
      <c r="I25">
        <v>19.100000000000001</v>
      </c>
      <c r="J25">
        <v>7.2</v>
      </c>
      <c r="K25">
        <v>13.4</v>
      </c>
      <c r="L25">
        <v>53.7</v>
      </c>
      <c r="M25">
        <v>0</v>
      </c>
      <c r="N25">
        <v>0</v>
      </c>
      <c r="O25">
        <v>0</v>
      </c>
      <c r="P25">
        <v>4.7</v>
      </c>
      <c r="Q25">
        <v>5.7</v>
      </c>
      <c r="R25">
        <v>82.4</v>
      </c>
      <c r="S25">
        <v>1.9</v>
      </c>
      <c r="T25">
        <v>5.4</v>
      </c>
      <c r="U25">
        <v>7.3</v>
      </c>
      <c r="V25">
        <v>3.3</v>
      </c>
      <c r="W25">
        <v>2.9</v>
      </c>
      <c r="X25">
        <v>1.1000000000000001</v>
      </c>
      <c r="Y25">
        <v>1.1000000000000001</v>
      </c>
      <c r="Z25">
        <v>3</v>
      </c>
      <c r="AA25">
        <v>36.6</v>
      </c>
      <c r="AB25">
        <v>3</v>
      </c>
      <c r="AC25">
        <v>0</v>
      </c>
      <c r="AD25">
        <v>-0.3</v>
      </c>
    </row>
    <row r="26" spans="1:30" x14ac:dyDescent="0.3">
      <c r="A26">
        <v>25</v>
      </c>
      <c r="B26" s="207" t="s">
        <v>174</v>
      </c>
      <c r="C26" t="s">
        <v>94</v>
      </c>
      <c r="D26">
        <v>21</v>
      </c>
      <c r="E26">
        <v>15</v>
      </c>
      <c r="F26">
        <v>10</v>
      </c>
      <c r="G26">
        <v>5</v>
      </c>
      <c r="H26">
        <v>35.6</v>
      </c>
      <c r="I26">
        <v>18</v>
      </c>
      <c r="J26">
        <v>7.4</v>
      </c>
      <c r="K26">
        <v>13</v>
      </c>
      <c r="L26">
        <v>56.9</v>
      </c>
      <c r="M26">
        <v>0.3</v>
      </c>
      <c r="N26">
        <v>1.5</v>
      </c>
      <c r="O26">
        <v>21.7</v>
      </c>
      <c r="P26">
        <v>2.9</v>
      </c>
      <c r="Q26">
        <v>4.9000000000000004</v>
      </c>
      <c r="R26">
        <v>58.9</v>
      </c>
      <c r="S26">
        <v>2.5</v>
      </c>
      <c r="T26">
        <v>6.9</v>
      </c>
      <c r="U26">
        <v>9.4</v>
      </c>
      <c r="V26">
        <v>3.5</v>
      </c>
      <c r="W26">
        <v>1.6</v>
      </c>
      <c r="X26">
        <v>0.8</v>
      </c>
      <c r="Y26">
        <v>2</v>
      </c>
      <c r="Z26">
        <v>2.6</v>
      </c>
      <c r="AA26">
        <v>41.3</v>
      </c>
      <c r="AB26">
        <v>6</v>
      </c>
      <c r="AC26">
        <v>0</v>
      </c>
      <c r="AD26">
        <v>7.7</v>
      </c>
    </row>
    <row r="27" spans="1:30" x14ac:dyDescent="0.3">
      <c r="A27">
        <v>26</v>
      </c>
      <c r="B27" s="207" t="s">
        <v>117</v>
      </c>
      <c r="C27" t="s">
        <v>110</v>
      </c>
      <c r="D27">
        <v>30</v>
      </c>
      <c r="E27">
        <v>13</v>
      </c>
      <c r="F27">
        <v>8</v>
      </c>
      <c r="G27">
        <v>5</v>
      </c>
      <c r="H27">
        <v>35.6</v>
      </c>
      <c r="I27">
        <v>26.5</v>
      </c>
      <c r="J27">
        <v>9.8000000000000007</v>
      </c>
      <c r="K27">
        <v>17.100000000000001</v>
      </c>
      <c r="L27">
        <v>57.2</v>
      </c>
      <c r="M27">
        <v>0.4</v>
      </c>
      <c r="N27">
        <v>1.3</v>
      </c>
      <c r="O27">
        <v>29.4</v>
      </c>
      <c r="P27">
        <v>6.6</v>
      </c>
      <c r="Q27">
        <v>9.1999999999999993</v>
      </c>
      <c r="R27">
        <v>71.7</v>
      </c>
      <c r="S27">
        <v>3.5</v>
      </c>
      <c r="T27">
        <v>9.1999999999999993</v>
      </c>
      <c r="U27">
        <v>12.7</v>
      </c>
      <c r="V27">
        <v>2.9</v>
      </c>
      <c r="W27">
        <v>2.8</v>
      </c>
      <c r="X27">
        <v>0.7</v>
      </c>
      <c r="Y27">
        <v>1.9</v>
      </c>
      <c r="Z27">
        <v>2.8</v>
      </c>
      <c r="AA27">
        <v>51.2</v>
      </c>
      <c r="AB27">
        <v>8</v>
      </c>
      <c r="AC27">
        <v>0</v>
      </c>
      <c r="AD27">
        <v>6.3</v>
      </c>
    </row>
    <row r="28" spans="1:30" x14ac:dyDescent="0.3">
      <c r="A28">
        <v>27</v>
      </c>
      <c r="B28" s="207" t="s">
        <v>72</v>
      </c>
      <c r="C28" t="s">
        <v>44</v>
      </c>
      <c r="D28">
        <v>26</v>
      </c>
      <c r="E28">
        <v>15</v>
      </c>
      <c r="F28">
        <v>6</v>
      </c>
      <c r="G28">
        <v>9</v>
      </c>
      <c r="H28">
        <v>35.299999999999997</v>
      </c>
      <c r="I28">
        <v>28.2</v>
      </c>
      <c r="J28">
        <v>9.4</v>
      </c>
      <c r="K28">
        <v>19.100000000000001</v>
      </c>
      <c r="L28">
        <v>49.1</v>
      </c>
      <c r="M28">
        <v>2.8</v>
      </c>
      <c r="N28">
        <v>7.1</v>
      </c>
      <c r="O28">
        <v>39.6</v>
      </c>
      <c r="P28">
        <v>6.6</v>
      </c>
      <c r="Q28">
        <v>7.3</v>
      </c>
      <c r="R28">
        <v>90.8</v>
      </c>
      <c r="S28">
        <v>0.7</v>
      </c>
      <c r="T28">
        <v>3.4</v>
      </c>
      <c r="U28">
        <v>4.0999999999999996</v>
      </c>
      <c r="V28">
        <v>2.5</v>
      </c>
      <c r="W28">
        <v>1.7</v>
      </c>
      <c r="X28">
        <v>0.8</v>
      </c>
      <c r="Y28">
        <v>0.5</v>
      </c>
      <c r="Z28">
        <v>1.6</v>
      </c>
      <c r="AA28">
        <v>39</v>
      </c>
      <c r="AB28">
        <v>1</v>
      </c>
      <c r="AC28">
        <v>0</v>
      </c>
      <c r="AD28">
        <v>-4.0999999999999996</v>
      </c>
    </row>
    <row r="29" spans="1:30" x14ac:dyDescent="0.3">
      <c r="A29">
        <v>28</v>
      </c>
      <c r="B29" s="207" t="s">
        <v>198</v>
      </c>
      <c r="C29" t="s">
        <v>108</v>
      </c>
      <c r="D29">
        <v>25</v>
      </c>
      <c r="E29">
        <v>15</v>
      </c>
      <c r="F29">
        <v>8</v>
      </c>
      <c r="G29">
        <v>7</v>
      </c>
      <c r="H29">
        <v>35.200000000000003</v>
      </c>
      <c r="I29">
        <v>18</v>
      </c>
      <c r="J29">
        <v>6.7</v>
      </c>
      <c r="K29">
        <v>12.1</v>
      </c>
      <c r="L29">
        <v>55.5</v>
      </c>
      <c r="M29">
        <v>2.9</v>
      </c>
      <c r="N29">
        <v>6</v>
      </c>
      <c r="O29">
        <v>47.8</v>
      </c>
      <c r="P29">
        <v>1.7</v>
      </c>
      <c r="Q29">
        <v>1.9</v>
      </c>
      <c r="R29">
        <v>89.3</v>
      </c>
      <c r="S29">
        <v>1.4</v>
      </c>
      <c r="T29">
        <v>2.4</v>
      </c>
      <c r="U29">
        <v>3.8</v>
      </c>
      <c r="V29">
        <v>1.6</v>
      </c>
      <c r="W29">
        <v>1.9</v>
      </c>
      <c r="X29">
        <v>1.6</v>
      </c>
      <c r="Y29">
        <v>0.5</v>
      </c>
      <c r="Z29">
        <v>3.1</v>
      </c>
      <c r="AA29">
        <v>29.5</v>
      </c>
      <c r="AB29">
        <v>0</v>
      </c>
      <c r="AC29">
        <v>0</v>
      </c>
      <c r="AD29">
        <v>5.8</v>
      </c>
    </row>
    <row r="30" spans="1:30" x14ac:dyDescent="0.3">
      <c r="A30">
        <v>29</v>
      </c>
      <c r="B30" s="207" t="s">
        <v>126</v>
      </c>
      <c r="C30" t="s">
        <v>127</v>
      </c>
      <c r="D30">
        <v>25</v>
      </c>
      <c r="E30">
        <v>11</v>
      </c>
      <c r="F30">
        <v>5</v>
      </c>
      <c r="G30">
        <v>6</v>
      </c>
      <c r="H30">
        <v>35.1</v>
      </c>
      <c r="I30">
        <v>29.6</v>
      </c>
      <c r="J30">
        <v>9.9</v>
      </c>
      <c r="K30">
        <v>21.6</v>
      </c>
      <c r="L30">
        <v>45.8</v>
      </c>
      <c r="M30">
        <v>3.2</v>
      </c>
      <c r="N30">
        <v>9.5</v>
      </c>
      <c r="O30">
        <v>33.299999999999997</v>
      </c>
      <c r="P30">
        <v>6.6</v>
      </c>
      <c r="Q30">
        <v>7.7</v>
      </c>
      <c r="R30">
        <v>85.9</v>
      </c>
      <c r="S30">
        <v>2.8</v>
      </c>
      <c r="T30">
        <v>6</v>
      </c>
      <c r="U30">
        <v>8.8000000000000007</v>
      </c>
      <c r="V30">
        <v>2.1</v>
      </c>
      <c r="W30">
        <v>2.5</v>
      </c>
      <c r="X30">
        <v>0.5</v>
      </c>
      <c r="Y30">
        <v>0.4</v>
      </c>
      <c r="Z30">
        <v>2</v>
      </c>
      <c r="AA30">
        <v>43.6</v>
      </c>
      <c r="AB30">
        <v>6</v>
      </c>
      <c r="AC30">
        <v>0</v>
      </c>
      <c r="AD30">
        <v>0.8</v>
      </c>
    </row>
    <row r="31" spans="1:30" x14ac:dyDescent="0.3">
      <c r="A31">
        <v>30</v>
      </c>
      <c r="B31" s="207" t="s">
        <v>143</v>
      </c>
      <c r="C31" t="s">
        <v>129</v>
      </c>
      <c r="D31">
        <v>31</v>
      </c>
      <c r="E31">
        <v>15</v>
      </c>
      <c r="F31">
        <v>8</v>
      </c>
      <c r="G31">
        <v>7</v>
      </c>
      <c r="H31">
        <v>35.1</v>
      </c>
      <c r="I31">
        <v>20.100000000000001</v>
      </c>
      <c r="J31">
        <v>7.5</v>
      </c>
      <c r="K31">
        <v>17.2</v>
      </c>
      <c r="L31">
        <v>43.8</v>
      </c>
      <c r="M31">
        <v>2.8</v>
      </c>
      <c r="N31">
        <v>7</v>
      </c>
      <c r="O31">
        <v>40</v>
      </c>
      <c r="P31">
        <v>2.2999999999999998</v>
      </c>
      <c r="Q31">
        <v>2.9</v>
      </c>
      <c r="R31">
        <v>77.3</v>
      </c>
      <c r="S31">
        <v>0.9</v>
      </c>
      <c r="T31">
        <v>3.8</v>
      </c>
      <c r="U31">
        <v>4.7</v>
      </c>
      <c r="V31">
        <v>6.1</v>
      </c>
      <c r="W31">
        <v>2.2000000000000002</v>
      </c>
      <c r="X31">
        <v>0.9</v>
      </c>
      <c r="Y31">
        <v>0.4</v>
      </c>
      <c r="Z31">
        <v>2.2999999999999998</v>
      </c>
      <c r="AA31">
        <v>36.4</v>
      </c>
      <c r="AB31">
        <v>1</v>
      </c>
      <c r="AC31">
        <v>0</v>
      </c>
      <c r="AD31">
        <v>3.4</v>
      </c>
    </row>
    <row r="32" spans="1:30" x14ac:dyDescent="0.3">
      <c r="A32">
        <v>31</v>
      </c>
      <c r="B32" s="207" t="s">
        <v>97</v>
      </c>
      <c r="C32" t="s">
        <v>98</v>
      </c>
      <c r="D32">
        <v>24</v>
      </c>
      <c r="E32">
        <v>10</v>
      </c>
      <c r="F32">
        <v>7</v>
      </c>
      <c r="G32">
        <v>3</v>
      </c>
      <c r="H32">
        <v>35.1</v>
      </c>
      <c r="I32">
        <v>32.9</v>
      </c>
      <c r="J32">
        <v>11.1</v>
      </c>
      <c r="K32">
        <v>21</v>
      </c>
      <c r="L32">
        <v>52.9</v>
      </c>
      <c r="M32">
        <v>0.8</v>
      </c>
      <c r="N32">
        <v>1.8</v>
      </c>
      <c r="O32">
        <v>44.4</v>
      </c>
      <c r="P32">
        <v>9.9</v>
      </c>
      <c r="Q32">
        <v>11.2</v>
      </c>
      <c r="R32">
        <v>88.4</v>
      </c>
      <c r="S32">
        <v>0.8</v>
      </c>
      <c r="T32">
        <v>4.0999999999999996</v>
      </c>
      <c r="U32">
        <v>4.9000000000000004</v>
      </c>
      <c r="V32">
        <v>4.0999999999999996</v>
      </c>
      <c r="W32">
        <v>2.9</v>
      </c>
      <c r="X32">
        <v>1.9</v>
      </c>
      <c r="Y32">
        <v>0.6</v>
      </c>
      <c r="Z32">
        <v>2.9</v>
      </c>
      <c r="AA32">
        <v>49.5</v>
      </c>
      <c r="AB32">
        <v>0</v>
      </c>
      <c r="AC32">
        <v>0</v>
      </c>
      <c r="AD32">
        <v>0.9</v>
      </c>
    </row>
    <row r="33" spans="1:30" x14ac:dyDescent="0.3">
      <c r="A33">
        <v>32</v>
      </c>
      <c r="B33" s="207" t="s">
        <v>57</v>
      </c>
      <c r="C33" t="s">
        <v>58</v>
      </c>
      <c r="D33">
        <v>21</v>
      </c>
      <c r="E33">
        <v>12</v>
      </c>
      <c r="F33">
        <v>6</v>
      </c>
      <c r="G33">
        <v>6</v>
      </c>
      <c r="H33">
        <v>35</v>
      </c>
      <c r="I33">
        <v>22.3</v>
      </c>
      <c r="J33">
        <v>8.3000000000000007</v>
      </c>
      <c r="K33">
        <v>18.899999999999999</v>
      </c>
      <c r="L33">
        <v>43.6</v>
      </c>
      <c r="M33">
        <v>2.8</v>
      </c>
      <c r="N33">
        <v>7.2</v>
      </c>
      <c r="O33">
        <v>39.5</v>
      </c>
      <c r="P33">
        <v>2.9</v>
      </c>
      <c r="Q33">
        <v>4.4000000000000004</v>
      </c>
      <c r="R33">
        <v>66</v>
      </c>
      <c r="S33">
        <v>0.3</v>
      </c>
      <c r="T33">
        <v>5.2</v>
      </c>
      <c r="U33">
        <v>5.5</v>
      </c>
      <c r="V33">
        <v>4.3</v>
      </c>
      <c r="W33">
        <v>3</v>
      </c>
      <c r="X33">
        <v>1.3</v>
      </c>
      <c r="Y33">
        <v>1.1000000000000001</v>
      </c>
      <c r="Z33">
        <v>1.8</v>
      </c>
      <c r="AA33">
        <v>39.200000000000003</v>
      </c>
      <c r="AB33">
        <v>1</v>
      </c>
      <c r="AC33">
        <v>0</v>
      </c>
      <c r="AD33">
        <v>3.1</v>
      </c>
    </row>
    <row r="34" spans="1:30" x14ac:dyDescent="0.3">
      <c r="A34">
        <v>33</v>
      </c>
      <c r="B34" s="207" t="s">
        <v>148</v>
      </c>
      <c r="C34" t="s">
        <v>137</v>
      </c>
      <c r="D34">
        <v>23</v>
      </c>
      <c r="E34">
        <v>15</v>
      </c>
      <c r="F34">
        <v>8</v>
      </c>
      <c r="G34">
        <v>7</v>
      </c>
      <c r="H34">
        <v>34.799999999999997</v>
      </c>
      <c r="I34">
        <v>19.7</v>
      </c>
      <c r="J34">
        <v>7.2</v>
      </c>
      <c r="K34">
        <v>15.5</v>
      </c>
      <c r="L34">
        <v>46.6</v>
      </c>
      <c r="M34">
        <v>3.2</v>
      </c>
      <c r="N34">
        <v>7.9</v>
      </c>
      <c r="O34">
        <v>40.700000000000003</v>
      </c>
      <c r="P34">
        <v>2.1</v>
      </c>
      <c r="Q34">
        <v>2.2000000000000002</v>
      </c>
      <c r="R34">
        <v>97</v>
      </c>
      <c r="S34">
        <v>0.3</v>
      </c>
      <c r="T34">
        <v>4.5</v>
      </c>
      <c r="U34">
        <v>4.8</v>
      </c>
      <c r="V34">
        <v>4.0999999999999996</v>
      </c>
      <c r="W34">
        <v>2.5</v>
      </c>
      <c r="X34">
        <v>0.5</v>
      </c>
      <c r="Y34">
        <v>0.1</v>
      </c>
      <c r="Z34">
        <v>1.1000000000000001</v>
      </c>
      <c r="AA34">
        <v>30.9</v>
      </c>
      <c r="AB34">
        <v>0</v>
      </c>
      <c r="AC34">
        <v>0</v>
      </c>
      <c r="AD34">
        <v>1.1000000000000001</v>
      </c>
    </row>
    <row r="35" spans="1:30" x14ac:dyDescent="0.3">
      <c r="A35">
        <v>34</v>
      </c>
      <c r="B35" s="207" t="s">
        <v>128</v>
      </c>
      <c r="C35" t="s">
        <v>129</v>
      </c>
      <c r="D35">
        <v>25</v>
      </c>
      <c r="E35">
        <v>13</v>
      </c>
      <c r="F35">
        <v>7</v>
      </c>
      <c r="G35">
        <v>6</v>
      </c>
      <c r="H35">
        <v>34.799999999999997</v>
      </c>
      <c r="I35">
        <v>26.6</v>
      </c>
      <c r="J35">
        <v>9.9</v>
      </c>
      <c r="K35">
        <v>19.3</v>
      </c>
      <c r="L35">
        <v>51.4</v>
      </c>
      <c r="M35">
        <v>1.4</v>
      </c>
      <c r="N35">
        <v>3.6</v>
      </c>
      <c r="O35">
        <v>38.299999999999997</v>
      </c>
      <c r="P35">
        <v>5.4</v>
      </c>
      <c r="Q35">
        <v>6.1</v>
      </c>
      <c r="R35">
        <v>88.6</v>
      </c>
      <c r="S35">
        <v>0.5</v>
      </c>
      <c r="T35">
        <v>4.8</v>
      </c>
      <c r="U35">
        <v>5.3</v>
      </c>
      <c r="V35">
        <v>6.8</v>
      </c>
      <c r="W35">
        <v>3.2</v>
      </c>
      <c r="X35">
        <v>0.5</v>
      </c>
      <c r="Y35">
        <v>0.3</v>
      </c>
      <c r="Z35">
        <v>2.6</v>
      </c>
      <c r="AA35">
        <v>42.5</v>
      </c>
      <c r="AB35">
        <v>2</v>
      </c>
      <c r="AC35">
        <v>1</v>
      </c>
      <c r="AD35">
        <v>4.0999999999999996</v>
      </c>
    </row>
    <row r="36" spans="1:30" x14ac:dyDescent="0.3">
      <c r="A36">
        <v>35</v>
      </c>
      <c r="B36" s="207" t="s">
        <v>140</v>
      </c>
      <c r="C36" t="s">
        <v>141</v>
      </c>
      <c r="D36">
        <v>29</v>
      </c>
      <c r="E36">
        <v>11</v>
      </c>
      <c r="F36">
        <v>3</v>
      </c>
      <c r="G36">
        <v>8</v>
      </c>
      <c r="H36">
        <v>34.799999999999997</v>
      </c>
      <c r="I36">
        <v>23.5</v>
      </c>
      <c r="J36">
        <v>8.9</v>
      </c>
      <c r="K36">
        <v>19</v>
      </c>
      <c r="L36">
        <v>46.9</v>
      </c>
      <c r="M36">
        <v>1.3</v>
      </c>
      <c r="N36">
        <v>3.6</v>
      </c>
      <c r="O36">
        <v>35</v>
      </c>
      <c r="P36">
        <v>4.5</v>
      </c>
      <c r="Q36">
        <v>5.3</v>
      </c>
      <c r="R36">
        <v>84.5</v>
      </c>
      <c r="S36">
        <v>0.9</v>
      </c>
      <c r="T36">
        <v>4.3</v>
      </c>
      <c r="U36">
        <v>5.2</v>
      </c>
      <c r="V36">
        <v>5.6</v>
      </c>
      <c r="W36">
        <v>3.3</v>
      </c>
      <c r="X36">
        <v>1</v>
      </c>
      <c r="Y36">
        <v>0.7</v>
      </c>
      <c r="Z36">
        <v>3</v>
      </c>
      <c r="AA36">
        <v>40.1</v>
      </c>
      <c r="AB36">
        <v>1</v>
      </c>
      <c r="AC36">
        <v>0</v>
      </c>
      <c r="AD36">
        <v>-2.2000000000000002</v>
      </c>
    </row>
    <row r="37" spans="1:30" x14ac:dyDescent="0.3">
      <c r="A37">
        <v>36</v>
      </c>
      <c r="B37" s="207" t="s">
        <v>138</v>
      </c>
      <c r="C37" t="s">
        <v>139</v>
      </c>
      <c r="D37">
        <v>28</v>
      </c>
      <c r="E37">
        <v>15</v>
      </c>
      <c r="F37">
        <v>9</v>
      </c>
      <c r="G37">
        <v>6</v>
      </c>
      <c r="H37">
        <v>34.799999999999997</v>
      </c>
      <c r="I37">
        <v>25.7</v>
      </c>
      <c r="J37">
        <v>9.9</v>
      </c>
      <c r="K37">
        <v>15.5</v>
      </c>
      <c r="L37">
        <v>64.2</v>
      </c>
      <c r="M37">
        <v>0.8</v>
      </c>
      <c r="N37">
        <v>2.2999999999999998</v>
      </c>
      <c r="O37">
        <v>35.299999999999997</v>
      </c>
      <c r="P37">
        <v>5</v>
      </c>
      <c r="Q37">
        <v>6.1</v>
      </c>
      <c r="R37">
        <v>81.5</v>
      </c>
      <c r="S37">
        <v>3.5</v>
      </c>
      <c r="T37">
        <v>9.5</v>
      </c>
      <c r="U37">
        <v>13</v>
      </c>
      <c r="V37">
        <v>9.1</v>
      </c>
      <c r="W37">
        <v>3.1</v>
      </c>
      <c r="X37">
        <v>1.1000000000000001</v>
      </c>
      <c r="Y37">
        <v>0.5</v>
      </c>
      <c r="Z37">
        <v>2.2999999999999998</v>
      </c>
      <c r="AA37">
        <v>56.5</v>
      </c>
      <c r="AB37">
        <v>14</v>
      </c>
      <c r="AC37">
        <v>7</v>
      </c>
      <c r="AD37">
        <v>8.1</v>
      </c>
    </row>
    <row r="38" spans="1:30" x14ac:dyDescent="0.3">
      <c r="A38">
        <v>37</v>
      </c>
      <c r="B38" s="207" t="s">
        <v>193</v>
      </c>
      <c r="C38" t="s">
        <v>139</v>
      </c>
      <c r="D38">
        <v>26</v>
      </c>
      <c r="E38">
        <v>15</v>
      </c>
      <c r="F38">
        <v>9</v>
      </c>
      <c r="G38">
        <v>6</v>
      </c>
      <c r="H38">
        <v>34.799999999999997</v>
      </c>
      <c r="I38">
        <v>20.2</v>
      </c>
      <c r="J38">
        <v>7.5</v>
      </c>
      <c r="K38">
        <v>16.899999999999999</v>
      </c>
      <c r="L38">
        <v>44.3</v>
      </c>
      <c r="M38">
        <v>3.3</v>
      </c>
      <c r="N38">
        <v>7.9</v>
      </c>
      <c r="O38">
        <v>42</v>
      </c>
      <c r="P38">
        <v>1.9</v>
      </c>
      <c r="Q38">
        <v>2.4</v>
      </c>
      <c r="R38">
        <v>80.599999999999994</v>
      </c>
      <c r="S38">
        <v>0.7</v>
      </c>
      <c r="T38">
        <v>3.3</v>
      </c>
      <c r="U38">
        <v>3.9</v>
      </c>
      <c r="V38">
        <v>7.1</v>
      </c>
      <c r="W38">
        <v>2.7</v>
      </c>
      <c r="X38">
        <v>1.1000000000000001</v>
      </c>
      <c r="Y38">
        <v>0.3</v>
      </c>
      <c r="Z38">
        <v>2.2000000000000002</v>
      </c>
      <c r="AA38">
        <v>37</v>
      </c>
      <c r="AB38">
        <v>2</v>
      </c>
      <c r="AC38">
        <v>0</v>
      </c>
      <c r="AD38">
        <v>2.9</v>
      </c>
    </row>
    <row r="39" spans="1:30" x14ac:dyDescent="0.3">
      <c r="A39">
        <v>38</v>
      </c>
      <c r="B39" s="207" t="s">
        <v>68</v>
      </c>
      <c r="C39" t="s">
        <v>58</v>
      </c>
      <c r="D39">
        <v>29</v>
      </c>
      <c r="E39">
        <v>15</v>
      </c>
      <c r="F39">
        <v>8</v>
      </c>
      <c r="G39">
        <v>7</v>
      </c>
      <c r="H39">
        <v>34.4</v>
      </c>
      <c r="I39">
        <v>11.7</v>
      </c>
      <c r="J39">
        <v>4.9000000000000004</v>
      </c>
      <c r="K39">
        <v>9.5</v>
      </c>
      <c r="L39">
        <v>51</v>
      </c>
      <c r="M39">
        <v>0.7</v>
      </c>
      <c r="N39">
        <v>1.8</v>
      </c>
      <c r="O39">
        <v>40.700000000000003</v>
      </c>
      <c r="P39">
        <v>1.3</v>
      </c>
      <c r="Q39">
        <v>2.1</v>
      </c>
      <c r="R39">
        <v>59.4</v>
      </c>
      <c r="S39">
        <v>1.5</v>
      </c>
      <c r="T39">
        <v>5.7</v>
      </c>
      <c r="U39">
        <v>7.2</v>
      </c>
      <c r="V39">
        <v>7.1</v>
      </c>
      <c r="W39">
        <v>1.8</v>
      </c>
      <c r="X39">
        <v>1.1000000000000001</v>
      </c>
      <c r="Y39">
        <v>0.9</v>
      </c>
      <c r="Z39">
        <v>2.2000000000000002</v>
      </c>
      <c r="AA39">
        <v>35.5</v>
      </c>
      <c r="AB39">
        <v>6</v>
      </c>
      <c r="AC39">
        <v>2</v>
      </c>
      <c r="AD39">
        <v>1.1000000000000001</v>
      </c>
    </row>
    <row r="40" spans="1:30" x14ac:dyDescent="0.3">
      <c r="A40">
        <v>39</v>
      </c>
      <c r="B40" s="207" t="s">
        <v>183</v>
      </c>
      <c r="C40" t="s">
        <v>129</v>
      </c>
      <c r="D40">
        <v>22</v>
      </c>
      <c r="E40">
        <v>15</v>
      </c>
      <c r="F40">
        <v>8</v>
      </c>
      <c r="G40">
        <v>7</v>
      </c>
      <c r="H40">
        <v>34.299999999999997</v>
      </c>
      <c r="I40">
        <v>18.100000000000001</v>
      </c>
      <c r="J40">
        <v>6.1</v>
      </c>
      <c r="K40">
        <v>12.1</v>
      </c>
      <c r="L40">
        <v>50</v>
      </c>
      <c r="M40">
        <v>3.9</v>
      </c>
      <c r="N40">
        <v>8.5</v>
      </c>
      <c r="O40">
        <v>45.7</v>
      </c>
      <c r="P40">
        <v>2.1</v>
      </c>
      <c r="Q40">
        <v>2.2999999999999998</v>
      </c>
      <c r="R40">
        <v>91.4</v>
      </c>
      <c r="S40">
        <v>0.7</v>
      </c>
      <c r="T40">
        <v>3</v>
      </c>
      <c r="U40">
        <v>3.7</v>
      </c>
      <c r="V40">
        <v>1.8</v>
      </c>
      <c r="W40">
        <v>0.9</v>
      </c>
      <c r="X40">
        <v>1.4</v>
      </c>
      <c r="Y40">
        <v>0.7</v>
      </c>
      <c r="Z40">
        <v>1.7</v>
      </c>
      <c r="AA40">
        <v>30.8</v>
      </c>
      <c r="AB40">
        <v>0</v>
      </c>
      <c r="AC40">
        <v>0</v>
      </c>
      <c r="AD40">
        <v>4.4000000000000004</v>
      </c>
    </row>
    <row r="41" spans="1:30" x14ac:dyDescent="0.3">
      <c r="A41">
        <v>40</v>
      </c>
      <c r="B41" s="207" t="s">
        <v>145</v>
      </c>
      <c r="C41" t="s">
        <v>146</v>
      </c>
      <c r="D41">
        <v>22</v>
      </c>
      <c r="E41">
        <v>14</v>
      </c>
      <c r="F41">
        <v>5</v>
      </c>
      <c r="G41">
        <v>9</v>
      </c>
      <c r="H41">
        <v>34.200000000000003</v>
      </c>
      <c r="I41">
        <v>16.600000000000001</v>
      </c>
      <c r="J41">
        <v>5.6</v>
      </c>
      <c r="K41">
        <v>12.9</v>
      </c>
      <c r="L41">
        <v>43.1</v>
      </c>
      <c r="M41">
        <v>2.1</v>
      </c>
      <c r="N41">
        <v>5.9</v>
      </c>
      <c r="O41">
        <v>35.4</v>
      </c>
      <c r="P41">
        <v>3.4</v>
      </c>
      <c r="Q41">
        <v>4.0999999999999996</v>
      </c>
      <c r="R41">
        <v>82.8</v>
      </c>
      <c r="S41">
        <v>1.1000000000000001</v>
      </c>
      <c r="T41">
        <v>4.2</v>
      </c>
      <c r="U41">
        <v>5.4</v>
      </c>
      <c r="V41">
        <v>6.4</v>
      </c>
      <c r="W41">
        <v>2.4</v>
      </c>
      <c r="X41">
        <v>1.2</v>
      </c>
      <c r="Y41">
        <v>0.1</v>
      </c>
      <c r="Z41">
        <v>2.1</v>
      </c>
      <c r="AA41">
        <v>34.1</v>
      </c>
      <c r="AB41">
        <v>3</v>
      </c>
      <c r="AC41">
        <v>1</v>
      </c>
      <c r="AD41">
        <v>-5.5</v>
      </c>
    </row>
    <row r="42" spans="1:30" x14ac:dyDescent="0.3">
      <c r="A42">
        <v>41</v>
      </c>
      <c r="B42" s="207" t="s">
        <v>262</v>
      </c>
      <c r="C42" t="s">
        <v>98</v>
      </c>
      <c r="D42">
        <v>21</v>
      </c>
      <c r="E42">
        <v>13</v>
      </c>
      <c r="F42">
        <v>8</v>
      </c>
      <c r="G42">
        <v>5</v>
      </c>
      <c r="H42">
        <v>34.200000000000003</v>
      </c>
      <c r="I42">
        <v>19.7</v>
      </c>
      <c r="J42">
        <v>7.2</v>
      </c>
      <c r="K42">
        <v>12.8</v>
      </c>
      <c r="L42">
        <v>56.3</v>
      </c>
      <c r="M42">
        <v>1.4</v>
      </c>
      <c r="N42">
        <v>2.8</v>
      </c>
      <c r="O42">
        <v>48.6</v>
      </c>
      <c r="P42">
        <v>3.8</v>
      </c>
      <c r="Q42">
        <v>4.5</v>
      </c>
      <c r="R42">
        <v>86.2</v>
      </c>
      <c r="S42">
        <v>1.6</v>
      </c>
      <c r="T42">
        <v>4.3</v>
      </c>
      <c r="U42">
        <v>5.9</v>
      </c>
      <c r="V42">
        <v>4.3</v>
      </c>
      <c r="W42">
        <v>1.8</v>
      </c>
      <c r="X42">
        <v>1.8</v>
      </c>
      <c r="Y42">
        <v>0.4</v>
      </c>
      <c r="Z42">
        <v>2.2000000000000002</v>
      </c>
      <c r="AA42">
        <v>38.200000000000003</v>
      </c>
      <c r="AB42">
        <v>2</v>
      </c>
      <c r="AC42">
        <v>0</v>
      </c>
      <c r="AD42">
        <v>2.5</v>
      </c>
    </row>
    <row r="43" spans="1:30" x14ac:dyDescent="0.3">
      <c r="A43">
        <v>42</v>
      </c>
      <c r="B43" s="207" t="s">
        <v>170</v>
      </c>
      <c r="C43" t="s">
        <v>127</v>
      </c>
      <c r="D43">
        <v>30</v>
      </c>
      <c r="E43">
        <v>3</v>
      </c>
      <c r="F43">
        <v>2</v>
      </c>
      <c r="G43">
        <v>1</v>
      </c>
      <c r="H43">
        <v>34.1</v>
      </c>
      <c r="I43">
        <v>17</v>
      </c>
      <c r="J43">
        <v>6.3</v>
      </c>
      <c r="K43">
        <v>15.7</v>
      </c>
      <c r="L43">
        <v>40.4</v>
      </c>
      <c r="M43">
        <v>0.7</v>
      </c>
      <c r="N43">
        <v>5.3</v>
      </c>
      <c r="O43">
        <v>12.5</v>
      </c>
      <c r="P43">
        <v>3.7</v>
      </c>
      <c r="Q43">
        <v>4.7</v>
      </c>
      <c r="R43">
        <v>78.599999999999994</v>
      </c>
      <c r="S43">
        <v>1.7</v>
      </c>
      <c r="T43">
        <v>2</v>
      </c>
      <c r="U43">
        <v>3.7</v>
      </c>
      <c r="V43">
        <v>8.3000000000000007</v>
      </c>
      <c r="W43">
        <v>4</v>
      </c>
      <c r="X43">
        <v>1</v>
      </c>
      <c r="Y43">
        <v>0</v>
      </c>
      <c r="Z43">
        <v>2.2999999999999998</v>
      </c>
      <c r="AA43">
        <v>32.9</v>
      </c>
      <c r="AB43">
        <v>1</v>
      </c>
      <c r="AC43">
        <v>0</v>
      </c>
      <c r="AD43">
        <v>1.7</v>
      </c>
    </row>
    <row r="44" spans="1:30" x14ac:dyDescent="0.3">
      <c r="A44">
        <v>43</v>
      </c>
      <c r="B44" s="207" t="s">
        <v>115</v>
      </c>
      <c r="C44" t="s">
        <v>116</v>
      </c>
      <c r="D44">
        <v>23</v>
      </c>
      <c r="E44">
        <v>8</v>
      </c>
      <c r="F44">
        <v>3</v>
      </c>
      <c r="G44">
        <v>5</v>
      </c>
      <c r="H44">
        <v>34.1</v>
      </c>
      <c r="I44">
        <v>22.6</v>
      </c>
      <c r="J44">
        <v>9.4</v>
      </c>
      <c r="K44">
        <v>19</v>
      </c>
      <c r="L44">
        <v>49.3</v>
      </c>
      <c r="M44">
        <v>2</v>
      </c>
      <c r="N44">
        <v>5.6</v>
      </c>
      <c r="O44">
        <v>35.6</v>
      </c>
      <c r="P44">
        <v>1.9</v>
      </c>
      <c r="Q44">
        <v>3.8</v>
      </c>
      <c r="R44">
        <v>50</v>
      </c>
      <c r="S44">
        <v>1.3</v>
      </c>
      <c r="T44">
        <v>6</v>
      </c>
      <c r="U44">
        <v>7.3</v>
      </c>
      <c r="V44">
        <v>3.5</v>
      </c>
      <c r="W44">
        <v>2.1</v>
      </c>
      <c r="X44">
        <v>0.8</v>
      </c>
      <c r="Y44">
        <v>0.3</v>
      </c>
      <c r="Z44">
        <v>2.5</v>
      </c>
      <c r="AA44">
        <v>37.5</v>
      </c>
      <c r="AB44">
        <v>2</v>
      </c>
      <c r="AC44">
        <v>0</v>
      </c>
      <c r="AD44">
        <v>-3.6</v>
      </c>
    </row>
    <row r="45" spans="1:30" x14ac:dyDescent="0.3">
      <c r="A45">
        <v>44</v>
      </c>
      <c r="B45" s="207" t="s">
        <v>130</v>
      </c>
      <c r="C45" t="s">
        <v>131</v>
      </c>
      <c r="D45">
        <v>23</v>
      </c>
      <c r="E45">
        <v>7</v>
      </c>
      <c r="F45">
        <v>4</v>
      </c>
      <c r="G45">
        <v>3</v>
      </c>
      <c r="H45">
        <v>34.1</v>
      </c>
      <c r="I45">
        <v>26.1</v>
      </c>
      <c r="J45">
        <v>8.6</v>
      </c>
      <c r="K45">
        <v>15.6</v>
      </c>
      <c r="L45">
        <v>55</v>
      </c>
      <c r="M45">
        <v>2.9</v>
      </c>
      <c r="N45">
        <v>6.9</v>
      </c>
      <c r="O45">
        <v>41.7</v>
      </c>
      <c r="P45">
        <v>6.1</v>
      </c>
      <c r="Q45">
        <v>7</v>
      </c>
      <c r="R45">
        <v>87.8</v>
      </c>
      <c r="S45">
        <v>0.1</v>
      </c>
      <c r="T45">
        <v>3.1</v>
      </c>
      <c r="U45">
        <v>3.3</v>
      </c>
      <c r="V45">
        <v>12.6</v>
      </c>
      <c r="W45">
        <v>2</v>
      </c>
      <c r="X45">
        <v>0.6</v>
      </c>
      <c r="Y45">
        <v>0.6</v>
      </c>
      <c r="Z45">
        <v>1.4</v>
      </c>
      <c r="AA45">
        <v>50.4</v>
      </c>
      <c r="AB45">
        <v>5</v>
      </c>
      <c r="AC45">
        <v>0</v>
      </c>
      <c r="AD45">
        <v>0.9</v>
      </c>
    </row>
    <row r="46" spans="1:30" x14ac:dyDescent="0.3">
      <c r="A46">
        <v>45</v>
      </c>
      <c r="B46" s="207" t="s">
        <v>216</v>
      </c>
      <c r="C46" t="s">
        <v>100</v>
      </c>
      <c r="D46">
        <v>33</v>
      </c>
      <c r="E46">
        <v>15</v>
      </c>
      <c r="F46">
        <v>8</v>
      </c>
      <c r="G46">
        <v>7</v>
      </c>
      <c r="H46">
        <v>34.1</v>
      </c>
      <c r="I46">
        <v>20</v>
      </c>
      <c r="J46">
        <v>7.5</v>
      </c>
      <c r="K46">
        <v>16.5</v>
      </c>
      <c r="L46">
        <v>45.6</v>
      </c>
      <c r="M46">
        <v>3.9</v>
      </c>
      <c r="N46">
        <v>9.6999999999999993</v>
      </c>
      <c r="O46">
        <v>40.4</v>
      </c>
      <c r="P46">
        <v>1</v>
      </c>
      <c r="Q46">
        <v>1.3</v>
      </c>
      <c r="R46">
        <v>75</v>
      </c>
      <c r="S46">
        <v>0.3</v>
      </c>
      <c r="T46">
        <v>4.5</v>
      </c>
      <c r="U46">
        <v>4.8</v>
      </c>
      <c r="V46">
        <v>2.1</v>
      </c>
      <c r="W46">
        <v>1.8</v>
      </c>
      <c r="X46">
        <v>0.9</v>
      </c>
      <c r="Y46">
        <v>0.7</v>
      </c>
      <c r="Z46">
        <v>1.6</v>
      </c>
      <c r="AA46">
        <v>32.1</v>
      </c>
      <c r="AB46">
        <v>2</v>
      </c>
      <c r="AC46">
        <v>0</v>
      </c>
      <c r="AD46">
        <v>-1.8</v>
      </c>
    </row>
    <row r="47" spans="1:30" x14ac:dyDescent="0.3">
      <c r="A47">
        <v>46</v>
      </c>
      <c r="B47" s="207" t="s">
        <v>123</v>
      </c>
      <c r="C47" t="s">
        <v>122</v>
      </c>
      <c r="D47">
        <v>33</v>
      </c>
      <c r="E47">
        <v>2</v>
      </c>
      <c r="F47">
        <v>0</v>
      </c>
      <c r="G47">
        <v>2</v>
      </c>
      <c r="H47">
        <v>34.1</v>
      </c>
      <c r="I47">
        <v>22.5</v>
      </c>
      <c r="J47">
        <v>8</v>
      </c>
      <c r="K47">
        <v>16.5</v>
      </c>
      <c r="L47">
        <v>48.5</v>
      </c>
      <c r="M47">
        <v>4</v>
      </c>
      <c r="N47">
        <v>7.5</v>
      </c>
      <c r="O47">
        <v>53.3</v>
      </c>
      <c r="P47">
        <v>2.5</v>
      </c>
      <c r="Q47">
        <v>2.5</v>
      </c>
      <c r="R47">
        <v>100</v>
      </c>
      <c r="S47">
        <v>1.5</v>
      </c>
      <c r="T47">
        <v>6</v>
      </c>
      <c r="U47">
        <v>7.5</v>
      </c>
      <c r="V47">
        <v>2</v>
      </c>
      <c r="W47">
        <v>3</v>
      </c>
      <c r="X47">
        <v>0.5</v>
      </c>
      <c r="Y47">
        <v>0.5</v>
      </c>
      <c r="Z47">
        <v>3.5</v>
      </c>
      <c r="AA47">
        <v>34.5</v>
      </c>
      <c r="AB47">
        <v>0</v>
      </c>
      <c r="AC47">
        <v>0</v>
      </c>
      <c r="AD47">
        <v>1</v>
      </c>
    </row>
    <row r="48" spans="1:30" x14ac:dyDescent="0.3">
      <c r="A48">
        <v>47</v>
      </c>
      <c r="B48" s="207" t="s">
        <v>124</v>
      </c>
      <c r="C48" t="s">
        <v>125</v>
      </c>
      <c r="D48">
        <v>20</v>
      </c>
      <c r="E48">
        <v>15</v>
      </c>
      <c r="F48">
        <v>7</v>
      </c>
      <c r="G48">
        <v>8</v>
      </c>
      <c r="H48">
        <v>34</v>
      </c>
      <c r="I48">
        <v>20.7</v>
      </c>
      <c r="J48">
        <v>7.5</v>
      </c>
      <c r="K48">
        <v>16.5</v>
      </c>
      <c r="L48">
        <v>45.2</v>
      </c>
      <c r="M48">
        <v>1.3</v>
      </c>
      <c r="N48">
        <v>3.6</v>
      </c>
      <c r="O48">
        <v>35.200000000000003</v>
      </c>
      <c r="P48">
        <v>4.5</v>
      </c>
      <c r="Q48">
        <v>6.4</v>
      </c>
      <c r="R48">
        <v>69.8</v>
      </c>
      <c r="S48">
        <v>1</v>
      </c>
      <c r="T48">
        <v>6.3</v>
      </c>
      <c r="U48">
        <v>7.3</v>
      </c>
      <c r="V48">
        <v>4.2</v>
      </c>
      <c r="W48">
        <v>2.9</v>
      </c>
      <c r="X48">
        <v>0.6</v>
      </c>
      <c r="Y48">
        <v>0.7</v>
      </c>
      <c r="Z48">
        <v>2.2000000000000002</v>
      </c>
      <c r="AA48">
        <v>36.6</v>
      </c>
      <c r="AB48">
        <v>2</v>
      </c>
      <c r="AC48">
        <v>0</v>
      </c>
      <c r="AD48">
        <v>-2.5</v>
      </c>
    </row>
    <row r="49" spans="1:30" x14ac:dyDescent="0.3">
      <c r="A49">
        <v>48</v>
      </c>
      <c r="B49" s="207" t="s">
        <v>166</v>
      </c>
      <c r="C49" t="s">
        <v>141</v>
      </c>
      <c r="D49">
        <v>27</v>
      </c>
      <c r="E49">
        <v>8</v>
      </c>
      <c r="F49">
        <v>2</v>
      </c>
      <c r="G49">
        <v>6</v>
      </c>
      <c r="H49">
        <v>34</v>
      </c>
      <c r="I49">
        <v>20.399999999999999</v>
      </c>
      <c r="J49">
        <v>7.5</v>
      </c>
      <c r="K49">
        <v>15.9</v>
      </c>
      <c r="L49">
        <v>47.2</v>
      </c>
      <c r="M49">
        <v>2.2999999999999998</v>
      </c>
      <c r="N49">
        <v>6.4</v>
      </c>
      <c r="O49">
        <v>35.299999999999997</v>
      </c>
      <c r="P49">
        <v>3.1</v>
      </c>
      <c r="Q49">
        <v>4</v>
      </c>
      <c r="R49">
        <v>78.099999999999994</v>
      </c>
      <c r="S49">
        <v>0.4</v>
      </c>
      <c r="T49">
        <v>5.8</v>
      </c>
      <c r="U49">
        <v>6.1</v>
      </c>
      <c r="V49">
        <v>3.1</v>
      </c>
      <c r="W49">
        <v>3.1</v>
      </c>
      <c r="X49">
        <v>1</v>
      </c>
      <c r="Y49">
        <v>0.3</v>
      </c>
      <c r="Z49">
        <v>1.6</v>
      </c>
      <c r="AA49">
        <v>33</v>
      </c>
      <c r="AB49">
        <v>2</v>
      </c>
      <c r="AC49">
        <v>0</v>
      </c>
      <c r="AD49">
        <v>-6.4</v>
      </c>
    </row>
    <row r="50" spans="1:30" x14ac:dyDescent="0.3">
      <c r="A50">
        <v>49</v>
      </c>
      <c r="B50" s="207" t="s">
        <v>118</v>
      </c>
      <c r="C50" t="s">
        <v>119</v>
      </c>
      <c r="D50">
        <v>29</v>
      </c>
      <c r="E50">
        <v>12</v>
      </c>
      <c r="F50">
        <v>4</v>
      </c>
      <c r="G50">
        <v>8</v>
      </c>
      <c r="H50">
        <v>34</v>
      </c>
      <c r="I50">
        <v>19.899999999999999</v>
      </c>
      <c r="J50">
        <v>7.7</v>
      </c>
      <c r="K50">
        <v>18.100000000000001</v>
      </c>
      <c r="L50">
        <v>42.4</v>
      </c>
      <c r="M50">
        <v>2.4</v>
      </c>
      <c r="N50">
        <v>7.5</v>
      </c>
      <c r="O50">
        <v>32.200000000000003</v>
      </c>
      <c r="P50">
        <v>2.2000000000000002</v>
      </c>
      <c r="Q50">
        <v>3</v>
      </c>
      <c r="R50">
        <v>72.2</v>
      </c>
      <c r="S50">
        <v>0.3</v>
      </c>
      <c r="T50">
        <v>3.5</v>
      </c>
      <c r="U50">
        <v>3.8</v>
      </c>
      <c r="V50">
        <v>6</v>
      </c>
      <c r="W50">
        <v>2.2999999999999998</v>
      </c>
      <c r="X50">
        <v>1.4</v>
      </c>
      <c r="Y50">
        <v>0.3</v>
      </c>
      <c r="Z50">
        <v>2</v>
      </c>
      <c r="AA50">
        <v>36.200000000000003</v>
      </c>
      <c r="AB50">
        <v>0</v>
      </c>
      <c r="AC50">
        <v>0</v>
      </c>
      <c r="AD50">
        <v>-4.0999999999999996</v>
      </c>
    </row>
    <row r="51" spans="1:30" x14ac:dyDescent="0.3">
      <c r="A51">
        <v>50</v>
      </c>
      <c r="B51" s="207" t="s">
        <v>61</v>
      </c>
      <c r="C51" t="s">
        <v>110</v>
      </c>
      <c r="D51">
        <v>27</v>
      </c>
      <c r="E51">
        <v>7</v>
      </c>
      <c r="F51">
        <v>4</v>
      </c>
      <c r="G51">
        <v>3</v>
      </c>
      <c r="H51">
        <v>33.700000000000003</v>
      </c>
      <c r="I51">
        <v>21.6</v>
      </c>
      <c r="J51">
        <v>7.6</v>
      </c>
      <c r="K51">
        <v>15.7</v>
      </c>
      <c r="L51">
        <v>48.2</v>
      </c>
      <c r="M51">
        <v>3.4</v>
      </c>
      <c r="N51">
        <v>8.4</v>
      </c>
      <c r="O51">
        <v>40.700000000000003</v>
      </c>
      <c r="P51">
        <v>3</v>
      </c>
      <c r="Q51">
        <v>3.6</v>
      </c>
      <c r="R51">
        <v>84</v>
      </c>
      <c r="S51">
        <v>0.4</v>
      </c>
      <c r="T51">
        <v>2.4</v>
      </c>
      <c r="U51">
        <v>2.9</v>
      </c>
      <c r="V51">
        <v>7.1</v>
      </c>
      <c r="W51">
        <v>2.6</v>
      </c>
      <c r="X51">
        <v>0.9</v>
      </c>
      <c r="Y51">
        <v>1</v>
      </c>
      <c r="Z51">
        <v>1.4</v>
      </c>
      <c r="AA51">
        <v>38.700000000000003</v>
      </c>
      <c r="AB51">
        <v>1</v>
      </c>
      <c r="AC51">
        <v>0</v>
      </c>
      <c r="AD51">
        <v>7.7</v>
      </c>
    </row>
    <row r="52" spans="1:30" x14ac:dyDescent="0.3">
      <c r="A52">
        <v>51</v>
      </c>
      <c r="B52" s="207" t="s">
        <v>159</v>
      </c>
      <c r="C52" t="s">
        <v>157</v>
      </c>
      <c r="D52">
        <v>26</v>
      </c>
      <c r="E52">
        <v>8</v>
      </c>
      <c r="F52">
        <v>5</v>
      </c>
      <c r="G52">
        <v>3</v>
      </c>
      <c r="H52">
        <v>33.4</v>
      </c>
      <c r="I52">
        <v>24</v>
      </c>
      <c r="J52">
        <v>8.4</v>
      </c>
      <c r="K52">
        <v>15.4</v>
      </c>
      <c r="L52">
        <v>54.5</v>
      </c>
      <c r="M52">
        <v>2.4</v>
      </c>
      <c r="N52">
        <v>5.4</v>
      </c>
      <c r="O52">
        <v>44.2</v>
      </c>
      <c r="P52">
        <v>4.9000000000000004</v>
      </c>
      <c r="Q52">
        <v>6.1</v>
      </c>
      <c r="R52">
        <v>79.599999999999994</v>
      </c>
      <c r="S52">
        <v>0.1</v>
      </c>
      <c r="T52">
        <v>3</v>
      </c>
      <c r="U52">
        <v>3.1</v>
      </c>
      <c r="V52">
        <v>5.6</v>
      </c>
      <c r="W52">
        <v>2.1</v>
      </c>
      <c r="X52">
        <v>0.8</v>
      </c>
      <c r="Y52">
        <v>0</v>
      </c>
      <c r="Z52">
        <v>1.9</v>
      </c>
      <c r="AA52">
        <v>36.299999999999997</v>
      </c>
      <c r="AB52">
        <v>1</v>
      </c>
      <c r="AC52">
        <v>0</v>
      </c>
      <c r="AD52">
        <v>3.9</v>
      </c>
    </row>
    <row r="53" spans="1:30" x14ac:dyDescent="0.3">
      <c r="A53">
        <v>52</v>
      </c>
      <c r="B53" s="207" t="s">
        <v>32</v>
      </c>
      <c r="C53" t="s">
        <v>30</v>
      </c>
      <c r="D53">
        <v>32</v>
      </c>
      <c r="E53">
        <v>15</v>
      </c>
      <c r="F53">
        <v>9</v>
      </c>
      <c r="G53">
        <v>6</v>
      </c>
      <c r="H53">
        <v>33.4</v>
      </c>
      <c r="I53">
        <v>16.600000000000001</v>
      </c>
      <c r="J53">
        <v>7</v>
      </c>
      <c r="K53">
        <v>13.7</v>
      </c>
      <c r="L53">
        <v>51.2</v>
      </c>
      <c r="M53">
        <v>1.1000000000000001</v>
      </c>
      <c r="N53">
        <v>3.5</v>
      </c>
      <c r="O53">
        <v>32.700000000000003</v>
      </c>
      <c r="P53">
        <v>1.5</v>
      </c>
      <c r="Q53">
        <v>1.7</v>
      </c>
      <c r="R53">
        <v>88</v>
      </c>
      <c r="S53">
        <v>1.7</v>
      </c>
      <c r="T53">
        <v>8.3000000000000007</v>
      </c>
      <c r="U53">
        <v>9.9</v>
      </c>
      <c r="V53">
        <v>3.1</v>
      </c>
      <c r="W53">
        <v>2</v>
      </c>
      <c r="X53">
        <v>1</v>
      </c>
      <c r="Y53">
        <v>0.4</v>
      </c>
      <c r="Z53">
        <v>2.4</v>
      </c>
      <c r="AA53">
        <v>35.299999999999997</v>
      </c>
      <c r="AB53">
        <v>8</v>
      </c>
      <c r="AC53">
        <v>0</v>
      </c>
      <c r="AD53">
        <v>1.8</v>
      </c>
    </row>
    <row r="54" spans="1:30" x14ac:dyDescent="0.3">
      <c r="A54">
        <v>53</v>
      </c>
      <c r="B54" s="207" t="s">
        <v>231</v>
      </c>
      <c r="C54" t="s">
        <v>113</v>
      </c>
      <c r="D54">
        <v>30</v>
      </c>
      <c r="E54">
        <v>15</v>
      </c>
      <c r="F54">
        <v>10</v>
      </c>
      <c r="G54">
        <v>5</v>
      </c>
      <c r="H54">
        <v>33.4</v>
      </c>
      <c r="I54">
        <v>16.8</v>
      </c>
      <c r="J54">
        <v>4.9000000000000004</v>
      </c>
      <c r="K54">
        <v>10.199999999999999</v>
      </c>
      <c r="L54">
        <v>48.4</v>
      </c>
      <c r="M54">
        <v>1.7</v>
      </c>
      <c r="N54">
        <v>4.3</v>
      </c>
      <c r="O54">
        <v>39.1</v>
      </c>
      <c r="P54">
        <v>5.3</v>
      </c>
      <c r="Q54">
        <v>6</v>
      </c>
      <c r="R54">
        <v>87.8</v>
      </c>
      <c r="S54">
        <v>0.9</v>
      </c>
      <c r="T54">
        <v>3.7</v>
      </c>
      <c r="U54">
        <v>4.7</v>
      </c>
      <c r="V54">
        <v>1.5</v>
      </c>
      <c r="W54">
        <v>0.9</v>
      </c>
      <c r="X54">
        <v>0.2</v>
      </c>
      <c r="Y54">
        <v>0.1</v>
      </c>
      <c r="Z54">
        <v>1.3</v>
      </c>
      <c r="AA54">
        <v>24.7</v>
      </c>
      <c r="AB54">
        <v>0</v>
      </c>
      <c r="AC54">
        <v>0</v>
      </c>
      <c r="AD54">
        <v>2.9</v>
      </c>
    </row>
    <row r="55" spans="1:30" x14ac:dyDescent="0.3">
      <c r="A55">
        <v>54</v>
      </c>
      <c r="B55" s="207" t="s">
        <v>105</v>
      </c>
      <c r="C55" t="s">
        <v>106</v>
      </c>
      <c r="D55">
        <v>29</v>
      </c>
      <c r="E55">
        <v>13</v>
      </c>
      <c r="F55">
        <v>9</v>
      </c>
      <c r="G55">
        <v>4</v>
      </c>
      <c r="H55">
        <v>33.4</v>
      </c>
      <c r="I55">
        <v>34.5</v>
      </c>
      <c r="J55">
        <v>11.4</v>
      </c>
      <c r="K55">
        <v>19.100000000000001</v>
      </c>
      <c r="L55">
        <v>59.7</v>
      </c>
      <c r="M55">
        <v>1</v>
      </c>
      <c r="N55">
        <v>2.8</v>
      </c>
      <c r="O55">
        <v>35.1</v>
      </c>
      <c r="P55">
        <v>10.7</v>
      </c>
      <c r="Q55">
        <v>12.7</v>
      </c>
      <c r="R55">
        <v>84.2</v>
      </c>
      <c r="S55">
        <v>1.7</v>
      </c>
      <c r="T55">
        <v>7.6</v>
      </c>
      <c r="U55">
        <v>9.3000000000000007</v>
      </c>
      <c r="V55">
        <v>4.7</v>
      </c>
      <c r="W55">
        <v>3.2</v>
      </c>
      <c r="X55">
        <v>0.9</v>
      </c>
      <c r="Y55">
        <v>2.2000000000000002</v>
      </c>
      <c r="Z55">
        <v>2.8</v>
      </c>
      <c r="AA55">
        <v>58.7</v>
      </c>
      <c r="AB55">
        <v>5</v>
      </c>
      <c r="AC55">
        <v>0</v>
      </c>
      <c r="AD55">
        <v>7.9</v>
      </c>
    </row>
    <row r="56" spans="1:30" x14ac:dyDescent="0.3">
      <c r="A56">
        <v>55</v>
      </c>
      <c r="B56" s="207" t="s">
        <v>178</v>
      </c>
      <c r="C56" t="s">
        <v>108</v>
      </c>
      <c r="D56">
        <v>21</v>
      </c>
      <c r="E56">
        <v>13</v>
      </c>
      <c r="F56">
        <v>7</v>
      </c>
      <c r="G56">
        <v>6</v>
      </c>
      <c r="H56">
        <v>33.299999999999997</v>
      </c>
      <c r="I56">
        <v>15.4</v>
      </c>
      <c r="J56">
        <v>6.2</v>
      </c>
      <c r="K56">
        <v>13.6</v>
      </c>
      <c r="L56">
        <v>45.8</v>
      </c>
      <c r="M56">
        <v>0.5</v>
      </c>
      <c r="N56">
        <v>2.2000000000000002</v>
      </c>
      <c r="O56">
        <v>21.4</v>
      </c>
      <c r="P56">
        <v>2.5</v>
      </c>
      <c r="Q56">
        <v>3</v>
      </c>
      <c r="R56">
        <v>82.1</v>
      </c>
      <c r="S56">
        <v>2.6</v>
      </c>
      <c r="T56">
        <v>3</v>
      </c>
      <c r="U56">
        <v>5.6</v>
      </c>
      <c r="V56">
        <v>5</v>
      </c>
      <c r="W56">
        <v>1.7</v>
      </c>
      <c r="X56">
        <v>1.1000000000000001</v>
      </c>
      <c r="Y56">
        <v>0.6</v>
      </c>
      <c r="Z56">
        <v>2.4</v>
      </c>
      <c r="AA56">
        <v>33</v>
      </c>
      <c r="AB56">
        <v>1</v>
      </c>
      <c r="AC56">
        <v>0</v>
      </c>
      <c r="AD56">
        <v>5.0999999999999996</v>
      </c>
    </row>
    <row r="57" spans="1:30" x14ac:dyDescent="0.3">
      <c r="A57">
        <v>56</v>
      </c>
      <c r="B57" s="207" t="s">
        <v>175</v>
      </c>
      <c r="C57" t="s">
        <v>122</v>
      </c>
      <c r="D57">
        <v>21</v>
      </c>
      <c r="E57">
        <v>11</v>
      </c>
      <c r="F57">
        <v>0</v>
      </c>
      <c r="G57">
        <v>11</v>
      </c>
      <c r="H57">
        <v>33.200000000000003</v>
      </c>
      <c r="I57">
        <v>17</v>
      </c>
      <c r="J57">
        <v>5.4</v>
      </c>
      <c r="K57">
        <v>14.8</v>
      </c>
      <c r="L57">
        <v>36.200000000000003</v>
      </c>
      <c r="M57">
        <v>1.7</v>
      </c>
      <c r="N57">
        <v>5.7</v>
      </c>
      <c r="O57">
        <v>30.2</v>
      </c>
      <c r="P57">
        <v>4.5</v>
      </c>
      <c r="Q57">
        <v>5.6</v>
      </c>
      <c r="R57">
        <v>80.599999999999994</v>
      </c>
      <c r="S57">
        <v>1.1000000000000001</v>
      </c>
      <c r="T57">
        <v>2.9</v>
      </c>
      <c r="U57">
        <v>4</v>
      </c>
      <c r="V57">
        <v>7</v>
      </c>
      <c r="W57">
        <v>4.2</v>
      </c>
      <c r="X57">
        <v>0.4</v>
      </c>
      <c r="Y57">
        <v>0.3</v>
      </c>
      <c r="Z57">
        <v>3.6</v>
      </c>
      <c r="AA57">
        <v>30</v>
      </c>
      <c r="AB57">
        <v>3</v>
      </c>
      <c r="AC57">
        <v>0</v>
      </c>
      <c r="AD57">
        <v>-10.4</v>
      </c>
    </row>
    <row r="58" spans="1:30" x14ac:dyDescent="0.3">
      <c r="A58">
        <v>57</v>
      </c>
      <c r="B58" s="207" t="s">
        <v>109</v>
      </c>
      <c r="C58" t="s">
        <v>110</v>
      </c>
      <c r="D58">
        <v>38</v>
      </c>
      <c r="E58">
        <v>2</v>
      </c>
      <c r="F58">
        <v>1</v>
      </c>
      <c r="G58">
        <v>1</v>
      </c>
      <c r="H58">
        <v>33.200000000000003</v>
      </c>
      <c r="I58">
        <v>22.5</v>
      </c>
      <c r="J58">
        <v>8</v>
      </c>
      <c r="K58">
        <v>17</v>
      </c>
      <c r="L58">
        <v>47.1</v>
      </c>
      <c r="M58">
        <v>0.5</v>
      </c>
      <c r="N58">
        <v>4</v>
      </c>
      <c r="O58">
        <v>12.5</v>
      </c>
      <c r="P58">
        <v>6</v>
      </c>
      <c r="Q58">
        <v>7.5</v>
      </c>
      <c r="R58">
        <v>80</v>
      </c>
      <c r="S58">
        <v>2</v>
      </c>
      <c r="T58">
        <v>6</v>
      </c>
      <c r="U58">
        <v>8</v>
      </c>
      <c r="V58">
        <v>3</v>
      </c>
      <c r="W58">
        <v>4</v>
      </c>
      <c r="X58">
        <v>0.5</v>
      </c>
      <c r="Y58">
        <v>0.5</v>
      </c>
      <c r="Z58">
        <v>3</v>
      </c>
      <c r="AA58">
        <v>35.6</v>
      </c>
      <c r="AB58">
        <v>0</v>
      </c>
      <c r="AC58">
        <v>0</v>
      </c>
      <c r="AD58">
        <v>2</v>
      </c>
    </row>
    <row r="59" spans="1:30" x14ac:dyDescent="0.3">
      <c r="A59">
        <v>58</v>
      </c>
      <c r="B59" s="207" t="s">
        <v>136</v>
      </c>
      <c r="C59" t="s">
        <v>137</v>
      </c>
      <c r="D59">
        <v>33</v>
      </c>
      <c r="E59">
        <v>14</v>
      </c>
      <c r="F59">
        <v>8</v>
      </c>
      <c r="G59">
        <v>6</v>
      </c>
      <c r="H59">
        <v>33.200000000000003</v>
      </c>
      <c r="I59">
        <v>25.9</v>
      </c>
      <c r="J59">
        <v>8.1</v>
      </c>
      <c r="K59">
        <v>13.9</v>
      </c>
      <c r="L59">
        <v>57.9</v>
      </c>
      <c r="M59">
        <v>0.7</v>
      </c>
      <c r="N59">
        <v>1.4</v>
      </c>
      <c r="O59">
        <v>50</v>
      </c>
      <c r="P59">
        <v>9</v>
      </c>
      <c r="Q59">
        <v>10.5</v>
      </c>
      <c r="R59">
        <v>85.7</v>
      </c>
      <c r="S59">
        <v>2.9</v>
      </c>
      <c r="T59">
        <v>3.6</v>
      </c>
      <c r="U59">
        <v>6.4</v>
      </c>
      <c r="V59">
        <v>5.6</v>
      </c>
      <c r="W59">
        <v>1.4</v>
      </c>
      <c r="X59">
        <v>1.6</v>
      </c>
      <c r="Y59">
        <v>0.4</v>
      </c>
      <c r="Z59">
        <v>1.2</v>
      </c>
      <c r="AA59">
        <v>46.6</v>
      </c>
      <c r="AB59">
        <v>4</v>
      </c>
      <c r="AC59">
        <v>0</v>
      </c>
      <c r="AD59">
        <v>-1.4</v>
      </c>
    </row>
    <row r="60" spans="1:30" x14ac:dyDescent="0.3">
      <c r="A60">
        <v>59</v>
      </c>
      <c r="B60" s="207" t="s">
        <v>191</v>
      </c>
      <c r="C60" t="s">
        <v>104</v>
      </c>
      <c r="D60">
        <v>25</v>
      </c>
      <c r="E60">
        <v>14</v>
      </c>
      <c r="F60">
        <v>6</v>
      </c>
      <c r="G60">
        <v>8</v>
      </c>
      <c r="H60">
        <v>33.1</v>
      </c>
      <c r="I60">
        <v>14.6</v>
      </c>
      <c r="J60">
        <v>5.9</v>
      </c>
      <c r="K60">
        <v>13</v>
      </c>
      <c r="L60">
        <v>45.6</v>
      </c>
      <c r="M60">
        <v>1.2</v>
      </c>
      <c r="N60">
        <v>4.0999999999999996</v>
      </c>
      <c r="O60">
        <v>29.3</v>
      </c>
      <c r="P60">
        <v>1.5</v>
      </c>
      <c r="Q60">
        <v>1.9</v>
      </c>
      <c r="R60">
        <v>77.8</v>
      </c>
      <c r="S60">
        <v>0.9</v>
      </c>
      <c r="T60">
        <v>3.1</v>
      </c>
      <c r="U60">
        <v>4</v>
      </c>
      <c r="V60">
        <v>1.4</v>
      </c>
      <c r="W60">
        <v>1.3</v>
      </c>
      <c r="X60">
        <v>0.4</v>
      </c>
      <c r="Y60">
        <v>0.5</v>
      </c>
      <c r="Z60">
        <v>2.9</v>
      </c>
      <c r="AA60">
        <v>22.9</v>
      </c>
      <c r="AB60">
        <v>0</v>
      </c>
      <c r="AC60">
        <v>0</v>
      </c>
      <c r="AD60">
        <v>-3.4</v>
      </c>
    </row>
    <row r="61" spans="1:30" x14ac:dyDescent="0.3">
      <c r="A61">
        <v>60</v>
      </c>
      <c r="B61" s="207" t="s">
        <v>171</v>
      </c>
      <c r="C61" t="s">
        <v>119</v>
      </c>
      <c r="D61">
        <v>27</v>
      </c>
      <c r="E61">
        <v>11</v>
      </c>
      <c r="F61">
        <v>4</v>
      </c>
      <c r="G61">
        <v>7</v>
      </c>
      <c r="H61">
        <v>32.799999999999997</v>
      </c>
      <c r="I61">
        <v>22.1</v>
      </c>
      <c r="J61">
        <v>7.5</v>
      </c>
      <c r="K61">
        <v>16.3</v>
      </c>
      <c r="L61">
        <v>46.4</v>
      </c>
      <c r="M61">
        <v>2.5</v>
      </c>
      <c r="N61">
        <v>6.7</v>
      </c>
      <c r="O61">
        <v>36.5</v>
      </c>
      <c r="P61">
        <v>4.5</v>
      </c>
      <c r="Q61">
        <v>5.4</v>
      </c>
      <c r="R61">
        <v>84.7</v>
      </c>
      <c r="S61">
        <v>1</v>
      </c>
      <c r="T61">
        <v>4.4000000000000004</v>
      </c>
      <c r="U61">
        <v>5.4</v>
      </c>
      <c r="V61">
        <v>1.1000000000000001</v>
      </c>
      <c r="W61">
        <v>1.5</v>
      </c>
      <c r="X61">
        <v>1.1000000000000001</v>
      </c>
      <c r="Y61">
        <v>0.5</v>
      </c>
      <c r="Z61">
        <v>3</v>
      </c>
      <c r="AA61">
        <v>33.299999999999997</v>
      </c>
      <c r="AB61">
        <v>1</v>
      </c>
      <c r="AC61">
        <v>0</v>
      </c>
      <c r="AD61">
        <v>-4.5999999999999996</v>
      </c>
    </row>
    <row r="62" spans="1:30" x14ac:dyDescent="0.3">
      <c r="A62">
        <v>61</v>
      </c>
      <c r="B62" s="207" t="s">
        <v>167</v>
      </c>
      <c r="C62" t="s">
        <v>119</v>
      </c>
      <c r="D62">
        <v>24</v>
      </c>
      <c r="E62">
        <v>12</v>
      </c>
      <c r="F62">
        <v>6</v>
      </c>
      <c r="G62">
        <v>6</v>
      </c>
      <c r="H62">
        <v>32.700000000000003</v>
      </c>
      <c r="I62">
        <v>18.3</v>
      </c>
      <c r="J62">
        <v>7.1</v>
      </c>
      <c r="K62">
        <v>16</v>
      </c>
      <c r="L62">
        <v>44.3</v>
      </c>
      <c r="M62">
        <v>2.2000000000000002</v>
      </c>
      <c r="N62">
        <v>6.5</v>
      </c>
      <c r="O62">
        <v>33.299999999999997</v>
      </c>
      <c r="P62">
        <v>1.9</v>
      </c>
      <c r="Q62">
        <v>2.9</v>
      </c>
      <c r="R62">
        <v>65.7</v>
      </c>
      <c r="S62">
        <v>1</v>
      </c>
      <c r="T62">
        <v>4.9000000000000004</v>
      </c>
      <c r="U62">
        <v>5.9</v>
      </c>
      <c r="V62">
        <v>2.4</v>
      </c>
      <c r="W62">
        <v>2.1</v>
      </c>
      <c r="X62">
        <v>1</v>
      </c>
      <c r="Y62">
        <v>1</v>
      </c>
      <c r="Z62">
        <v>2.7</v>
      </c>
      <c r="AA62">
        <v>32.9</v>
      </c>
      <c r="AB62">
        <v>1</v>
      </c>
      <c r="AC62">
        <v>0</v>
      </c>
      <c r="AD62">
        <v>-2.6</v>
      </c>
    </row>
    <row r="63" spans="1:30" x14ac:dyDescent="0.3">
      <c r="A63">
        <v>62</v>
      </c>
      <c r="B63" s="207" t="s">
        <v>45</v>
      </c>
      <c r="C63" t="s">
        <v>71</v>
      </c>
      <c r="D63">
        <v>34</v>
      </c>
      <c r="E63">
        <v>3</v>
      </c>
      <c r="F63">
        <v>3</v>
      </c>
      <c r="G63">
        <v>0</v>
      </c>
      <c r="H63">
        <v>32.700000000000003</v>
      </c>
      <c r="I63">
        <v>26.7</v>
      </c>
      <c r="J63">
        <v>9.6999999999999993</v>
      </c>
      <c r="K63">
        <v>14</v>
      </c>
      <c r="L63">
        <v>69</v>
      </c>
      <c r="M63">
        <v>2.2999999999999998</v>
      </c>
      <c r="N63">
        <v>4.3</v>
      </c>
      <c r="O63">
        <v>53.8</v>
      </c>
      <c r="P63">
        <v>5</v>
      </c>
      <c r="Q63">
        <v>5.7</v>
      </c>
      <c r="R63">
        <v>88.2</v>
      </c>
      <c r="S63">
        <v>0.3</v>
      </c>
      <c r="T63">
        <v>7</v>
      </c>
      <c r="U63">
        <v>7.3</v>
      </c>
      <c r="V63">
        <v>3.7</v>
      </c>
      <c r="W63">
        <v>2</v>
      </c>
      <c r="X63">
        <v>0.3</v>
      </c>
      <c r="Y63">
        <v>1.3</v>
      </c>
      <c r="Z63">
        <v>1.7</v>
      </c>
      <c r="AA63">
        <v>44</v>
      </c>
      <c r="AB63">
        <v>0</v>
      </c>
      <c r="AC63">
        <v>0</v>
      </c>
      <c r="AD63">
        <v>15.3</v>
      </c>
    </row>
    <row r="64" spans="1:30" x14ac:dyDescent="0.3">
      <c r="A64">
        <v>63</v>
      </c>
      <c r="B64" s="207" t="s">
        <v>221</v>
      </c>
      <c r="C64" t="s">
        <v>146</v>
      </c>
      <c r="D64">
        <v>19</v>
      </c>
      <c r="E64">
        <v>15</v>
      </c>
      <c r="F64">
        <v>5</v>
      </c>
      <c r="G64">
        <v>10</v>
      </c>
      <c r="H64">
        <v>32.700000000000003</v>
      </c>
      <c r="I64">
        <v>15.5</v>
      </c>
      <c r="J64">
        <v>5.9</v>
      </c>
      <c r="K64">
        <v>12.2</v>
      </c>
      <c r="L64">
        <v>48.1</v>
      </c>
      <c r="M64">
        <v>1.7</v>
      </c>
      <c r="N64">
        <v>4.4000000000000004</v>
      </c>
      <c r="O64">
        <v>37.9</v>
      </c>
      <c r="P64">
        <v>2.1</v>
      </c>
      <c r="Q64">
        <v>2.7</v>
      </c>
      <c r="R64">
        <v>75.599999999999994</v>
      </c>
      <c r="S64">
        <v>2.2000000000000002</v>
      </c>
      <c r="T64">
        <v>5.0999999999999996</v>
      </c>
      <c r="U64">
        <v>7.3</v>
      </c>
      <c r="V64">
        <v>1.6</v>
      </c>
      <c r="W64">
        <v>1</v>
      </c>
      <c r="X64">
        <v>0.7</v>
      </c>
      <c r="Y64">
        <v>0.6</v>
      </c>
      <c r="Z64">
        <v>2.6</v>
      </c>
      <c r="AA64">
        <v>29.7</v>
      </c>
      <c r="AB64">
        <v>5</v>
      </c>
      <c r="AC64">
        <v>0</v>
      </c>
      <c r="AD64">
        <v>-5.3</v>
      </c>
    </row>
    <row r="65" spans="1:30" x14ac:dyDescent="0.3">
      <c r="A65">
        <v>64</v>
      </c>
      <c r="B65" s="207" t="s">
        <v>150</v>
      </c>
      <c r="C65" t="s">
        <v>141</v>
      </c>
      <c r="D65">
        <v>27</v>
      </c>
      <c r="E65">
        <v>14</v>
      </c>
      <c r="F65">
        <v>5</v>
      </c>
      <c r="G65">
        <v>9</v>
      </c>
      <c r="H65">
        <v>32.6</v>
      </c>
      <c r="I65">
        <v>24.5</v>
      </c>
      <c r="J65">
        <v>9.3000000000000007</v>
      </c>
      <c r="K65">
        <v>17.399999999999999</v>
      </c>
      <c r="L65">
        <v>53.3</v>
      </c>
      <c r="M65">
        <v>2.2999999999999998</v>
      </c>
      <c r="N65">
        <v>5.5</v>
      </c>
      <c r="O65">
        <v>41.6</v>
      </c>
      <c r="P65">
        <v>3.6</v>
      </c>
      <c r="Q65">
        <v>4.0999999999999996</v>
      </c>
      <c r="R65">
        <v>87.9</v>
      </c>
      <c r="S65">
        <v>1.3</v>
      </c>
      <c r="T65">
        <v>6.5</v>
      </c>
      <c r="U65">
        <v>7.8</v>
      </c>
      <c r="V65">
        <v>3.1</v>
      </c>
      <c r="W65">
        <v>1.8</v>
      </c>
      <c r="X65">
        <v>1</v>
      </c>
      <c r="Y65">
        <v>1.6</v>
      </c>
      <c r="Z65">
        <v>2.9</v>
      </c>
      <c r="AA65">
        <v>44.5</v>
      </c>
      <c r="AB65">
        <v>3</v>
      </c>
      <c r="AC65">
        <v>0</v>
      </c>
      <c r="AD65">
        <v>2.6</v>
      </c>
    </row>
    <row r="66" spans="1:30" x14ac:dyDescent="0.3">
      <c r="A66">
        <v>65</v>
      </c>
      <c r="B66" s="207" t="s">
        <v>154</v>
      </c>
      <c r="C66" t="s">
        <v>119</v>
      </c>
      <c r="D66">
        <v>33</v>
      </c>
      <c r="E66">
        <v>14</v>
      </c>
      <c r="F66">
        <v>6</v>
      </c>
      <c r="G66">
        <v>8</v>
      </c>
      <c r="H66">
        <v>32.5</v>
      </c>
      <c r="I66">
        <v>15.1</v>
      </c>
      <c r="J66">
        <v>5.9</v>
      </c>
      <c r="K66">
        <v>12</v>
      </c>
      <c r="L66">
        <v>48.8</v>
      </c>
      <c r="M66">
        <v>1</v>
      </c>
      <c r="N66">
        <v>3.1</v>
      </c>
      <c r="O66">
        <v>31.8</v>
      </c>
      <c r="P66">
        <v>2.4</v>
      </c>
      <c r="Q66">
        <v>3</v>
      </c>
      <c r="R66">
        <v>81</v>
      </c>
      <c r="S66">
        <v>0.4</v>
      </c>
      <c r="T66">
        <v>3.6</v>
      </c>
      <c r="U66">
        <v>4</v>
      </c>
      <c r="V66">
        <v>5.4</v>
      </c>
      <c r="W66">
        <v>2.2999999999999998</v>
      </c>
      <c r="X66">
        <v>0.6</v>
      </c>
      <c r="Y66">
        <v>0.3</v>
      </c>
      <c r="Z66">
        <v>1.3</v>
      </c>
      <c r="AA66">
        <v>28.6</v>
      </c>
      <c r="AB66">
        <v>0</v>
      </c>
      <c r="AC66">
        <v>0</v>
      </c>
      <c r="AD66">
        <v>-2.7</v>
      </c>
    </row>
    <row r="67" spans="1:30" x14ac:dyDescent="0.3">
      <c r="A67">
        <v>66</v>
      </c>
      <c r="B67" s="207" t="s">
        <v>2171</v>
      </c>
      <c r="C67" t="s">
        <v>125</v>
      </c>
      <c r="D67">
        <v>24</v>
      </c>
      <c r="E67">
        <v>15</v>
      </c>
      <c r="F67">
        <v>7</v>
      </c>
      <c r="G67">
        <v>8</v>
      </c>
      <c r="H67">
        <v>32.5</v>
      </c>
      <c r="I67">
        <v>15.9</v>
      </c>
      <c r="J67">
        <v>6.6</v>
      </c>
      <c r="K67">
        <v>12.6</v>
      </c>
      <c r="L67">
        <v>52.4</v>
      </c>
      <c r="M67">
        <v>0.4</v>
      </c>
      <c r="N67">
        <v>1.8</v>
      </c>
      <c r="O67">
        <v>22.2</v>
      </c>
      <c r="P67">
        <v>2.2999999999999998</v>
      </c>
      <c r="Q67">
        <v>2.7</v>
      </c>
      <c r="R67">
        <v>82.9</v>
      </c>
      <c r="S67">
        <v>1.2</v>
      </c>
      <c r="T67">
        <v>2.9</v>
      </c>
      <c r="U67">
        <v>4.0999999999999996</v>
      </c>
      <c r="V67">
        <v>6.4</v>
      </c>
      <c r="W67">
        <v>2.2999999999999998</v>
      </c>
      <c r="X67">
        <v>1.7</v>
      </c>
      <c r="Y67">
        <v>0.4</v>
      </c>
      <c r="Z67">
        <v>2.7</v>
      </c>
      <c r="AA67">
        <v>34.5</v>
      </c>
      <c r="AB67">
        <v>1</v>
      </c>
      <c r="AC67">
        <v>0</v>
      </c>
      <c r="AD67">
        <v>0.1</v>
      </c>
    </row>
    <row r="68" spans="1:30" x14ac:dyDescent="0.3">
      <c r="A68">
        <v>67</v>
      </c>
      <c r="B68" s="207" t="s">
        <v>243</v>
      </c>
      <c r="C68" t="s">
        <v>146</v>
      </c>
      <c r="D68">
        <v>22</v>
      </c>
      <c r="E68">
        <v>15</v>
      </c>
      <c r="F68">
        <v>5</v>
      </c>
      <c r="G68">
        <v>10</v>
      </c>
      <c r="H68">
        <v>32.4</v>
      </c>
      <c r="I68">
        <v>15.7</v>
      </c>
      <c r="J68">
        <v>6.3</v>
      </c>
      <c r="K68">
        <v>10.199999999999999</v>
      </c>
      <c r="L68">
        <v>61.4</v>
      </c>
      <c r="M68">
        <v>0.9</v>
      </c>
      <c r="N68">
        <v>2.9</v>
      </c>
      <c r="O68">
        <v>30.2</v>
      </c>
      <c r="P68">
        <v>2.2999999999999998</v>
      </c>
      <c r="Q68">
        <v>3.1</v>
      </c>
      <c r="R68">
        <v>74.5</v>
      </c>
      <c r="S68">
        <v>1.5</v>
      </c>
      <c r="T68">
        <v>3.7</v>
      </c>
      <c r="U68">
        <v>5.3</v>
      </c>
      <c r="V68">
        <v>1.3</v>
      </c>
      <c r="W68">
        <v>1.3</v>
      </c>
      <c r="X68">
        <v>0.6</v>
      </c>
      <c r="Y68">
        <v>0.2</v>
      </c>
      <c r="Z68">
        <v>1.8</v>
      </c>
      <c r="AA68">
        <v>25.1</v>
      </c>
      <c r="AB68">
        <v>1</v>
      </c>
      <c r="AC68">
        <v>0</v>
      </c>
      <c r="AD68">
        <v>-8.6999999999999993</v>
      </c>
    </row>
    <row r="69" spans="1:30" x14ac:dyDescent="0.3">
      <c r="A69">
        <v>68</v>
      </c>
      <c r="B69" s="207" t="s">
        <v>232</v>
      </c>
      <c r="C69" t="s">
        <v>139</v>
      </c>
      <c r="D69">
        <v>30</v>
      </c>
      <c r="E69">
        <v>15</v>
      </c>
      <c r="F69">
        <v>9</v>
      </c>
      <c r="G69">
        <v>6</v>
      </c>
      <c r="H69">
        <v>32.299999999999997</v>
      </c>
      <c r="I69">
        <v>8.6999999999999993</v>
      </c>
      <c r="J69">
        <v>3.1</v>
      </c>
      <c r="K69">
        <v>7.5</v>
      </c>
      <c r="L69">
        <v>40.700000000000003</v>
      </c>
      <c r="M69">
        <v>1</v>
      </c>
      <c r="N69">
        <v>3.7</v>
      </c>
      <c r="O69">
        <v>27.3</v>
      </c>
      <c r="P69">
        <v>1.5</v>
      </c>
      <c r="Q69">
        <v>2</v>
      </c>
      <c r="R69">
        <v>76.7</v>
      </c>
      <c r="S69">
        <v>0.4</v>
      </c>
      <c r="T69">
        <v>1.5</v>
      </c>
      <c r="U69">
        <v>1.9</v>
      </c>
      <c r="V69">
        <v>2.8</v>
      </c>
      <c r="W69">
        <v>0.7</v>
      </c>
      <c r="X69">
        <v>1.6</v>
      </c>
      <c r="Y69">
        <v>0.4</v>
      </c>
      <c r="Z69">
        <v>1.5</v>
      </c>
      <c r="AA69">
        <v>20.5</v>
      </c>
      <c r="AB69">
        <v>0</v>
      </c>
      <c r="AC69">
        <v>0</v>
      </c>
      <c r="AD69">
        <v>5.3</v>
      </c>
    </row>
    <row r="70" spans="1:30" x14ac:dyDescent="0.3">
      <c r="A70">
        <v>69</v>
      </c>
      <c r="B70" s="207" t="s">
        <v>192</v>
      </c>
      <c r="C70" t="s">
        <v>98</v>
      </c>
      <c r="D70">
        <v>23</v>
      </c>
      <c r="E70">
        <v>15</v>
      </c>
      <c r="F70">
        <v>9</v>
      </c>
      <c r="G70">
        <v>6</v>
      </c>
      <c r="H70">
        <v>32.299999999999997</v>
      </c>
      <c r="I70">
        <v>12.5</v>
      </c>
      <c r="J70">
        <v>3.9</v>
      </c>
      <c r="K70">
        <v>11.5</v>
      </c>
      <c r="L70">
        <v>34.1</v>
      </c>
      <c r="M70">
        <v>1.9</v>
      </c>
      <c r="N70">
        <v>6.3</v>
      </c>
      <c r="O70">
        <v>30.5</v>
      </c>
      <c r="P70">
        <v>2.7</v>
      </c>
      <c r="Q70">
        <v>3.1</v>
      </c>
      <c r="R70">
        <v>89.1</v>
      </c>
      <c r="S70">
        <v>1.8</v>
      </c>
      <c r="T70">
        <v>3.1</v>
      </c>
      <c r="U70">
        <v>4.9000000000000004</v>
      </c>
      <c r="V70">
        <v>1.9</v>
      </c>
      <c r="W70">
        <v>1</v>
      </c>
      <c r="X70">
        <v>1.1000000000000001</v>
      </c>
      <c r="Y70">
        <v>0.5</v>
      </c>
      <c r="Z70">
        <v>3.7</v>
      </c>
      <c r="AA70">
        <v>24.9</v>
      </c>
      <c r="AB70">
        <v>0</v>
      </c>
      <c r="AC70">
        <v>0</v>
      </c>
      <c r="AD70">
        <v>-0.7</v>
      </c>
    </row>
    <row r="71" spans="1:30" x14ac:dyDescent="0.3">
      <c r="A71">
        <v>70</v>
      </c>
      <c r="B71" s="207" t="s">
        <v>187</v>
      </c>
      <c r="C71" t="s">
        <v>98</v>
      </c>
      <c r="D71">
        <v>20</v>
      </c>
      <c r="E71">
        <v>15</v>
      </c>
      <c r="F71">
        <v>9</v>
      </c>
      <c r="G71">
        <v>6</v>
      </c>
      <c r="H71">
        <v>32.299999999999997</v>
      </c>
      <c r="I71">
        <v>18.3</v>
      </c>
      <c r="J71">
        <v>7.8</v>
      </c>
      <c r="K71">
        <v>15.3</v>
      </c>
      <c r="L71">
        <v>51.1</v>
      </c>
      <c r="M71">
        <v>1.3</v>
      </c>
      <c r="N71">
        <v>3.3</v>
      </c>
      <c r="O71">
        <v>40</v>
      </c>
      <c r="P71">
        <v>1.4</v>
      </c>
      <c r="Q71">
        <v>2</v>
      </c>
      <c r="R71">
        <v>70</v>
      </c>
      <c r="S71">
        <v>2</v>
      </c>
      <c r="T71">
        <v>6.9</v>
      </c>
      <c r="U71">
        <v>8.9</v>
      </c>
      <c r="V71">
        <v>7.5</v>
      </c>
      <c r="W71">
        <v>2.6</v>
      </c>
      <c r="X71">
        <v>0.7</v>
      </c>
      <c r="Y71">
        <v>0.3</v>
      </c>
      <c r="Z71">
        <v>1.2</v>
      </c>
      <c r="AA71">
        <v>40.9</v>
      </c>
      <c r="AB71">
        <v>8</v>
      </c>
      <c r="AC71">
        <v>2</v>
      </c>
      <c r="AD71">
        <v>-0.3</v>
      </c>
    </row>
    <row r="72" spans="1:30" x14ac:dyDescent="0.3">
      <c r="A72">
        <v>71</v>
      </c>
      <c r="B72" s="207" t="s">
        <v>182</v>
      </c>
      <c r="C72" t="s">
        <v>125</v>
      </c>
      <c r="D72">
        <v>21</v>
      </c>
      <c r="E72">
        <v>15</v>
      </c>
      <c r="F72">
        <v>7</v>
      </c>
      <c r="G72">
        <v>8</v>
      </c>
      <c r="H72">
        <v>32.200000000000003</v>
      </c>
      <c r="I72">
        <v>18.100000000000001</v>
      </c>
      <c r="J72">
        <v>6.8</v>
      </c>
      <c r="K72">
        <v>13.9</v>
      </c>
      <c r="L72">
        <v>49</v>
      </c>
      <c r="M72">
        <v>1.7</v>
      </c>
      <c r="N72">
        <v>5.0999999999999996</v>
      </c>
      <c r="O72">
        <v>34.200000000000003</v>
      </c>
      <c r="P72">
        <v>2.8</v>
      </c>
      <c r="Q72">
        <v>3.3</v>
      </c>
      <c r="R72">
        <v>85.7</v>
      </c>
      <c r="S72">
        <v>0.7</v>
      </c>
      <c r="T72">
        <v>3.7</v>
      </c>
      <c r="U72">
        <v>4.3</v>
      </c>
      <c r="V72">
        <v>4.0999999999999996</v>
      </c>
      <c r="W72">
        <v>2.1</v>
      </c>
      <c r="X72">
        <v>1</v>
      </c>
      <c r="Y72">
        <v>0.3</v>
      </c>
      <c r="Z72">
        <v>2.4</v>
      </c>
      <c r="AA72">
        <v>31.5</v>
      </c>
      <c r="AB72">
        <v>2</v>
      </c>
      <c r="AC72">
        <v>0</v>
      </c>
      <c r="AD72">
        <v>-1.6</v>
      </c>
    </row>
    <row r="73" spans="1:30" x14ac:dyDescent="0.3">
      <c r="A73">
        <v>72</v>
      </c>
      <c r="B73" s="207" t="s">
        <v>162</v>
      </c>
      <c r="C73" t="s">
        <v>157</v>
      </c>
      <c r="D73">
        <v>22</v>
      </c>
      <c r="E73">
        <v>15</v>
      </c>
      <c r="F73">
        <v>9</v>
      </c>
      <c r="G73">
        <v>6</v>
      </c>
      <c r="H73">
        <v>32.200000000000003</v>
      </c>
      <c r="I73">
        <v>20</v>
      </c>
      <c r="J73">
        <v>7.2</v>
      </c>
      <c r="K73">
        <v>15.5</v>
      </c>
      <c r="L73">
        <v>46.6</v>
      </c>
      <c r="M73">
        <v>1.4</v>
      </c>
      <c r="N73">
        <v>4.8</v>
      </c>
      <c r="O73">
        <v>29.2</v>
      </c>
      <c r="P73">
        <v>4.2</v>
      </c>
      <c r="Q73">
        <v>5.7</v>
      </c>
      <c r="R73">
        <v>74.099999999999994</v>
      </c>
      <c r="S73">
        <v>0.6</v>
      </c>
      <c r="T73">
        <v>3.9</v>
      </c>
      <c r="U73">
        <v>4.5</v>
      </c>
      <c r="V73">
        <v>2.8</v>
      </c>
      <c r="W73">
        <v>2.4</v>
      </c>
      <c r="X73">
        <v>0.3</v>
      </c>
      <c r="Y73">
        <v>0.3</v>
      </c>
      <c r="Z73">
        <v>1.9</v>
      </c>
      <c r="AA73">
        <v>28.8</v>
      </c>
      <c r="AB73">
        <v>1</v>
      </c>
      <c r="AC73">
        <v>0</v>
      </c>
      <c r="AD73">
        <v>-0.3</v>
      </c>
    </row>
    <row r="74" spans="1:30" x14ac:dyDescent="0.3">
      <c r="A74">
        <v>73</v>
      </c>
      <c r="B74" s="207" t="s">
        <v>112</v>
      </c>
      <c r="C74" t="s">
        <v>113</v>
      </c>
      <c r="D74">
        <v>25</v>
      </c>
      <c r="E74">
        <v>12</v>
      </c>
      <c r="F74">
        <v>7</v>
      </c>
      <c r="G74">
        <v>5</v>
      </c>
      <c r="H74">
        <v>32.200000000000003</v>
      </c>
      <c r="I74">
        <v>24.9</v>
      </c>
      <c r="J74">
        <v>9.3000000000000007</v>
      </c>
      <c r="K74">
        <v>18.100000000000001</v>
      </c>
      <c r="L74">
        <v>51.6</v>
      </c>
      <c r="M74">
        <v>2.1</v>
      </c>
      <c r="N74">
        <v>5.9</v>
      </c>
      <c r="O74">
        <v>35.200000000000003</v>
      </c>
      <c r="P74">
        <v>4.2</v>
      </c>
      <c r="Q74">
        <v>5.9</v>
      </c>
      <c r="R74">
        <v>70.400000000000006</v>
      </c>
      <c r="S74">
        <v>0.7</v>
      </c>
      <c r="T74">
        <v>3.1</v>
      </c>
      <c r="U74">
        <v>3.8</v>
      </c>
      <c r="V74">
        <v>5.0999999999999996</v>
      </c>
      <c r="W74">
        <v>2</v>
      </c>
      <c r="X74">
        <v>1.2</v>
      </c>
      <c r="Y74">
        <v>0.3</v>
      </c>
      <c r="Z74">
        <v>2.4</v>
      </c>
      <c r="AA74">
        <v>39.5</v>
      </c>
      <c r="AB74">
        <v>0</v>
      </c>
      <c r="AC74">
        <v>0</v>
      </c>
      <c r="AD74">
        <v>-3</v>
      </c>
    </row>
    <row r="75" spans="1:30" x14ac:dyDescent="0.3">
      <c r="A75">
        <v>74</v>
      </c>
      <c r="B75" s="207" t="s">
        <v>251</v>
      </c>
      <c r="C75" t="s">
        <v>102</v>
      </c>
      <c r="D75">
        <v>29</v>
      </c>
      <c r="E75">
        <v>14</v>
      </c>
      <c r="F75">
        <v>8</v>
      </c>
      <c r="G75">
        <v>6</v>
      </c>
      <c r="H75">
        <v>32.1</v>
      </c>
      <c r="I75">
        <v>12.2</v>
      </c>
      <c r="J75">
        <v>4.0999999999999996</v>
      </c>
      <c r="K75">
        <v>10.3</v>
      </c>
      <c r="L75">
        <v>39.6</v>
      </c>
      <c r="M75">
        <v>2.1</v>
      </c>
      <c r="N75">
        <v>5.9</v>
      </c>
      <c r="O75">
        <v>36.1</v>
      </c>
      <c r="P75">
        <v>1.9</v>
      </c>
      <c r="Q75">
        <v>2.6</v>
      </c>
      <c r="R75">
        <v>73</v>
      </c>
      <c r="S75">
        <v>0.8</v>
      </c>
      <c r="T75">
        <v>1.1000000000000001</v>
      </c>
      <c r="U75">
        <v>1.9</v>
      </c>
      <c r="V75">
        <v>4.4000000000000004</v>
      </c>
      <c r="W75">
        <v>2.2999999999999998</v>
      </c>
      <c r="X75">
        <v>1.9</v>
      </c>
      <c r="Y75">
        <v>0.4</v>
      </c>
      <c r="Z75">
        <v>3.4</v>
      </c>
      <c r="AA75">
        <v>26</v>
      </c>
      <c r="AB75">
        <v>0</v>
      </c>
      <c r="AC75">
        <v>0</v>
      </c>
      <c r="AD75">
        <v>3.1</v>
      </c>
    </row>
    <row r="76" spans="1:30" x14ac:dyDescent="0.3">
      <c r="A76">
        <v>75</v>
      </c>
      <c r="B76" s="207" t="s">
        <v>547</v>
      </c>
      <c r="C76" t="s">
        <v>141</v>
      </c>
      <c r="D76">
        <v>24</v>
      </c>
      <c r="E76">
        <v>15</v>
      </c>
      <c r="F76">
        <v>5</v>
      </c>
      <c r="G76">
        <v>10</v>
      </c>
      <c r="H76">
        <v>32.1</v>
      </c>
      <c r="I76">
        <v>14</v>
      </c>
      <c r="J76">
        <v>5.2</v>
      </c>
      <c r="K76">
        <v>9.5</v>
      </c>
      <c r="L76">
        <v>54.5</v>
      </c>
      <c r="M76">
        <v>2.8</v>
      </c>
      <c r="N76">
        <v>6.2</v>
      </c>
      <c r="O76">
        <v>45.2</v>
      </c>
      <c r="P76">
        <v>0.8</v>
      </c>
      <c r="Q76">
        <v>1</v>
      </c>
      <c r="R76">
        <v>80</v>
      </c>
      <c r="S76">
        <v>0.5</v>
      </c>
      <c r="T76">
        <v>2.4</v>
      </c>
      <c r="U76">
        <v>2.9</v>
      </c>
      <c r="V76">
        <v>1.3</v>
      </c>
      <c r="W76">
        <v>0.8</v>
      </c>
      <c r="X76">
        <v>0.1</v>
      </c>
      <c r="Y76">
        <v>0.1</v>
      </c>
      <c r="Z76">
        <v>1.3</v>
      </c>
      <c r="AA76">
        <v>19.2</v>
      </c>
      <c r="AB76">
        <v>0</v>
      </c>
      <c r="AC76">
        <v>0</v>
      </c>
      <c r="AD76">
        <v>-4.2</v>
      </c>
    </row>
    <row r="77" spans="1:30" x14ac:dyDescent="0.3">
      <c r="A77">
        <v>76</v>
      </c>
      <c r="B77" s="207" t="s">
        <v>220</v>
      </c>
      <c r="C77" t="s">
        <v>94</v>
      </c>
      <c r="D77">
        <v>24</v>
      </c>
      <c r="E77">
        <v>10</v>
      </c>
      <c r="F77">
        <v>7</v>
      </c>
      <c r="G77">
        <v>3</v>
      </c>
      <c r="H77">
        <v>32</v>
      </c>
      <c r="I77">
        <v>13</v>
      </c>
      <c r="J77">
        <v>5.0999999999999996</v>
      </c>
      <c r="K77">
        <v>8.6</v>
      </c>
      <c r="L77">
        <v>59.3</v>
      </c>
      <c r="M77">
        <v>0</v>
      </c>
      <c r="N77">
        <v>0.1</v>
      </c>
      <c r="O77">
        <v>0</v>
      </c>
      <c r="P77">
        <v>2.8</v>
      </c>
      <c r="Q77">
        <v>3.3</v>
      </c>
      <c r="R77">
        <v>84.8</v>
      </c>
      <c r="S77">
        <v>3.5</v>
      </c>
      <c r="T77">
        <v>6.6</v>
      </c>
      <c r="U77">
        <v>10.1</v>
      </c>
      <c r="V77">
        <v>1.6</v>
      </c>
      <c r="W77">
        <v>0.8</v>
      </c>
      <c r="X77">
        <v>0.9</v>
      </c>
      <c r="Y77">
        <v>1.5</v>
      </c>
      <c r="Z77">
        <v>2.2999999999999998</v>
      </c>
      <c r="AA77">
        <v>33.9</v>
      </c>
      <c r="AB77">
        <v>5</v>
      </c>
      <c r="AC77">
        <v>0</v>
      </c>
      <c r="AD77">
        <v>4.3</v>
      </c>
    </row>
    <row r="78" spans="1:30" x14ac:dyDescent="0.3">
      <c r="A78">
        <v>77</v>
      </c>
      <c r="B78" s="207" t="s">
        <v>114</v>
      </c>
      <c r="C78" t="s">
        <v>92</v>
      </c>
      <c r="D78">
        <v>24</v>
      </c>
      <c r="E78">
        <v>15</v>
      </c>
      <c r="F78">
        <v>11</v>
      </c>
      <c r="G78">
        <v>4</v>
      </c>
      <c r="H78">
        <v>32</v>
      </c>
      <c r="I78">
        <v>22.1</v>
      </c>
      <c r="J78">
        <v>8.1</v>
      </c>
      <c r="K78">
        <v>16.2</v>
      </c>
      <c r="L78">
        <v>50.2</v>
      </c>
      <c r="M78">
        <v>2.7</v>
      </c>
      <c r="N78">
        <v>6.7</v>
      </c>
      <c r="O78">
        <v>39.6</v>
      </c>
      <c r="P78">
        <v>3.1</v>
      </c>
      <c r="Q78">
        <v>3.7</v>
      </c>
      <c r="R78">
        <v>85.5</v>
      </c>
      <c r="S78">
        <v>0.8</v>
      </c>
      <c r="T78">
        <v>4.2</v>
      </c>
      <c r="U78">
        <v>5</v>
      </c>
      <c r="V78">
        <v>4.7</v>
      </c>
      <c r="W78">
        <v>2.4</v>
      </c>
      <c r="X78">
        <v>0.8</v>
      </c>
      <c r="Y78">
        <v>0.3</v>
      </c>
      <c r="Z78">
        <v>2.8</v>
      </c>
      <c r="AA78">
        <v>36.1</v>
      </c>
      <c r="AB78">
        <v>0</v>
      </c>
      <c r="AC78">
        <v>0</v>
      </c>
      <c r="AD78">
        <v>7.3</v>
      </c>
    </row>
    <row r="79" spans="1:30" x14ac:dyDescent="0.3">
      <c r="A79">
        <v>78</v>
      </c>
      <c r="B79" s="207" t="s">
        <v>60</v>
      </c>
      <c r="C79" t="s">
        <v>58</v>
      </c>
      <c r="D79">
        <v>30</v>
      </c>
      <c r="E79">
        <v>14</v>
      </c>
      <c r="F79">
        <v>8</v>
      </c>
      <c r="G79">
        <v>6</v>
      </c>
      <c r="H79">
        <v>32</v>
      </c>
      <c r="I79">
        <v>15.6</v>
      </c>
      <c r="J79">
        <v>5.8</v>
      </c>
      <c r="K79">
        <v>9.4</v>
      </c>
      <c r="L79">
        <v>61.8</v>
      </c>
      <c r="M79">
        <v>0</v>
      </c>
      <c r="N79">
        <v>0</v>
      </c>
      <c r="O79">
        <v>0</v>
      </c>
      <c r="P79">
        <v>4</v>
      </c>
      <c r="Q79">
        <v>6.8</v>
      </c>
      <c r="R79">
        <v>58.9</v>
      </c>
      <c r="S79">
        <v>3.7</v>
      </c>
      <c r="T79">
        <v>8.1</v>
      </c>
      <c r="U79">
        <v>11.8</v>
      </c>
      <c r="V79">
        <v>2.1</v>
      </c>
      <c r="W79">
        <v>1.6</v>
      </c>
      <c r="X79">
        <v>0.9</v>
      </c>
      <c r="Y79">
        <v>1.8</v>
      </c>
      <c r="Z79">
        <v>3.3</v>
      </c>
      <c r="AA79">
        <v>39.1</v>
      </c>
      <c r="AB79">
        <v>9</v>
      </c>
      <c r="AC79">
        <v>0</v>
      </c>
      <c r="AD79">
        <v>1.9</v>
      </c>
    </row>
    <row r="80" spans="1:30" x14ac:dyDescent="0.3">
      <c r="A80">
        <v>79</v>
      </c>
      <c r="B80" s="207" t="s">
        <v>301</v>
      </c>
      <c r="C80" t="s">
        <v>88</v>
      </c>
      <c r="D80">
        <v>32</v>
      </c>
      <c r="E80">
        <v>14</v>
      </c>
      <c r="F80">
        <v>5</v>
      </c>
      <c r="G80">
        <v>9</v>
      </c>
      <c r="H80">
        <v>31.9</v>
      </c>
      <c r="I80">
        <v>9.1</v>
      </c>
      <c r="J80">
        <v>3.2</v>
      </c>
      <c r="K80">
        <v>7</v>
      </c>
      <c r="L80">
        <v>45.9</v>
      </c>
      <c r="M80">
        <v>2.6</v>
      </c>
      <c r="N80">
        <v>5.9</v>
      </c>
      <c r="O80">
        <v>43.4</v>
      </c>
      <c r="P80">
        <v>0.1</v>
      </c>
      <c r="Q80">
        <v>0.1</v>
      </c>
      <c r="R80">
        <v>100</v>
      </c>
      <c r="S80">
        <v>0.3</v>
      </c>
      <c r="T80">
        <v>4.0999999999999996</v>
      </c>
      <c r="U80">
        <v>4.4000000000000004</v>
      </c>
      <c r="V80">
        <v>1.2</v>
      </c>
      <c r="W80">
        <v>0.4</v>
      </c>
      <c r="X80">
        <v>0.6</v>
      </c>
      <c r="Y80">
        <v>0</v>
      </c>
      <c r="Z80">
        <v>1.9</v>
      </c>
      <c r="AA80">
        <v>17.600000000000001</v>
      </c>
      <c r="AB80">
        <v>1</v>
      </c>
      <c r="AC80">
        <v>0</v>
      </c>
      <c r="AD80">
        <v>-0.5</v>
      </c>
    </row>
    <row r="81" spans="1:30" x14ac:dyDescent="0.3">
      <c r="A81">
        <v>80</v>
      </c>
      <c r="B81" s="207" t="s">
        <v>103</v>
      </c>
      <c r="C81" t="s">
        <v>104</v>
      </c>
      <c r="D81">
        <v>24</v>
      </c>
      <c r="E81">
        <v>15</v>
      </c>
      <c r="F81">
        <v>7</v>
      </c>
      <c r="G81">
        <v>8</v>
      </c>
      <c r="H81">
        <v>31.9</v>
      </c>
      <c r="I81">
        <v>24.7</v>
      </c>
      <c r="J81">
        <v>7.8</v>
      </c>
      <c r="K81">
        <v>17.5</v>
      </c>
      <c r="L81">
        <v>44.5</v>
      </c>
      <c r="M81">
        <v>2.2999999999999998</v>
      </c>
      <c r="N81">
        <v>5.5</v>
      </c>
      <c r="O81">
        <v>42.7</v>
      </c>
      <c r="P81">
        <v>6.7</v>
      </c>
      <c r="Q81">
        <v>7.8</v>
      </c>
      <c r="R81">
        <v>86.3</v>
      </c>
      <c r="S81">
        <v>1.1000000000000001</v>
      </c>
      <c r="T81">
        <v>2.2000000000000002</v>
      </c>
      <c r="U81">
        <v>3.3</v>
      </c>
      <c r="V81">
        <v>9.1</v>
      </c>
      <c r="W81">
        <v>4.0999999999999996</v>
      </c>
      <c r="X81">
        <v>1.2</v>
      </c>
      <c r="Y81">
        <v>0.1</v>
      </c>
      <c r="Z81">
        <v>1.2</v>
      </c>
      <c r="AA81">
        <v>42</v>
      </c>
      <c r="AB81">
        <v>7</v>
      </c>
      <c r="AC81">
        <v>0</v>
      </c>
      <c r="AD81">
        <v>0.3</v>
      </c>
    </row>
    <row r="82" spans="1:30" x14ac:dyDescent="0.3">
      <c r="A82">
        <v>81</v>
      </c>
      <c r="B82" s="207" t="s">
        <v>77</v>
      </c>
      <c r="C82" t="s">
        <v>71</v>
      </c>
      <c r="D82">
        <v>24</v>
      </c>
      <c r="E82">
        <v>11</v>
      </c>
      <c r="F82">
        <v>7</v>
      </c>
      <c r="G82">
        <v>4</v>
      </c>
      <c r="H82">
        <v>31.6</v>
      </c>
      <c r="I82">
        <v>15.9</v>
      </c>
      <c r="J82">
        <v>6.9</v>
      </c>
      <c r="K82">
        <v>12.4</v>
      </c>
      <c r="L82">
        <v>55.9</v>
      </c>
      <c r="M82">
        <v>0</v>
      </c>
      <c r="N82">
        <v>0.1</v>
      </c>
      <c r="O82">
        <v>0</v>
      </c>
      <c r="P82">
        <v>2.1</v>
      </c>
      <c r="Q82">
        <v>2.4</v>
      </c>
      <c r="R82">
        <v>88.5</v>
      </c>
      <c r="S82">
        <v>1.8</v>
      </c>
      <c r="T82">
        <v>8.4</v>
      </c>
      <c r="U82">
        <v>10.199999999999999</v>
      </c>
      <c r="V82">
        <v>0.6</v>
      </c>
      <c r="W82">
        <v>1.3</v>
      </c>
      <c r="X82">
        <v>0.5</v>
      </c>
      <c r="Y82">
        <v>0.9</v>
      </c>
      <c r="Z82">
        <v>3</v>
      </c>
      <c r="AA82">
        <v>31.9</v>
      </c>
      <c r="AB82">
        <v>5</v>
      </c>
      <c r="AC82">
        <v>0</v>
      </c>
      <c r="AD82">
        <v>2.2999999999999998</v>
      </c>
    </row>
    <row r="83" spans="1:30" x14ac:dyDescent="0.3">
      <c r="A83">
        <v>82</v>
      </c>
      <c r="B83" s="207" t="s">
        <v>75</v>
      </c>
      <c r="C83" t="s">
        <v>71</v>
      </c>
      <c r="D83">
        <v>37</v>
      </c>
      <c r="E83">
        <v>15</v>
      </c>
      <c r="F83">
        <v>8</v>
      </c>
      <c r="G83">
        <v>7</v>
      </c>
      <c r="H83">
        <v>31.5</v>
      </c>
      <c r="I83">
        <v>13.3</v>
      </c>
      <c r="J83">
        <v>5.0999999999999996</v>
      </c>
      <c r="K83">
        <v>11.5</v>
      </c>
      <c r="L83">
        <v>44.8</v>
      </c>
      <c r="M83">
        <v>1.5</v>
      </c>
      <c r="N83">
        <v>4.4000000000000004</v>
      </c>
      <c r="O83">
        <v>33.299999999999997</v>
      </c>
      <c r="P83">
        <v>1.5</v>
      </c>
      <c r="Q83">
        <v>1.9</v>
      </c>
      <c r="R83">
        <v>82.1</v>
      </c>
      <c r="S83">
        <v>0.6</v>
      </c>
      <c r="T83">
        <v>3.8</v>
      </c>
      <c r="U83">
        <v>4.4000000000000004</v>
      </c>
      <c r="V83">
        <v>9.3000000000000007</v>
      </c>
      <c r="W83">
        <v>1.5</v>
      </c>
      <c r="X83">
        <v>1.5</v>
      </c>
      <c r="Y83">
        <v>0.2</v>
      </c>
      <c r="Z83">
        <v>2.2000000000000002</v>
      </c>
      <c r="AA83">
        <v>36.200000000000003</v>
      </c>
      <c r="AB83">
        <v>5</v>
      </c>
      <c r="AC83">
        <v>0</v>
      </c>
      <c r="AD83">
        <v>1.7</v>
      </c>
    </row>
    <row r="84" spans="1:30" x14ac:dyDescent="0.3">
      <c r="A84">
        <v>83</v>
      </c>
      <c r="B84" s="207" t="s">
        <v>62</v>
      </c>
      <c r="C84" t="s">
        <v>58</v>
      </c>
      <c r="D84">
        <v>22</v>
      </c>
      <c r="E84">
        <v>15</v>
      </c>
      <c r="F84">
        <v>8</v>
      </c>
      <c r="G84">
        <v>7</v>
      </c>
      <c r="H84">
        <v>31.5</v>
      </c>
      <c r="I84">
        <v>15.3</v>
      </c>
      <c r="J84">
        <v>5.7</v>
      </c>
      <c r="K84">
        <v>10.9</v>
      </c>
      <c r="L84">
        <v>52.4</v>
      </c>
      <c r="M84">
        <v>1.7</v>
      </c>
      <c r="N84">
        <v>4.0999999999999996</v>
      </c>
      <c r="O84">
        <v>41</v>
      </c>
      <c r="P84">
        <v>2.1</v>
      </c>
      <c r="Q84">
        <v>2.9</v>
      </c>
      <c r="R84">
        <v>74.400000000000006</v>
      </c>
      <c r="S84">
        <v>1</v>
      </c>
      <c r="T84">
        <v>3</v>
      </c>
      <c r="U84">
        <v>4</v>
      </c>
      <c r="V84">
        <v>1.7</v>
      </c>
      <c r="W84">
        <v>1.1000000000000001</v>
      </c>
      <c r="X84">
        <v>0.7</v>
      </c>
      <c r="Y84">
        <v>0.9</v>
      </c>
      <c r="Z84">
        <v>3.7</v>
      </c>
      <c r="AA84">
        <v>26.2</v>
      </c>
      <c r="AB84">
        <v>0</v>
      </c>
      <c r="AC84">
        <v>0</v>
      </c>
      <c r="AD84">
        <v>-0.7</v>
      </c>
    </row>
    <row r="85" spans="1:30" x14ac:dyDescent="0.3">
      <c r="A85">
        <v>84</v>
      </c>
      <c r="B85" s="207" t="s">
        <v>152</v>
      </c>
      <c r="C85" t="s">
        <v>90</v>
      </c>
      <c r="D85">
        <v>32</v>
      </c>
      <c r="E85">
        <v>13</v>
      </c>
      <c r="F85">
        <v>9</v>
      </c>
      <c r="G85">
        <v>4</v>
      </c>
      <c r="H85">
        <v>31.5</v>
      </c>
      <c r="I85">
        <v>15.2</v>
      </c>
      <c r="J85">
        <v>5.7</v>
      </c>
      <c r="K85">
        <v>11.8</v>
      </c>
      <c r="L85">
        <v>48.4</v>
      </c>
      <c r="M85">
        <v>1.8</v>
      </c>
      <c r="N85">
        <v>5.2</v>
      </c>
      <c r="O85">
        <v>35.299999999999997</v>
      </c>
      <c r="P85">
        <v>2</v>
      </c>
      <c r="Q85">
        <v>2.2000000000000002</v>
      </c>
      <c r="R85">
        <v>89.7</v>
      </c>
      <c r="S85">
        <v>0.6</v>
      </c>
      <c r="T85">
        <v>3.4</v>
      </c>
      <c r="U85">
        <v>4</v>
      </c>
      <c r="V85">
        <v>8.1999999999999993</v>
      </c>
      <c r="W85">
        <v>2.5</v>
      </c>
      <c r="X85">
        <v>0.8</v>
      </c>
      <c r="Y85">
        <v>0.5</v>
      </c>
      <c r="Z85">
        <v>1.2</v>
      </c>
      <c r="AA85">
        <v>33.6</v>
      </c>
      <c r="AB85">
        <v>2</v>
      </c>
      <c r="AC85">
        <v>0</v>
      </c>
      <c r="AD85">
        <v>8.8000000000000007</v>
      </c>
    </row>
    <row r="86" spans="1:30" x14ac:dyDescent="0.3">
      <c r="A86">
        <v>85</v>
      </c>
      <c r="B86" s="207" t="s">
        <v>268</v>
      </c>
      <c r="C86" t="s">
        <v>157</v>
      </c>
      <c r="D86">
        <v>23</v>
      </c>
      <c r="E86">
        <v>15</v>
      </c>
      <c r="F86">
        <v>9</v>
      </c>
      <c r="G86">
        <v>6</v>
      </c>
      <c r="H86">
        <v>31.5</v>
      </c>
      <c r="I86">
        <v>19.5</v>
      </c>
      <c r="J86">
        <v>6.6</v>
      </c>
      <c r="K86">
        <v>14.2</v>
      </c>
      <c r="L86">
        <v>46.5</v>
      </c>
      <c r="M86">
        <v>2.7</v>
      </c>
      <c r="N86">
        <v>7.3</v>
      </c>
      <c r="O86">
        <v>37.299999999999997</v>
      </c>
      <c r="P86">
        <v>3.6</v>
      </c>
      <c r="Q86">
        <v>4.3</v>
      </c>
      <c r="R86">
        <v>84.4</v>
      </c>
      <c r="S86">
        <v>0.9</v>
      </c>
      <c r="T86">
        <v>3.4</v>
      </c>
      <c r="U86">
        <v>4.3</v>
      </c>
      <c r="V86">
        <v>4</v>
      </c>
      <c r="W86">
        <v>1.3</v>
      </c>
      <c r="X86">
        <v>1.2</v>
      </c>
      <c r="Y86">
        <v>0.4</v>
      </c>
      <c r="Z86">
        <v>1.9</v>
      </c>
      <c r="AA86">
        <v>34.200000000000003</v>
      </c>
      <c r="AB86">
        <v>2</v>
      </c>
      <c r="AC86">
        <v>0</v>
      </c>
      <c r="AD86">
        <v>3.4</v>
      </c>
    </row>
    <row r="87" spans="1:30" x14ac:dyDescent="0.3">
      <c r="A87">
        <v>86</v>
      </c>
      <c r="B87" s="207" t="s">
        <v>249</v>
      </c>
      <c r="C87" t="s">
        <v>100</v>
      </c>
      <c r="D87">
        <v>33</v>
      </c>
      <c r="E87">
        <v>14</v>
      </c>
      <c r="F87">
        <v>8</v>
      </c>
      <c r="G87">
        <v>6</v>
      </c>
      <c r="H87">
        <v>31.4</v>
      </c>
      <c r="I87">
        <v>9.8000000000000007</v>
      </c>
      <c r="J87">
        <v>4.3</v>
      </c>
      <c r="K87">
        <v>7.6</v>
      </c>
      <c r="L87">
        <v>56.6</v>
      </c>
      <c r="M87">
        <v>0.4</v>
      </c>
      <c r="N87">
        <v>1.6</v>
      </c>
      <c r="O87">
        <v>21.7</v>
      </c>
      <c r="P87">
        <v>0.9</v>
      </c>
      <c r="Q87">
        <v>1.2</v>
      </c>
      <c r="R87">
        <v>70.599999999999994</v>
      </c>
      <c r="S87">
        <v>0.8</v>
      </c>
      <c r="T87">
        <v>5.9</v>
      </c>
      <c r="U87">
        <v>6.6</v>
      </c>
      <c r="V87">
        <v>6.9</v>
      </c>
      <c r="W87">
        <v>3.1</v>
      </c>
      <c r="X87">
        <v>1.1000000000000001</v>
      </c>
      <c r="Y87">
        <v>0.6</v>
      </c>
      <c r="Z87">
        <v>3.4</v>
      </c>
      <c r="AA87">
        <v>30.2</v>
      </c>
      <c r="AB87">
        <v>2</v>
      </c>
      <c r="AC87">
        <v>0</v>
      </c>
      <c r="AD87">
        <v>6.6</v>
      </c>
    </row>
    <row r="88" spans="1:30" x14ac:dyDescent="0.3">
      <c r="A88">
        <v>87</v>
      </c>
      <c r="B88" s="207" t="s">
        <v>228</v>
      </c>
      <c r="C88" t="s">
        <v>58</v>
      </c>
      <c r="D88">
        <v>35</v>
      </c>
      <c r="E88">
        <v>15</v>
      </c>
      <c r="F88">
        <v>8</v>
      </c>
      <c r="G88">
        <v>7</v>
      </c>
      <c r="H88">
        <v>31.4</v>
      </c>
      <c r="I88">
        <v>14.5</v>
      </c>
      <c r="J88">
        <v>4.8</v>
      </c>
      <c r="K88">
        <v>10.199999999999999</v>
      </c>
      <c r="L88">
        <v>47.1</v>
      </c>
      <c r="M88">
        <v>2.5</v>
      </c>
      <c r="N88">
        <v>5.9</v>
      </c>
      <c r="O88">
        <v>43.2</v>
      </c>
      <c r="P88">
        <v>2.4</v>
      </c>
      <c r="Q88">
        <v>2.7</v>
      </c>
      <c r="R88">
        <v>87.8</v>
      </c>
      <c r="S88">
        <v>0.7</v>
      </c>
      <c r="T88">
        <v>2.6</v>
      </c>
      <c r="U88">
        <v>3.3</v>
      </c>
      <c r="V88">
        <v>4.8</v>
      </c>
      <c r="W88">
        <v>1.1000000000000001</v>
      </c>
      <c r="X88">
        <v>1.2</v>
      </c>
      <c r="Y88">
        <v>0.2</v>
      </c>
      <c r="Z88">
        <v>1.5</v>
      </c>
      <c r="AA88">
        <v>28.8</v>
      </c>
      <c r="AB88">
        <v>1</v>
      </c>
      <c r="AC88">
        <v>0</v>
      </c>
      <c r="AD88">
        <v>1.8</v>
      </c>
    </row>
    <row r="89" spans="1:30" x14ac:dyDescent="0.3">
      <c r="A89">
        <v>88</v>
      </c>
      <c r="B89" s="207" t="s">
        <v>247</v>
      </c>
      <c r="C89" t="s">
        <v>102</v>
      </c>
      <c r="D89">
        <v>28</v>
      </c>
      <c r="E89">
        <v>15</v>
      </c>
      <c r="F89">
        <v>8</v>
      </c>
      <c r="G89">
        <v>7</v>
      </c>
      <c r="H89">
        <v>31</v>
      </c>
      <c r="I89">
        <v>13.7</v>
      </c>
      <c r="J89">
        <v>4.7</v>
      </c>
      <c r="K89">
        <v>9.6999999999999993</v>
      </c>
      <c r="L89">
        <v>48.6</v>
      </c>
      <c r="M89">
        <v>1.8</v>
      </c>
      <c r="N89">
        <v>4.9000000000000004</v>
      </c>
      <c r="O89">
        <v>37</v>
      </c>
      <c r="P89">
        <v>2.4</v>
      </c>
      <c r="Q89">
        <v>2.6</v>
      </c>
      <c r="R89">
        <v>92.3</v>
      </c>
      <c r="S89">
        <v>1</v>
      </c>
      <c r="T89">
        <v>3.6</v>
      </c>
      <c r="U89">
        <v>4.5999999999999996</v>
      </c>
      <c r="V89">
        <v>4.5999999999999996</v>
      </c>
      <c r="W89">
        <v>1.1000000000000001</v>
      </c>
      <c r="X89">
        <v>0.5</v>
      </c>
      <c r="Y89">
        <v>1.1000000000000001</v>
      </c>
      <c r="Z89">
        <v>2.4</v>
      </c>
      <c r="AA89">
        <v>29.6</v>
      </c>
      <c r="AB89">
        <v>1</v>
      </c>
      <c r="AC89">
        <v>0</v>
      </c>
      <c r="AD89">
        <v>6.3</v>
      </c>
    </row>
    <row r="90" spans="1:30" x14ac:dyDescent="0.3">
      <c r="A90">
        <v>89</v>
      </c>
      <c r="B90" s="207" t="s">
        <v>89</v>
      </c>
      <c r="C90" t="s">
        <v>90</v>
      </c>
      <c r="D90">
        <v>28</v>
      </c>
      <c r="E90">
        <v>11</v>
      </c>
      <c r="F90">
        <v>8</v>
      </c>
      <c r="G90">
        <v>3</v>
      </c>
      <c r="H90">
        <v>31</v>
      </c>
      <c r="I90">
        <v>30.5</v>
      </c>
      <c r="J90">
        <v>11.5</v>
      </c>
      <c r="K90">
        <v>18.899999999999999</v>
      </c>
      <c r="L90">
        <v>60.6</v>
      </c>
      <c r="M90">
        <v>0.8</v>
      </c>
      <c r="N90">
        <v>2.2000000000000002</v>
      </c>
      <c r="O90">
        <v>37.5</v>
      </c>
      <c r="P90">
        <v>6.8</v>
      </c>
      <c r="Q90">
        <v>10.5</v>
      </c>
      <c r="R90">
        <v>65.2</v>
      </c>
      <c r="S90">
        <v>2</v>
      </c>
      <c r="T90">
        <v>8.6</v>
      </c>
      <c r="U90">
        <v>10.6</v>
      </c>
      <c r="V90">
        <v>6.5</v>
      </c>
      <c r="W90">
        <v>3.8</v>
      </c>
      <c r="X90">
        <v>1</v>
      </c>
      <c r="Y90">
        <v>0.8</v>
      </c>
      <c r="Z90">
        <v>2.5</v>
      </c>
      <c r="AA90">
        <v>54.6</v>
      </c>
      <c r="AB90">
        <v>8</v>
      </c>
      <c r="AC90">
        <v>1</v>
      </c>
      <c r="AD90">
        <v>6.4</v>
      </c>
    </row>
    <row r="91" spans="1:30" x14ac:dyDescent="0.3">
      <c r="A91">
        <v>90</v>
      </c>
      <c r="B91" s="207" t="s">
        <v>242</v>
      </c>
      <c r="C91" t="s">
        <v>157</v>
      </c>
      <c r="D91">
        <v>28</v>
      </c>
      <c r="E91">
        <v>15</v>
      </c>
      <c r="F91">
        <v>9</v>
      </c>
      <c r="G91">
        <v>6</v>
      </c>
      <c r="H91">
        <v>31</v>
      </c>
      <c r="I91">
        <v>10</v>
      </c>
      <c r="J91">
        <v>3.5</v>
      </c>
      <c r="K91">
        <v>5.7</v>
      </c>
      <c r="L91">
        <v>62.4</v>
      </c>
      <c r="M91">
        <v>1</v>
      </c>
      <c r="N91">
        <v>1.9</v>
      </c>
      <c r="O91">
        <v>53.6</v>
      </c>
      <c r="P91">
        <v>1.9</v>
      </c>
      <c r="Q91">
        <v>2.2999999999999998</v>
      </c>
      <c r="R91">
        <v>82.9</v>
      </c>
      <c r="S91">
        <v>1.9</v>
      </c>
      <c r="T91">
        <v>5.0999999999999996</v>
      </c>
      <c r="U91">
        <v>6.9</v>
      </c>
      <c r="V91">
        <v>3.9</v>
      </c>
      <c r="W91">
        <v>1.6</v>
      </c>
      <c r="X91">
        <v>1.5</v>
      </c>
      <c r="Y91">
        <v>0.5</v>
      </c>
      <c r="Z91">
        <v>2.5</v>
      </c>
      <c r="AA91">
        <v>28.5</v>
      </c>
      <c r="AB91">
        <v>0</v>
      </c>
      <c r="AC91">
        <v>0</v>
      </c>
      <c r="AD91">
        <v>7</v>
      </c>
    </row>
    <row r="92" spans="1:30" x14ac:dyDescent="0.3">
      <c r="A92">
        <v>91</v>
      </c>
      <c r="B92" s="207" t="s">
        <v>207</v>
      </c>
      <c r="C92" t="s">
        <v>106</v>
      </c>
      <c r="D92">
        <v>30</v>
      </c>
      <c r="E92">
        <v>14</v>
      </c>
      <c r="F92">
        <v>9</v>
      </c>
      <c r="G92">
        <v>5</v>
      </c>
      <c r="H92">
        <v>30.9</v>
      </c>
      <c r="I92">
        <v>13.9</v>
      </c>
      <c r="J92">
        <v>5</v>
      </c>
      <c r="K92">
        <v>9.6</v>
      </c>
      <c r="L92">
        <v>51.9</v>
      </c>
      <c r="M92">
        <v>1.7</v>
      </c>
      <c r="N92">
        <v>3.5</v>
      </c>
      <c r="O92">
        <v>49</v>
      </c>
      <c r="P92">
        <v>2.2000000000000002</v>
      </c>
      <c r="Q92">
        <v>2.4</v>
      </c>
      <c r="R92">
        <v>91.2</v>
      </c>
      <c r="S92">
        <v>0.9</v>
      </c>
      <c r="T92">
        <v>4.9000000000000004</v>
      </c>
      <c r="U92">
        <v>5.8</v>
      </c>
      <c r="V92">
        <v>2.6</v>
      </c>
      <c r="W92">
        <v>1.1000000000000001</v>
      </c>
      <c r="X92">
        <v>0.6</v>
      </c>
      <c r="Y92">
        <v>0.6</v>
      </c>
      <c r="Z92">
        <v>1.9</v>
      </c>
      <c r="AA92">
        <v>27.3</v>
      </c>
      <c r="AB92">
        <v>1</v>
      </c>
      <c r="AC92">
        <v>0</v>
      </c>
      <c r="AD92">
        <v>5.3</v>
      </c>
    </row>
    <row r="93" spans="1:30" x14ac:dyDescent="0.3">
      <c r="A93">
        <v>92</v>
      </c>
      <c r="B93" s="207" t="s">
        <v>591</v>
      </c>
      <c r="C93" t="s">
        <v>110</v>
      </c>
      <c r="D93">
        <v>29</v>
      </c>
      <c r="E93">
        <v>15</v>
      </c>
      <c r="F93">
        <v>9</v>
      </c>
      <c r="G93">
        <v>6</v>
      </c>
      <c r="H93">
        <v>30.8</v>
      </c>
      <c r="I93">
        <v>14.7</v>
      </c>
      <c r="J93">
        <v>4.8</v>
      </c>
      <c r="K93">
        <v>11.8</v>
      </c>
      <c r="L93">
        <v>40.700000000000003</v>
      </c>
      <c r="M93">
        <v>1.2</v>
      </c>
      <c r="N93">
        <v>3.8</v>
      </c>
      <c r="O93">
        <v>31.6</v>
      </c>
      <c r="P93">
        <v>3.9</v>
      </c>
      <c r="Q93">
        <v>4.4000000000000004</v>
      </c>
      <c r="R93">
        <v>87.9</v>
      </c>
      <c r="S93">
        <v>0.2</v>
      </c>
      <c r="T93">
        <v>2.2999999999999998</v>
      </c>
      <c r="U93">
        <v>2.5</v>
      </c>
      <c r="V93">
        <v>5.7</v>
      </c>
      <c r="W93">
        <v>2.1</v>
      </c>
      <c r="X93">
        <v>0.9</v>
      </c>
      <c r="Y93">
        <v>0.1</v>
      </c>
      <c r="Z93">
        <v>2.1</v>
      </c>
      <c r="AA93">
        <v>27.2</v>
      </c>
      <c r="AB93">
        <v>1</v>
      </c>
      <c r="AC93">
        <v>0</v>
      </c>
      <c r="AD93">
        <v>7.3</v>
      </c>
    </row>
    <row r="94" spans="1:30" x14ac:dyDescent="0.3">
      <c r="A94">
        <v>93</v>
      </c>
      <c r="B94" s="207" t="s">
        <v>179</v>
      </c>
      <c r="C94" t="s">
        <v>90</v>
      </c>
      <c r="D94">
        <v>34</v>
      </c>
      <c r="E94">
        <v>14</v>
      </c>
      <c r="F94">
        <v>11</v>
      </c>
      <c r="G94">
        <v>3</v>
      </c>
      <c r="H94">
        <v>30.8</v>
      </c>
      <c r="I94">
        <v>19.7</v>
      </c>
      <c r="J94">
        <v>7.6</v>
      </c>
      <c r="K94">
        <v>13.3</v>
      </c>
      <c r="L94">
        <v>57.5</v>
      </c>
      <c r="M94">
        <v>1.7</v>
      </c>
      <c r="N94">
        <v>4.4000000000000004</v>
      </c>
      <c r="O94">
        <v>38.700000000000003</v>
      </c>
      <c r="P94">
        <v>2.7</v>
      </c>
      <c r="Q94">
        <v>3.4</v>
      </c>
      <c r="R94">
        <v>80.900000000000006</v>
      </c>
      <c r="S94">
        <v>2.1</v>
      </c>
      <c r="T94">
        <v>5.3</v>
      </c>
      <c r="U94">
        <v>7.4</v>
      </c>
      <c r="V94">
        <v>1.8</v>
      </c>
      <c r="W94">
        <v>1.5</v>
      </c>
      <c r="X94">
        <v>0.6</v>
      </c>
      <c r="Y94">
        <v>2.9</v>
      </c>
      <c r="Z94">
        <v>2.9</v>
      </c>
      <c r="AA94">
        <v>40.4</v>
      </c>
      <c r="AB94">
        <v>5</v>
      </c>
      <c r="AC94">
        <v>0</v>
      </c>
      <c r="AD94">
        <v>8.9</v>
      </c>
    </row>
    <row r="95" spans="1:30" x14ac:dyDescent="0.3">
      <c r="A95">
        <v>94</v>
      </c>
      <c r="B95" s="207" t="s">
        <v>413</v>
      </c>
      <c r="C95" t="s">
        <v>122</v>
      </c>
      <c r="D95">
        <v>21</v>
      </c>
      <c r="E95">
        <v>13</v>
      </c>
      <c r="F95">
        <v>1</v>
      </c>
      <c r="G95">
        <v>12</v>
      </c>
      <c r="H95">
        <v>30.8</v>
      </c>
      <c r="I95">
        <v>11</v>
      </c>
      <c r="J95">
        <v>4.5</v>
      </c>
      <c r="K95">
        <v>12</v>
      </c>
      <c r="L95">
        <v>37.200000000000003</v>
      </c>
      <c r="M95">
        <v>0.5</v>
      </c>
      <c r="N95">
        <v>3</v>
      </c>
      <c r="O95">
        <v>15.4</v>
      </c>
      <c r="P95">
        <v>1.6</v>
      </c>
      <c r="Q95">
        <v>2.2000000000000002</v>
      </c>
      <c r="R95">
        <v>75</v>
      </c>
      <c r="S95">
        <v>0.2</v>
      </c>
      <c r="T95">
        <v>2.7</v>
      </c>
      <c r="U95">
        <v>2.9</v>
      </c>
      <c r="V95">
        <v>7.7</v>
      </c>
      <c r="W95">
        <v>3</v>
      </c>
      <c r="X95">
        <v>2</v>
      </c>
      <c r="Y95">
        <v>0.5</v>
      </c>
      <c r="Z95">
        <v>2.5</v>
      </c>
      <c r="AA95">
        <v>30.4</v>
      </c>
      <c r="AB95">
        <v>4</v>
      </c>
      <c r="AC95">
        <v>0</v>
      </c>
      <c r="AD95">
        <v>-12.1</v>
      </c>
    </row>
    <row r="96" spans="1:30" x14ac:dyDescent="0.3">
      <c r="A96">
        <v>95</v>
      </c>
      <c r="B96" s="207" t="s">
        <v>190</v>
      </c>
      <c r="C96" t="s">
        <v>125</v>
      </c>
      <c r="D96">
        <v>23</v>
      </c>
      <c r="E96">
        <v>12</v>
      </c>
      <c r="F96">
        <v>7</v>
      </c>
      <c r="G96">
        <v>5</v>
      </c>
      <c r="H96">
        <v>30.7</v>
      </c>
      <c r="I96">
        <v>17.2</v>
      </c>
      <c r="J96">
        <v>6.6</v>
      </c>
      <c r="K96">
        <v>11.7</v>
      </c>
      <c r="L96">
        <v>56.4</v>
      </c>
      <c r="M96">
        <v>1.8</v>
      </c>
      <c r="N96">
        <v>5.0999999999999996</v>
      </c>
      <c r="O96">
        <v>34.4</v>
      </c>
      <c r="P96">
        <v>2.2999999999999998</v>
      </c>
      <c r="Q96">
        <v>2.8</v>
      </c>
      <c r="R96">
        <v>79.400000000000006</v>
      </c>
      <c r="S96">
        <v>2.5</v>
      </c>
      <c r="T96">
        <v>6.6</v>
      </c>
      <c r="U96">
        <v>9.1</v>
      </c>
      <c r="V96">
        <v>1.6</v>
      </c>
      <c r="W96">
        <v>1.3</v>
      </c>
      <c r="X96">
        <v>0.7</v>
      </c>
      <c r="Y96">
        <v>0.6</v>
      </c>
      <c r="Z96">
        <v>2.2999999999999998</v>
      </c>
      <c r="AA96">
        <v>32.9</v>
      </c>
      <c r="AB96">
        <v>6</v>
      </c>
      <c r="AC96">
        <v>0</v>
      </c>
      <c r="AD96">
        <v>1.2</v>
      </c>
    </row>
    <row r="97" spans="1:30" x14ac:dyDescent="0.3">
      <c r="A97">
        <v>96</v>
      </c>
      <c r="B97" s="207" t="s">
        <v>46</v>
      </c>
      <c r="C97" t="s">
        <v>44</v>
      </c>
      <c r="D97">
        <v>23</v>
      </c>
      <c r="E97">
        <v>14</v>
      </c>
      <c r="F97">
        <v>6</v>
      </c>
      <c r="G97">
        <v>8</v>
      </c>
      <c r="H97">
        <v>30.6</v>
      </c>
      <c r="I97">
        <v>12.1</v>
      </c>
      <c r="J97">
        <v>5.0999999999999996</v>
      </c>
      <c r="K97">
        <v>7.9</v>
      </c>
      <c r="L97">
        <v>64.5</v>
      </c>
      <c r="M97">
        <v>0</v>
      </c>
      <c r="N97">
        <v>0</v>
      </c>
      <c r="O97">
        <v>0</v>
      </c>
      <c r="P97">
        <v>1.9</v>
      </c>
      <c r="Q97">
        <v>3.1</v>
      </c>
      <c r="R97">
        <v>61.4</v>
      </c>
      <c r="S97">
        <v>2</v>
      </c>
      <c r="T97">
        <v>7.8</v>
      </c>
      <c r="U97">
        <v>9.8000000000000007</v>
      </c>
      <c r="V97">
        <v>2.6</v>
      </c>
      <c r="W97">
        <v>1.3</v>
      </c>
      <c r="X97">
        <v>0.7</v>
      </c>
      <c r="Y97">
        <v>2.4</v>
      </c>
      <c r="Z97">
        <v>2.8</v>
      </c>
      <c r="AA97">
        <v>35.6</v>
      </c>
      <c r="AB97">
        <v>4</v>
      </c>
      <c r="AC97">
        <v>0</v>
      </c>
      <c r="AD97">
        <v>-1.9</v>
      </c>
    </row>
    <row r="98" spans="1:30" x14ac:dyDescent="0.3">
      <c r="A98">
        <v>97</v>
      </c>
      <c r="B98" s="207" t="s">
        <v>582</v>
      </c>
      <c r="C98" t="s">
        <v>92</v>
      </c>
      <c r="D98">
        <v>23</v>
      </c>
      <c r="E98">
        <v>15</v>
      </c>
      <c r="F98">
        <v>11</v>
      </c>
      <c r="G98">
        <v>4</v>
      </c>
      <c r="H98">
        <v>30.6</v>
      </c>
      <c r="I98">
        <v>21.5</v>
      </c>
      <c r="J98">
        <v>7.7</v>
      </c>
      <c r="K98">
        <v>14.5</v>
      </c>
      <c r="L98">
        <v>52.8</v>
      </c>
      <c r="M98">
        <v>1.5</v>
      </c>
      <c r="N98">
        <v>4.5</v>
      </c>
      <c r="O98">
        <v>32.4</v>
      </c>
      <c r="P98">
        <v>4.7</v>
      </c>
      <c r="Q98">
        <v>6.1</v>
      </c>
      <c r="R98">
        <v>76.099999999999994</v>
      </c>
      <c r="S98">
        <v>1.5</v>
      </c>
      <c r="T98">
        <v>5.4</v>
      </c>
      <c r="U98">
        <v>6.9</v>
      </c>
      <c r="V98">
        <v>1.1000000000000001</v>
      </c>
      <c r="W98">
        <v>1.9</v>
      </c>
      <c r="X98">
        <v>0.9</v>
      </c>
      <c r="Y98">
        <v>2.5</v>
      </c>
      <c r="Z98">
        <v>4</v>
      </c>
      <c r="AA98">
        <v>39.700000000000003</v>
      </c>
      <c r="AB98">
        <v>2</v>
      </c>
      <c r="AC98">
        <v>0</v>
      </c>
      <c r="AD98">
        <v>5.2</v>
      </c>
    </row>
    <row r="99" spans="1:30" x14ac:dyDescent="0.3">
      <c r="A99">
        <v>98</v>
      </c>
      <c r="B99" s="207" t="s">
        <v>73</v>
      </c>
      <c r="C99" t="s">
        <v>44</v>
      </c>
      <c r="D99">
        <v>27</v>
      </c>
      <c r="E99">
        <v>14</v>
      </c>
      <c r="F99">
        <v>6</v>
      </c>
      <c r="G99">
        <v>8</v>
      </c>
      <c r="H99">
        <v>30.5</v>
      </c>
      <c r="I99">
        <v>15.8</v>
      </c>
      <c r="J99">
        <v>5.0999999999999996</v>
      </c>
      <c r="K99">
        <v>11.7</v>
      </c>
      <c r="L99">
        <v>43.3</v>
      </c>
      <c r="M99">
        <v>2.4</v>
      </c>
      <c r="N99">
        <v>6.3</v>
      </c>
      <c r="O99">
        <v>37.5</v>
      </c>
      <c r="P99">
        <v>3.3</v>
      </c>
      <c r="Q99">
        <v>3.9</v>
      </c>
      <c r="R99">
        <v>83.6</v>
      </c>
      <c r="S99">
        <v>0.9</v>
      </c>
      <c r="T99">
        <v>4.2</v>
      </c>
      <c r="U99">
        <v>5.0999999999999996</v>
      </c>
      <c r="V99">
        <v>2</v>
      </c>
      <c r="W99">
        <v>1.3</v>
      </c>
      <c r="X99">
        <v>1.4</v>
      </c>
      <c r="Y99">
        <v>0.3</v>
      </c>
      <c r="Z99">
        <v>2.5</v>
      </c>
      <c r="AA99">
        <v>28.5</v>
      </c>
      <c r="AB99">
        <v>1</v>
      </c>
      <c r="AC99">
        <v>0</v>
      </c>
      <c r="AD99">
        <v>1.9</v>
      </c>
    </row>
    <row r="100" spans="1:30" x14ac:dyDescent="0.3">
      <c r="A100">
        <v>99</v>
      </c>
      <c r="B100" s="207" t="s">
        <v>181</v>
      </c>
      <c r="C100" t="s">
        <v>146</v>
      </c>
      <c r="D100">
        <v>20</v>
      </c>
      <c r="E100">
        <v>13</v>
      </c>
      <c r="F100">
        <v>4</v>
      </c>
      <c r="G100">
        <v>9</v>
      </c>
      <c r="H100">
        <v>30.4</v>
      </c>
      <c r="I100">
        <v>13.7</v>
      </c>
      <c r="J100">
        <v>5.8</v>
      </c>
      <c r="K100">
        <v>10.199999999999999</v>
      </c>
      <c r="L100">
        <v>57.1</v>
      </c>
      <c r="M100">
        <v>0.2</v>
      </c>
      <c r="N100">
        <v>0.8</v>
      </c>
      <c r="O100">
        <v>30</v>
      </c>
      <c r="P100">
        <v>1.8</v>
      </c>
      <c r="Q100">
        <v>3.2</v>
      </c>
      <c r="R100">
        <v>56.1</v>
      </c>
      <c r="S100">
        <v>2.8</v>
      </c>
      <c r="T100">
        <v>5.7</v>
      </c>
      <c r="U100">
        <v>8.5</v>
      </c>
      <c r="V100">
        <v>3.5</v>
      </c>
      <c r="W100">
        <v>2.7</v>
      </c>
      <c r="X100">
        <v>1.2</v>
      </c>
      <c r="Y100">
        <v>0.7</v>
      </c>
      <c r="Z100">
        <v>3.5</v>
      </c>
      <c r="AA100">
        <v>32</v>
      </c>
      <c r="AB100">
        <v>4</v>
      </c>
      <c r="AC100">
        <v>0</v>
      </c>
      <c r="AD100">
        <v>-3.2</v>
      </c>
    </row>
    <row r="101" spans="1:30" x14ac:dyDescent="0.3">
      <c r="A101">
        <v>100</v>
      </c>
      <c r="B101" s="207" t="s">
        <v>2173</v>
      </c>
      <c r="C101" t="s">
        <v>90</v>
      </c>
      <c r="D101">
        <v>31</v>
      </c>
      <c r="E101">
        <v>11</v>
      </c>
      <c r="F101">
        <v>7</v>
      </c>
      <c r="G101">
        <v>4</v>
      </c>
      <c r="H101">
        <v>30.3</v>
      </c>
      <c r="I101">
        <v>19.2</v>
      </c>
      <c r="J101">
        <v>6.8</v>
      </c>
      <c r="K101">
        <v>14.4</v>
      </c>
      <c r="L101">
        <v>47.5</v>
      </c>
      <c r="M101">
        <v>1.9</v>
      </c>
      <c r="N101">
        <v>5.4</v>
      </c>
      <c r="O101">
        <v>35.6</v>
      </c>
      <c r="P101">
        <v>3.6</v>
      </c>
      <c r="Q101">
        <v>4.2</v>
      </c>
      <c r="R101">
        <v>87</v>
      </c>
      <c r="S101">
        <v>1.1000000000000001</v>
      </c>
      <c r="T101">
        <v>3.6</v>
      </c>
      <c r="U101">
        <v>4.7</v>
      </c>
      <c r="V101">
        <v>6.5</v>
      </c>
      <c r="W101">
        <v>2.5</v>
      </c>
      <c r="X101">
        <v>1</v>
      </c>
      <c r="Y101">
        <v>0.2</v>
      </c>
      <c r="Z101">
        <v>2.1</v>
      </c>
      <c r="AA101">
        <v>35.700000000000003</v>
      </c>
      <c r="AB101">
        <v>2</v>
      </c>
      <c r="AC101">
        <v>0</v>
      </c>
      <c r="AD101">
        <v>4.3</v>
      </c>
    </row>
    <row r="102" spans="1:30" x14ac:dyDescent="0.3">
      <c r="A102">
        <v>101</v>
      </c>
      <c r="B102" s="207" t="s">
        <v>296</v>
      </c>
      <c r="C102" t="s">
        <v>129</v>
      </c>
      <c r="D102">
        <v>24</v>
      </c>
      <c r="E102">
        <v>15</v>
      </c>
      <c r="F102">
        <v>8</v>
      </c>
      <c r="G102">
        <v>7</v>
      </c>
      <c r="H102">
        <v>30.2</v>
      </c>
      <c r="I102">
        <v>9.5</v>
      </c>
      <c r="J102">
        <v>3.7</v>
      </c>
      <c r="K102">
        <v>7.3</v>
      </c>
      <c r="L102">
        <v>51.4</v>
      </c>
      <c r="M102">
        <v>0.9</v>
      </c>
      <c r="N102">
        <v>2.5</v>
      </c>
      <c r="O102">
        <v>37.799999999999997</v>
      </c>
      <c r="P102">
        <v>1.1000000000000001</v>
      </c>
      <c r="Q102">
        <v>1.6</v>
      </c>
      <c r="R102">
        <v>70.8</v>
      </c>
      <c r="S102">
        <v>2</v>
      </c>
      <c r="T102">
        <v>2.5</v>
      </c>
      <c r="U102">
        <v>4.5</v>
      </c>
      <c r="V102">
        <v>3.2</v>
      </c>
      <c r="W102">
        <v>1.3</v>
      </c>
      <c r="X102">
        <v>1.6</v>
      </c>
      <c r="Y102">
        <v>0.3</v>
      </c>
      <c r="Z102">
        <v>3.1</v>
      </c>
      <c r="AA102">
        <v>24</v>
      </c>
      <c r="AB102">
        <v>0</v>
      </c>
      <c r="AC102">
        <v>0</v>
      </c>
      <c r="AD102">
        <v>6.3</v>
      </c>
    </row>
    <row r="103" spans="1:30" x14ac:dyDescent="0.3">
      <c r="A103">
        <v>102</v>
      </c>
      <c r="B103" s="207" t="s">
        <v>149</v>
      </c>
      <c r="C103" t="s">
        <v>116</v>
      </c>
      <c r="D103">
        <v>22</v>
      </c>
      <c r="E103">
        <v>9</v>
      </c>
      <c r="F103">
        <v>4</v>
      </c>
      <c r="G103">
        <v>5</v>
      </c>
      <c r="H103">
        <v>30.2</v>
      </c>
      <c r="I103">
        <v>15.6</v>
      </c>
      <c r="J103">
        <v>6.1</v>
      </c>
      <c r="K103">
        <v>14.7</v>
      </c>
      <c r="L103">
        <v>41.7</v>
      </c>
      <c r="M103">
        <v>2.2999999999999998</v>
      </c>
      <c r="N103">
        <v>7</v>
      </c>
      <c r="O103">
        <v>33.299999999999997</v>
      </c>
      <c r="P103">
        <v>1</v>
      </c>
      <c r="Q103">
        <v>1.4</v>
      </c>
      <c r="R103">
        <v>69.2</v>
      </c>
      <c r="S103">
        <v>0.2</v>
      </c>
      <c r="T103">
        <v>3.4</v>
      </c>
      <c r="U103">
        <v>3.7</v>
      </c>
      <c r="V103">
        <v>3.6</v>
      </c>
      <c r="W103">
        <v>1.3</v>
      </c>
      <c r="X103">
        <v>0.9</v>
      </c>
      <c r="Y103">
        <v>0.6</v>
      </c>
      <c r="Z103">
        <v>1.7</v>
      </c>
      <c r="AA103">
        <v>28.3</v>
      </c>
      <c r="AB103">
        <v>0</v>
      </c>
      <c r="AC103">
        <v>0</v>
      </c>
      <c r="AD103">
        <v>-7.9</v>
      </c>
    </row>
    <row r="104" spans="1:30" x14ac:dyDescent="0.3">
      <c r="A104">
        <v>103</v>
      </c>
      <c r="B104" s="207" t="s">
        <v>186</v>
      </c>
      <c r="C104" t="s">
        <v>88</v>
      </c>
      <c r="D104">
        <v>31</v>
      </c>
      <c r="E104">
        <v>12</v>
      </c>
      <c r="F104">
        <v>4</v>
      </c>
      <c r="G104">
        <v>8</v>
      </c>
      <c r="H104">
        <v>30.1</v>
      </c>
      <c r="I104">
        <v>14.4</v>
      </c>
      <c r="J104">
        <v>4.7</v>
      </c>
      <c r="K104">
        <v>10.3</v>
      </c>
      <c r="L104">
        <v>45.2</v>
      </c>
      <c r="M104">
        <v>3.3</v>
      </c>
      <c r="N104">
        <v>6.8</v>
      </c>
      <c r="O104">
        <v>47.6</v>
      </c>
      <c r="P104">
        <v>1.8</v>
      </c>
      <c r="Q104">
        <v>2.2000000000000002</v>
      </c>
      <c r="R104">
        <v>84.6</v>
      </c>
      <c r="S104">
        <v>0.2</v>
      </c>
      <c r="T104">
        <v>3.1</v>
      </c>
      <c r="U104">
        <v>3.3</v>
      </c>
      <c r="V104">
        <v>1.8</v>
      </c>
      <c r="W104">
        <v>0.8</v>
      </c>
      <c r="X104">
        <v>0.7</v>
      </c>
      <c r="Y104">
        <v>0.4</v>
      </c>
      <c r="Z104">
        <v>1.8</v>
      </c>
      <c r="AA104">
        <v>23.5</v>
      </c>
      <c r="AB104">
        <v>0</v>
      </c>
      <c r="AC104">
        <v>0</v>
      </c>
      <c r="AD104">
        <v>-0.3</v>
      </c>
    </row>
    <row r="105" spans="1:30" x14ac:dyDescent="0.3">
      <c r="A105">
        <v>104</v>
      </c>
      <c r="B105" s="207" t="s">
        <v>142</v>
      </c>
      <c r="C105" t="s">
        <v>96</v>
      </c>
      <c r="D105">
        <v>23</v>
      </c>
      <c r="E105">
        <v>6</v>
      </c>
      <c r="F105">
        <v>0</v>
      </c>
      <c r="G105">
        <v>6</v>
      </c>
      <c r="H105">
        <v>30.1</v>
      </c>
      <c r="I105">
        <v>18.3</v>
      </c>
      <c r="J105">
        <v>6.7</v>
      </c>
      <c r="K105">
        <v>16</v>
      </c>
      <c r="L105">
        <v>41.7</v>
      </c>
      <c r="M105">
        <v>2.7</v>
      </c>
      <c r="N105">
        <v>7.8</v>
      </c>
      <c r="O105">
        <v>34</v>
      </c>
      <c r="P105">
        <v>2.2999999999999998</v>
      </c>
      <c r="Q105">
        <v>3.2</v>
      </c>
      <c r="R105">
        <v>73.7</v>
      </c>
      <c r="S105">
        <v>0.5</v>
      </c>
      <c r="T105">
        <v>1.3</v>
      </c>
      <c r="U105">
        <v>1.8</v>
      </c>
      <c r="V105">
        <v>3</v>
      </c>
      <c r="W105">
        <v>1.2</v>
      </c>
      <c r="X105">
        <v>0.3</v>
      </c>
      <c r="Y105">
        <v>0.2</v>
      </c>
      <c r="Z105">
        <v>1.5</v>
      </c>
      <c r="AA105">
        <v>25.4</v>
      </c>
      <c r="AB105">
        <v>0</v>
      </c>
      <c r="AC105">
        <v>0</v>
      </c>
      <c r="AD105">
        <v>-6</v>
      </c>
    </row>
    <row r="106" spans="1:30" x14ac:dyDescent="0.3">
      <c r="A106">
        <v>105</v>
      </c>
      <c r="B106" s="207" t="s">
        <v>294</v>
      </c>
      <c r="C106" t="s">
        <v>110</v>
      </c>
      <c r="D106">
        <v>24</v>
      </c>
      <c r="E106">
        <v>15</v>
      </c>
      <c r="F106">
        <v>9</v>
      </c>
      <c r="G106">
        <v>6</v>
      </c>
      <c r="H106">
        <v>30.1</v>
      </c>
      <c r="I106">
        <v>16.899999999999999</v>
      </c>
      <c r="J106">
        <v>5</v>
      </c>
      <c r="K106">
        <v>9.3000000000000007</v>
      </c>
      <c r="L106">
        <v>54</v>
      </c>
      <c r="M106">
        <v>1.3</v>
      </c>
      <c r="N106">
        <v>3.3</v>
      </c>
      <c r="O106">
        <v>38</v>
      </c>
      <c r="P106">
        <v>5.6</v>
      </c>
      <c r="Q106">
        <v>6.7</v>
      </c>
      <c r="R106">
        <v>83.2</v>
      </c>
      <c r="S106">
        <v>0.4</v>
      </c>
      <c r="T106">
        <v>2.9</v>
      </c>
      <c r="U106">
        <v>3.3</v>
      </c>
      <c r="V106">
        <v>5.9</v>
      </c>
      <c r="W106">
        <v>2.2999999999999998</v>
      </c>
      <c r="X106">
        <v>0.5</v>
      </c>
      <c r="Y106">
        <v>0.3</v>
      </c>
      <c r="Z106">
        <v>1.8</v>
      </c>
      <c r="AA106">
        <v>29.7</v>
      </c>
      <c r="AB106">
        <v>1</v>
      </c>
      <c r="AC106">
        <v>0</v>
      </c>
      <c r="AD106">
        <v>3.3</v>
      </c>
    </row>
    <row r="107" spans="1:30" x14ac:dyDescent="0.3">
      <c r="A107">
        <v>106</v>
      </c>
      <c r="B107" s="207" t="s">
        <v>278</v>
      </c>
      <c r="C107" t="s">
        <v>102</v>
      </c>
      <c r="D107">
        <v>36</v>
      </c>
      <c r="E107">
        <v>13</v>
      </c>
      <c r="F107">
        <v>8</v>
      </c>
      <c r="G107">
        <v>5</v>
      </c>
      <c r="H107">
        <v>30</v>
      </c>
      <c r="I107">
        <v>10.8</v>
      </c>
      <c r="J107">
        <v>3.9</v>
      </c>
      <c r="K107">
        <v>7.8</v>
      </c>
      <c r="L107">
        <v>50</v>
      </c>
      <c r="M107">
        <v>2.8</v>
      </c>
      <c r="N107">
        <v>5.7</v>
      </c>
      <c r="O107">
        <v>50</v>
      </c>
      <c r="P107">
        <v>0.2</v>
      </c>
      <c r="Q107">
        <v>0.2</v>
      </c>
      <c r="R107">
        <v>66.7</v>
      </c>
      <c r="S107">
        <v>0.9</v>
      </c>
      <c r="T107">
        <v>5.4</v>
      </c>
      <c r="U107">
        <v>6.3</v>
      </c>
      <c r="V107">
        <v>3.8</v>
      </c>
      <c r="W107">
        <v>0.5</v>
      </c>
      <c r="X107">
        <v>0.5</v>
      </c>
      <c r="Y107">
        <v>1.2</v>
      </c>
      <c r="Z107">
        <v>1.6</v>
      </c>
      <c r="AA107">
        <v>29</v>
      </c>
      <c r="AB107">
        <v>3</v>
      </c>
      <c r="AC107">
        <v>0</v>
      </c>
      <c r="AD107">
        <v>4.8</v>
      </c>
    </row>
    <row r="108" spans="1:30" x14ac:dyDescent="0.3">
      <c r="A108">
        <v>107</v>
      </c>
      <c r="B108" s="207" t="s">
        <v>164</v>
      </c>
      <c r="C108" t="s">
        <v>113</v>
      </c>
      <c r="D108">
        <v>22</v>
      </c>
      <c r="E108">
        <v>15</v>
      </c>
      <c r="F108">
        <v>10</v>
      </c>
      <c r="G108">
        <v>5</v>
      </c>
      <c r="H108">
        <v>29.9</v>
      </c>
      <c r="I108">
        <v>11.5</v>
      </c>
      <c r="J108">
        <v>4.0999999999999996</v>
      </c>
      <c r="K108">
        <v>9.5</v>
      </c>
      <c r="L108">
        <v>43.7</v>
      </c>
      <c r="M108">
        <v>2.7</v>
      </c>
      <c r="N108">
        <v>7.1</v>
      </c>
      <c r="O108">
        <v>38.299999999999997</v>
      </c>
      <c r="P108">
        <v>0.5</v>
      </c>
      <c r="Q108">
        <v>0.9</v>
      </c>
      <c r="R108">
        <v>53.8</v>
      </c>
      <c r="S108">
        <v>0.8</v>
      </c>
      <c r="T108">
        <v>3.9</v>
      </c>
      <c r="U108">
        <v>4.7</v>
      </c>
      <c r="V108">
        <v>1.4</v>
      </c>
      <c r="W108">
        <v>0.5</v>
      </c>
      <c r="X108">
        <v>0.9</v>
      </c>
      <c r="Y108">
        <v>0.3</v>
      </c>
      <c r="Z108">
        <v>2.5</v>
      </c>
      <c r="AA108">
        <v>22.3</v>
      </c>
      <c r="AB108">
        <v>1</v>
      </c>
      <c r="AC108">
        <v>0</v>
      </c>
      <c r="AD108">
        <v>2.9</v>
      </c>
    </row>
    <row r="109" spans="1:30" x14ac:dyDescent="0.3">
      <c r="A109">
        <v>108</v>
      </c>
      <c r="B109" s="207" t="s">
        <v>201</v>
      </c>
      <c r="C109" t="s">
        <v>135</v>
      </c>
      <c r="D109">
        <v>34</v>
      </c>
      <c r="E109">
        <v>15</v>
      </c>
      <c r="F109">
        <v>7</v>
      </c>
      <c r="G109">
        <v>8</v>
      </c>
      <c r="H109">
        <v>29.9</v>
      </c>
      <c r="I109">
        <v>13.9</v>
      </c>
      <c r="J109">
        <v>5.4</v>
      </c>
      <c r="K109">
        <v>11.5</v>
      </c>
      <c r="L109">
        <v>46.8</v>
      </c>
      <c r="M109">
        <v>0.8</v>
      </c>
      <c r="N109">
        <v>3.2</v>
      </c>
      <c r="O109">
        <v>25</v>
      </c>
      <c r="P109">
        <v>2.2999999999999998</v>
      </c>
      <c r="Q109">
        <v>3.4</v>
      </c>
      <c r="R109">
        <v>68.599999999999994</v>
      </c>
      <c r="S109">
        <v>1.3</v>
      </c>
      <c r="T109">
        <v>3.7</v>
      </c>
      <c r="U109">
        <v>5</v>
      </c>
      <c r="V109">
        <v>7.3</v>
      </c>
      <c r="W109">
        <v>3.7</v>
      </c>
      <c r="X109">
        <v>1.3</v>
      </c>
      <c r="Y109">
        <v>0.3</v>
      </c>
      <c r="Z109">
        <v>2.2999999999999998</v>
      </c>
      <c r="AA109">
        <v>32.1</v>
      </c>
      <c r="AB109">
        <v>5</v>
      </c>
      <c r="AC109">
        <v>0</v>
      </c>
      <c r="AD109">
        <v>1.5</v>
      </c>
    </row>
    <row r="110" spans="1:30" x14ac:dyDescent="0.3">
      <c r="A110">
        <v>109</v>
      </c>
      <c r="B110" s="207" t="s">
        <v>205</v>
      </c>
      <c r="C110" t="s">
        <v>92</v>
      </c>
      <c r="D110">
        <v>26</v>
      </c>
      <c r="E110">
        <v>15</v>
      </c>
      <c r="F110">
        <v>11</v>
      </c>
      <c r="G110">
        <v>4</v>
      </c>
      <c r="H110">
        <v>29.7</v>
      </c>
      <c r="I110">
        <v>13.3</v>
      </c>
      <c r="J110">
        <v>5.0999999999999996</v>
      </c>
      <c r="K110">
        <v>10.9</v>
      </c>
      <c r="L110">
        <v>47.2</v>
      </c>
      <c r="M110">
        <v>1.9</v>
      </c>
      <c r="N110">
        <v>4.8</v>
      </c>
      <c r="O110">
        <v>38.9</v>
      </c>
      <c r="P110">
        <v>1.2</v>
      </c>
      <c r="Q110">
        <v>1.6</v>
      </c>
      <c r="R110">
        <v>75</v>
      </c>
      <c r="S110">
        <v>0.3</v>
      </c>
      <c r="T110">
        <v>3.3</v>
      </c>
      <c r="U110">
        <v>3.6</v>
      </c>
      <c r="V110">
        <v>7.2</v>
      </c>
      <c r="W110">
        <v>1.1000000000000001</v>
      </c>
      <c r="X110">
        <v>0.9</v>
      </c>
      <c r="Y110">
        <v>0</v>
      </c>
      <c r="Z110">
        <v>0.3</v>
      </c>
      <c r="AA110">
        <v>30.2</v>
      </c>
      <c r="AB110">
        <v>5</v>
      </c>
      <c r="AC110">
        <v>1</v>
      </c>
      <c r="AD110">
        <v>2.2999999999999998</v>
      </c>
    </row>
    <row r="111" spans="1:30" x14ac:dyDescent="0.3">
      <c r="A111">
        <v>110</v>
      </c>
      <c r="B111" s="207" t="s">
        <v>173</v>
      </c>
      <c r="C111" t="s">
        <v>92</v>
      </c>
      <c r="D111">
        <v>27</v>
      </c>
      <c r="E111">
        <v>13</v>
      </c>
      <c r="F111">
        <v>10</v>
      </c>
      <c r="G111">
        <v>3</v>
      </c>
      <c r="H111">
        <v>29.7</v>
      </c>
      <c r="I111">
        <v>12.2</v>
      </c>
      <c r="J111">
        <v>4.5</v>
      </c>
      <c r="K111">
        <v>10.9</v>
      </c>
      <c r="L111">
        <v>40.799999999999997</v>
      </c>
      <c r="M111">
        <v>2.4</v>
      </c>
      <c r="N111">
        <v>6.2</v>
      </c>
      <c r="O111">
        <v>38.299999999999997</v>
      </c>
      <c r="P111">
        <v>0.8</v>
      </c>
      <c r="Q111">
        <v>1.2</v>
      </c>
      <c r="R111">
        <v>73.3</v>
      </c>
      <c r="S111">
        <v>0.4</v>
      </c>
      <c r="T111">
        <v>2.6</v>
      </c>
      <c r="U111">
        <v>3</v>
      </c>
      <c r="V111">
        <v>2.8</v>
      </c>
      <c r="W111">
        <v>1.2</v>
      </c>
      <c r="X111">
        <v>0.9</v>
      </c>
      <c r="Y111">
        <v>0.3</v>
      </c>
      <c r="Z111">
        <v>3.2</v>
      </c>
      <c r="AA111">
        <v>22.6</v>
      </c>
      <c r="AB111">
        <v>0</v>
      </c>
      <c r="AC111">
        <v>0</v>
      </c>
      <c r="AD111">
        <v>2</v>
      </c>
    </row>
    <row r="112" spans="1:30" x14ac:dyDescent="0.3">
      <c r="A112">
        <v>111</v>
      </c>
      <c r="B112" s="207" t="s">
        <v>321</v>
      </c>
      <c r="C112" t="s">
        <v>127</v>
      </c>
      <c r="D112">
        <v>21</v>
      </c>
      <c r="E112">
        <v>14</v>
      </c>
      <c r="F112">
        <v>6</v>
      </c>
      <c r="G112">
        <v>8</v>
      </c>
      <c r="H112">
        <v>29.7</v>
      </c>
      <c r="I112">
        <v>12.6</v>
      </c>
      <c r="J112">
        <v>5.6</v>
      </c>
      <c r="K112">
        <v>7.4</v>
      </c>
      <c r="L112">
        <v>75.7</v>
      </c>
      <c r="M112">
        <v>0.1</v>
      </c>
      <c r="N112">
        <v>0.1</v>
      </c>
      <c r="O112">
        <v>50</v>
      </c>
      <c r="P112">
        <v>1.4</v>
      </c>
      <c r="Q112">
        <v>3</v>
      </c>
      <c r="R112">
        <v>45.2</v>
      </c>
      <c r="S112">
        <v>3.8</v>
      </c>
      <c r="T112">
        <v>7.3</v>
      </c>
      <c r="U112">
        <v>11.1</v>
      </c>
      <c r="V112">
        <v>1.4</v>
      </c>
      <c r="W112">
        <v>0.6</v>
      </c>
      <c r="X112">
        <v>0.2</v>
      </c>
      <c r="Y112">
        <v>3.6</v>
      </c>
      <c r="Z112">
        <v>2.6</v>
      </c>
      <c r="AA112">
        <v>38.9</v>
      </c>
      <c r="AB112">
        <v>7</v>
      </c>
      <c r="AC112">
        <v>0</v>
      </c>
      <c r="AD112">
        <v>1.3</v>
      </c>
    </row>
    <row r="113" spans="1:30" x14ac:dyDescent="0.3">
      <c r="A113">
        <v>112</v>
      </c>
      <c r="B113" s="207" t="s">
        <v>161</v>
      </c>
      <c r="C113" t="s">
        <v>131</v>
      </c>
      <c r="D113">
        <v>30</v>
      </c>
      <c r="E113">
        <v>14</v>
      </c>
      <c r="F113">
        <v>7</v>
      </c>
      <c r="G113">
        <v>7</v>
      </c>
      <c r="H113">
        <v>29.3</v>
      </c>
      <c r="I113">
        <v>14.4</v>
      </c>
      <c r="J113">
        <v>5.0999999999999996</v>
      </c>
      <c r="K113">
        <v>11.3</v>
      </c>
      <c r="L113">
        <v>45.6</v>
      </c>
      <c r="M113">
        <v>2.6</v>
      </c>
      <c r="N113">
        <v>6.6</v>
      </c>
      <c r="O113">
        <v>39.799999999999997</v>
      </c>
      <c r="P113">
        <v>1.4</v>
      </c>
      <c r="Q113">
        <v>2</v>
      </c>
      <c r="R113">
        <v>71.400000000000006</v>
      </c>
      <c r="S113">
        <v>0.9</v>
      </c>
      <c r="T113">
        <v>4.5999999999999996</v>
      </c>
      <c r="U113">
        <v>5.6</v>
      </c>
      <c r="V113">
        <v>3</v>
      </c>
      <c r="W113">
        <v>1.4</v>
      </c>
      <c r="X113">
        <v>1.3</v>
      </c>
      <c r="Y113">
        <v>0.4</v>
      </c>
      <c r="Z113">
        <v>2.1</v>
      </c>
      <c r="AA113">
        <v>29.3</v>
      </c>
      <c r="AB113">
        <v>0</v>
      </c>
      <c r="AC113">
        <v>0</v>
      </c>
      <c r="AD113">
        <v>-4</v>
      </c>
    </row>
    <row r="114" spans="1:30" x14ac:dyDescent="0.3">
      <c r="A114">
        <v>113</v>
      </c>
      <c r="B114" s="207" t="s">
        <v>348</v>
      </c>
      <c r="C114" t="s">
        <v>127</v>
      </c>
      <c r="D114">
        <v>22</v>
      </c>
      <c r="E114">
        <v>15</v>
      </c>
      <c r="F114">
        <v>6</v>
      </c>
      <c r="G114">
        <v>9</v>
      </c>
      <c r="H114">
        <v>29.2</v>
      </c>
      <c r="I114">
        <v>12.4</v>
      </c>
      <c r="J114">
        <v>4.0999999999999996</v>
      </c>
      <c r="K114">
        <v>10.199999999999999</v>
      </c>
      <c r="L114">
        <v>40.5</v>
      </c>
      <c r="M114">
        <v>2.5</v>
      </c>
      <c r="N114">
        <v>6.7</v>
      </c>
      <c r="O114">
        <v>36.6</v>
      </c>
      <c r="P114">
        <v>1.7</v>
      </c>
      <c r="Q114">
        <v>2.1</v>
      </c>
      <c r="R114">
        <v>80.599999999999994</v>
      </c>
      <c r="S114">
        <v>0.9</v>
      </c>
      <c r="T114">
        <v>1.8</v>
      </c>
      <c r="U114">
        <v>2.7</v>
      </c>
      <c r="V114">
        <v>1.9</v>
      </c>
      <c r="W114">
        <v>1.3</v>
      </c>
      <c r="X114">
        <v>0.6</v>
      </c>
      <c r="Y114">
        <v>0.5</v>
      </c>
      <c r="Z114">
        <v>2.2999999999999998</v>
      </c>
      <c r="AA114">
        <v>20.399999999999999</v>
      </c>
      <c r="AB114">
        <v>0</v>
      </c>
      <c r="AC114">
        <v>0</v>
      </c>
      <c r="AD114">
        <v>-0.2</v>
      </c>
    </row>
    <row r="115" spans="1:30" x14ac:dyDescent="0.3">
      <c r="A115">
        <v>114</v>
      </c>
      <c r="B115" s="207" t="s">
        <v>160</v>
      </c>
      <c r="C115" t="s">
        <v>100</v>
      </c>
      <c r="D115">
        <v>23</v>
      </c>
      <c r="E115">
        <v>15</v>
      </c>
      <c r="F115">
        <v>8</v>
      </c>
      <c r="G115">
        <v>7</v>
      </c>
      <c r="H115">
        <v>29.2</v>
      </c>
      <c r="I115">
        <v>18.8</v>
      </c>
      <c r="J115">
        <v>5.6</v>
      </c>
      <c r="K115">
        <v>13.4</v>
      </c>
      <c r="L115">
        <v>41.8</v>
      </c>
      <c r="M115">
        <v>2.4</v>
      </c>
      <c r="N115">
        <v>6.9</v>
      </c>
      <c r="O115">
        <v>35</v>
      </c>
      <c r="P115">
        <v>5.2</v>
      </c>
      <c r="Q115">
        <v>5.7</v>
      </c>
      <c r="R115">
        <v>90.7</v>
      </c>
      <c r="S115">
        <v>0.4</v>
      </c>
      <c r="T115">
        <v>2.1</v>
      </c>
      <c r="U115">
        <v>2.5</v>
      </c>
      <c r="V115">
        <v>4.3</v>
      </c>
      <c r="W115">
        <v>2.5</v>
      </c>
      <c r="X115">
        <v>0.7</v>
      </c>
      <c r="Y115">
        <v>0.3</v>
      </c>
      <c r="Z115">
        <v>1.8</v>
      </c>
      <c r="AA115">
        <v>28.5</v>
      </c>
      <c r="AB115">
        <v>0</v>
      </c>
      <c r="AC115">
        <v>0</v>
      </c>
      <c r="AD115">
        <v>0.7</v>
      </c>
    </row>
    <row r="116" spans="1:30" x14ac:dyDescent="0.3">
      <c r="A116">
        <v>115</v>
      </c>
      <c r="B116" s="207" t="s">
        <v>577</v>
      </c>
      <c r="C116" t="s">
        <v>122</v>
      </c>
      <c r="D116">
        <v>24</v>
      </c>
      <c r="E116">
        <v>12</v>
      </c>
      <c r="F116">
        <v>0</v>
      </c>
      <c r="G116">
        <v>12</v>
      </c>
      <c r="H116">
        <v>29.2</v>
      </c>
      <c r="I116">
        <v>15.2</v>
      </c>
      <c r="J116">
        <v>6.2</v>
      </c>
      <c r="K116">
        <v>11.5</v>
      </c>
      <c r="L116">
        <v>53.6</v>
      </c>
      <c r="M116">
        <v>0.5</v>
      </c>
      <c r="N116">
        <v>1.9</v>
      </c>
      <c r="O116">
        <v>26.1</v>
      </c>
      <c r="P116">
        <v>2.2999999999999998</v>
      </c>
      <c r="Q116">
        <v>3.3</v>
      </c>
      <c r="R116">
        <v>70</v>
      </c>
      <c r="S116">
        <v>3.3</v>
      </c>
      <c r="T116">
        <v>5.2</v>
      </c>
      <c r="U116">
        <v>8.5</v>
      </c>
      <c r="V116">
        <v>1.4</v>
      </c>
      <c r="W116">
        <v>1.5</v>
      </c>
      <c r="X116">
        <v>0.4</v>
      </c>
      <c r="Y116">
        <v>0.8</v>
      </c>
      <c r="Z116">
        <v>2</v>
      </c>
      <c r="AA116">
        <v>29.7</v>
      </c>
      <c r="AB116">
        <v>3</v>
      </c>
      <c r="AC116">
        <v>0</v>
      </c>
      <c r="AD116">
        <v>-6.4</v>
      </c>
    </row>
    <row r="117" spans="1:30" x14ac:dyDescent="0.3">
      <c r="A117">
        <v>116</v>
      </c>
      <c r="B117" s="207" t="s">
        <v>323</v>
      </c>
      <c r="C117" t="s">
        <v>122</v>
      </c>
      <c r="D117">
        <v>24</v>
      </c>
      <c r="E117">
        <v>10</v>
      </c>
      <c r="F117">
        <v>1</v>
      </c>
      <c r="G117">
        <v>9</v>
      </c>
      <c r="H117">
        <v>29.1</v>
      </c>
      <c r="I117">
        <v>9.8000000000000007</v>
      </c>
      <c r="J117">
        <v>3.9</v>
      </c>
      <c r="K117">
        <v>8.8000000000000007</v>
      </c>
      <c r="L117">
        <v>44.3</v>
      </c>
      <c r="M117">
        <v>1.6</v>
      </c>
      <c r="N117">
        <v>5</v>
      </c>
      <c r="O117">
        <v>32</v>
      </c>
      <c r="P117">
        <v>0.4</v>
      </c>
      <c r="Q117">
        <v>0.5</v>
      </c>
      <c r="R117">
        <v>80</v>
      </c>
      <c r="S117">
        <v>0.6</v>
      </c>
      <c r="T117">
        <v>3</v>
      </c>
      <c r="U117">
        <v>3.6</v>
      </c>
      <c r="V117">
        <v>1.4</v>
      </c>
      <c r="W117">
        <v>0.3</v>
      </c>
      <c r="X117">
        <v>0.8</v>
      </c>
      <c r="Y117">
        <v>0.4</v>
      </c>
      <c r="Z117">
        <v>1.6</v>
      </c>
      <c r="AA117">
        <v>19.5</v>
      </c>
      <c r="AB117">
        <v>0</v>
      </c>
      <c r="AC117">
        <v>0</v>
      </c>
      <c r="AD117">
        <v>-4.2</v>
      </c>
    </row>
    <row r="118" spans="1:30" x14ac:dyDescent="0.3">
      <c r="A118">
        <v>117</v>
      </c>
      <c r="B118" s="207" t="s">
        <v>59</v>
      </c>
      <c r="C118" t="s">
        <v>58</v>
      </c>
      <c r="D118">
        <v>27</v>
      </c>
      <c r="E118">
        <v>2</v>
      </c>
      <c r="F118">
        <v>2</v>
      </c>
      <c r="G118">
        <v>0</v>
      </c>
      <c r="H118">
        <v>29.1</v>
      </c>
      <c r="I118">
        <v>18</v>
      </c>
      <c r="J118">
        <v>6.5</v>
      </c>
      <c r="K118">
        <v>17</v>
      </c>
      <c r="L118">
        <v>38.200000000000003</v>
      </c>
      <c r="M118">
        <v>3</v>
      </c>
      <c r="N118">
        <v>6</v>
      </c>
      <c r="O118">
        <v>50</v>
      </c>
      <c r="P118">
        <v>2</v>
      </c>
      <c r="Q118">
        <v>2</v>
      </c>
      <c r="R118">
        <v>100</v>
      </c>
      <c r="S118">
        <v>0.5</v>
      </c>
      <c r="T118">
        <v>4</v>
      </c>
      <c r="U118">
        <v>4.5</v>
      </c>
      <c r="V118">
        <v>3</v>
      </c>
      <c r="W118">
        <v>3</v>
      </c>
      <c r="X118">
        <v>2</v>
      </c>
      <c r="Y118">
        <v>0</v>
      </c>
      <c r="Z118">
        <v>3</v>
      </c>
      <c r="AA118">
        <v>30.9</v>
      </c>
      <c r="AB118">
        <v>0</v>
      </c>
      <c r="AC118">
        <v>0</v>
      </c>
      <c r="AD118">
        <v>10</v>
      </c>
    </row>
    <row r="119" spans="1:30" x14ac:dyDescent="0.3">
      <c r="A119">
        <v>118</v>
      </c>
      <c r="B119" s="207" t="s">
        <v>195</v>
      </c>
      <c r="C119" t="s">
        <v>139</v>
      </c>
      <c r="D119">
        <v>27</v>
      </c>
      <c r="E119">
        <v>14</v>
      </c>
      <c r="F119">
        <v>9</v>
      </c>
      <c r="G119">
        <v>5</v>
      </c>
      <c r="H119">
        <v>28.9</v>
      </c>
      <c r="I119">
        <v>13.1</v>
      </c>
      <c r="J119">
        <v>5.3</v>
      </c>
      <c r="K119">
        <v>10.1</v>
      </c>
      <c r="L119">
        <v>52.5</v>
      </c>
      <c r="M119">
        <v>0.5</v>
      </c>
      <c r="N119">
        <v>2.6</v>
      </c>
      <c r="O119">
        <v>18.899999999999999</v>
      </c>
      <c r="P119">
        <v>2</v>
      </c>
      <c r="Q119">
        <v>3.2</v>
      </c>
      <c r="R119">
        <v>62.2</v>
      </c>
      <c r="S119">
        <v>2.1</v>
      </c>
      <c r="T119">
        <v>3.1</v>
      </c>
      <c r="U119">
        <v>5.2</v>
      </c>
      <c r="V119">
        <v>2.9</v>
      </c>
      <c r="W119">
        <v>0.9</v>
      </c>
      <c r="X119">
        <v>0.7</v>
      </c>
      <c r="Y119">
        <v>0.5</v>
      </c>
      <c r="Z119">
        <v>1.9</v>
      </c>
      <c r="AA119">
        <v>26.3</v>
      </c>
      <c r="AB119">
        <v>0</v>
      </c>
      <c r="AC119">
        <v>0</v>
      </c>
      <c r="AD119">
        <v>8.9</v>
      </c>
    </row>
    <row r="120" spans="1:30" x14ac:dyDescent="0.3">
      <c r="A120">
        <v>119</v>
      </c>
      <c r="B120" s="207" t="s">
        <v>189</v>
      </c>
      <c r="C120" t="s">
        <v>108</v>
      </c>
      <c r="D120">
        <v>27</v>
      </c>
      <c r="E120">
        <v>15</v>
      </c>
      <c r="F120">
        <v>8</v>
      </c>
      <c r="G120">
        <v>7</v>
      </c>
      <c r="H120">
        <v>28.7</v>
      </c>
      <c r="I120">
        <v>14</v>
      </c>
      <c r="J120">
        <v>6</v>
      </c>
      <c r="K120">
        <v>9.4</v>
      </c>
      <c r="L120">
        <v>63.8</v>
      </c>
      <c r="M120">
        <v>0</v>
      </c>
      <c r="N120">
        <v>0</v>
      </c>
      <c r="O120">
        <v>0</v>
      </c>
      <c r="P120">
        <v>2</v>
      </c>
      <c r="Q120">
        <v>2.9</v>
      </c>
      <c r="R120">
        <v>68.2</v>
      </c>
      <c r="S120">
        <v>3</v>
      </c>
      <c r="T120">
        <v>6.4</v>
      </c>
      <c r="U120">
        <v>9.4</v>
      </c>
      <c r="V120">
        <v>2.2999999999999998</v>
      </c>
      <c r="W120">
        <v>1.2</v>
      </c>
      <c r="X120">
        <v>1.3</v>
      </c>
      <c r="Y120">
        <v>1.3</v>
      </c>
      <c r="Z120">
        <v>2.9</v>
      </c>
      <c r="AA120">
        <v>35.1</v>
      </c>
      <c r="AB120">
        <v>6</v>
      </c>
      <c r="AC120">
        <v>0</v>
      </c>
      <c r="AD120">
        <v>5</v>
      </c>
    </row>
    <row r="121" spans="1:30" x14ac:dyDescent="0.3">
      <c r="A121">
        <v>120</v>
      </c>
      <c r="B121" s="207" t="s">
        <v>212</v>
      </c>
      <c r="C121" t="s">
        <v>127</v>
      </c>
      <c r="D121">
        <v>31</v>
      </c>
      <c r="E121">
        <v>15</v>
      </c>
      <c r="F121">
        <v>6</v>
      </c>
      <c r="G121">
        <v>9</v>
      </c>
      <c r="H121">
        <v>28.5</v>
      </c>
      <c r="I121">
        <v>12.5</v>
      </c>
      <c r="J121">
        <v>3.7</v>
      </c>
      <c r="K121">
        <v>7.7</v>
      </c>
      <c r="L121">
        <v>48.7</v>
      </c>
      <c r="M121">
        <v>1</v>
      </c>
      <c r="N121">
        <v>3.2</v>
      </c>
      <c r="O121">
        <v>31.3</v>
      </c>
      <c r="P121">
        <v>4.0999999999999996</v>
      </c>
      <c r="Q121">
        <v>4.7</v>
      </c>
      <c r="R121">
        <v>87.1</v>
      </c>
      <c r="S121">
        <v>1.1000000000000001</v>
      </c>
      <c r="T121">
        <v>6.7</v>
      </c>
      <c r="U121">
        <v>7.7</v>
      </c>
      <c r="V121">
        <v>4.5</v>
      </c>
      <c r="W121">
        <v>2.9</v>
      </c>
      <c r="X121">
        <v>0.8</v>
      </c>
      <c r="Y121">
        <v>0.5</v>
      </c>
      <c r="Z121">
        <v>2.1</v>
      </c>
      <c r="AA121">
        <v>29.4</v>
      </c>
      <c r="AB121">
        <v>5</v>
      </c>
      <c r="AC121">
        <v>0</v>
      </c>
      <c r="AD121">
        <v>1.4</v>
      </c>
    </row>
    <row r="122" spans="1:30" x14ac:dyDescent="0.3">
      <c r="A122">
        <v>121</v>
      </c>
      <c r="B122" s="207" t="s">
        <v>177</v>
      </c>
      <c r="C122" t="s">
        <v>125</v>
      </c>
      <c r="D122">
        <v>22</v>
      </c>
      <c r="E122">
        <v>15</v>
      </c>
      <c r="F122">
        <v>7</v>
      </c>
      <c r="G122">
        <v>8</v>
      </c>
      <c r="H122">
        <v>28.5</v>
      </c>
      <c r="I122">
        <v>15.1</v>
      </c>
      <c r="J122">
        <v>5.5</v>
      </c>
      <c r="K122">
        <v>11.8</v>
      </c>
      <c r="L122">
        <v>46.9</v>
      </c>
      <c r="M122">
        <v>1.5</v>
      </c>
      <c r="N122">
        <v>3.9</v>
      </c>
      <c r="O122">
        <v>39</v>
      </c>
      <c r="P122">
        <v>2.5</v>
      </c>
      <c r="Q122">
        <v>2.8</v>
      </c>
      <c r="R122">
        <v>90.5</v>
      </c>
      <c r="S122">
        <v>1.1000000000000001</v>
      </c>
      <c r="T122">
        <v>3.9</v>
      </c>
      <c r="U122">
        <v>5</v>
      </c>
      <c r="V122">
        <v>3.2</v>
      </c>
      <c r="W122">
        <v>1.5</v>
      </c>
      <c r="X122">
        <v>0.9</v>
      </c>
      <c r="Y122">
        <v>0.2</v>
      </c>
      <c r="Z122">
        <v>3.2</v>
      </c>
      <c r="AA122">
        <v>27.6</v>
      </c>
      <c r="AB122">
        <v>0</v>
      </c>
      <c r="AC122">
        <v>0</v>
      </c>
      <c r="AD122">
        <v>0.1</v>
      </c>
    </row>
    <row r="123" spans="1:30" x14ac:dyDescent="0.3">
      <c r="A123">
        <v>122</v>
      </c>
      <c r="B123" s="207" t="s">
        <v>334</v>
      </c>
      <c r="C123" t="s">
        <v>30</v>
      </c>
      <c r="D123">
        <v>34</v>
      </c>
      <c r="E123">
        <v>15</v>
      </c>
      <c r="F123">
        <v>9</v>
      </c>
      <c r="G123">
        <v>6</v>
      </c>
      <c r="H123">
        <v>28.5</v>
      </c>
      <c r="I123">
        <v>6.1</v>
      </c>
      <c r="J123">
        <v>2.2999999999999998</v>
      </c>
      <c r="K123">
        <v>5.7</v>
      </c>
      <c r="L123">
        <v>40</v>
      </c>
      <c r="M123">
        <v>1.3</v>
      </c>
      <c r="N123">
        <v>3.7</v>
      </c>
      <c r="O123">
        <v>33.9</v>
      </c>
      <c r="P123">
        <v>0.3</v>
      </c>
      <c r="Q123">
        <v>0.7</v>
      </c>
      <c r="R123">
        <v>50</v>
      </c>
      <c r="S123">
        <v>1.3</v>
      </c>
      <c r="T123">
        <v>4.3</v>
      </c>
      <c r="U123">
        <v>5.6</v>
      </c>
      <c r="V123">
        <v>3.7</v>
      </c>
      <c r="W123">
        <v>0.9</v>
      </c>
      <c r="X123">
        <v>0.8</v>
      </c>
      <c r="Y123">
        <v>0.8</v>
      </c>
      <c r="Z123">
        <v>3.3</v>
      </c>
      <c r="AA123">
        <v>22.2</v>
      </c>
      <c r="AB123">
        <v>2</v>
      </c>
      <c r="AC123">
        <v>0</v>
      </c>
      <c r="AD123">
        <v>2.4</v>
      </c>
    </row>
    <row r="124" spans="1:30" x14ac:dyDescent="0.3">
      <c r="A124">
        <v>123</v>
      </c>
      <c r="B124" s="207" t="s">
        <v>274</v>
      </c>
      <c r="C124" t="s">
        <v>116</v>
      </c>
      <c r="D124">
        <v>25</v>
      </c>
      <c r="E124">
        <v>11</v>
      </c>
      <c r="F124">
        <v>5</v>
      </c>
      <c r="G124">
        <v>6</v>
      </c>
      <c r="H124">
        <v>28.5</v>
      </c>
      <c r="I124">
        <v>17.100000000000001</v>
      </c>
      <c r="J124">
        <v>6.4</v>
      </c>
      <c r="K124">
        <v>13.2</v>
      </c>
      <c r="L124">
        <v>48.3</v>
      </c>
      <c r="M124">
        <v>2.1</v>
      </c>
      <c r="N124">
        <v>4.8</v>
      </c>
      <c r="O124">
        <v>43.4</v>
      </c>
      <c r="P124">
        <v>2.2999999999999998</v>
      </c>
      <c r="Q124">
        <v>2.8</v>
      </c>
      <c r="R124">
        <v>80.599999999999994</v>
      </c>
      <c r="S124">
        <v>1.8</v>
      </c>
      <c r="T124">
        <v>5.7</v>
      </c>
      <c r="U124">
        <v>7.5</v>
      </c>
      <c r="V124">
        <v>3.5</v>
      </c>
      <c r="W124">
        <v>2.7</v>
      </c>
      <c r="X124">
        <v>1.1000000000000001</v>
      </c>
      <c r="Y124">
        <v>1.2</v>
      </c>
      <c r="Z124">
        <v>2.8</v>
      </c>
      <c r="AA124">
        <v>35.6</v>
      </c>
      <c r="AB124">
        <v>2</v>
      </c>
      <c r="AC124">
        <v>0</v>
      </c>
      <c r="AD124">
        <v>-0.9</v>
      </c>
    </row>
    <row r="125" spans="1:30" x14ac:dyDescent="0.3">
      <c r="A125">
        <v>124</v>
      </c>
      <c r="B125" s="207" t="s">
        <v>330</v>
      </c>
      <c r="C125" t="s">
        <v>131</v>
      </c>
      <c r="D125">
        <v>23</v>
      </c>
      <c r="E125">
        <v>15</v>
      </c>
      <c r="F125">
        <v>7</v>
      </c>
      <c r="G125">
        <v>8</v>
      </c>
      <c r="H125">
        <v>28.4</v>
      </c>
      <c r="I125">
        <v>12.5</v>
      </c>
      <c r="J125">
        <v>5.0999999999999996</v>
      </c>
      <c r="K125">
        <v>10.5</v>
      </c>
      <c r="L125">
        <v>48.4</v>
      </c>
      <c r="M125">
        <v>1.5</v>
      </c>
      <c r="N125">
        <v>3.8</v>
      </c>
      <c r="O125">
        <v>38.6</v>
      </c>
      <c r="P125">
        <v>0.9</v>
      </c>
      <c r="Q125">
        <v>1.3</v>
      </c>
      <c r="R125">
        <v>68.400000000000006</v>
      </c>
      <c r="S125">
        <v>0.3</v>
      </c>
      <c r="T125">
        <v>2.1</v>
      </c>
      <c r="U125">
        <v>2.2999999999999998</v>
      </c>
      <c r="V125">
        <v>4.2</v>
      </c>
      <c r="W125">
        <v>1.1000000000000001</v>
      </c>
      <c r="X125">
        <v>0.7</v>
      </c>
      <c r="Y125">
        <v>0.2</v>
      </c>
      <c r="Z125">
        <v>1.8</v>
      </c>
      <c r="AA125">
        <v>23.1</v>
      </c>
      <c r="AB125">
        <v>1</v>
      </c>
      <c r="AC125">
        <v>0</v>
      </c>
      <c r="AD125">
        <v>-6.3</v>
      </c>
    </row>
    <row r="126" spans="1:30" x14ac:dyDescent="0.3">
      <c r="A126">
        <v>125</v>
      </c>
      <c r="B126" s="207" t="s">
        <v>184</v>
      </c>
      <c r="C126" t="s">
        <v>94</v>
      </c>
      <c r="D126">
        <v>28</v>
      </c>
      <c r="E126">
        <v>15</v>
      </c>
      <c r="F126">
        <v>10</v>
      </c>
      <c r="G126">
        <v>5</v>
      </c>
      <c r="H126">
        <v>28.3</v>
      </c>
      <c r="I126">
        <v>12.2</v>
      </c>
      <c r="J126">
        <v>4.3</v>
      </c>
      <c r="K126">
        <v>8.6999999999999993</v>
      </c>
      <c r="L126">
        <v>49.2</v>
      </c>
      <c r="M126">
        <v>2</v>
      </c>
      <c r="N126">
        <v>4.5</v>
      </c>
      <c r="O126">
        <v>44.8</v>
      </c>
      <c r="P126">
        <v>1.7</v>
      </c>
      <c r="Q126">
        <v>2.2999999999999998</v>
      </c>
      <c r="R126">
        <v>73.5</v>
      </c>
      <c r="S126">
        <v>0.9</v>
      </c>
      <c r="T126">
        <v>2.5</v>
      </c>
      <c r="U126">
        <v>3.4</v>
      </c>
      <c r="V126">
        <v>3.4</v>
      </c>
      <c r="W126">
        <v>1.3</v>
      </c>
      <c r="X126">
        <v>1.5</v>
      </c>
      <c r="Y126">
        <v>0.4</v>
      </c>
      <c r="Z126">
        <v>2.5</v>
      </c>
      <c r="AA126">
        <v>25.8</v>
      </c>
      <c r="AB126">
        <v>0</v>
      </c>
      <c r="AC126">
        <v>0</v>
      </c>
      <c r="AD126">
        <v>4.5</v>
      </c>
    </row>
    <row r="127" spans="1:30" x14ac:dyDescent="0.3">
      <c r="A127">
        <v>126</v>
      </c>
      <c r="B127" s="207" t="s">
        <v>290</v>
      </c>
      <c r="C127" t="s">
        <v>110</v>
      </c>
      <c r="D127">
        <v>23</v>
      </c>
      <c r="E127">
        <v>15</v>
      </c>
      <c r="F127">
        <v>9</v>
      </c>
      <c r="G127">
        <v>6</v>
      </c>
      <c r="H127">
        <v>28.1</v>
      </c>
      <c r="I127">
        <v>8.9</v>
      </c>
      <c r="J127">
        <v>3.1</v>
      </c>
      <c r="K127">
        <v>7.5</v>
      </c>
      <c r="L127">
        <v>42</v>
      </c>
      <c r="M127">
        <v>2.1</v>
      </c>
      <c r="N127">
        <v>5.3</v>
      </c>
      <c r="O127">
        <v>40.5</v>
      </c>
      <c r="P127">
        <v>0.5</v>
      </c>
      <c r="Q127">
        <v>0.7</v>
      </c>
      <c r="R127">
        <v>70</v>
      </c>
      <c r="S127">
        <v>0.7</v>
      </c>
      <c r="T127">
        <v>3</v>
      </c>
      <c r="U127">
        <v>3.7</v>
      </c>
      <c r="V127">
        <v>1.9</v>
      </c>
      <c r="W127">
        <v>0.7</v>
      </c>
      <c r="X127">
        <v>0.9</v>
      </c>
      <c r="Y127">
        <v>0.5</v>
      </c>
      <c r="Z127">
        <v>1.9</v>
      </c>
      <c r="AA127">
        <v>19.399999999999999</v>
      </c>
      <c r="AB127">
        <v>0</v>
      </c>
      <c r="AC127">
        <v>0</v>
      </c>
      <c r="AD127">
        <v>1</v>
      </c>
    </row>
    <row r="128" spans="1:30" x14ac:dyDescent="0.3">
      <c r="A128">
        <v>127</v>
      </c>
      <c r="B128" s="207" t="s">
        <v>155</v>
      </c>
      <c r="C128" t="s">
        <v>139</v>
      </c>
      <c r="D128">
        <v>24</v>
      </c>
      <c r="E128">
        <v>15</v>
      </c>
      <c r="F128">
        <v>9</v>
      </c>
      <c r="G128">
        <v>6</v>
      </c>
      <c r="H128">
        <v>28.1</v>
      </c>
      <c r="I128">
        <v>18.100000000000001</v>
      </c>
      <c r="J128">
        <v>6.7</v>
      </c>
      <c r="K128">
        <v>12.7</v>
      </c>
      <c r="L128">
        <v>52.9</v>
      </c>
      <c r="M128">
        <v>3.1</v>
      </c>
      <c r="N128">
        <v>6.8</v>
      </c>
      <c r="O128">
        <v>45.1</v>
      </c>
      <c r="P128">
        <v>1.5</v>
      </c>
      <c r="Q128">
        <v>1.8</v>
      </c>
      <c r="R128">
        <v>85.2</v>
      </c>
      <c r="S128">
        <v>1</v>
      </c>
      <c r="T128">
        <v>4.7</v>
      </c>
      <c r="U128">
        <v>5.7</v>
      </c>
      <c r="V128">
        <v>1.2</v>
      </c>
      <c r="W128">
        <v>1.1000000000000001</v>
      </c>
      <c r="X128">
        <v>0.5</v>
      </c>
      <c r="Y128">
        <v>0.3</v>
      </c>
      <c r="Z128">
        <v>1.3</v>
      </c>
      <c r="AA128">
        <v>28.2</v>
      </c>
      <c r="AB128">
        <v>1</v>
      </c>
      <c r="AC128">
        <v>0</v>
      </c>
      <c r="AD128">
        <v>8.1999999999999993</v>
      </c>
    </row>
    <row r="129" spans="1:30" x14ac:dyDescent="0.3">
      <c r="A129">
        <v>128</v>
      </c>
      <c r="B129" s="207" t="s">
        <v>210</v>
      </c>
      <c r="C129" t="s">
        <v>116</v>
      </c>
      <c r="D129">
        <v>23</v>
      </c>
      <c r="E129">
        <v>9</v>
      </c>
      <c r="F129">
        <v>3</v>
      </c>
      <c r="G129">
        <v>6</v>
      </c>
      <c r="H129">
        <v>28.1</v>
      </c>
      <c r="I129">
        <v>10.7</v>
      </c>
      <c r="J129">
        <v>4.3</v>
      </c>
      <c r="K129">
        <v>8.6999999999999993</v>
      </c>
      <c r="L129">
        <v>50</v>
      </c>
      <c r="M129">
        <v>0.3</v>
      </c>
      <c r="N129">
        <v>1.2</v>
      </c>
      <c r="O129">
        <v>27.3</v>
      </c>
      <c r="P129">
        <v>1.7</v>
      </c>
      <c r="Q129">
        <v>2.2999999999999998</v>
      </c>
      <c r="R129">
        <v>71.400000000000006</v>
      </c>
      <c r="S129">
        <v>0.6</v>
      </c>
      <c r="T129">
        <v>2.2000000000000002</v>
      </c>
      <c r="U129">
        <v>2.8</v>
      </c>
      <c r="V129">
        <v>6.8</v>
      </c>
      <c r="W129">
        <v>0.9</v>
      </c>
      <c r="X129">
        <v>1.4</v>
      </c>
      <c r="Y129">
        <v>0.1</v>
      </c>
      <c r="Z129">
        <v>1.6</v>
      </c>
      <c r="AA129">
        <v>27.9</v>
      </c>
      <c r="AB129">
        <v>1</v>
      </c>
      <c r="AC129">
        <v>0</v>
      </c>
      <c r="AD129">
        <v>-6.1</v>
      </c>
    </row>
    <row r="130" spans="1:30" x14ac:dyDescent="0.3">
      <c r="A130">
        <v>129</v>
      </c>
      <c r="B130" s="207" t="s">
        <v>286</v>
      </c>
      <c r="C130" t="s">
        <v>127</v>
      </c>
      <c r="D130">
        <v>22</v>
      </c>
      <c r="E130">
        <v>15</v>
      </c>
      <c r="F130">
        <v>6</v>
      </c>
      <c r="G130">
        <v>9</v>
      </c>
      <c r="H130">
        <v>28.1</v>
      </c>
      <c r="I130">
        <v>14.8</v>
      </c>
      <c r="J130">
        <v>5.6</v>
      </c>
      <c r="K130">
        <v>13.4</v>
      </c>
      <c r="L130">
        <v>41.8</v>
      </c>
      <c r="M130">
        <v>1.2</v>
      </c>
      <c r="N130">
        <v>3.9</v>
      </c>
      <c r="O130">
        <v>30.5</v>
      </c>
      <c r="P130">
        <v>2.4</v>
      </c>
      <c r="Q130">
        <v>3.3</v>
      </c>
      <c r="R130">
        <v>72</v>
      </c>
      <c r="S130">
        <v>0.9</v>
      </c>
      <c r="T130">
        <v>4.0999999999999996</v>
      </c>
      <c r="U130">
        <v>5.0999999999999996</v>
      </c>
      <c r="V130">
        <v>5.8</v>
      </c>
      <c r="W130">
        <v>3.9</v>
      </c>
      <c r="X130">
        <v>0.7</v>
      </c>
      <c r="Y130">
        <v>0.6</v>
      </c>
      <c r="Z130">
        <v>2.2000000000000002</v>
      </c>
      <c r="AA130">
        <v>29.5</v>
      </c>
      <c r="AB130">
        <v>1</v>
      </c>
      <c r="AC130">
        <v>0</v>
      </c>
      <c r="AD130">
        <v>-2.5</v>
      </c>
    </row>
    <row r="131" spans="1:30" x14ac:dyDescent="0.3">
      <c r="A131">
        <v>130</v>
      </c>
      <c r="B131" s="207" t="s">
        <v>342</v>
      </c>
      <c r="C131" t="s">
        <v>100</v>
      </c>
      <c r="D131">
        <v>26</v>
      </c>
      <c r="E131">
        <v>15</v>
      </c>
      <c r="F131">
        <v>8</v>
      </c>
      <c r="G131">
        <v>7</v>
      </c>
      <c r="H131">
        <v>28</v>
      </c>
      <c r="I131">
        <v>8.1999999999999993</v>
      </c>
      <c r="J131">
        <v>2.7</v>
      </c>
      <c r="K131">
        <v>7.5</v>
      </c>
      <c r="L131">
        <v>35.700000000000003</v>
      </c>
      <c r="M131">
        <v>1.7</v>
      </c>
      <c r="N131">
        <v>5.5</v>
      </c>
      <c r="O131">
        <v>30.5</v>
      </c>
      <c r="P131">
        <v>1.2</v>
      </c>
      <c r="Q131">
        <v>1.3</v>
      </c>
      <c r="R131">
        <v>90</v>
      </c>
      <c r="S131">
        <v>1.5</v>
      </c>
      <c r="T131">
        <v>3.6</v>
      </c>
      <c r="U131">
        <v>5.0999999999999996</v>
      </c>
      <c r="V131">
        <v>3.3</v>
      </c>
      <c r="W131">
        <v>1.7</v>
      </c>
      <c r="X131">
        <v>1.1000000000000001</v>
      </c>
      <c r="Y131">
        <v>0.3</v>
      </c>
      <c r="Z131">
        <v>2.4</v>
      </c>
      <c r="AA131">
        <v>21.5</v>
      </c>
      <c r="AB131">
        <v>1</v>
      </c>
      <c r="AC131">
        <v>0</v>
      </c>
      <c r="AD131">
        <v>-1.3</v>
      </c>
    </row>
    <row r="132" spans="1:30" x14ac:dyDescent="0.3">
      <c r="A132">
        <v>131</v>
      </c>
      <c r="B132" s="207" t="s">
        <v>267</v>
      </c>
      <c r="C132" t="s">
        <v>137</v>
      </c>
      <c r="D132">
        <v>27</v>
      </c>
      <c r="E132">
        <v>14</v>
      </c>
      <c r="F132">
        <v>8</v>
      </c>
      <c r="G132">
        <v>6</v>
      </c>
      <c r="H132">
        <v>28</v>
      </c>
      <c r="I132">
        <v>9.1</v>
      </c>
      <c r="J132">
        <v>3.1</v>
      </c>
      <c r="K132">
        <v>6.1</v>
      </c>
      <c r="L132">
        <v>51.2</v>
      </c>
      <c r="M132">
        <v>1</v>
      </c>
      <c r="N132">
        <v>2.6</v>
      </c>
      <c r="O132">
        <v>38.9</v>
      </c>
      <c r="P132">
        <v>1.8</v>
      </c>
      <c r="Q132">
        <v>1.9</v>
      </c>
      <c r="R132">
        <v>92.6</v>
      </c>
      <c r="S132">
        <v>0.9</v>
      </c>
      <c r="T132">
        <v>3.2</v>
      </c>
      <c r="U132">
        <v>4.0999999999999996</v>
      </c>
      <c r="V132">
        <v>1.7</v>
      </c>
      <c r="W132">
        <v>1.1000000000000001</v>
      </c>
      <c r="X132">
        <v>0.8</v>
      </c>
      <c r="Y132">
        <v>0.6</v>
      </c>
      <c r="Z132">
        <v>1.6</v>
      </c>
      <c r="AA132">
        <v>19.5</v>
      </c>
      <c r="AB132">
        <v>0</v>
      </c>
      <c r="AC132">
        <v>0</v>
      </c>
      <c r="AD132">
        <v>-0.8</v>
      </c>
    </row>
    <row r="133" spans="1:30" x14ac:dyDescent="0.3">
      <c r="A133">
        <v>132</v>
      </c>
      <c r="B133" s="207" t="s">
        <v>450</v>
      </c>
      <c r="C133" t="s">
        <v>122</v>
      </c>
      <c r="D133">
        <v>31</v>
      </c>
      <c r="E133">
        <v>11</v>
      </c>
      <c r="F133">
        <v>1</v>
      </c>
      <c r="G133">
        <v>10</v>
      </c>
      <c r="H133">
        <v>27.9</v>
      </c>
      <c r="I133">
        <v>10.5</v>
      </c>
      <c r="J133">
        <v>3.6</v>
      </c>
      <c r="K133">
        <v>8.6</v>
      </c>
      <c r="L133">
        <v>42.1</v>
      </c>
      <c r="M133">
        <v>2.2999999999999998</v>
      </c>
      <c r="N133">
        <v>5.0999999999999996</v>
      </c>
      <c r="O133">
        <v>44.6</v>
      </c>
      <c r="P133">
        <v>0.9</v>
      </c>
      <c r="Q133">
        <v>1</v>
      </c>
      <c r="R133">
        <v>90.9</v>
      </c>
      <c r="S133">
        <v>0.8</v>
      </c>
      <c r="T133">
        <v>3.4</v>
      </c>
      <c r="U133">
        <v>4.2</v>
      </c>
      <c r="V133">
        <v>1.3</v>
      </c>
      <c r="W133">
        <v>0.4</v>
      </c>
      <c r="X133">
        <v>1</v>
      </c>
      <c r="Y133">
        <v>0.1</v>
      </c>
      <c r="Z133">
        <v>2.2000000000000002</v>
      </c>
      <c r="AA133">
        <v>20.3</v>
      </c>
      <c r="AB133">
        <v>0</v>
      </c>
      <c r="AC133">
        <v>0</v>
      </c>
      <c r="AD133">
        <v>-6.7</v>
      </c>
    </row>
    <row r="134" spans="1:30" x14ac:dyDescent="0.3">
      <c r="A134">
        <v>133</v>
      </c>
      <c r="B134" s="207" t="s">
        <v>158</v>
      </c>
      <c r="C134" t="s">
        <v>113</v>
      </c>
      <c r="D134">
        <v>24</v>
      </c>
      <c r="E134">
        <v>12</v>
      </c>
      <c r="F134">
        <v>9</v>
      </c>
      <c r="G134">
        <v>3</v>
      </c>
      <c r="H134">
        <v>27.8</v>
      </c>
      <c r="I134">
        <v>18.899999999999999</v>
      </c>
      <c r="J134">
        <v>6.8</v>
      </c>
      <c r="K134">
        <v>12.5</v>
      </c>
      <c r="L134">
        <v>54</v>
      </c>
      <c r="M134">
        <v>3.6</v>
      </c>
      <c r="N134">
        <v>7.1</v>
      </c>
      <c r="O134">
        <v>50.6</v>
      </c>
      <c r="P134">
        <v>1.8</v>
      </c>
      <c r="Q134">
        <v>2.2999999999999998</v>
      </c>
      <c r="R134">
        <v>81.5</v>
      </c>
      <c r="S134">
        <v>0.4</v>
      </c>
      <c r="T134">
        <v>2.8</v>
      </c>
      <c r="U134">
        <v>3.3</v>
      </c>
      <c r="V134">
        <v>3.3</v>
      </c>
      <c r="W134">
        <v>0.8</v>
      </c>
      <c r="X134">
        <v>0.8</v>
      </c>
      <c r="Y134">
        <v>0.2</v>
      </c>
      <c r="Z134">
        <v>2.2999999999999998</v>
      </c>
      <c r="AA134">
        <v>30.1</v>
      </c>
      <c r="AB134">
        <v>0</v>
      </c>
      <c r="AC134">
        <v>0</v>
      </c>
      <c r="AD134">
        <v>5.4</v>
      </c>
    </row>
    <row r="135" spans="1:30" x14ac:dyDescent="0.3">
      <c r="A135">
        <v>134</v>
      </c>
      <c r="B135" s="207" t="s">
        <v>250</v>
      </c>
      <c r="C135" t="s">
        <v>106</v>
      </c>
      <c r="D135">
        <v>24</v>
      </c>
      <c r="E135">
        <v>15</v>
      </c>
      <c r="F135">
        <v>10</v>
      </c>
      <c r="G135">
        <v>5</v>
      </c>
      <c r="H135">
        <v>27.8</v>
      </c>
      <c r="I135">
        <v>10.3</v>
      </c>
      <c r="J135">
        <v>3.6</v>
      </c>
      <c r="K135">
        <v>8.1</v>
      </c>
      <c r="L135">
        <v>44.6</v>
      </c>
      <c r="M135">
        <v>1.9</v>
      </c>
      <c r="N135">
        <v>5.2</v>
      </c>
      <c r="O135">
        <v>37.200000000000003</v>
      </c>
      <c r="P135">
        <v>1.1000000000000001</v>
      </c>
      <c r="Q135">
        <v>1.3</v>
      </c>
      <c r="R135">
        <v>89.5</v>
      </c>
      <c r="S135">
        <v>0.7</v>
      </c>
      <c r="T135">
        <v>3.7</v>
      </c>
      <c r="U135">
        <v>4.3</v>
      </c>
      <c r="V135">
        <v>2.6</v>
      </c>
      <c r="W135">
        <v>1.3</v>
      </c>
      <c r="X135">
        <v>1.9</v>
      </c>
      <c r="Y135">
        <v>0.5</v>
      </c>
      <c r="Z135">
        <v>2.7</v>
      </c>
      <c r="AA135">
        <v>25.3</v>
      </c>
      <c r="AB135">
        <v>0</v>
      </c>
      <c r="AC135">
        <v>0</v>
      </c>
      <c r="AD135">
        <v>5.0999999999999996</v>
      </c>
    </row>
    <row r="136" spans="1:30" x14ac:dyDescent="0.3">
      <c r="A136">
        <v>135</v>
      </c>
      <c r="B136" s="207" t="s">
        <v>277</v>
      </c>
      <c r="C136" t="s">
        <v>96</v>
      </c>
      <c r="D136">
        <v>23</v>
      </c>
      <c r="E136">
        <v>15</v>
      </c>
      <c r="F136">
        <v>3</v>
      </c>
      <c r="G136">
        <v>12</v>
      </c>
      <c r="H136">
        <v>27.8</v>
      </c>
      <c r="I136">
        <v>10.3</v>
      </c>
      <c r="J136">
        <v>3.7</v>
      </c>
      <c r="K136">
        <v>8.5</v>
      </c>
      <c r="L136">
        <v>43.8</v>
      </c>
      <c r="M136">
        <v>1.1000000000000001</v>
      </c>
      <c r="N136">
        <v>3.9</v>
      </c>
      <c r="O136">
        <v>29.3</v>
      </c>
      <c r="P136">
        <v>1.7</v>
      </c>
      <c r="Q136">
        <v>2.1</v>
      </c>
      <c r="R136">
        <v>78.099999999999994</v>
      </c>
      <c r="S136">
        <v>0.5</v>
      </c>
      <c r="T136">
        <v>2.5</v>
      </c>
      <c r="U136">
        <v>3</v>
      </c>
      <c r="V136">
        <v>1.6</v>
      </c>
      <c r="W136">
        <v>1.7</v>
      </c>
      <c r="X136">
        <v>1.1000000000000001</v>
      </c>
      <c r="Y136">
        <v>0.3</v>
      </c>
      <c r="Z136">
        <v>1.9</v>
      </c>
      <c r="AA136">
        <v>18.7</v>
      </c>
      <c r="AB136">
        <v>0</v>
      </c>
      <c r="AC136">
        <v>0</v>
      </c>
      <c r="AD136">
        <v>-12.3</v>
      </c>
    </row>
    <row r="137" spans="1:30" x14ac:dyDescent="0.3">
      <c r="A137">
        <v>136</v>
      </c>
      <c r="B137" s="207" t="s">
        <v>297</v>
      </c>
      <c r="C137" t="s">
        <v>157</v>
      </c>
      <c r="D137">
        <v>24</v>
      </c>
      <c r="E137">
        <v>15</v>
      </c>
      <c r="F137">
        <v>9</v>
      </c>
      <c r="G137">
        <v>6</v>
      </c>
      <c r="H137">
        <v>27.6</v>
      </c>
      <c r="I137">
        <v>7.1</v>
      </c>
      <c r="J137">
        <v>3.1</v>
      </c>
      <c r="K137">
        <v>4.3</v>
      </c>
      <c r="L137">
        <v>73.400000000000006</v>
      </c>
      <c r="M137">
        <v>0</v>
      </c>
      <c r="N137">
        <v>0</v>
      </c>
      <c r="O137">
        <v>0</v>
      </c>
      <c r="P137">
        <v>0.9</v>
      </c>
      <c r="Q137">
        <v>1.9</v>
      </c>
      <c r="R137">
        <v>44.8</v>
      </c>
      <c r="S137">
        <v>4.0999999999999996</v>
      </c>
      <c r="T137">
        <v>5.0999999999999996</v>
      </c>
      <c r="U137">
        <v>9.1999999999999993</v>
      </c>
      <c r="V137">
        <v>0.5</v>
      </c>
      <c r="W137">
        <v>1.1000000000000001</v>
      </c>
      <c r="X137">
        <v>0.9</v>
      </c>
      <c r="Y137">
        <v>1.5</v>
      </c>
      <c r="Z137">
        <v>2.2999999999999998</v>
      </c>
      <c r="AA137">
        <v>25</v>
      </c>
      <c r="AB137">
        <v>4</v>
      </c>
      <c r="AC137">
        <v>0</v>
      </c>
      <c r="AD137">
        <v>-1.5</v>
      </c>
    </row>
    <row r="138" spans="1:30" x14ac:dyDescent="0.3">
      <c r="A138">
        <v>137</v>
      </c>
      <c r="B138" s="207" t="s">
        <v>254</v>
      </c>
      <c r="C138" t="s">
        <v>90</v>
      </c>
      <c r="D138">
        <v>27</v>
      </c>
      <c r="E138">
        <v>13</v>
      </c>
      <c r="F138">
        <v>10</v>
      </c>
      <c r="G138">
        <v>3</v>
      </c>
      <c r="H138">
        <v>27.6</v>
      </c>
      <c r="I138">
        <v>11.7</v>
      </c>
      <c r="J138">
        <v>3.9</v>
      </c>
      <c r="K138">
        <v>8.6999999999999993</v>
      </c>
      <c r="L138">
        <v>45.1</v>
      </c>
      <c r="M138">
        <v>2.5</v>
      </c>
      <c r="N138">
        <v>6.4</v>
      </c>
      <c r="O138">
        <v>39.799999999999997</v>
      </c>
      <c r="P138">
        <v>1.3</v>
      </c>
      <c r="Q138">
        <v>1.5</v>
      </c>
      <c r="R138">
        <v>89.5</v>
      </c>
      <c r="S138">
        <v>0.9</v>
      </c>
      <c r="T138">
        <v>2.2000000000000002</v>
      </c>
      <c r="U138">
        <v>3.2</v>
      </c>
      <c r="V138">
        <v>1.9</v>
      </c>
      <c r="W138">
        <v>0.8</v>
      </c>
      <c r="X138">
        <v>1.1000000000000001</v>
      </c>
      <c r="Y138">
        <v>0.3</v>
      </c>
      <c r="Z138">
        <v>1.9</v>
      </c>
      <c r="AA138">
        <v>21.7</v>
      </c>
      <c r="AB138">
        <v>0</v>
      </c>
      <c r="AC138">
        <v>0</v>
      </c>
      <c r="AD138">
        <v>4.8</v>
      </c>
    </row>
    <row r="139" spans="1:30" x14ac:dyDescent="0.3">
      <c r="A139">
        <v>138</v>
      </c>
      <c r="B139" s="207" t="s">
        <v>82</v>
      </c>
      <c r="C139" t="s">
        <v>71</v>
      </c>
      <c r="D139">
        <v>24</v>
      </c>
      <c r="E139">
        <v>15</v>
      </c>
      <c r="F139">
        <v>8</v>
      </c>
      <c r="G139">
        <v>7</v>
      </c>
      <c r="H139">
        <v>27.5</v>
      </c>
      <c r="I139">
        <v>10.1</v>
      </c>
      <c r="J139">
        <v>2.7</v>
      </c>
      <c r="K139">
        <v>8</v>
      </c>
      <c r="L139">
        <v>34.200000000000003</v>
      </c>
      <c r="M139">
        <v>1.3</v>
      </c>
      <c r="N139">
        <v>4.5</v>
      </c>
      <c r="O139">
        <v>29.4</v>
      </c>
      <c r="P139">
        <v>3.3</v>
      </c>
      <c r="Q139">
        <v>4.2</v>
      </c>
      <c r="R139">
        <v>77.8</v>
      </c>
      <c r="S139">
        <v>1.5</v>
      </c>
      <c r="T139">
        <v>2.1</v>
      </c>
      <c r="U139">
        <v>3.6</v>
      </c>
      <c r="V139">
        <v>2.1</v>
      </c>
      <c r="W139">
        <v>1.1000000000000001</v>
      </c>
      <c r="X139">
        <v>0.9</v>
      </c>
      <c r="Y139">
        <v>0.6</v>
      </c>
      <c r="Z139">
        <v>1.8</v>
      </c>
      <c r="AA139">
        <v>21</v>
      </c>
      <c r="AB139">
        <v>0</v>
      </c>
      <c r="AC139">
        <v>0</v>
      </c>
      <c r="AD139">
        <v>1.7</v>
      </c>
    </row>
    <row r="140" spans="1:30" x14ac:dyDescent="0.3">
      <c r="A140">
        <v>139</v>
      </c>
      <c r="B140" s="207" t="s">
        <v>217</v>
      </c>
      <c r="C140" t="s">
        <v>119</v>
      </c>
      <c r="D140">
        <v>25</v>
      </c>
      <c r="E140">
        <v>14</v>
      </c>
      <c r="F140">
        <v>6</v>
      </c>
      <c r="G140">
        <v>8</v>
      </c>
      <c r="H140">
        <v>27.5</v>
      </c>
      <c r="I140">
        <v>9.4</v>
      </c>
      <c r="J140">
        <v>3.4</v>
      </c>
      <c r="K140">
        <v>9.5</v>
      </c>
      <c r="L140">
        <v>36.1</v>
      </c>
      <c r="M140">
        <v>0.5</v>
      </c>
      <c r="N140">
        <v>2.4</v>
      </c>
      <c r="O140">
        <v>20.6</v>
      </c>
      <c r="P140">
        <v>2.1</v>
      </c>
      <c r="Q140">
        <v>2.9</v>
      </c>
      <c r="R140">
        <v>70.7</v>
      </c>
      <c r="S140">
        <v>0.8</v>
      </c>
      <c r="T140">
        <v>3.4</v>
      </c>
      <c r="U140">
        <v>4.0999999999999996</v>
      </c>
      <c r="V140">
        <v>6.2</v>
      </c>
      <c r="W140">
        <v>1.4</v>
      </c>
      <c r="X140">
        <v>1.3</v>
      </c>
      <c r="Y140">
        <v>0.6</v>
      </c>
      <c r="Z140">
        <v>2.4</v>
      </c>
      <c r="AA140">
        <v>27.9</v>
      </c>
      <c r="AB140">
        <v>0</v>
      </c>
      <c r="AC140">
        <v>0</v>
      </c>
      <c r="AD140">
        <v>-3.1</v>
      </c>
    </row>
    <row r="141" spans="1:30" x14ac:dyDescent="0.3">
      <c r="A141">
        <v>140</v>
      </c>
      <c r="B141" s="207" t="s">
        <v>204</v>
      </c>
      <c r="C141" t="s">
        <v>102</v>
      </c>
      <c r="D141">
        <v>30</v>
      </c>
      <c r="E141">
        <v>11</v>
      </c>
      <c r="F141">
        <v>6</v>
      </c>
      <c r="G141">
        <v>5</v>
      </c>
      <c r="H141">
        <v>27.4</v>
      </c>
      <c r="I141">
        <v>14.2</v>
      </c>
      <c r="J141">
        <v>5.3</v>
      </c>
      <c r="K141">
        <v>11.2</v>
      </c>
      <c r="L141">
        <v>47.2</v>
      </c>
      <c r="M141">
        <v>1.5</v>
      </c>
      <c r="N141">
        <v>4.0999999999999996</v>
      </c>
      <c r="O141">
        <v>35.6</v>
      </c>
      <c r="P141">
        <v>2.2000000000000002</v>
      </c>
      <c r="Q141">
        <v>2.6</v>
      </c>
      <c r="R141">
        <v>82.8</v>
      </c>
      <c r="S141">
        <v>0.5</v>
      </c>
      <c r="T141">
        <v>3.6</v>
      </c>
      <c r="U141">
        <v>4.0999999999999996</v>
      </c>
      <c r="V141">
        <v>3.3</v>
      </c>
      <c r="W141">
        <v>0.7</v>
      </c>
      <c r="X141">
        <v>0.7</v>
      </c>
      <c r="Y141">
        <v>0.2</v>
      </c>
      <c r="Z141">
        <v>1.7</v>
      </c>
      <c r="AA141">
        <v>26</v>
      </c>
      <c r="AB141">
        <v>0</v>
      </c>
      <c r="AC141">
        <v>0</v>
      </c>
      <c r="AD141">
        <v>2.5</v>
      </c>
    </row>
    <row r="142" spans="1:30" x14ac:dyDescent="0.3">
      <c r="A142">
        <v>141</v>
      </c>
      <c r="B142" s="207" t="s">
        <v>209</v>
      </c>
      <c r="C142" t="s">
        <v>131</v>
      </c>
      <c r="D142">
        <v>27</v>
      </c>
      <c r="E142">
        <v>11</v>
      </c>
      <c r="F142">
        <v>6</v>
      </c>
      <c r="G142">
        <v>5</v>
      </c>
      <c r="H142">
        <v>27.2</v>
      </c>
      <c r="I142">
        <v>17.8</v>
      </c>
      <c r="J142">
        <v>7</v>
      </c>
      <c r="K142">
        <v>12.3</v>
      </c>
      <c r="L142">
        <v>57</v>
      </c>
      <c r="M142">
        <v>0.6</v>
      </c>
      <c r="N142">
        <v>3.1</v>
      </c>
      <c r="O142">
        <v>20.6</v>
      </c>
      <c r="P142">
        <v>3.2</v>
      </c>
      <c r="Q142">
        <v>4.2</v>
      </c>
      <c r="R142">
        <v>76.099999999999994</v>
      </c>
      <c r="S142">
        <v>0.6</v>
      </c>
      <c r="T142">
        <v>4.5999999999999996</v>
      </c>
      <c r="U142">
        <v>5.3</v>
      </c>
      <c r="V142">
        <v>1.9</v>
      </c>
      <c r="W142">
        <v>1.5</v>
      </c>
      <c r="X142">
        <v>0.5</v>
      </c>
      <c r="Y142">
        <v>2</v>
      </c>
      <c r="Z142">
        <v>4.0999999999999996</v>
      </c>
      <c r="AA142">
        <v>33.1</v>
      </c>
      <c r="AB142">
        <v>0</v>
      </c>
      <c r="AC142">
        <v>0</v>
      </c>
      <c r="AD142">
        <v>-6.5</v>
      </c>
    </row>
    <row r="143" spans="1:30" x14ac:dyDescent="0.3">
      <c r="A143">
        <v>142</v>
      </c>
      <c r="B143" s="207" t="s">
        <v>270</v>
      </c>
      <c r="C143" t="s">
        <v>104</v>
      </c>
      <c r="D143">
        <v>28</v>
      </c>
      <c r="E143">
        <v>15</v>
      </c>
      <c r="F143">
        <v>7</v>
      </c>
      <c r="G143">
        <v>8</v>
      </c>
      <c r="H143">
        <v>27.2</v>
      </c>
      <c r="I143">
        <v>12.4</v>
      </c>
      <c r="J143">
        <v>5.6</v>
      </c>
      <c r="K143">
        <v>7.5</v>
      </c>
      <c r="L143">
        <v>74.3</v>
      </c>
      <c r="M143">
        <v>0</v>
      </c>
      <c r="N143">
        <v>0</v>
      </c>
      <c r="O143">
        <v>0</v>
      </c>
      <c r="P143">
        <v>1.2</v>
      </c>
      <c r="Q143">
        <v>1.9</v>
      </c>
      <c r="R143">
        <v>62.1</v>
      </c>
      <c r="S143">
        <v>4.0999999999999996</v>
      </c>
      <c r="T143">
        <v>7.3</v>
      </c>
      <c r="U143">
        <v>11.3</v>
      </c>
      <c r="V143">
        <v>1.3</v>
      </c>
      <c r="W143">
        <v>0.9</v>
      </c>
      <c r="X143">
        <v>0.7</v>
      </c>
      <c r="Y143">
        <v>1.3</v>
      </c>
      <c r="Z143">
        <v>1.8</v>
      </c>
      <c r="AA143">
        <v>32.799999999999997</v>
      </c>
      <c r="AB143">
        <v>10</v>
      </c>
      <c r="AC143">
        <v>0</v>
      </c>
      <c r="AD143">
        <v>-3.3</v>
      </c>
    </row>
    <row r="144" spans="1:30" x14ac:dyDescent="0.3">
      <c r="A144">
        <v>143</v>
      </c>
      <c r="B144" s="207" t="s">
        <v>280</v>
      </c>
      <c r="C144" t="s">
        <v>44</v>
      </c>
      <c r="D144">
        <v>29</v>
      </c>
      <c r="E144">
        <v>15</v>
      </c>
      <c r="F144">
        <v>6</v>
      </c>
      <c r="G144">
        <v>9</v>
      </c>
      <c r="H144">
        <v>27.2</v>
      </c>
      <c r="I144">
        <v>6.3</v>
      </c>
      <c r="J144">
        <v>2.2000000000000002</v>
      </c>
      <c r="K144">
        <v>7.3</v>
      </c>
      <c r="L144">
        <v>30.3</v>
      </c>
      <c r="M144">
        <v>1.3</v>
      </c>
      <c r="N144">
        <v>4.7</v>
      </c>
      <c r="O144">
        <v>26.8</v>
      </c>
      <c r="P144">
        <v>0.7</v>
      </c>
      <c r="Q144">
        <v>0.7</v>
      </c>
      <c r="R144">
        <v>90.9</v>
      </c>
      <c r="S144">
        <v>2</v>
      </c>
      <c r="T144">
        <v>2.1</v>
      </c>
      <c r="U144">
        <v>4.0999999999999996</v>
      </c>
      <c r="V144">
        <v>1.7</v>
      </c>
      <c r="W144">
        <v>1.1000000000000001</v>
      </c>
      <c r="X144">
        <v>0.8</v>
      </c>
      <c r="Y144">
        <v>0.7</v>
      </c>
      <c r="Z144">
        <v>2.2999999999999998</v>
      </c>
      <c r="AA144">
        <v>17.100000000000001</v>
      </c>
      <c r="AB144">
        <v>0</v>
      </c>
      <c r="AC144">
        <v>0</v>
      </c>
      <c r="AD144">
        <v>-4.2</v>
      </c>
    </row>
    <row r="145" spans="1:30" x14ac:dyDescent="0.3">
      <c r="A145">
        <v>144</v>
      </c>
      <c r="B145" s="207" t="s">
        <v>151</v>
      </c>
      <c r="C145" t="s">
        <v>108</v>
      </c>
      <c r="D145">
        <v>24</v>
      </c>
      <c r="E145">
        <v>11</v>
      </c>
      <c r="F145">
        <v>5</v>
      </c>
      <c r="G145">
        <v>6</v>
      </c>
      <c r="H145">
        <v>27.2</v>
      </c>
      <c r="I145">
        <v>13.4</v>
      </c>
      <c r="J145">
        <v>4.9000000000000004</v>
      </c>
      <c r="K145">
        <v>12</v>
      </c>
      <c r="L145">
        <v>40.9</v>
      </c>
      <c r="M145">
        <v>2.1</v>
      </c>
      <c r="N145">
        <v>5.4</v>
      </c>
      <c r="O145">
        <v>39</v>
      </c>
      <c r="P145">
        <v>1.5</v>
      </c>
      <c r="Q145">
        <v>1.7</v>
      </c>
      <c r="R145">
        <v>84.2</v>
      </c>
      <c r="S145">
        <v>0.9</v>
      </c>
      <c r="T145">
        <v>2.5</v>
      </c>
      <c r="U145">
        <v>3.5</v>
      </c>
      <c r="V145">
        <v>1.3</v>
      </c>
      <c r="W145">
        <v>0.3</v>
      </c>
      <c r="X145">
        <v>1.5</v>
      </c>
      <c r="Y145">
        <v>0</v>
      </c>
      <c r="Z145">
        <v>1.1000000000000001</v>
      </c>
      <c r="AA145">
        <v>23.5</v>
      </c>
      <c r="AB145">
        <v>0</v>
      </c>
      <c r="AC145">
        <v>0</v>
      </c>
      <c r="AD145">
        <v>-4.0999999999999996</v>
      </c>
    </row>
    <row r="146" spans="1:30" x14ac:dyDescent="0.3">
      <c r="A146">
        <v>145</v>
      </c>
      <c r="B146" s="207" t="s">
        <v>345</v>
      </c>
      <c r="C146" t="s">
        <v>88</v>
      </c>
      <c r="D146">
        <v>22</v>
      </c>
      <c r="E146">
        <v>15</v>
      </c>
      <c r="F146">
        <v>5</v>
      </c>
      <c r="G146">
        <v>10</v>
      </c>
      <c r="H146">
        <v>27.1</v>
      </c>
      <c r="I146">
        <v>9.1</v>
      </c>
      <c r="J146">
        <v>3.8</v>
      </c>
      <c r="K146">
        <v>7.4</v>
      </c>
      <c r="L146">
        <v>51.4</v>
      </c>
      <c r="M146">
        <v>1.1000000000000001</v>
      </c>
      <c r="N146">
        <v>2.8</v>
      </c>
      <c r="O146">
        <v>38.1</v>
      </c>
      <c r="P146">
        <v>0.5</v>
      </c>
      <c r="Q146">
        <v>0.6</v>
      </c>
      <c r="R146">
        <v>77.8</v>
      </c>
      <c r="S146">
        <v>0.9</v>
      </c>
      <c r="T146">
        <v>2.8</v>
      </c>
      <c r="U146">
        <v>3.7</v>
      </c>
      <c r="V146">
        <v>2.1</v>
      </c>
      <c r="W146">
        <v>1.7</v>
      </c>
      <c r="X146">
        <v>0.4</v>
      </c>
      <c r="Y146">
        <v>0</v>
      </c>
      <c r="Z146">
        <v>2.8</v>
      </c>
      <c r="AA146">
        <v>16.2</v>
      </c>
      <c r="AB146">
        <v>1</v>
      </c>
      <c r="AC146">
        <v>0</v>
      </c>
      <c r="AD146">
        <v>1.3</v>
      </c>
    </row>
    <row r="147" spans="1:30" x14ac:dyDescent="0.3">
      <c r="A147">
        <v>146</v>
      </c>
      <c r="B147" s="207" t="s">
        <v>48</v>
      </c>
      <c r="C147" t="s">
        <v>44</v>
      </c>
      <c r="D147">
        <v>29</v>
      </c>
      <c r="E147">
        <v>13</v>
      </c>
      <c r="F147">
        <v>6</v>
      </c>
      <c r="G147">
        <v>7</v>
      </c>
      <c r="H147">
        <v>27.1</v>
      </c>
      <c r="I147">
        <v>8.1999999999999993</v>
      </c>
      <c r="J147">
        <v>2.6</v>
      </c>
      <c r="K147">
        <v>7.2</v>
      </c>
      <c r="L147">
        <v>36.200000000000003</v>
      </c>
      <c r="M147">
        <v>1.8</v>
      </c>
      <c r="N147">
        <v>5</v>
      </c>
      <c r="O147">
        <v>35.4</v>
      </c>
      <c r="P147">
        <v>1.2</v>
      </c>
      <c r="Q147">
        <v>1.6</v>
      </c>
      <c r="R147">
        <v>71.400000000000006</v>
      </c>
      <c r="S147">
        <v>1.2</v>
      </c>
      <c r="T147">
        <v>5.2</v>
      </c>
      <c r="U147">
        <v>6.5</v>
      </c>
      <c r="V147">
        <v>2.8</v>
      </c>
      <c r="W147">
        <v>1.2</v>
      </c>
      <c r="X147">
        <v>1.1000000000000001</v>
      </c>
      <c r="Y147">
        <v>0.5</v>
      </c>
      <c r="Z147">
        <v>3.1</v>
      </c>
      <c r="AA147">
        <v>23.8</v>
      </c>
      <c r="AB147">
        <v>2</v>
      </c>
      <c r="AC147">
        <v>0</v>
      </c>
      <c r="AD147">
        <v>2.4</v>
      </c>
    </row>
    <row r="148" spans="1:30" x14ac:dyDescent="0.3">
      <c r="A148">
        <v>147</v>
      </c>
      <c r="B148" s="207" t="s">
        <v>354</v>
      </c>
      <c r="C148" t="s">
        <v>92</v>
      </c>
      <c r="D148">
        <v>24</v>
      </c>
      <c r="E148">
        <v>15</v>
      </c>
      <c r="F148">
        <v>11</v>
      </c>
      <c r="G148">
        <v>4</v>
      </c>
      <c r="H148">
        <v>27.1</v>
      </c>
      <c r="I148">
        <v>10.199999999999999</v>
      </c>
      <c r="J148">
        <v>4.5999999999999996</v>
      </c>
      <c r="K148">
        <v>7.3</v>
      </c>
      <c r="L148">
        <v>62.7</v>
      </c>
      <c r="M148">
        <v>0.1</v>
      </c>
      <c r="N148">
        <v>0.3</v>
      </c>
      <c r="O148">
        <v>25</v>
      </c>
      <c r="P148">
        <v>0.9</v>
      </c>
      <c r="Q148">
        <v>1.4</v>
      </c>
      <c r="R148">
        <v>66.7</v>
      </c>
      <c r="S148">
        <v>1.9</v>
      </c>
      <c r="T148">
        <v>4.5</v>
      </c>
      <c r="U148">
        <v>6.4</v>
      </c>
      <c r="V148">
        <v>2.4</v>
      </c>
      <c r="W148">
        <v>1.1000000000000001</v>
      </c>
      <c r="X148">
        <v>1.3</v>
      </c>
      <c r="Y148">
        <v>0.5</v>
      </c>
      <c r="Z148">
        <v>2.1</v>
      </c>
      <c r="AA148">
        <v>26</v>
      </c>
      <c r="AB148">
        <v>3</v>
      </c>
      <c r="AC148">
        <v>0</v>
      </c>
      <c r="AD148">
        <v>0.9</v>
      </c>
    </row>
    <row r="149" spans="1:30" x14ac:dyDescent="0.3">
      <c r="A149">
        <v>148</v>
      </c>
      <c r="B149" s="207" t="s">
        <v>196</v>
      </c>
      <c r="C149" t="s">
        <v>104</v>
      </c>
      <c r="D149">
        <v>25</v>
      </c>
      <c r="E149">
        <v>15</v>
      </c>
      <c r="F149">
        <v>7</v>
      </c>
      <c r="G149">
        <v>8</v>
      </c>
      <c r="H149">
        <v>27.1</v>
      </c>
      <c r="I149">
        <v>12.2</v>
      </c>
      <c r="J149">
        <v>4.8</v>
      </c>
      <c r="K149">
        <v>9.1999999999999993</v>
      </c>
      <c r="L149">
        <v>52.2</v>
      </c>
      <c r="M149">
        <v>1.2</v>
      </c>
      <c r="N149">
        <v>3.4</v>
      </c>
      <c r="O149">
        <v>35.299999999999997</v>
      </c>
      <c r="P149">
        <v>1.4</v>
      </c>
      <c r="Q149">
        <v>1.7</v>
      </c>
      <c r="R149">
        <v>80.8</v>
      </c>
      <c r="S149">
        <v>1</v>
      </c>
      <c r="T149">
        <v>4</v>
      </c>
      <c r="U149">
        <v>5</v>
      </c>
      <c r="V149">
        <v>1.3</v>
      </c>
      <c r="W149">
        <v>0.9</v>
      </c>
      <c r="X149">
        <v>0.4</v>
      </c>
      <c r="Y149">
        <v>0.5</v>
      </c>
      <c r="Z149">
        <v>2.8</v>
      </c>
      <c r="AA149">
        <v>22</v>
      </c>
      <c r="AB149">
        <v>0</v>
      </c>
      <c r="AC149">
        <v>0</v>
      </c>
      <c r="AD149">
        <v>-2.7</v>
      </c>
    </row>
    <row r="150" spans="1:30" x14ac:dyDescent="0.3">
      <c r="A150">
        <v>149</v>
      </c>
      <c r="B150" s="207" t="s">
        <v>559</v>
      </c>
      <c r="C150" t="s">
        <v>96</v>
      </c>
      <c r="D150">
        <v>22</v>
      </c>
      <c r="E150">
        <v>13</v>
      </c>
      <c r="F150">
        <v>3</v>
      </c>
      <c r="G150">
        <v>10</v>
      </c>
      <c r="H150">
        <v>27.1</v>
      </c>
      <c r="I150">
        <v>10.199999999999999</v>
      </c>
      <c r="J150">
        <v>4.5</v>
      </c>
      <c r="K150">
        <v>8.5</v>
      </c>
      <c r="L150">
        <v>52.7</v>
      </c>
      <c r="M150">
        <v>0.5</v>
      </c>
      <c r="N150">
        <v>1.7</v>
      </c>
      <c r="O150">
        <v>27.3</v>
      </c>
      <c r="P150">
        <v>0.8</v>
      </c>
      <c r="Q150">
        <v>1</v>
      </c>
      <c r="R150">
        <v>84.6</v>
      </c>
      <c r="S150">
        <v>0.9</v>
      </c>
      <c r="T150">
        <v>4.7</v>
      </c>
      <c r="U150">
        <v>5.6</v>
      </c>
      <c r="V150">
        <v>3.2</v>
      </c>
      <c r="W150">
        <v>1.6</v>
      </c>
      <c r="X150">
        <v>1.2</v>
      </c>
      <c r="Y150">
        <v>0.2</v>
      </c>
      <c r="Z150">
        <v>2.2000000000000002</v>
      </c>
      <c r="AA150">
        <v>24.5</v>
      </c>
      <c r="AB150">
        <v>1</v>
      </c>
      <c r="AC150">
        <v>0</v>
      </c>
      <c r="AD150">
        <v>-5.2</v>
      </c>
    </row>
    <row r="151" spans="1:30" x14ac:dyDescent="0.3">
      <c r="A151">
        <v>150</v>
      </c>
      <c r="B151" s="207" t="s">
        <v>299</v>
      </c>
      <c r="C151" t="s">
        <v>146</v>
      </c>
      <c r="D151">
        <v>21</v>
      </c>
      <c r="E151">
        <v>15</v>
      </c>
      <c r="F151">
        <v>5</v>
      </c>
      <c r="G151">
        <v>10</v>
      </c>
      <c r="H151">
        <v>27</v>
      </c>
      <c r="I151">
        <v>11.5</v>
      </c>
      <c r="J151">
        <v>4.5</v>
      </c>
      <c r="K151">
        <v>8.9</v>
      </c>
      <c r="L151">
        <v>51.1</v>
      </c>
      <c r="M151">
        <v>0.9</v>
      </c>
      <c r="N151">
        <v>2.5</v>
      </c>
      <c r="O151">
        <v>37.799999999999997</v>
      </c>
      <c r="P151">
        <v>1.5</v>
      </c>
      <c r="Q151">
        <v>2.1</v>
      </c>
      <c r="R151">
        <v>71</v>
      </c>
      <c r="S151">
        <v>2.2999999999999998</v>
      </c>
      <c r="T151">
        <v>4.5</v>
      </c>
      <c r="U151">
        <v>6.8</v>
      </c>
      <c r="V151">
        <v>1.1000000000000001</v>
      </c>
      <c r="W151">
        <v>1.7</v>
      </c>
      <c r="X151">
        <v>1.3</v>
      </c>
      <c r="Y151">
        <v>0.6</v>
      </c>
      <c r="Z151">
        <v>2.9</v>
      </c>
      <c r="AA151">
        <v>25.4</v>
      </c>
      <c r="AB151">
        <v>1</v>
      </c>
      <c r="AC151">
        <v>0</v>
      </c>
      <c r="AD151">
        <v>-1.2</v>
      </c>
    </row>
    <row r="152" spans="1:30" x14ac:dyDescent="0.3">
      <c r="A152">
        <v>151</v>
      </c>
      <c r="B152" s="207" t="s">
        <v>306</v>
      </c>
      <c r="C152" t="s">
        <v>141</v>
      </c>
      <c r="D152">
        <v>30</v>
      </c>
      <c r="E152">
        <v>15</v>
      </c>
      <c r="F152">
        <v>5</v>
      </c>
      <c r="G152">
        <v>10</v>
      </c>
      <c r="H152">
        <v>27</v>
      </c>
      <c r="I152">
        <v>7.4</v>
      </c>
      <c r="J152">
        <v>2.9</v>
      </c>
      <c r="K152">
        <v>6.1</v>
      </c>
      <c r="L152">
        <v>46.7</v>
      </c>
      <c r="M152">
        <v>0.7</v>
      </c>
      <c r="N152">
        <v>2.2999999999999998</v>
      </c>
      <c r="O152">
        <v>32.4</v>
      </c>
      <c r="P152">
        <v>0.9</v>
      </c>
      <c r="Q152">
        <v>1.2</v>
      </c>
      <c r="R152">
        <v>77.8</v>
      </c>
      <c r="S152">
        <v>1.1000000000000001</v>
      </c>
      <c r="T152">
        <v>2.6</v>
      </c>
      <c r="U152">
        <v>3.7</v>
      </c>
      <c r="V152">
        <v>4.4000000000000004</v>
      </c>
      <c r="W152">
        <v>0.8</v>
      </c>
      <c r="X152">
        <v>1.8</v>
      </c>
      <c r="Y152">
        <v>0.4</v>
      </c>
      <c r="Z152">
        <v>0.9</v>
      </c>
      <c r="AA152">
        <v>24.3</v>
      </c>
      <c r="AB152">
        <v>0</v>
      </c>
      <c r="AC152">
        <v>0</v>
      </c>
      <c r="AD152">
        <v>1.3</v>
      </c>
    </row>
    <row r="153" spans="1:30" x14ac:dyDescent="0.3">
      <c r="A153">
        <v>152</v>
      </c>
      <c r="B153" s="207" t="s">
        <v>281</v>
      </c>
      <c r="C153" t="s">
        <v>116</v>
      </c>
      <c r="D153">
        <v>19</v>
      </c>
      <c r="E153">
        <v>8</v>
      </c>
      <c r="F153">
        <v>4</v>
      </c>
      <c r="G153">
        <v>4</v>
      </c>
      <c r="H153">
        <v>26.9</v>
      </c>
      <c r="I153">
        <v>16.899999999999999</v>
      </c>
      <c r="J153">
        <v>6.9</v>
      </c>
      <c r="K153">
        <v>14.6</v>
      </c>
      <c r="L153">
        <v>47</v>
      </c>
      <c r="M153">
        <v>0.6</v>
      </c>
      <c r="N153">
        <v>3.4</v>
      </c>
      <c r="O153">
        <v>18.5</v>
      </c>
      <c r="P153">
        <v>2.5</v>
      </c>
      <c r="Q153">
        <v>3.5</v>
      </c>
      <c r="R153">
        <v>71.400000000000006</v>
      </c>
      <c r="S153">
        <v>1.8</v>
      </c>
      <c r="T153">
        <v>5.6</v>
      </c>
      <c r="U153">
        <v>7.4</v>
      </c>
      <c r="V153">
        <v>2.6</v>
      </c>
      <c r="W153">
        <v>1.8</v>
      </c>
      <c r="X153">
        <v>0.9</v>
      </c>
      <c r="Y153">
        <v>0.1</v>
      </c>
      <c r="Z153">
        <v>2</v>
      </c>
      <c r="AA153">
        <v>30.9</v>
      </c>
      <c r="AB153">
        <v>2</v>
      </c>
      <c r="AC153">
        <v>0</v>
      </c>
      <c r="AD153">
        <v>0.3</v>
      </c>
    </row>
    <row r="154" spans="1:30" x14ac:dyDescent="0.3">
      <c r="A154">
        <v>153</v>
      </c>
      <c r="B154" s="207" t="s">
        <v>337</v>
      </c>
      <c r="C154" t="s">
        <v>122</v>
      </c>
      <c r="D154">
        <v>24</v>
      </c>
      <c r="E154">
        <v>5</v>
      </c>
      <c r="F154">
        <v>0</v>
      </c>
      <c r="G154">
        <v>5</v>
      </c>
      <c r="H154">
        <v>26.9</v>
      </c>
      <c r="I154">
        <v>15.2</v>
      </c>
      <c r="J154">
        <v>6.6</v>
      </c>
      <c r="K154">
        <v>12.8</v>
      </c>
      <c r="L154">
        <v>51.6</v>
      </c>
      <c r="M154">
        <v>0</v>
      </c>
      <c r="N154">
        <v>0.6</v>
      </c>
      <c r="O154">
        <v>0</v>
      </c>
      <c r="P154">
        <v>2</v>
      </c>
      <c r="Q154">
        <v>3.6</v>
      </c>
      <c r="R154">
        <v>55.6</v>
      </c>
      <c r="S154">
        <v>1.8</v>
      </c>
      <c r="T154">
        <v>3</v>
      </c>
      <c r="U154">
        <v>4.8</v>
      </c>
      <c r="V154">
        <v>1.4</v>
      </c>
      <c r="W154">
        <v>1.8</v>
      </c>
      <c r="X154">
        <v>1.2</v>
      </c>
      <c r="Y154">
        <v>0.2</v>
      </c>
      <c r="Z154">
        <v>2.8</v>
      </c>
      <c r="AA154">
        <v>25.5</v>
      </c>
      <c r="AB154">
        <v>0</v>
      </c>
      <c r="AC154">
        <v>0</v>
      </c>
      <c r="AD154">
        <v>-0.8</v>
      </c>
    </row>
    <row r="155" spans="1:30" x14ac:dyDescent="0.3">
      <c r="A155">
        <v>154</v>
      </c>
      <c r="B155" s="207" t="s">
        <v>223</v>
      </c>
      <c r="C155" t="s">
        <v>110</v>
      </c>
      <c r="D155">
        <v>26</v>
      </c>
      <c r="E155">
        <v>15</v>
      </c>
      <c r="F155">
        <v>9</v>
      </c>
      <c r="G155">
        <v>6</v>
      </c>
      <c r="H155">
        <v>26.9</v>
      </c>
      <c r="I155">
        <v>10.9</v>
      </c>
      <c r="J155">
        <v>4</v>
      </c>
      <c r="K155">
        <v>11</v>
      </c>
      <c r="L155">
        <v>36.4</v>
      </c>
      <c r="M155">
        <v>2.5</v>
      </c>
      <c r="N155">
        <v>7.5</v>
      </c>
      <c r="O155">
        <v>32.700000000000003</v>
      </c>
      <c r="P155">
        <v>0.5</v>
      </c>
      <c r="Q155">
        <v>0.7</v>
      </c>
      <c r="R155">
        <v>70</v>
      </c>
      <c r="S155">
        <v>0.3</v>
      </c>
      <c r="T155">
        <v>3.5</v>
      </c>
      <c r="U155">
        <v>3.8</v>
      </c>
      <c r="V155">
        <v>1.3</v>
      </c>
      <c r="W155">
        <v>1.3</v>
      </c>
      <c r="X155">
        <v>0.7</v>
      </c>
      <c r="Y155">
        <v>0</v>
      </c>
      <c r="Z155">
        <v>1</v>
      </c>
      <c r="AA155">
        <v>18.2</v>
      </c>
      <c r="AB155">
        <v>0</v>
      </c>
      <c r="AC155">
        <v>0</v>
      </c>
      <c r="AD155">
        <v>-1.6</v>
      </c>
    </row>
    <row r="156" spans="1:30" x14ac:dyDescent="0.3">
      <c r="A156">
        <v>155</v>
      </c>
      <c r="B156" s="207" t="s">
        <v>303</v>
      </c>
      <c r="C156" t="s">
        <v>116</v>
      </c>
      <c r="D156">
        <v>28</v>
      </c>
      <c r="E156">
        <v>11</v>
      </c>
      <c r="F156">
        <v>3</v>
      </c>
      <c r="G156">
        <v>8</v>
      </c>
      <c r="H156">
        <v>26.8</v>
      </c>
      <c r="I156">
        <v>13.8</v>
      </c>
      <c r="J156">
        <v>4</v>
      </c>
      <c r="K156">
        <v>10</v>
      </c>
      <c r="L156">
        <v>40</v>
      </c>
      <c r="M156">
        <v>2.9</v>
      </c>
      <c r="N156">
        <v>7.5</v>
      </c>
      <c r="O156">
        <v>39</v>
      </c>
      <c r="P156">
        <v>2.9</v>
      </c>
      <c r="Q156">
        <v>3.7</v>
      </c>
      <c r="R156">
        <v>78</v>
      </c>
      <c r="S156">
        <v>0.3</v>
      </c>
      <c r="T156">
        <v>2.5</v>
      </c>
      <c r="U156">
        <v>2.8</v>
      </c>
      <c r="V156">
        <v>4</v>
      </c>
      <c r="W156">
        <v>1.5</v>
      </c>
      <c r="X156">
        <v>0.6</v>
      </c>
      <c r="Y156">
        <v>0.2</v>
      </c>
      <c r="Z156">
        <v>1.8</v>
      </c>
      <c r="AA156">
        <v>24.1</v>
      </c>
      <c r="AB156">
        <v>0</v>
      </c>
      <c r="AC156">
        <v>0</v>
      </c>
      <c r="AD156">
        <v>-9.1999999999999993</v>
      </c>
    </row>
    <row r="157" spans="1:30" x14ac:dyDescent="0.3">
      <c r="A157">
        <v>156</v>
      </c>
      <c r="B157" s="207" t="s">
        <v>541</v>
      </c>
      <c r="C157" t="s">
        <v>157</v>
      </c>
      <c r="D157">
        <v>22</v>
      </c>
      <c r="E157">
        <v>15</v>
      </c>
      <c r="F157">
        <v>9</v>
      </c>
      <c r="G157">
        <v>6</v>
      </c>
      <c r="H157">
        <v>26.6</v>
      </c>
      <c r="I157">
        <v>10.9</v>
      </c>
      <c r="J157">
        <v>3.8</v>
      </c>
      <c r="K157">
        <v>7.9</v>
      </c>
      <c r="L157">
        <v>48.3</v>
      </c>
      <c r="M157">
        <v>2.6</v>
      </c>
      <c r="N157">
        <v>5.9</v>
      </c>
      <c r="O157">
        <v>44.3</v>
      </c>
      <c r="P157">
        <v>0.7</v>
      </c>
      <c r="Q157">
        <v>0.9</v>
      </c>
      <c r="R157">
        <v>76.900000000000006</v>
      </c>
      <c r="S157">
        <v>0.3</v>
      </c>
      <c r="T157">
        <v>2.1</v>
      </c>
      <c r="U157">
        <v>2.5</v>
      </c>
      <c r="V157">
        <v>2.2000000000000002</v>
      </c>
      <c r="W157">
        <v>0.8</v>
      </c>
      <c r="X157">
        <v>0.5</v>
      </c>
      <c r="Y157">
        <v>0.4</v>
      </c>
      <c r="Z157">
        <v>2.2999999999999998</v>
      </c>
      <c r="AA157">
        <v>19.100000000000001</v>
      </c>
      <c r="AB157">
        <v>0</v>
      </c>
      <c r="AC157">
        <v>0</v>
      </c>
      <c r="AD157">
        <v>2.4</v>
      </c>
    </row>
    <row r="158" spans="1:30" x14ac:dyDescent="0.3">
      <c r="A158">
        <v>157</v>
      </c>
      <c r="B158" s="207" t="s">
        <v>374</v>
      </c>
      <c r="C158" t="s">
        <v>122</v>
      </c>
      <c r="D158">
        <v>31</v>
      </c>
      <c r="E158">
        <v>14</v>
      </c>
      <c r="F158">
        <v>1</v>
      </c>
      <c r="G158">
        <v>13</v>
      </c>
      <c r="H158">
        <v>26.6</v>
      </c>
      <c r="I158">
        <v>11.1</v>
      </c>
      <c r="J158">
        <v>3.7</v>
      </c>
      <c r="K158">
        <v>7.9</v>
      </c>
      <c r="L158">
        <v>47.3</v>
      </c>
      <c r="M158">
        <v>1.8</v>
      </c>
      <c r="N158">
        <v>3.9</v>
      </c>
      <c r="O158">
        <v>46.3</v>
      </c>
      <c r="P158">
        <v>1.9</v>
      </c>
      <c r="Q158">
        <v>2.2000000000000002</v>
      </c>
      <c r="R158">
        <v>87.1</v>
      </c>
      <c r="S158">
        <v>0.4</v>
      </c>
      <c r="T158">
        <v>2.1</v>
      </c>
      <c r="U158">
        <v>2.5</v>
      </c>
      <c r="V158">
        <v>3.6</v>
      </c>
      <c r="W158">
        <v>1.4</v>
      </c>
      <c r="X158">
        <v>0.9</v>
      </c>
      <c r="Y158">
        <v>0.1</v>
      </c>
      <c r="Z158">
        <v>1.4</v>
      </c>
      <c r="AA158">
        <v>21.1</v>
      </c>
      <c r="AB158">
        <v>0</v>
      </c>
      <c r="AC158">
        <v>0</v>
      </c>
      <c r="AD158">
        <v>-2.7</v>
      </c>
    </row>
    <row r="159" spans="1:30" x14ac:dyDescent="0.3">
      <c r="A159">
        <v>158</v>
      </c>
      <c r="B159" s="207" t="s">
        <v>455</v>
      </c>
      <c r="C159" t="s">
        <v>96</v>
      </c>
      <c r="D159">
        <v>26</v>
      </c>
      <c r="E159">
        <v>15</v>
      </c>
      <c r="F159">
        <v>3</v>
      </c>
      <c r="G159">
        <v>12</v>
      </c>
      <c r="H159">
        <v>26.6</v>
      </c>
      <c r="I159">
        <v>7.7</v>
      </c>
      <c r="J159">
        <v>2.9</v>
      </c>
      <c r="K159">
        <v>6.5</v>
      </c>
      <c r="L159">
        <v>45.4</v>
      </c>
      <c r="M159">
        <v>1.5</v>
      </c>
      <c r="N159">
        <v>4</v>
      </c>
      <c r="O159">
        <v>36.700000000000003</v>
      </c>
      <c r="P159">
        <v>0.4</v>
      </c>
      <c r="Q159">
        <v>0.7</v>
      </c>
      <c r="R159">
        <v>54.5</v>
      </c>
      <c r="S159">
        <v>1.1000000000000001</v>
      </c>
      <c r="T159">
        <v>2.4</v>
      </c>
      <c r="U159">
        <v>3.5</v>
      </c>
      <c r="V159">
        <v>1.3</v>
      </c>
      <c r="W159">
        <v>0.7</v>
      </c>
      <c r="X159">
        <v>1.5</v>
      </c>
      <c r="Y159">
        <v>0.7</v>
      </c>
      <c r="Z159">
        <v>1.7</v>
      </c>
      <c r="AA159">
        <v>19.899999999999999</v>
      </c>
      <c r="AB159">
        <v>0</v>
      </c>
      <c r="AC159">
        <v>0</v>
      </c>
      <c r="AD159">
        <v>-4.2</v>
      </c>
    </row>
    <row r="160" spans="1:30" x14ac:dyDescent="0.3">
      <c r="A160">
        <v>159</v>
      </c>
      <c r="B160" s="207" t="s">
        <v>350</v>
      </c>
      <c r="C160" t="s">
        <v>141</v>
      </c>
      <c r="D160">
        <v>22</v>
      </c>
      <c r="E160">
        <v>15</v>
      </c>
      <c r="F160">
        <v>5</v>
      </c>
      <c r="G160">
        <v>10</v>
      </c>
      <c r="H160">
        <v>26.5</v>
      </c>
      <c r="I160">
        <v>10.1</v>
      </c>
      <c r="J160">
        <v>3.8</v>
      </c>
      <c r="K160">
        <v>7.8</v>
      </c>
      <c r="L160">
        <v>48.7</v>
      </c>
      <c r="M160">
        <v>1.1000000000000001</v>
      </c>
      <c r="N160">
        <v>3</v>
      </c>
      <c r="O160">
        <v>35.6</v>
      </c>
      <c r="P160">
        <v>1.4</v>
      </c>
      <c r="Q160">
        <v>2.1</v>
      </c>
      <c r="R160">
        <v>67.7</v>
      </c>
      <c r="S160">
        <v>0.7</v>
      </c>
      <c r="T160">
        <v>6.3</v>
      </c>
      <c r="U160">
        <v>6.9</v>
      </c>
      <c r="V160">
        <v>3.6</v>
      </c>
      <c r="W160">
        <v>1.9</v>
      </c>
      <c r="X160">
        <v>0.6</v>
      </c>
      <c r="Y160">
        <v>0.1</v>
      </c>
      <c r="Z160">
        <v>2.2999999999999998</v>
      </c>
      <c r="AA160">
        <v>23.9</v>
      </c>
      <c r="AB160">
        <v>3</v>
      </c>
      <c r="AC160">
        <v>0</v>
      </c>
      <c r="AD160">
        <v>-3.9</v>
      </c>
    </row>
    <row r="161" spans="1:30" x14ac:dyDescent="0.3">
      <c r="A161">
        <v>160</v>
      </c>
      <c r="B161" s="207" t="s">
        <v>317</v>
      </c>
      <c r="C161" t="s">
        <v>119</v>
      </c>
      <c r="D161">
        <v>21</v>
      </c>
      <c r="E161">
        <v>3</v>
      </c>
      <c r="F161">
        <v>3</v>
      </c>
      <c r="G161">
        <v>0</v>
      </c>
      <c r="H161">
        <v>26.4</v>
      </c>
      <c r="I161">
        <v>8.3000000000000007</v>
      </c>
      <c r="J161">
        <v>3</v>
      </c>
      <c r="K161">
        <v>8.6999999999999993</v>
      </c>
      <c r="L161">
        <v>34.6</v>
      </c>
      <c r="M161">
        <v>0.7</v>
      </c>
      <c r="N161">
        <v>3</v>
      </c>
      <c r="O161">
        <v>22.2</v>
      </c>
      <c r="P161">
        <v>1.7</v>
      </c>
      <c r="Q161">
        <v>2</v>
      </c>
      <c r="R161">
        <v>83.3</v>
      </c>
      <c r="S161">
        <v>0.7</v>
      </c>
      <c r="T161">
        <v>2.7</v>
      </c>
      <c r="U161">
        <v>3.3</v>
      </c>
      <c r="V161">
        <v>6</v>
      </c>
      <c r="W161">
        <v>2</v>
      </c>
      <c r="X161">
        <v>0.3</v>
      </c>
      <c r="Y161">
        <v>1.3</v>
      </c>
      <c r="Z161">
        <v>3</v>
      </c>
      <c r="AA161">
        <v>24.3</v>
      </c>
      <c r="AB161">
        <v>0</v>
      </c>
      <c r="AC161">
        <v>0</v>
      </c>
      <c r="AD161">
        <v>1</v>
      </c>
    </row>
    <row r="162" spans="1:30" x14ac:dyDescent="0.3">
      <c r="A162">
        <v>161</v>
      </c>
      <c r="B162" s="207" t="s">
        <v>313</v>
      </c>
      <c r="C162" t="s">
        <v>88</v>
      </c>
      <c r="D162">
        <v>31</v>
      </c>
      <c r="E162">
        <v>11</v>
      </c>
      <c r="F162">
        <v>4</v>
      </c>
      <c r="G162">
        <v>7</v>
      </c>
      <c r="H162">
        <v>26.4</v>
      </c>
      <c r="I162">
        <v>5.9</v>
      </c>
      <c r="J162">
        <v>1.8</v>
      </c>
      <c r="K162">
        <v>4.5</v>
      </c>
      <c r="L162">
        <v>40</v>
      </c>
      <c r="M162">
        <v>1.1000000000000001</v>
      </c>
      <c r="N162">
        <v>3.3</v>
      </c>
      <c r="O162">
        <v>33.299999999999997</v>
      </c>
      <c r="P162">
        <v>1.2</v>
      </c>
      <c r="Q162">
        <v>1.9</v>
      </c>
      <c r="R162">
        <v>61.9</v>
      </c>
      <c r="S162">
        <v>0.9</v>
      </c>
      <c r="T162">
        <v>3.4</v>
      </c>
      <c r="U162">
        <v>4.3</v>
      </c>
      <c r="V162">
        <v>2</v>
      </c>
      <c r="W162">
        <v>0.6</v>
      </c>
      <c r="X162">
        <v>0.4</v>
      </c>
      <c r="Y162">
        <v>0.6</v>
      </c>
      <c r="Z162">
        <v>2.7</v>
      </c>
      <c r="AA162">
        <v>16.399999999999999</v>
      </c>
      <c r="AB162">
        <v>0</v>
      </c>
      <c r="AC162">
        <v>0</v>
      </c>
      <c r="AD162">
        <v>-4.2</v>
      </c>
    </row>
    <row r="163" spans="1:30" x14ac:dyDescent="0.3">
      <c r="A163">
        <v>162</v>
      </c>
      <c r="B163" s="207" t="s">
        <v>91</v>
      </c>
      <c r="C163" t="s">
        <v>92</v>
      </c>
      <c r="D163">
        <v>23</v>
      </c>
      <c r="E163">
        <v>5</v>
      </c>
      <c r="F163">
        <v>4</v>
      </c>
      <c r="G163">
        <v>1</v>
      </c>
      <c r="H163">
        <v>26.4</v>
      </c>
      <c r="I163">
        <v>21.8</v>
      </c>
      <c r="J163">
        <v>7.4</v>
      </c>
      <c r="K163">
        <v>14.8</v>
      </c>
      <c r="L163">
        <v>50</v>
      </c>
      <c r="M163">
        <v>0.8</v>
      </c>
      <c r="N163">
        <v>2.4</v>
      </c>
      <c r="O163">
        <v>33.299999999999997</v>
      </c>
      <c r="P163">
        <v>6.2</v>
      </c>
      <c r="Q163">
        <v>7.8</v>
      </c>
      <c r="R163">
        <v>79.5</v>
      </c>
      <c r="S163">
        <v>0.6</v>
      </c>
      <c r="T163">
        <v>3.4</v>
      </c>
      <c r="U163">
        <v>4</v>
      </c>
      <c r="V163">
        <v>7.2</v>
      </c>
      <c r="W163">
        <v>1.4</v>
      </c>
      <c r="X163">
        <v>1.4</v>
      </c>
      <c r="Y163">
        <v>0.4</v>
      </c>
      <c r="Z163">
        <v>1.6</v>
      </c>
      <c r="AA163">
        <v>41.4</v>
      </c>
      <c r="AB163">
        <v>1</v>
      </c>
      <c r="AC163">
        <v>0</v>
      </c>
      <c r="AD163">
        <v>8.4</v>
      </c>
    </row>
    <row r="164" spans="1:30" x14ac:dyDescent="0.3">
      <c r="A164">
        <v>163</v>
      </c>
      <c r="B164" s="207" t="s">
        <v>276</v>
      </c>
      <c r="C164" t="s">
        <v>110</v>
      </c>
      <c r="D164">
        <v>23</v>
      </c>
      <c r="E164">
        <v>15</v>
      </c>
      <c r="F164">
        <v>9</v>
      </c>
      <c r="G164">
        <v>6</v>
      </c>
      <c r="H164">
        <v>26.2</v>
      </c>
      <c r="I164">
        <v>7.4</v>
      </c>
      <c r="J164">
        <v>2.9</v>
      </c>
      <c r="K164">
        <v>5.9</v>
      </c>
      <c r="L164">
        <v>48.3</v>
      </c>
      <c r="M164">
        <v>0.3</v>
      </c>
      <c r="N164">
        <v>1.4</v>
      </c>
      <c r="O164">
        <v>19</v>
      </c>
      <c r="P164">
        <v>1.4</v>
      </c>
      <c r="Q164">
        <v>1.8</v>
      </c>
      <c r="R164">
        <v>77.8</v>
      </c>
      <c r="S164">
        <v>2.2000000000000002</v>
      </c>
      <c r="T164">
        <v>5.4</v>
      </c>
      <c r="U164">
        <v>7.6</v>
      </c>
      <c r="V164">
        <v>1.5</v>
      </c>
      <c r="W164">
        <v>1.4</v>
      </c>
      <c r="X164">
        <v>1.3</v>
      </c>
      <c r="Y164">
        <v>0.3</v>
      </c>
      <c r="Z164">
        <v>2.6</v>
      </c>
      <c r="AA164">
        <v>22.2</v>
      </c>
      <c r="AB164">
        <v>3</v>
      </c>
      <c r="AC164">
        <v>0</v>
      </c>
      <c r="AD164">
        <v>-3.4</v>
      </c>
    </row>
    <row r="165" spans="1:30" x14ac:dyDescent="0.3">
      <c r="A165">
        <v>164</v>
      </c>
      <c r="B165" s="207" t="s">
        <v>185</v>
      </c>
      <c r="C165" t="s">
        <v>135</v>
      </c>
      <c r="D165">
        <v>34</v>
      </c>
      <c r="E165">
        <v>15</v>
      </c>
      <c r="F165">
        <v>7</v>
      </c>
      <c r="G165">
        <v>8</v>
      </c>
      <c r="H165">
        <v>26.2</v>
      </c>
      <c r="I165">
        <v>11.6</v>
      </c>
      <c r="J165">
        <v>4.0999999999999996</v>
      </c>
      <c r="K165">
        <v>8.1</v>
      </c>
      <c r="L165">
        <v>50</v>
      </c>
      <c r="M165">
        <v>2.2999999999999998</v>
      </c>
      <c r="N165">
        <v>4.9000000000000004</v>
      </c>
      <c r="O165">
        <v>45.9</v>
      </c>
      <c r="P165">
        <v>1.2</v>
      </c>
      <c r="Q165">
        <v>1.5</v>
      </c>
      <c r="R165">
        <v>78.3</v>
      </c>
      <c r="S165">
        <v>0.3</v>
      </c>
      <c r="T165">
        <v>1.4</v>
      </c>
      <c r="U165">
        <v>1.7</v>
      </c>
      <c r="V165">
        <v>1.9</v>
      </c>
      <c r="W165">
        <v>0.9</v>
      </c>
      <c r="X165">
        <v>0.5</v>
      </c>
      <c r="Y165">
        <v>0.3</v>
      </c>
      <c r="Z165">
        <v>1.9</v>
      </c>
      <c r="AA165">
        <v>18.100000000000001</v>
      </c>
      <c r="AB165">
        <v>0</v>
      </c>
      <c r="AC165">
        <v>0</v>
      </c>
      <c r="AD165">
        <v>-0.7</v>
      </c>
    </row>
    <row r="166" spans="1:30" x14ac:dyDescent="0.3">
      <c r="A166">
        <v>165</v>
      </c>
      <c r="B166" s="207" t="s">
        <v>219</v>
      </c>
      <c r="C166" t="s">
        <v>125</v>
      </c>
      <c r="D166">
        <v>21</v>
      </c>
      <c r="E166">
        <v>11</v>
      </c>
      <c r="F166">
        <v>4</v>
      </c>
      <c r="G166">
        <v>7</v>
      </c>
      <c r="H166">
        <v>26.1</v>
      </c>
      <c r="I166">
        <v>10.5</v>
      </c>
      <c r="J166">
        <v>3.9</v>
      </c>
      <c r="K166">
        <v>9.5</v>
      </c>
      <c r="L166">
        <v>41</v>
      </c>
      <c r="M166">
        <v>1.2</v>
      </c>
      <c r="N166">
        <v>3.6</v>
      </c>
      <c r="O166">
        <v>32.5</v>
      </c>
      <c r="P166">
        <v>1.5</v>
      </c>
      <c r="Q166">
        <v>2.1</v>
      </c>
      <c r="R166">
        <v>73.900000000000006</v>
      </c>
      <c r="S166">
        <v>1.5</v>
      </c>
      <c r="T166">
        <v>2</v>
      </c>
      <c r="U166">
        <v>3.5</v>
      </c>
      <c r="V166">
        <v>2.2000000000000002</v>
      </c>
      <c r="W166">
        <v>1.5</v>
      </c>
      <c r="X166">
        <v>1.5</v>
      </c>
      <c r="Y166">
        <v>0.4</v>
      </c>
      <c r="Z166">
        <v>2.4</v>
      </c>
      <c r="AA166">
        <v>22.3</v>
      </c>
      <c r="AB166">
        <v>0</v>
      </c>
      <c r="AC166">
        <v>0</v>
      </c>
      <c r="AD166">
        <v>-1.5</v>
      </c>
    </row>
    <row r="167" spans="1:30" x14ac:dyDescent="0.3">
      <c r="A167">
        <v>166</v>
      </c>
      <c r="B167" s="207" t="s">
        <v>239</v>
      </c>
      <c r="C167" t="s">
        <v>139</v>
      </c>
      <c r="D167">
        <v>26</v>
      </c>
      <c r="E167">
        <v>15</v>
      </c>
      <c r="F167">
        <v>9</v>
      </c>
      <c r="G167">
        <v>6</v>
      </c>
      <c r="H167">
        <v>26.1</v>
      </c>
      <c r="I167">
        <v>10.7</v>
      </c>
      <c r="J167">
        <v>4</v>
      </c>
      <c r="K167">
        <v>8.8000000000000007</v>
      </c>
      <c r="L167">
        <v>45.5</v>
      </c>
      <c r="M167">
        <v>0.7</v>
      </c>
      <c r="N167">
        <v>2.6</v>
      </c>
      <c r="O167">
        <v>28.2</v>
      </c>
      <c r="P167">
        <v>2</v>
      </c>
      <c r="Q167">
        <v>2.4</v>
      </c>
      <c r="R167">
        <v>83.3</v>
      </c>
      <c r="S167">
        <v>0.9</v>
      </c>
      <c r="T167">
        <v>4</v>
      </c>
      <c r="U167">
        <v>4.9000000000000004</v>
      </c>
      <c r="V167">
        <v>2.1</v>
      </c>
      <c r="W167">
        <v>1.4</v>
      </c>
      <c r="X167">
        <v>0.9</v>
      </c>
      <c r="Y167">
        <v>0.6</v>
      </c>
      <c r="Z167">
        <v>2.4</v>
      </c>
      <c r="AA167">
        <v>22.9</v>
      </c>
      <c r="AB167">
        <v>0</v>
      </c>
      <c r="AC167">
        <v>0</v>
      </c>
      <c r="AD167">
        <v>-1.9</v>
      </c>
    </row>
    <row r="168" spans="1:30" x14ac:dyDescent="0.3">
      <c r="A168">
        <v>167</v>
      </c>
      <c r="B168" s="207" t="s">
        <v>265</v>
      </c>
      <c r="C168" t="s">
        <v>122</v>
      </c>
      <c r="D168">
        <v>21</v>
      </c>
      <c r="E168">
        <v>15</v>
      </c>
      <c r="F168">
        <v>1</v>
      </c>
      <c r="G168">
        <v>14</v>
      </c>
      <c r="H168">
        <v>26.1</v>
      </c>
      <c r="I168">
        <v>13.9</v>
      </c>
      <c r="J168">
        <v>6</v>
      </c>
      <c r="K168">
        <v>10.9</v>
      </c>
      <c r="L168">
        <v>54.9</v>
      </c>
      <c r="M168">
        <v>0.2</v>
      </c>
      <c r="N168">
        <v>0.9</v>
      </c>
      <c r="O168">
        <v>23.1</v>
      </c>
      <c r="P168">
        <v>1.7</v>
      </c>
      <c r="Q168">
        <v>2.4</v>
      </c>
      <c r="R168">
        <v>69.400000000000006</v>
      </c>
      <c r="S168">
        <v>2.6</v>
      </c>
      <c r="T168">
        <v>6.1</v>
      </c>
      <c r="U168">
        <v>8.6999999999999993</v>
      </c>
      <c r="V168">
        <v>0.7</v>
      </c>
      <c r="W168">
        <v>1.7</v>
      </c>
      <c r="X168">
        <v>0.3</v>
      </c>
      <c r="Y168">
        <v>0.9</v>
      </c>
      <c r="Z168">
        <v>2.9</v>
      </c>
      <c r="AA168">
        <v>27.2</v>
      </c>
      <c r="AB168">
        <v>5</v>
      </c>
      <c r="AC168">
        <v>0</v>
      </c>
      <c r="AD168">
        <v>-9.3000000000000007</v>
      </c>
    </row>
    <row r="169" spans="1:30" x14ac:dyDescent="0.3">
      <c r="A169">
        <v>168</v>
      </c>
      <c r="B169" s="207" t="s">
        <v>36</v>
      </c>
      <c r="C169" t="s">
        <v>30</v>
      </c>
      <c r="D169">
        <v>21</v>
      </c>
      <c r="E169">
        <v>15</v>
      </c>
      <c r="F169">
        <v>9</v>
      </c>
      <c r="G169">
        <v>6</v>
      </c>
      <c r="H169">
        <v>26.1</v>
      </c>
      <c r="I169">
        <v>9.5</v>
      </c>
      <c r="J169">
        <v>3.6</v>
      </c>
      <c r="K169">
        <v>7.2</v>
      </c>
      <c r="L169">
        <v>50</v>
      </c>
      <c r="M169">
        <v>1.3</v>
      </c>
      <c r="N169">
        <v>2.5</v>
      </c>
      <c r="O169">
        <v>51.4</v>
      </c>
      <c r="P169">
        <v>1.1000000000000001</v>
      </c>
      <c r="Q169">
        <v>1.2</v>
      </c>
      <c r="R169">
        <v>88.9</v>
      </c>
      <c r="S169">
        <v>0.7</v>
      </c>
      <c r="T169">
        <v>2</v>
      </c>
      <c r="U169">
        <v>2.7</v>
      </c>
      <c r="V169">
        <v>0.7</v>
      </c>
      <c r="W169">
        <v>1.1000000000000001</v>
      </c>
      <c r="X169">
        <v>0.9</v>
      </c>
      <c r="Y169">
        <v>1</v>
      </c>
      <c r="Z169">
        <v>1.3</v>
      </c>
      <c r="AA169">
        <v>18.399999999999999</v>
      </c>
      <c r="AB169">
        <v>0</v>
      </c>
      <c r="AC169">
        <v>0</v>
      </c>
      <c r="AD169">
        <v>0.6</v>
      </c>
    </row>
    <row r="170" spans="1:30" x14ac:dyDescent="0.3">
      <c r="A170">
        <v>169</v>
      </c>
      <c r="B170" s="207" t="s">
        <v>346</v>
      </c>
      <c r="C170" t="s">
        <v>116</v>
      </c>
      <c r="D170">
        <v>19</v>
      </c>
      <c r="E170">
        <v>13</v>
      </c>
      <c r="F170">
        <v>4</v>
      </c>
      <c r="G170">
        <v>9</v>
      </c>
      <c r="H170">
        <v>25.9</v>
      </c>
      <c r="I170">
        <v>9.6999999999999993</v>
      </c>
      <c r="J170">
        <v>4.2</v>
      </c>
      <c r="K170">
        <v>10.199999999999999</v>
      </c>
      <c r="L170">
        <v>40.6</v>
      </c>
      <c r="M170">
        <v>0.9</v>
      </c>
      <c r="N170">
        <v>3.7</v>
      </c>
      <c r="O170">
        <v>25</v>
      </c>
      <c r="P170">
        <v>0.5</v>
      </c>
      <c r="Q170">
        <v>0.5</v>
      </c>
      <c r="R170">
        <v>100</v>
      </c>
      <c r="S170">
        <v>0.8</v>
      </c>
      <c r="T170">
        <v>3.7</v>
      </c>
      <c r="U170">
        <v>4.5</v>
      </c>
      <c r="V170">
        <v>1.8</v>
      </c>
      <c r="W170">
        <v>1.5</v>
      </c>
      <c r="X170">
        <v>0.4</v>
      </c>
      <c r="Y170">
        <v>0.1</v>
      </c>
      <c r="Z170">
        <v>2</v>
      </c>
      <c r="AA170">
        <v>17.7</v>
      </c>
      <c r="AB170">
        <v>0</v>
      </c>
      <c r="AC170">
        <v>0</v>
      </c>
      <c r="AD170">
        <v>-4</v>
      </c>
    </row>
    <row r="171" spans="1:30" x14ac:dyDescent="0.3">
      <c r="A171">
        <v>170</v>
      </c>
      <c r="B171" s="207" t="s">
        <v>381</v>
      </c>
      <c r="C171" t="s">
        <v>98</v>
      </c>
      <c r="D171">
        <v>23</v>
      </c>
      <c r="E171">
        <v>15</v>
      </c>
      <c r="F171">
        <v>9</v>
      </c>
      <c r="G171">
        <v>6</v>
      </c>
      <c r="H171">
        <v>25.9</v>
      </c>
      <c r="I171">
        <v>11.1</v>
      </c>
      <c r="J171">
        <v>3.7</v>
      </c>
      <c r="K171">
        <v>9.3000000000000007</v>
      </c>
      <c r="L171">
        <v>39.299999999999997</v>
      </c>
      <c r="M171">
        <v>2.5</v>
      </c>
      <c r="N171">
        <v>7.1</v>
      </c>
      <c r="O171">
        <v>35.799999999999997</v>
      </c>
      <c r="P171">
        <v>1.2</v>
      </c>
      <c r="Q171">
        <v>1.4</v>
      </c>
      <c r="R171">
        <v>85.7</v>
      </c>
      <c r="S171">
        <v>0.5</v>
      </c>
      <c r="T171">
        <v>2.1</v>
      </c>
      <c r="U171">
        <v>2.6</v>
      </c>
      <c r="V171">
        <v>1.5</v>
      </c>
      <c r="W171">
        <v>0.5</v>
      </c>
      <c r="X171">
        <v>0.7</v>
      </c>
      <c r="Y171">
        <v>0.1</v>
      </c>
      <c r="Z171">
        <v>1.3</v>
      </c>
      <c r="AA171">
        <v>18.399999999999999</v>
      </c>
      <c r="AB171">
        <v>0</v>
      </c>
      <c r="AC171">
        <v>0</v>
      </c>
      <c r="AD171">
        <v>-0.9</v>
      </c>
    </row>
    <row r="172" spans="1:30" x14ac:dyDescent="0.3">
      <c r="A172">
        <v>171</v>
      </c>
      <c r="B172" s="207" t="s">
        <v>144</v>
      </c>
      <c r="C172" t="s">
        <v>131</v>
      </c>
      <c r="D172">
        <v>20</v>
      </c>
      <c r="E172">
        <v>11</v>
      </c>
      <c r="F172">
        <v>5</v>
      </c>
      <c r="G172">
        <v>6</v>
      </c>
      <c r="H172">
        <v>25.8</v>
      </c>
      <c r="I172">
        <v>11.6</v>
      </c>
      <c r="J172">
        <v>3.8</v>
      </c>
      <c r="K172">
        <v>8.5</v>
      </c>
      <c r="L172">
        <v>45.2</v>
      </c>
      <c r="M172">
        <v>0.8</v>
      </c>
      <c r="N172">
        <v>2.6</v>
      </c>
      <c r="O172">
        <v>31</v>
      </c>
      <c r="P172">
        <v>3.2</v>
      </c>
      <c r="Q172">
        <v>3.8</v>
      </c>
      <c r="R172">
        <v>83.3</v>
      </c>
      <c r="S172">
        <v>0.6</v>
      </c>
      <c r="T172">
        <v>1.9</v>
      </c>
      <c r="U172">
        <v>2.5</v>
      </c>
      <c r="V172">
        <v>1.1000000000000001</v>
      </c>
      <c r="W172">
        <v>2</v>
      </c>
      <c r="X172">
        <v>0.5</v>
      </c>
      <c r="Y172">
        <v>0.4</v>
      </c>
      <c r="Z172">
        <v>1.6</v>
      </c>
      <c r="AA172">
        <v>17.100000000000001</v>
      </c>
      <c r="AB172">
        <v>0</v>
      </c>
      <c r="AC172">
        <v>0</v>
      </c>
      <c r="AD172">
        <v>-2.2999999999999998</v>
      </c>
    </row>
    <row r="173" spans="1:30" x14ac:dyDescent="0.3">
      <c r="A173">
        <v>172</v>
      </c>
      <c r="B173" s="207" t="s">
        <v>590</v>
      </c>
      <c r="C173" t="s">
        <v>125</v>
      </c>
      <c r="D173">
        <v>28</v>
      </c>
      <c r="E173">
        <v>13</v>
      </c>
      <c r="F173">
        <v>7</v>
      </c>
      <c r="G173">
        <v>6</v>
      </c>
      <c r="H173">
        <v>25.6</v>
      </c>
      <c r="I173">
        <v>8.4</v>
      </c>
      <c r="J173">
        <v>2.9</v>
      </c>
      <c r="K173">
        <v>6.8</v>
      </c>
      <c r="L173">
        <v>43.2</v>
      </c>
      <c r="M173">
        <v>2.4</v>
      </c>
      <c r="N173">
        <v>5.6</v>
      </c>
      <c r="O173">
        <v>42.5</v>
      </c>
      <c r="P173">
        <v>0.2</v>
      </c>
      <c r="Q173">
        <v>0.2</v>
      </c>
      <c r="R173">
        <v>100</v>
      </c>
      <c r="S173">
        <v>0.3</v>
      </c>
      <c r="T173">
        <v>1.3</v>
      </c>
      <c r="U173">
        <v>1.6</v>
      </c>
      <c r="V173">
        <v>1.3</v>
      </c>
      <c r="W173">
        <v>0.5</v>
      </c>
      <c r="X173">
        <v>1.2</v>
      </c>
      <c r="Y173">
        <v>0.4</v>
      </c>
      <c r="Z173">
        <v>1.8</v>
      </c>
      <c r="AA173">
        <v>16.600000000000001</v>
      </c>
      <c r="AB173">
        <v>0</v>
      </c>
      <c r="AC173">
        <v>0</v>
      </c>
      <c r="AD173">
        <v>-0.5</v>
      </c>
    </row>
    <row r="174" spans="1:30" x14ac:dyDescent="0.3">
      <c r="A174">
        <v>173</v>
      </c>
      <c r="B174" s="207" t="s">
        <v>35</v>
      </c>
      <c r="C174" t="s">
        <v>30</v>
      </c>
      <c r="D174">
        <v>23</v>
      </c>
      <c r="E174">
        <v>15</v>
      </c>
      <c r="F174">
        <v>9</v>
      </c>
      <c r="G174">
        <v>6</v>
      </c>
      <c r="H174">
        <v>25.6</v>
      </c>
      <c r="I174">
        <v>10.9</v>
      </c>
      <c r="J174">
        <v>4.0999999999999996</v>
      </c>
      <c r="K174">
        <v>8.6999999999999993</v>
      </c>
      <c r="L174">
        <v>46.9</v>
      </c>
      <c r="M174">
        <v>2.1</v>
      </c>
      <c r="N174">
        <v>4.7</v>
      </c>
      <c r="O174">
        <v>43.7</v>
      </c>
      <c r="P174">
        <v>0.7</v>
      </c>
      <c r="Q174">
        <v>0.7</v>
      </c>
      <c r="R174">
        <v>100</v>
      </c>
      <c r="S174">
        <v>0.3</v>
      </c>
      <c r="T174">
        <v>2.5</v>
      </c>
      <c r="U174">
        <v>2.7</v>
      </c>
      <c r="V174">
        <v>4.2</v>
      </c>
      <c r="W174">
        <v>1.3</v>
      </c>
      <c r="X174">
        <v>0.8</v>
      </c>
      <c r="Y174">
        <v>0.1</v>
      </c>
      <c r="Z174">
        <v>1.7</v>
      </c>
      <c r="AA174">
        <v>21.8</v>
      </c>
      <c r="AB174">
        <v>0</v>
      </c>
      <c r="AC174">
        <v>0</v>
      </c>
      <c r="AD174">
        <v>3.8</v>
      </c>
    </row>
    <row r="175" spans="1:30" x14ac:dyDescent="0.3">
      <c r="A175">
        <v>174</v>
      </c>
      <c r="B175" s="207" t="s">
        <v>298</v>
      </c>
      <c r="C175" t="s">
        <v>137</v>
      </c>
      <c r="D175">
        <v>26</v>
      </c>
      <c r="E175">
        <v>15</v>
      </c>
      <c r="F175">
        <v>8</v>
      </c>
      <c r="G175">
        <v>7</v>
      </c>
      <c r="H175">
        <v>25.5</v>
      </c>
      <c r="I175">
        <v>8</v>
      </c>
      <c r="J175">
        <v>2.9</v>
      </c>
      <c r="K175">
        <v>7.5</v>
      </c>
      <c r="L175">
        <v>38.9</v>
      </c>
      <c r="M175">
        <v>1.5</v>
      </c>
      <c r="N175">
        <v>4.5</v>
      </c>
      <c r="O175">
        <v>33.799999999999997</v>
      </c>
      <c r="P175">
        <v>0.6</v>
      </c>
      <c r="Q175">
        <v>0.6</v>
      </c>
      <c r="R175">
        <v>100</v>
      </c>
      <c r="S175">
        <v>0.5</v>
      </c>
      <c r="T175">
        <v>1.1000000000000001</v>
      </c>
      <c r="U175">
        <v>1.5</v>
      </c>
      <c r="V175">
        <v>1.9</v>
      </c>
      <c r="W175">
        <v>1.3</v>
      </c>
      <c r="X175">
        <v>1</v>
      </c>
      <c r="Y175">
        <v>0.1</v>
      </c>
      <c r="Z175">
        <v>2.1</v>
      </c>
      <c r="AA175">
        <v>14.7</v>
      </c>
      <c r="AB175">
        <v>0</v>
      </c>
      <c r="AC175">
        <v>0</v>
      </c>
      <c r="AD175">
        <v>-4.7</v>
      </c>
    </row>
    <row r="176" spans="1:30" x14ac:dyDescent="0.3">
      <c r="A176">
        <v>175</v>
      </c>
      <c r="B176" s="207" t="s">
        <v>197</v>
      </c>
      <c r="C176" t="s">
        <v>135</v>
      </c>
      <c r="D176">
        <v>33</v>
      </c>
      <c r="E176">
        <v>12</v>
      </c>
      <c r="F176">
        <v>6</v>
      </c>
      <c r="G176">
        <v>6</v>
      </c>
      <c r="H176">
        <v>25.5</v>
      </c>
      <c r="I176">
        <v>6.2</v>
      </c>
      <c r="J176">
        <v>2.6</v>
      </c>
      <c r="K176">
        <v>6.5</v>
      </c>
      <c r="L176">
        <v>39.700000000000003</v>
      </c>
      <c r="M176">
        <v>0.7</v>
      </c>
      <c r="N176">
        <v>2.8</v>
      </c>
      <c r="O176">
        <v>23.5</v>
      </c>
      <c r="P176">
        <v>0.3</v>
      </c>
      <c r="Q176">
        <v>0.4</v>
      </c>
      <c r="R176">
        <v>80</v>
      </c>
      <c r="S176">
        <v>0.4</v>
      </c>
      <c r="T176">
        <v>2.4</v>
      </c>
      <c r="U176">
        <v>2.8</v>
      </c>
      <c r="V176">
        <v>1.4</v>
      </c>
      <c r="W176">
        <v>0.9</v>
      </c>
      <c r="X176">
        <v>0.8</v>
      </c>
      <c r="Y176">
        <v>0</v>
      </c>
      <c r="Z176">
        <v>1.7</v>
      </c>
      <c r="AA176">
        <v>13</v>
      </c>
      <c r="AB176">
        <v>0</v>
      </c>
      <c r="AC176">
        <v>0</v>
      </c>
      <c r="AD176">
        <v>-0.7</v>
      </c>
    </row>
    <row r="177" spans="1:30" x14ac:dyDescent="0.3">
      <c r="A177">
        <v>176</v>
      </c>
      <c r="B177" s="207" t="s">
        <v>208</v>
      </c>
      <c r="C177" t="s">
        <v>137</v>
      </c>
      <c r="D177">
        <v>27</v>
      </c>
      <c r="E177">
        <v>15</v>
      </c>
      <c r="F177">
        <v>8</v>
      </c>
      <c r="G177">
        <v>7</v>
      </c>
      <c r="H177">
        <v>25.4</v>
      </c>
      <c r="I177">
        <v>9.9</v>
      </c>
      <c r="J177">
        <v>3.5</v>
      </c>
      <c r="K177">
        <v>7.5</v>
      </c>
      <c r="L177">
        <v>46.9</v>
      </c>
      <c r="M177">
        <v>2.2000000000000002</v>
      </c>
      <c r="N177">
        <v>5.7</v>
      </c>
      <c r="O177">
        <v>38.799999999999997</v>
      </c>
      <c r="P177">
        <v>0.6</v>
      </c>
      <c r="Q177">
        <v>0.6</v>
      </c>
      <c r="R177">
        <v>100</v>
      </c>
      <c r="S177">
        <v>0.3</v>
      </c>
      <c r="T177">
        <v>1.9</v>
      </c>
      <c r="U177">
        <v>2.2000000000000002</v>
      </c>
      <c r="V177">
        <v>1.9</v>
      </c>
      <c r="W177">
        <v>0.5</v>
      </c>
      <c r="X177">
        <v>0.3</v>
      </c>
      <c r="Y177">
        <v>0.1</v>
      </c>
      <c r="Z177">
        <v>1.8</v>
      </c>
      <c r="AA177">
        <v>16.100000000000001</v>
      </c>
      <c r="AB177">
        <v>0</v>
      </c>
      <c r="AC177">
        <v>0</v>
      </c>
      <c r="AD177">
        <v>-2.6</v>
      </c>
    </row>
    <row r="178" spans="1:30" x14ac:dyDescent="0.3">
      <c r="A178">
        <v>177</v>
      </c>
      <c r="B178" s="207" t="s">
        <v>376</v>
      </c>
      <c r="C178" t="s">
        <v>119</v>
      </c>
      <c r="D178">
        <v>21</v>
      </c>
      <c r="E178">
        <v>8</v>
      </c>
      <c r="F178">
        <v>5</v>
      </c>
      <c r="G178">
        <v>3</v>
      </c>
      <c r="H178">
        <v>25.3</v>
      </c>
      <c r="I178">
        <v>10.8</v>
      </c>
      <c r="J178">
        <v>4.5</v>
      </c>
      <c r="K178">
        <v>7.3</v>
      </c>
      <c r="L178">
        <v>62.1</v>
      </c>
      <c r="M178">
        <v>0</v>
      </c>
      <c r="N178">
        <v>0</v>
      </c>
      <c r="O178">
        <v>0</v>
      </c>
      <c r="P178">
        <v>1.8</v>
      </c>
      <c r="Q178">
        <v>3.1</v>
      </c>
      <c r="R178">
        <v>56</v>
      </c>
      <c r="S178">
        <v>2.9</v>
      </c>
      <c r="T178">
        <v>6.3</v>
      </c>
      <c r="U178">
        <v>9.1</v>
      </c>
      <c r="V178">
        <v>1.1000000000000001</v>
      </c>
      <c r="W178">
        <v>1.4</v>
      </c>
      <c r="X178">
        <v>0.4</v>
      </c>
      <c r="Y178">
        <v>0.6</v>
      </c>
      <c r="Z178">
        <v>2</v>
      </c>
      <c r="AA178">
        <v>25</v>
      </c>
      <c r="AB178">
        <v>4</v>
      </c>
      <c r="AC178">
        <v>0</v>
      </c>
      <c r="AD178">
        <v>2.4</v>
      </c>
    </row>
    <row r="179" spans="1:30" x14ac:dyDescent="0.3">
      <c r="A179">
        <v>178</v>
      </c>
      <c r="B179" s="207" t="s">
        <v>169</v>
      </c>
      <c r="C179" t="s">
        <v>129</v>
      </c>
      <c r="D179">
        <v>30</v>
      </c>
      <c r="E179">
        <v>13</v>
      </c>
      <c r="F179">
        <v>7</v>
      </c>
      <c r="G179">
        <v>6</v>
      </c>
      <c r="H179">
        <v>25.2</v>
      </c>
      <c r="I179">
        <v>13.9</v>
      </c>
      <c r="J179">
        <v>5.8</v>
      </c>
      <c r="K179">
        <v>9.6</v>
      </c>
      <c r="L179">
        <v>60.8</v>
      </c>
      <c r="M179">
        <v>0.4</v>
      </c>
      <c r="N179">
        <v>0.9</v>
      </c>
      <c r="O179">
        <v>41.7</v>
      </c>
      <c r="P179">
        <v>1.8</v>
      </c>
      <c r="Q179">
        <v>2.2000000000000002</v>
      </c>
      <c r="R179">
        <v>82.8</v>
      </c>
      <c r="S179">
        <v>2.6</v>
      </c>
      <c r="T179">
        <v>8.8000000000000007</v>
      </c>
      <c r="U179">
        <v>11.5</v>
      </c>
      <c r="V179">
        <v>2.2000000000000002</v>
      </c>
      <c r="W179">
        <v>2.7</v>
      </c>
      <c r="X179">
        <v>0.2</v>
      </c>
      <c r="Y179">
        <v>1.2</v>
      </c>
      <c r="Z179">
        <v>2.9</v>
      </c>
      <c r="AA179">
        <v>32.5</v>
      </c>
      <c r="AB179">
        <v>8</v>
      </c>
      <c r="AC179">
        <v>0</v>
      </c>
      <c r="AD179">
        <v>4.7</v>
      </c>
    </row>
    <row r="180" spans="1:30" x14ac:dyDescent="0.3">
      <c r="A180">
        <v>179</v>
      </c>
      <c r="B180" s="207" t="s">
        <v>245</v>
      </c>
      <c r="C180" t="s">
        <v>135</v>
      </c>
      <c r="D180">
        <v>26</v>
      </c>
      <c r="E180">
        <v>11</v>
      </c>
      <c r="F180">
        <v>7</v>
      </c>
      <c r="G180">
        <v>4</v>
      </c>
      <c r="H180">
        <v>25.2</v>
      </c>
      <c r="I180">
        <v>12.3</v>
      </c>
      <c r="J180">
        <v>5.2</v>
      </c>
      <c r="K180">
        <v>7.5</v>
      </c>
      <c r="L180">
        <v>69.5</v>
      </c>
      <c r="M180">
        <v>0</v>
      </c>
      <c r="N180">
        <v>0</v>
      </c>
      <c r="O180">
        <v>0</v>
      </c>
      <c r="P180">
        <v>1.9</v>
      </c>
      <c r="Q180">
        <v>2.8</v>
      </c>
      <c r="R180">
        <v>67.7</v>
      </c>
      <c r="S180">
        <v>2.5</v>
      </c>
      <c r="T180">
        <v>6.5</v>
      </c>
      <c r="U180">
        <v>9</v>
      </c>
      <c r="V180">
        <v>1.2</v>
      </c>
      <c r="W180">
        <v>0.9</v>
      </c>
      <c r="X180">
        <v>0.2</v>
      </c>
      <c r="Y180">
        <v>1.3</v>
      </c>
      <c r="Z180">
        <v>2.5</v>
      </c>
      <c r="AA180">
        <v>28.3</v>
      </c>
      <c r="AB180">
        <v>3</v>
      </c>
      <c r="AC180">
        <v>0</v>
      </c>
      <c r="AD180">
        <v>2.5</v>
      </c>
    </row>
    <row r="181" spans="1:30" x14ac:dyDescent="0.3">
      <c r="A181">
        <v>180</v>
      </c>
      <c r="B181" s="207" t="s">
        <v>237</v>
      </c>
      <c r="C181" t="s">
        <v>135</v>
      </c>
      <c r="D181">
        <v>29</v>
      </c>
      <c r="E181">
        <v>4</v>
      </c>
      <c r="F181">
        <v>0</v>
      </c>
      <c r="G181">
        <v>4</v>
      </c>
      <c r="H181">
        <v>25.1</v>
      </c>
      <c r="I181">
        <v>12</v>
      </c>
      <c r="J181">
        <v>3.8</v>
      </c>
      <c r="K181">
        <v>11.5</v>
      </c>
      <c r="L181">
        <v>32.6</v>
      </c>
      <c r="M181">
        <v>2</v>
      </c>
      <c r="N181">
        <v>6</v>
      </c>
      <c r="O181">
        <v>33.299999999999997</v>
      </c>
      <c r="P181">
        <v>2.5</v>
      </c>
      <c r="Q181">
        <v>3.3</v>
      </c>
      <c r="R181">
        <v>76.900000000000006</v>
      </c>
      <c r="S181">
        <v>0</v>
      </c>
      <c r="T181">
        <v>0.8</v>
      </c>
      <c r="U181">
        <v>0.8</v>
      </c>
      <c r="V181">
        <v>1.8</v>
      </c>
      <c r="W181">
        <v>1.8</v>
      </c>
      <c r="X181">
        <v>0.3</v>
      </c>
      <c r="Y181">
        <v>0.3</v>
      </c>
      <c r="Z181">
        <v>1.8</v>
      </c>
      <c r="AA181">
        <v>15.3</v>
      </c>
      <c r="AB181">
        <v>0</v>
      </c>
      <c r="AC181">
        <v>0</v>
      </c>
      <c r="AD181">
        <v>-1.8</v>
      </c>
    </row>
    <row r="182" spans="1:30" x14ac:dyDescent="0.3">
      <c r="A182">
        <v>181</v>
      </c>
      <c r="B182" s="207" t="s">
        <v>316</v>
      </c>
      <c r="C182" t="s">
        <v>100</v>
      </c>
      <c r="D182">
        <v>27</v>
      </c>
      <c r="E182">
        <v>15</v>
      </c>
      <c r="F182">
        <v>8</v>
      </c>
      <c r="G182">
        <v>7</v>
      </c>
      <c r="H182">
        <v>25.1</v>
      </c>
      <c r="I182">
        <v>7.9</v>
      </c>
      <c r="J182">
        <v>3.2</v>
      </c>
      <c r="K182">
        <v>5.9</v>
      </c>
      <c r="L182">
        <v>54.5</v>
      </c>
      <c r="M182">
        <v>0</v>
      </c>
      <c r="N182">
        <v>0.1</v>
      </c>
      <c r="O182">
        <v>0</v>
      </c>
      <c r="P182">
        <v>1.5</v>
      </c>
      <c r="Q182">
        <v>2.5</v>
      </c>
      <c r="R182">
        <v>57.9</v>
      </c>
      <c r="S182">
        <v>3.9</v>
      </c>
      <c r="T182">
        <v>5.5</v>
      </c>
      <c r="U182">
        <v>9.3000000000000007</v>
      </c>
      <c r="V182">
        <v>2.2999999999999998</v>
      </c>
      <c r="W182">
        <v>0.9</v>
      </c>
      <c r="X182">
        <v>1</v>
      </c>
      <c r="Y182">
        <v>0.8</v>
      </c>
      <c r="Z182">
        <v>2.5</v>
      </c>
      <c r="AA182">
        <v>27</v>
      </c>
      <c r="AB182">
        <v>4</v>
      </c>
      <c r="AC182">
        <v>0</v>
      </c>
      <c r="AD182">
        <v>-1.1000000000000001</v>
      </c>
    </row>
    <row r="183" spans="1:30" x14ac:dyDescent="0.3">
      <c r="A183">
        <v>182</v>
      </c>
      <c r="B183" s="207" t="s">
        <v>266</v>
      </c>
      <c r="C183" t="s">
        <v>131</v>
      </c>
      <c r="D183">
        <v>23</v>
      </c>
      <c r="E183">
        <v>13</v>
      </c>
      <c r="F183">
        <v>6</v>
      </c>
      <c r="G183">
        <v>7</v>
      </c>
      <c r="H183">
        <v>25</v>
      </c>
      <c r="I183">
        <v>9.8000000000000007</v>
      </c>
      <c r="J183">
        <v>3.5</v>
      </c>
      <c r="K183">
        <v>8.1999999999999993</v>
      </c>
      <c r="L183">
        <v>43</v>
      </c>
      <c r="M183">
        <v>1.5</v>
      </c>
      <c r="N183">
        <v>4.5</v>
      </c>
      <c r="O183">
        <v>32.799999999999997</v>
      </c>
      <c r="P183">
        <v>1.2</v>
      </c>
      <c r="Q183">
        <v>1.6</v>
      </c>
      <c r="R183">
        <v>76.2</v>
      </c>
      <c r="S183">
        <v>0.8</v>
      </c>
      <c r="T183">
        <v>3</v>
      </c>
      <c r="U183">
        <v>3.8</v>
      </c>
      <c r="V183">
        <v>1.7</v>
      </c>
      <c r="W183">
        <v>1.6</v>
      </c>
      <c r="X183">
        <v>0.5</v>
      </c>
      <c r="Y183">
        <v>0.5</v>
      </c>
      <c r="Z183">
        <v>2.8</v>
      </c>
      <c r="AA183">
        <v>18.3</v>
      </c>
      <c r="AB183">
        <v>0</v>
      </c>
      <c r="AC183">
        <v>0</v>
      </c>
      <c r="AD183">
        <v>-4.3</v>
      </c>
    </row>
    <row r="184" spans="1:30" x14ac:dyDescent="0.3">
      <c r="A184">
        <v>183</v>
      </c>
      <c r="B184" s="207" t="s">
        <v>255</v>
      </c>
      <c r="C184" t="s">
        <v>96</v>
      </c>
      <c r="D184">
        <v>19</v>
      </c>
      <c r="E184">
        <v>15</v>
      </c>
      <c r="F184">
        <v>3</v>
      </c>
      <c r="G184">
        <v>12</v>
      </c>
      <c r="H184">
        <v>25</v>
      </c>
      <c r="I184">
        <v>11.8</v>
      </c>
      <c r="J184">
        <v>4.3</v>
      </c>
      <c r="K184">
        <v>8.6</v>
      </c>
      <c r="L184">
        <v>50.4</v>
      </c>
      <c r="M184">
        <v>1.7</v>
      </c>
      <c r="N184">
        <v>4.0999999999999996</v>
      </c>
      <c r="O184">
        <v>41</v>
      </c>
      <c r="P184">
        <v>1.5</v>
      </c>
      <c r="Q184">
        <v>2</v>
      </c>
      <c r="R184">
        <v>73.3</v>
      </c>
      <c r="S184">
        <v>0.8</v>
      </c>
      <c r="T184">
        <v>2.7</v>
      </c>
      <c r="U184">
        <v>3.5</v>
      </c>
      <c r="V184">
        <v>1.6</v>
      </c>
      <c r="W184">
        <v>1.5</v>
      </c>
      <c r="X184">
        <v>0.8</v>
      </c>
      <c r="Y184">
        <v>0.4</v>
      </c>
      <c r="Z184">
        <v>2.2000000000000002</v>
      </c>
      <c r="AA184">
        <v>20.6</v>
      </c>
      <c r="AB184">
        <v>0</v>
      </c>
      <c r="AC184">
        <v>0</v>
      </c>
      <c r="AD184">
        <v>-6.1</v>
      </c>
    </row>
    <row r="185" spans="1:30" x14ac:dyDescent="0.3">
      <c r="A185">
        <v>184</v>
      </c>
      <c r="B185" s="207" t="s">
        <v>339</v>
      </c>
      <c r="C185" t="s">
        <v>141</v>
      </c>
      <c r="D185">
        <v>24</v>
      </c>
      <c r="E185">
        <v>14</v>
      </c>
      <c r="F185">
        <v>4</v>
      </c>
      <c r="G185">
        <v>10</v>
      </c>
      <c r="H185">
        <v>24.9</v>
      </c>
      <c r="I185">
        <v>8.6</v>
      </c>
      <c r="J185">
        <v>3.7</v>
      </c>
      <c r="K185">
        <v>5.6</v>
      </c>
      <c r="L185">
        <v>66.7</v>
      </c>
      <c r="M185">
        <v>0</v>
      </c>
      <c r="N185">
        <v>0</v>
      </c>
      <c r="O185">
        <v>0</v>
      </c>
      <c r="P185">
        <v>1.2</v>
      </c>
      <c r="Q185">
        <v>1.6</v>
      </c>
      <c r="R185">
        <v>73.900000000000006</v>
      </c>
      <c r="S185">
        <v>2</v>
      </c>
      <c r="T185">
        <v>2.8</v>
      </c>
      <c r="U185">
        <v>4.8</v>
      </c>
      <c r="V185">
        <v>1.5</v>
      </c>
      <c r="W185">
        <v>1</v>
      </c>
      <c r="X185">
        <v>0.6</v>
      </c>
      <c r="Y185">
        <v>1</v>
      </c>
      <c r="Z185">
        <v>2.4</v>
      </c>
      <c r="AA185">
        <v>20.399999999999999</v>
      </c>
      <c r="AB185">
        <v>0</v>
      </c>
      <c r="AC185">
        <v>0</v>
      </c>
      <c r="AD185">
        <v>-4.7</v>
      </c>
    </row>
    <row r="186" spans="1:30" x14ac:dyDescent="0.3">
      <c r="A186">
        <v>185</v>
      </c>
      <c r="B186" s="207" t="s">
        <v>352</v>
      </c>
      <c r="C186" t="s">
        <v>131</v>
      </c>
      <c r="D186">
        <v>24</v>
      </c>
      <c r="E186">
        <v>15</v>
      </c>
      <c r="F186">
        <v>7</v>
      </c>
      <c r="G186">
        <v>8</v>
      </c>
      <c r="H186">
        <v>24.8</v>
      </c>
      <c r="I186">
        <v>14.1</v>
      </c>
      <c r="J186">
        <v>5.3</v>
      </c>
      <c r="K186">
        <v>10.3</v>
      </c>
      <c r="L186">
        <v>51.9</v>
      </c>
      <c r="M186">
        <v>2</v>
      </c>
      <c r="N186">
        <v>4.3</v>
      </c>
      <c r="O186">
        <v>46.9</v>
      </c>
      <c r="P186">
        <v>1.4</v>
      </c>
      <c r="Q186">
        <v>2</v>
      </c>
      <c r="R186">
        <v>70</v>
      </c>
      <c r="S186">
        <v>1.1000000000000001</v>
      </c>
      <c r="T186">
        <v>3.9</v>
      </c>
      <c r="U186">
        <v>5</v>
      </c>
      <c r="V186">
        <v>2.1</v>
      </c>
      <c r="W186">
        <v>1.5</v>
      </c>
      <c r="X186">
        <v>0.6</v>
      </c>
      <c r="Y186">
        <v>0.3</v>
      </c>
      <c r="Z186">
        <v>1.7</v>
      </c>
      <c r="AA186">
        <v>24.5</v>
      </c>
      <c r="AB186">
        <v>0</v>
      </c>
      <c r="AC186">
        <v>0</v>
      </c>
      <c r="AD186">
        <v>-3.5</v>
      </c>
    </row>
    <row r="187" spans="1:30" x14ac:dyDescent="0.3">
      <c r="A187">
        <v>186</v>
      </c>
      <c r="B187" s="207" t="s">
        <v>257</v>
      </c>
      <c r="C187" t="s">
        <v>141</v>
      </c>
      <c r="D187">
        <v>27</v>
      </c>
      <c r="E187">
        <v>10</v>
      </c>
      <c r="F187">
        <v>3</v>
      </c>
      <c r="G187">
        <v>7</v>
      </c>
      <c r="H187">
        <v>24.8</v>
      </c>
      <c r="I187">
        <v>10.3</v>
      </c>
      <c r="J187">
        <v>4.3</v>
      </c>
      <c r="K187">
        <v>9</v>
      </c>
      <c r="L187">
        <v>47.8</v>
      </c>
      <c r="M187">
        <v>0.8</v>
      </c>
      <c r="N187">
        <v>3.1</v>
      </c>
      <c r="O187">
        <v>25.8</v>
      </c>
      <c r="P187">
        <v>0.9</v>
      </c>
      <c r="Q187">
        <v>0.9</v>
      </c>
      <c r="R187">
        <v>100</v>
      </c>
      <c r="S187">
        <v>0.5</v>
      </c>
      <c r="T187">
        <v>2.9</v>
      </c>
      <c r="U187">
        <v>3.4</v>
      </c>
      <c r="V187">
        <v>5.2</v>
      </c>
      <c r="W187">
        <v>1</v>
      </c>
      <c r="X187">
        <v>0.5</v>
      </c>
      <c r="Y187">
        <v>0.5</v>
      </c>
      <c r="Z187">
        <v>0.4</v>
      </c>
      <c r="AA187">
        <v>24.2</v>
      </c>
      <c r="AB187">
        <v>0</v>
      </c>
      <c r="AC187">
        <v>0</v>
      </c>
      <c r="AD187">
        <v>-1.5</v>
      </c>
    </row>
    <row r="188" spans="1:30" x14ac:dyDescent="0.3">
      <c r="A188">
        <v>187</v>
      </c>
      <c r="B188" s="207" t="s">
        <v>405</v>
      </c>
      <c r="C188" t="s">
        <v>100</v>
      </c>
      <c r="D188">
        <v>20</v>
      </c>
      <c r="E188">
        <v>12</v>
      </c>
      <c r="F188">
        <v>6</v>
      </c>
      <c r="G188">
        <v>6</v>
      </c>
      <c r="H188">
        <v>24.5</v>
      </c>
      <c r="I188">
        <v>13.9</v>
      </c>
      <c r="J188">
        <v>5.6</v>
      </c>
      <c r="K188">
        <v>9.6</v>
      </c>
      <c r="L188">
        <v>58.3</v>
      </c>
      <c r="M188">
        <v>1.3</v>
      </c>
      <c r="N188">
        <v>2.8</v>
      </c>
      <c r="O188">
        <v>45.5</v>
      </c>
      <c r="P188">
        <v>1.5</v>
      </c>
      <c r="Q188">
        <v>2.2999999999999998</v>
      </c>
      <c r="R188">
        <v>64.3</v>
      </c>
      <c r="S188">
        <v>1.5</v>
      </c>
      <c r="T188">
        <v>2.7</v>
      </c>
      <c r="U188">
        <v>4.2</v>
      </c>
      <c r="V188">
        <v>1.8</v>
      </c>
      <c r="W188">
        <v>1.2</v>
      </c>
      <c r="X188">
        <v>1.1000000000000001</v>
      </c>
      <c r="Y188">
        <v>0.6</v>
      </c>
      <c r="Z188">
        <v>2.8</v>
      </c>
      <c r="AA188">
        <v>25.5</v>
      </c>
      <c r="AB188">
        <v>0</v>
      </c>
      <c r="AC188">
        <v>0</v>
      </c>
      <c r="AD188">
        <v>1.3</v>
      </c>
    </row>
    <row r="189" spans="1:30" x14ac:dyDescent="0.3">
      <c r="A189">
        <v>188</v>
      </c>
      <c r="B189" s="207" t="s">
        <v>215</v>
      </c>
      <c r="C189" t="s">
        <v>137</v>
      </c>
      <c r="D189">
        <v>37</v>
      </c>
      <c r="E189">
        <v>7</v>
      </c>
      <c r="F189">
        <v>4</v>
      </c>
      <c r="G189">
        <v>3</v>
      </c>
      <c r="H189">
        <v>24.5</v>
      </c>
      <c r="I189">
        <v>8.4</v>
      </c>
      <c r="J189">
        <v>2.7</v>
      </c>
      <c r="K189">
        <v>5.4</v>
      </c>
      <c r="L189">
        <v>50</v>
      </c>
      <c r="M189">
        <v>1.7</v>
      </c>
      <c r="N189">
        <v>3.6</v>
      </c>
      <c r="O189">
        <v>48</v>
      </c>
      <c r="P189">
        <v>1.3</v>
      </c>
      <c r="Q189">
        <v>1.4</v>
      </c>
      <c r="R189">
        <v>90</v>
      </c>
      <c r="S189">
        <v>0.3</v>
      </c>
      <c r="T189">
        <v>3</v>
      </c>
      <c r="U189">
        <v>3.3</v>
      </c>
      <c r="V189">
        <v>3.9</v>
      </c>
      <c r="W189">
        <v>1.7</v>
      </c>
      <c r="X189">
        <v>0.7</v>
      </c>
      <c r="Y189">
        <v>0.4</v>
      </c>
      <c r="Z189">
        <v>2.2999999999999998</v>
      </c>
      <c r="AA189">
        <v>19.899999999999999</v>
      </c>
      <c r="AB189">
        <v>0</v>
      </c>
      <c r="AC189">
        <v>0</v>
      </c>
      <c r="AD189">
        <v>2.9</v>
      </c>
    </row>
    <row r="190" spans="1:30" x14ac:dyDescent="0.3">
      <c r="A190">
        <v>189</v>
      </c>
      <c r="B190" s="207" t="s">
        <v>2175</v>
      </c>
      <c r="C190" t="s">
        <v>104</v>
      </c>
      <c r="D190">
        <v>30</v>
      </c>
      <c r="E190">
        <v>14</v>
      </c>
      <c r="F190">
        <v>7</v>
      </c>
      <c r="G190">
        <v>7</v>
      </c>
      <c r="H190">
        <v>24.5</v>
      </c>
      <c r="I190">
        <v>11.9</v>
      </c>
      <c r="J190">
        <v>4.0999999999999996</v>
      </c>
      <c r="K190">
        <v>8.9</v>
      </c>
      <c r="L190">
        <v>45.6</v>
      </c>
      <c r="M190">
        <v>2.4</v>
      </c>
      <c r="N190">
        <v>5.5</v>
      </c>
      <c r="O190">
        <v>42.9</v>
      </c>
      <c r="P190">
        <v>1.4</v>
      </c>
      <c r="Q190">
        <v>1.5</v>
      </c>
      <c r="R190">
        <v>90.5</v>
      </c>
      <c r="S190">
        <v>0.5</v>
      </c>
      <c r="T190">
        <v>1.8</v>
      </c>
      <c r="U190">
        <v>2.2999999999999998</v>
      </c>
      <c r="V190">
        <v>2.1</v>
      </c>
      <c r="W190">
        <v>1.1000000000000001</v>
      </c>
      <c r="X190">
        <v>0.6</v>
      </c>
      <c r="Y190">
        <v>0.4</v>
      </c>
      <c r="Z190">
        <v>1.5</v>
      </c>
      <c r="AA190">
        <v>19.8</v>
      </c>
      <c r="AB190">
        <v>0</v>
      </c>
      <c r="AC190">
        <v>0</v>
      </c>
      <c r="AD190">
        <v>2.9</v>
      </c>
    </row>
    <row r="191" spans="1:30" x14ac:dyDescent="0.3">
      <c r="A191">
        <v>190</v>
      </c>
      <c r="B191" s="207" t="s">
        <v>438</v>
      </c>
      <c r="C191" t="s">
        <v>94</v>
      </c>
      <c r="D191">
        <v>22</v>
      </c>
      <c r="E191">
        <v>14</v>
      </c>
      <c r="F191">
        <v>10</v>
      </c>
      <c r="G191">
        <v>4</v>
      </c>
      <c r="H191">
        <v>24.1</v>
      </c>
      <c r="I191">
        <v>7.3</v>
      </c>
      <c r="J191">
        <v>2.5</v>
      </c>
      <c r="K191">
        <v>4.9000000000000004</v>
      </c>
      <c r="L191">
        <v>50.7</v>
      </c>
      <c r="M191">
        <v>1.1000000000000001</v>
      </c>
      <c r="N191">
        <v>2.5</v>
      </c>
      <c r="O191">
        <v>42.9</v>
      </c>
      <c r="P191">
        <v>1.2</v>
      </c>
      <c r="Q191">
        <v>1.4</v>
      </c>
      <c r="R191">
        <v>85</v>
      </c>
      <c r="S191">
        <v>0.8</v>
      </c>
      <c r="T191">
        <v>1.4</v>
      </c>
      <c r="U191">
        <v>2.1</v>
      </c>
      <c r="V191">
        <v>1.1000000000000001</v>
      </c>
      <c r="W191">
        <v>0.4</v>
      </c>
      <c r="X191">
        <v>0.9</v>
      </c>
      <c r="Y191">
        <v>0.3</v>
      </c>
      <c r="Z191">
        <v>2.6</v>
      </c>
      <c r="AA191">
        <v>14.6</v>
      </c>
      <c r="AB191">
        <v>0</v>
      </c>
      <c r="AC191">
        <v>0</v>
      </c>
      <c r="AD191">
        <v>1.6</v>
      </c>
    </row>
    <row r="192" spans="1:30" x14ac:dyDescent="0.3">
      <c r="A192">
        <v>191</v>
      </c>
      <c r="B192" s="207" t="s">
        <v>202</v>
      </c>
      <c r="C192" t="s">
        <v>90</v>
      </c>
      <c r="D192">
        <v>28</v>
      </c>
      <c r="E192">
        <v>15</v>
      </c>
      <c r="F192">
        <v>11</v>
      </c>
      <c r="G192">
        <v>4</v>
      </c>
      <c r="H192">
        <v>24</v>
      </c>
      <c r="I192">
        <v>11.8</v>
      </c>
      <c r="J192">
        <v>4.5</v>
      </c>
      <c r="K192">
        <v>9.5</v>
      </c>
      <c r="L192">
        <v>47.6</v>
      </c>
      <c r="M192">
        <v>1.2</v>
      </c>
      <c r="N192">
        <v>3.4</v>
      </c>
      <c r="O192">
        <v>35.299999999999997</v>
      </c>
      <c r="P192">
        <v>1.5</v>
      </c>
      <c r="Q192">
        <v>2.2999999999999998</v>
      </c>
      <c r="R192">
        <v>65.7</v>
      </c>
      <c r="S192">
        <v>1.1000000000000001</v>
      </c>
      <c r="T192">
        <v>7</v>
      </c>
      <c r="U192">
        <v>8.1</v>
      </c>
      <c r="V192">
        <v>0.9</v>
      </c>
      <c r="W192">
        <v>0.8</v>
      </c>
      <c r="X192">
        <v>0.3</v>
      </c>
      <c r="Y192">
        <v>0.2</v>
      </c>
      <c r="Z192">
        <v>1.4</v>
      </c>
      <c r="AA192">
        <v>23.6</v>
      </c>
      <c r="AB192">
        <v>5</v>
      </c>
      <c r="AC192">
        <v>0</v>
      </c>
      <c r="AD192">
        <v>0.6</v>
      </c>
    </row>
    <row r="193" spans="1:30" x14ac:dyDescent="0.3">
      <c r="A193">
        <v>192</v>
      </c>
      <c r="B193" s="207" t="s">
        <v>478</v>
      </c>
      <c r="C193" t="s">
        <v>88</v>
      </c>
      <c r="D193">
        <v>20</v>
      </c>
      <c r="E193">
        <v>10</v>
      </c>
      <c r="F193">
        <v>3</v>
      </c>
      <c r="G193">
        <v>7</v>
      </c>
      <c r="H193">
        <v>24</v>
      </c>
      <c r="I193">
        <v>16.399999999999999</v>
      </c>
      <c r="J193">
        <v>5.7</v>
      </c>
      <c r="K193">
        <v>12.4</v>
      </c>
      <c r="L193">
        <v>46</v>
      </c>
      <c r="M193">
        <v>3.1</v>
      </c>
      <c r="N193">
        <v>6.2</v>
      </c>
      <c r="O193">
        <v>50</v>
      </c>
      <c r="P193">
        <v>1.9</v>
      </c>
      <c r="Q193">
        <v>2.5</v>
      </c>
      <c r="R193">
        <v>76</v>
      </c>
      <c r="S193">
        <v>0.5</v>
      </c>
      <c r="T193">
        <v>2.7</v>
      </c>
      <c r="U193">
        <v>3.2</v>
      </c>
      <c r="V193">
        <v>2.7</v>
      </c>
      <c r="W193">
        <v>1.5</v>
      </c>
      <c r="X193">
        <v>0.8</v>
      </c>
      <c r="Y193">
        <v>0.2</v>
      </c>
      <c r="Z193">
        <v>1.8</v>
      </c>
      <c r="AA193">
        <v>25.8</v>
      </c>
      <c r="AB193">
        <v>0</v>
      </c>
      <c r="AC193">
        <v>0</v>
      </c>
      <c r="AD193">
        <v>3.7</v>
      </c>
    </row>
    <row r="194" spans="1:30" x14ac:dyDescent="0.3">
      <c r="A194">
        <v>193</v>
      </c>
      <c r="B194" s="207" t="s">
        <v>180</v>
      </c>
      <c r="C194" t="s">
        <v>104</v>
      </c>
      <c r="D194">
        <v>23</v>
      </c>
      <c r="E194">
        <v>15</v>
      </c>
      <c r="F194">
        <v>7</v>
      </c>
      <c r="G194">
        <v>8</v>
      </c>
      <c r="H194">
        <v>24</v>
      </c>
      <c r="I194">
        <v>11.4</v>
      </c>
      <c r="J194">
        <v>4.0999999999999996</v>
      </c>
      <c r="K194">
        <v>8.9</v>
      </c>
      <c r="L194">
        <v>45.5</v>
      </c>
      <c r="M194">
        <v>1.9</v>
      </c>
      <c r="N194">
        <v>4.9000000000000004</v>
      </c>
      <c r="O194">
        <v>39.200000000000003</v>
      </c>
      <c r="P194">
        <v>1.3</v>
      </c>
      <c r="Q194">
        <v>1.6</v>
      </c>
      <c r="R194">
        <v>83.3</v>
      </c>
      <c r="S194">
        <v>1.3</v>
      </c>
      <c r="T194">
        <v>3.5</v>
      </c>
      <c r="U194">
        <v>4.8</v>
      </c>
      <c r="V194">
        <v>1.3</v>
      </c>
      <c r="W194">
        <v>0.7</v>
      </c>
      <c r="X194">
        <v>0.6</v>
      </c>
      <c r="Y194">
        <v>0</v>
      </c>
      <c r="Z194">
        <v>1.5</v>
      </c>
      <c r="AA194">
        <v>20.2</v>
      </c>
      <c r="AB194">
        <v>2</v>
      </c>
      <c r="AC194">
        <v>0</v>
      </c>
      <c r="AD194">
        <v>3.5</v>
      </c>
    </row>
    <row r="195" spans="1:30" x14ac:dyDescent="0.3">
      <c r="A195">
        <v>194</v>
      </c>
      <c r="B195" s="207" t="s">
        <v>305</v>
      </c>
      <c r="C195" t="s">
        <v>116</v>
      </c>
      <c r="D195">
        <v>27</v>
      </c>
      <c r="E195">
        <v>14</v>
      </c>
      <c r="F195">
        <v>5</v>
      </c>
      <c r="G195">
        <v>9</v>
      </c>
      <c r="H195">
        <v>23.7</v>
      </c>
      <c r="I195">
        <v>10.6</v>
      </c>
      <c r="J195">
        <v>3.5</v>
      </c>
      <c r="K195">
        <v>6.7</v>
      </c>
      <c r="L195">
        <v>52.1</v>
      </c>
      <c r="M195">
        <v>1.2</v>
      </c>
      <c r="N195">
        <v>2.8</v>
      </c>
      <c r="O195">
        <v>43.6</v>
      </c>
      <c r="P195">
        <v>2.4</v>
      </c>
      <c r="Q195">
        <v>3.1</v>
      </c>
      <c r="R195">
        <v>79.099999999999994</v>
      </c>
      <c r="S195">
        <v>1</v>
      </c>
      <c r="T195">
        <v>3.1</v>
      </c>
      <c r="U195">
        <v>4.0999999999999996</v>
      </c>
      <c r="V195">
        <v>2.2000000000000002</v>
      </c>
      <c r="W195">
        <v>0.7</v>
      </c>
      <c r="X195">
        <v>0.7</v>
      </c>
      <c r="Y195">
        <v>0.3</v>
      </c>
      <c r="Z195">
        <v>0.7</v>
      </c>
      <c r="AA195">
        <v>21.2</v>
      </c>
      <c r="AB195">
        <v>0</v>
      </c>
      <c r="AC195">
        <v>0</v>
      </c>
      <c r="AD195">
        <v>-0.6</v>
      </c>
    </row>
    <row r="196" spans="1:30" x14ac:dyDescent="0.3">
      <c r="A196">
        <v>195</v>
      </c>
      <c r="B196" s="207" t="s">
        <v>309</v>
      </c>
      <c r="C196" t="s">
        <v>106</v>
      </c>
      <c r="D196">
        <v>37</v>
      </c>
      <c r="E196">
        <v>12</v>
      </c>
      <c r="F196">
        <v>8</v>
      </c>
      <c r="G196">
        <v>4</v>
      </c>
      <c r="H196">
        <v>23.6</v>
      </c>
      <c r="I196">
        <v>2.2999999999999998</v>
      </c>
      <c r="J196">
        <v>0.9</v>
      </c>
      <c r="K196">
        <v>2.8</v>
      </c>
      <c r="L196">
        <v>33.299999999999997</v>
      </c>
      <c r="M196">
        <v>0.4</v>
      </c>
      <c r="N196">
        <v>2.1</v>
      </c>
      <c r="O196">
        <v>20</v>
      </c>
      <c r="P196">
        <v>0</v>
      </c>
      <c r="Q196">
        <v>0.1</v>
      </c>
      <c r="R196">
        <v>0</v>
      </c>
      <c r="S196">
        <v>0.9</v>
      </c>
      <c r="T196">
        <v>2.2000000000000002</v>
      </c>
      <c r="U196">
        <v>3.1</v>
      </c>
      <c r="V196">
        <v>0.8</v>
      </c>
      <c r="W196">
        <v>0.3</v>
      </c>
      <c r="X196">
        <v>0.8</v>
      </c>
      <c r="Y196">
        <v>0.2</v>
      </c>
      <c r="Z196">
        <v>2.2999999999999998</v>
      </c>
      <c r="AA196">
        <v>10</v>
      </c>
      <c r="AB196">
        <v>0</v>
      </c>
      <c r="AC196">
        <v>0</v>
      </c>
      <c r="AD196">
        <v>0.3</v>
      </c>
    </row>
    <row r="197" spans="1:30" x14ac:dyDescent="0.3">
      <c r="A197">
        <v>196</v>
      </c>
      <c r="B197" s="207" t="s">
        <v>200</v>
      </c>
      <c r="C197" t="s">
        <v>96</v>
      </c>
      <c r="D197">
        <v>28</v>
      </c>
      <c r="E197">
        <v>7</v>
      </c>
      <c r="F197">
        <v>1</v>
      </c>
      <c r="G197">
        <v>6</v>
      </c>
      <c r="H197">
        <v>23.6</v>
      </c>
      <c r="I197">
        <v>10.7</v>
      </c>
      <c r="J197">
        <v>4.3</v>
      </c>
      <c r="K197">
        <v>8.9</v>
      </c>
      <c r="L197">
        <v>48.4</v>
      </c>
      <c r="M197">
        <v>0.6</v>
      </c>
      <c r="N197">
        <v>2.7</v>
      </c>
      <c r="O197">
        <v>21.1</v>
      </c>
      <c r="P197">
        <v>1.6</v>
      </c>
      <c r="Q197">
        <v>3.3</v>
      </c>
      <c r="R197">
        <v>47.8</v>
      </c>
      <c r="S197">
        <v>1.6</v>
      </c>
      <c r="T197">
        <v>5</v>
      </c>
      <c r="U197">
        <v>6.6</v>
      </c>
      <c r="V197">
        <v>2.7</v>
      </c>
      <c r="W197">
        <v>1.3</v>
      </c>
      <c r="X197">
        <v>0.6</v>
      </c>
      <c r="Y197">
        <v>0.7</v>
      </c>
      <c r="Z197">
        <v>3.3</v>
      </c>
      <c r="AA197">
        <v>25.2</v>
      </c>
      <c r="AB197">
        <v>2</v>
      </c>
      <c r="AC197">
        <v>0</v>
      </c>
      <c r="AD197">
        <v>-5.4</v>
      </c>
    </row>
    <row r="198" spans="1:30" x14ac:dyDescent="0.3">
      <c r="A198">
        <v>197</v>
      </c>
      <c r="B198" s="207" t="s">
        <v>64</v>
      </c>
      <c r="C198" t="s">
        <v>58</v>
      </c>
      <c r="D198">
        <v>29</v>
      </c>
      <c r="E198">
        <v>12</v>
      </c>
      <c r="F198">
        <v>7</v>
      </c>
      <c r="G198">
        <v>5</v>
      </c>
      <c r="H198">
        <v>23.5</v>
      </c>
      <c r="I198">
        <v>10.6</v>
      </c>
      <c r="J198">
        <v>3.5</v>
      </c>
      <c r="K198">
        <v>7.8</v>
      </c>
      <c r="L198">
        <v>44.7</v>
      </c>
      <c r="M198">
        <v>1.4</v>
      </c>
      <c r="N198">
        <v>3.6</v>
      </c>
      <c r="O198">
        <v>39.5</v>
      </c>
      <c r="P198">
        <v>2.2000000000000002</v>
      </c>
      <c r="Q198">
        <v>2.4</v>
      </c>
      <c r="R198">
        <v>89.7</v>
      </c>
      <c r="S198">
        <v>0.2</v>
      </c>
      <c r="T198">
        <v>2.1</v>
      </c>
      <c r="U198">
        <v>2.2999999999999998</v>
      </c>
      <c r="V198">
        <v>1.8</v>
      </c>
      <c r="W198">
        <v>1.7</v>
      </c>
      <c r="X198">
        <v>0.6</v>
      </c>
      <c r="Y198">
        <v>0.1</v>
      </c>
      <c r="Z198">
        <v>2.2999999999999998</v>
      </c>
      <c r="AA198">
        <v>16.2</v>
      </c>
      <c r="AB198">
        <v>0</v>
      </c>
      <c r="AC198">
        <v>0</v>
      </c>
      <c r="AD198">
        <v>-0.7</v>
      </c>
    </row>
    <row r="199" spans="1:30" x14ac:dyDescent="0.3">
      <c r="A199">
        <v>198</v>
      </c>
      <c r="B199" s="207" t="s">
        <v>2202</v>
      </c>
      <c r="C199" t="s">
        <v>90</v>
      </c>
      <c r="D199">
        <v>35</v>
      </c>
      <c r="E199">
        <v>14</v>
      </c>
      <c r="F199">
        <v>10</v>
      </c>
      <c r="G199">
        <v>4</v>
      </c>
      <c r="H199">
        <v>23.5</v>
      </c>
      <c r="I199">
        <v>8.9</v>
      </c>
      <c r="J199">
        <v>3</v>
      </c>
      <c r="K199">
        <v>5.7</v>
      </c>
      <c r="L199">
        <v>52.5</v>
      </c>
      <c r="M199">
        <v>2.5</v>
      </c>
      <c r="N199">
        <v>4.8</v>
      </c>
      <c r="O199">
        <v>52.2</v>
      </c>
      <c r="P199">
        <v>0.4</v>
      </c>
      <c r="Q199">
        <v>0.4</v>
      </c>
      <c r="R199">
        <v>100</v>
      </c>
      <c r="S199">
        <v>0.4</v>
      </c>
      <c r="T199">
        <v>2.8</v>
      </c>
      <c r="U199">
        <v>3.1</v>
      </c>
      <c r="V199">
        <v>3.6</v>
      </c>
      <c r="W199">
        <v>1.3</v>
      </c>
      <c r="X199">
        <v>0.9</v>
      </c>
      <c r="Y199">
        <v>0.1</v>
      </c>
      <c r="Z199">
        <v>1.9</v>
      </c>
      <c r="AA199">
        <v>19.8</v>
      </c>
      <c r="AB199">
        <v>0</v>
      </c>
      <c r="AC199">
        <v>0</v>
      </c>
      <c r="AD199">
        <v>0.5</v>
      </c>
    </row>
    <row r="200" spans="1:30" x14ac:dyDescent="0.3">
      <c r="A200">
        <v>199</v>
      </c>
      <c r="B200" s="207" t="s">
        <v>2196</v>
      </c>
      <c r="C200" t="s">
        <v>137</v>
      </c>
      <c r="D200">
        <v>30</v>
      </c>
      <c r="E200">
        <v>11</v>
      </c>
      <c r="F200">
        <v>5</v>
      </c>
      <c r="G200">
        <v>6</v>
      </c>
      <c r="H200">
        <v>23.4</v>
      </c>
      <c r="I200">
        <v>9</v>
      </c>
      <c r="J200">
        <v>3</v>
      </c>
      <c r="K200">
        <v>7.7</v>
      </c>
      <c r="L200">
        <v>38.799999999999997</v>
      </c>
      <c r="M200">
        <v>1.8</v>
      </c>
      <c r="N200">
        <v>4.5</v>
      </c>
      <c r="O200">
        <v>40.799999999999997</v>
      </c>
      <c r="P200">
        <v>1.2</v>
      </c>
      <c r="Q200">
        <v>1.5</v>
      </c>
      <c r="R200">
        <v>81.3</v>
      </c>
      <c r="S200">
        <v>0.3</v>
      </c>
      <c r="T200">
        <v>2.4</v>
      </c>
      <c r="U200">
        <v>2.6</v>
      </c>
      <c r="V200">
        <v>2.4</v>
      </c>
      <c r="W200">
        <v>2.2000000000000002</v>
      </c>
      <c r="X200">
        <v>0.8</v>
      </c>
      <c r="Y200">
        <v>0.5</v>
      </c>
      <c r="Z200">
        <v>2.1</v>
      </c>
      <c r="AA200">
        <v>17.3</v>
      </c>
      <c r="AB200">
        <v>0</v>
      </c>
      <c r="AC200">
        <v>0</v>
      </c>
      <c r="AD200">
        <v>-2.2000000000000002</v>
      </c>
    </row>
    <row r="201" spans="1:30" x14ac:dyDescent="0.3">
      <c r="A201">
        <v>200</v>
      </c>
      <c r="B201" s="207" t="s">
        <v>2351</v>
      </c>
      <c r="C201" t="s">
        <v>127</v>
      </c>
      <c r="D201">
        <v>29</v>
      </c>
      <c r="E201">
        <v>15</v>
      </c>
      <c r="F201">
        <v>6</v>
      </c>
      <c r="G201">
        <v>9</v>
      </c>
      <c r="H201">
        <v>23.3</v>
      </c>
      <c r="I201">
        <v>11.1</v>
      </c>
      <c r="J201">
        <v>4.5</v>
      </c>
      <c r="K201">
        <v>9.1</v>
      </c>
      <c r="L201">
        <v>49.3</v>
      </c>
      <c r="M201">
        <v>0.7</v>
      </c>
      <c r="N201">
        <v>1.9</v>
      </c>
      <c r="O201">
        <v>39.299999999999997</v>
      </c>
      <c r="P201">
        <v>1.5</v>
      </c>
      <c r="Q201">
        <v>2</v>
      </c>
      <c r="R201">
        <v>73.3</v>
      </c>
      <c r="S201">
        <v>0.5</v>
      </c>
      <c r="T201">
        <v>3.7</v>
      </c>
      <c r="U201">
        <v>4.0999999999999996</v>
      </c>
      <c r="V201">
        <v>5.2</v>
      </c>
      <c r="W201">
        <v>1.3</v>
      </c>
      <c r="X201">
        <v>1.1000000000000001</v>
      </c>
      <c r="Y201">
        <v>0.4</v>
      </c>
      <c r="Z201">
        <v>2.6</v>
      </c>
      <c r="AA201">
        <v>27</v>
      </c>
      <c r="AB201">
        <v>1</v>
      </c>
      <c r="AC201">
        <v>0</v>
      </c>
      <c r="AD201">
        <v>-4.4000000000000004</v>
      </c>
    </row>
    <row r="202" spans="1:30" x14ac:dyDescent="0.3">
      <c r="A202">
        <v>201</v>
      </c>
      <c r="B202" s="207" t="s">
        <v>379</v>
      </c>
      <c r="C202" t="s">
        <v>131</v>
      </c>
      <c r="D202">
        <v>31</v>
      </c>
      <c r="E202">
        <v>13</v>
      </c>
      <c r="F202">
        <v>6</v>
      </c>
      <c r="G202">
        <v>7</v>
      </c>
      <c r="H202">
        <v>23.3</v>
      </c>
      <c r="I202">
        <v>10.8</v>
      </c>
      <c r="J202">
        <v>4.7</v>
      </c>
      <c r="K202">
        <v>8.6</v>
      </c>
      <c r="L202">
        <v>54.5</v>
      </c>
      <c r="M202">
        <v>0.5</v>
      </c>
      <c r="N202">
        <v>1.1000000000000001</v>
      </c>
      <c r="O202">
        <v>42.9</v>
      </c>
      <c r="P202">
        <v>0.9</v>
      </c>
      <c r="Q202">
        <v>1.2</v>
      </c>
      <c r="R202">
        <v>80</v>
      </c>
      <c r="S202">
        <v>0.7</v>
      </c>
      <c r="T202">
        <v>3.1</v>
      </c>
      <c r="U202">
        <v>3.8</v>
      </c>
      <c r="V202">
        <v>6.1</v>
      </c>
      <c r="W202">
        <v>2.2999999999999998</v>
      </c>
      <c r="X202">
        <v>1.5</v>
      </c>
      <c r="Y202">
        <v>0.4</v>
      </c>
      <c r="Z202">
        <v>1.6</v>
      </c>
      <c r="AA202">
        <v>27.9</v>
      </c>
      <c r="AB202">
        <v>1</v>
      </c>
      <c r="AC202">
        <v>0</v>
      </c>
      <c r="AD202">
        <v>2.5</v>
      </c>
    </row>
    <row r="203" spans="1:30" x14ac:dyDescent="0.3">
      <c r="A203">
        <v>202</v>
      </c>
      <c r="B203" s="207" t="s">
        <v>233</v>
      </c>
      <c r="C203" t="s">
        <v>119</v>
      </c>
      <c r="D203">
        <v>25</v>
      </c>
      <c r="E203">
        <v>14</v>
      </c>
      <c r="F203">
        <v>6</v>
      </c>
      <c r="G203">
        <v>8</v>
      </c>
      <c r="H203">
        <v>23.1</v>
      </c>
      <c r="I203">
        <v>8.4</v>
      </c>
      <c r="J203">
        <v>3.1</v>
      </c>
      <c r="K203">
        <v>4.8</v>
      </c>
      <c r="L203">
        <v>65.7</v>
      </c>
      <c r="M203">
        <v>0</v>
      </c>
      <c r="N203">
        <v>0</v>
      </c>
      <c r="O203">
        <v>0</v>
      </c>
      <c r="P203">
        <v>2.1</v>
      </c>
      <c r="Q203">
        <v>2.7</v>
      </c>
      <c r="R203">
        <v>78.900000000000006</v>
      </c>
      <c r="S203">
        <v>1.9</v>
      </c>
      <c r="T203">
        <v>6.4</v>
      </c>
      <c r="U203">
        <v>8.3000000000000007</v>
      </c>
      <c r="V203">
        <v>0.9</v>
      </c>
      <c r="W203">
        <v>1.1000000000000001</v>
      </c>
      <c r="X203">
        <v>0.1</v>
      </c>
      <c r="Y203">
        <v>1.4</v>
      </c>
      <c r="Z203">
        <v>2.7</v>
      </c>
      <c r="AA203">
        <v>23</v>
      </c>
      <c r="AB203">
        <v>5</v>
      </c>
      <c r="AC203">
        <v>0</v>
      </c>
      <c r="AD203">
        <v>-4.9000000000000004</v>
      </c>
    </row>
    <row r="204" spans="1:30" x14ac:dyDescent="0.3">
      <c r="A204">
        <v>203</v>
      </c>
      <c r="B204" s="207" t="s">
        <v>2156</v>
      </c>
      <c r="C204" t="s">
        <v>90</v>
      </c>
      <c r="D204">
        <v>30</v>
      </c>
      <c r="E204">
        <v>15</v>
      </c>
      <c r="F204">
        <v>11</v>
      </c>
      <c r="G204">
        <v>4</v>
      </c>
      <c r="H204">
        <v>22.9</v>
      </c>
      <c r="I204">
        <v>7.2</v>
      </c>
      <c r="J204">
        <v>2.5</v>
      </c>
      <c r="K204">
        <v>6.3</v>
      </c>
      <c r="L204">
        <v>40</v>
      </c>
      <c r="M204">
        <v>1.5</v>
      </c>
      <c r="N204">
        <v>4.9000000000000004</v>
      </c>
      <c r="O204">
        <v>30.1</v>
      </c>
      <c r="P204">
        <v>0.7</v>
      </c>
      <c r="Q204">
        <v>0.9</v>
      </c>
      <c r="R204">
        <v>76.900000000000006</v>
      </c>
      <c r="S204">
        <v>0.8</v>
      </c>
      <c r="T204">
        <v>3.6</v>
      </c>
      <c r="U204">
        <v>4.4000000000000004</v>
      </c>
      <c r="V204">
        <v>1.4</v>
      </c>
      <c r="W204">
        <v>0.5</v>
      </c>
      <c r="X204">
        <v>0.5</v>
      </c>
      <c r="Y204">
        <v>0.3</v>
      </c>
      <c r="Z204">
        <v>1.4</v>
      </c>
      <c r="AA204">
        <v>16.5</v>
      </c>
      <c r="AB204">
        <v>0</v>
      </c>
      <c r="AC204">
        <v>0</v>
      </c>
      <c r="AD204">
        <v>5.6</v>
      </c>
    </row>
    <row r="205" spans="1:30" x14ac:dyDescent="0.3">
      <c r="A205">
        <v>204</v>
      </c>
      <c r="B205" s="207" t="s">
        <v>226</v>
      </c>
      <c r="C205" t="s">
        <v>129</v>
      </c>
      <c r="D205">
        <v>29</v>
      </c>
      <c r="E205">
        <v>13</v>
      </c>
      <c r="F205">
        <v>8</v>
      </c>
      <c r="G205">
        <v>5</v>
      </c>
      <c r="H205">
        <v>22.9</v>
      </c>
      <c r="I205">
        <v>8.1999999999999993</v>
      </c>
      <c r="J205">
        <v>2.9</v>
      </c>
      <c r="K205">
        <v>6.7</v>
      </c>
      <c r="L205">
        <v>43.7</v>
      </c>
      <c r="M205">
        <v>1.6</v>
      </c>
      <c r="N205">
        <v>3.7</v>
      </c>
      <c r="O205">
        <v>43.8</v>
      </c>
      <c r="P205">
        <v>0.7</v>
      </c>
      <c r="Q205">
        <v>0.8</v>
      </c>
      <c r="R205">
        <v>81.8</v>
      </c>
      <c r="S205">
        <v>0.6</v>
      </c>
      <c r="T205">
        <v>1.8</v>
      </c>
      <c r="U205">
        <v>2.5</v>
      </c>
      <c r="V205">
        <v>1.6</v>
      </c>
      <c r="W205">
        <v>0.9</v>
      </c>
      <c r="X205">
        <v>0.8</v>
      </c>
      <c r="Y205">
        <v>0.5</v>
      </c>
      <c r="Z205">
        <v>1.8</v>
      </c>
      <c r="AA205">
        <v>16.5</v>
      </c>
      <c r="AB205">
        <v>0</v>
      </c>
      <c r="AC205">
        <v>0</v>
      </c>
      <c r="AD205">
        <v>3.3</v>
      </c>
    </row>
    <row r="206" spans="1:30" x14ac:dyDescent="0.3">
      <c r="A206">
        <v>205</v>
      </c>
      <c r="B206" s="207" t="s">
        <v>79</v>
      </c>
      <c r="C206" t="s">
        <v>71</v>
      </c>
      <c r="D206">
        <v>32</v>
      </c>
      <c r="E206">
        <v>15</v>
      </c>
      <c r="F206">
        <v>8</v>
      </c>
      <c r="G206">
        <v>7</v>
      </c>
      <c r="H206">
        <v>22.8</v>
      </c>
      <c r="I206">
        <v>5.3</v>
      </c>
      <c r="J206">
        <v>1.9</v>
      </c>
      <c r="K206">
        <v>5.5</v>
      </c>
      <c r="L206">
        <v>35.4</v>
      </c>
      <c r="M206">
        <v>1.2</v>
      </c>
      <c r="N206">
        <v>3.5</v>
      </c>
      <c r="O206">
        <v>34.6</v>
      </c>
      <c r="P206">
        <v>0.3</v>
      </c>
      <c r="Q206">
        <v>0.4</v>
      </c>
      <c r="R206">
        <v>66.7</v>
      </c>
      <c r="S206">
        <v>1.2</v>
      </c>
      <c r="T206">
        <v>3.3</v>
      </c>
      <c r="U206">
        <v>4.5</v>
      </c>
      <c r="V206">
        <v>1.3</v>
      </c>
      <c r="W206">
        <v>0.8</v>
      </c>
      <c r="X206">
        <v>0.5</v>
      </c>
      <c r="Y206">
        <v>1.3</v>
      </c>
      <c r="Z206">
        <v>2.1</v>
      </c>
      <c r="AA206">
        <v>17.3</v>
      </c>
      <c r="AB206">
        <v>0</v>
      </c>
      <c r="AC206">
        <v>0</v>
      </c>
      <c r="AD206">
        <v>-2.1</v>
      </c>
    </row>
    <row r="207" spans="1:30" x14ac:dyDescent="0.3">
      <c r="A207">
        <v>206</v>
      </c>
      <c r="B207" s="207" t="s">
        <v>39</v>
      </c>
      <c r="C207" t="s">
        <v>30</v>
      </c>
      <c r="D207">
        <v>29</v>
      </c>
      <c r="E207">
        <v>11</v>
      </c>
      <c r="F207">
        <v>8</v>
      </c>
      <c r="G207">
        <v>3</v>
      </c>
      <c r="H207">
        <v>22.7</v>
      </c>
      <c r="I207">
        <v>6.5</v>
      </c>
      <c r="J207">
        <v>2.2000000000000002</v>
      </c>
      <c r="K207">
        <v>4.7</v>
      </c>
      <c r="L207">
        <v>46.2</v>
      </c>
      <c r="M207">
        <v>0.9</v>
      </c>
      <c r="N207">
        <v>2.8</v>
      </c>
      <c r="O207">
        <v>32.299999999999997</v>
      </c>
      <c r="P207">
        <v>1.2</v>
      </c>
      <c r="Q207">
        <v>1.4</v>
      </c>
      <c r="R207">
        <v>86.7</v>
      </c>
      <c r="S207">
        <v>0.7</v>
      </c>
      <c r="T207">
        <v>1.6</v>
      </c>
      <c r="U207">
        <v>2.4</v>
      </c>
      <c r="V207">
        <v>2</v>
      </c>
      <c r="W207">
        <v>0.9</v>
      </c>
      <c r="X207">
        <v>1</v>
      </c>
      <c r="Y207">
        <v>0.5</v>
      </c>
      <c r="Z207">
        <v>2</v>
      </c>
      <c r="AA207">
        <v>15.7</v>
      </c>
      <c r="AB207">
        <v>0</v>
      </c>
      <c r="AC207">
        <v>0</v>
      </c>
      <c r="AD207">
        <v>2.5</v>
      </c>
    </row>
    <row r="208" spans="1:30" x14ac:dyDescent="0.3">
      <c r="A208">
        <v>207</v>
      </c>
      <c r="B208" s="207" t="s">
        <v>260</v>
      </c>
      <c r="C208" t="s">
        <v>92</v>
      </c>
      <c r="D208">
        <v>26</v>
      </c>
      <c r="E208">
        <v>15</v>
      </c>
      <c r="F208">
        <v>11</v>
      </c>
      <c r="G208">
        <v>4</v>
      </c>
      <c r="H208">
        <v>22.7</v>
      </c>
      <c r="I208">
        <v>11.1</v>
      </c>
      <c r="J208">
        <v>3.7</v>
      </c>
      <c r="K208">
        <v>6.8</v>
      </c>
      <c r="L208">
        <v>53.9</v>
      </c>
      <c r="M208">
        <v>3.1</v>
      </c>
      <c r="N208">
        <v>5.5</v>
      </c>
      <c r="O208">
        <v>55.4</v>
      </c>
      <c r="P208">
        <v>0.7</v>
      </c>
      <c r="Q208">
        <v>0.8</v>
      </c>
      <c r="R208">
        <v>91.7</v>
      </c>
      <c r="S208">
        <v>0.3</v>
      </c>
      <c r="T208">
        <v>2.8</v>
      </c>
      <c r="U208">
        <v>3.1</v>
      </c>
      <c r="V208">
        <v>2.4</v>
      </c>
      <c r="W208">
        <v>0.8</v>
      </c>
      <c r="X208">
        <v>0.7</v>
      </c>
      <c r="Y208">
        <v>0</v>
      </c>
      <c r="Z208">
        <v>1.3</v>
      </c>
      <c r="AA208">
        <v>19.899999999999999</v>
      </c>
      <c r="AB208">
        <v>0</v>
      </c>
      <c r="AC208">
        <v>0</v>
      </c>
      <c r="AD208">
        <v>3.5</v>
      </c>
    </row>
    <row r="209" spans="1:30" x14ac:dyDescent="0.3">
      <c r="A209">
        <v>208</v>
      </c>
      <c r="B209" s="207" t="s">
        <v>272</v>
      </c>
      <c r="C209" t="s">
        <v>146</v>
      </c>
      <c r="D209">
        <v>27</v>
      </c>
      <c r="E209">
        <v>9</v>
      </c>
      <c r="F209">
        <v>4</v>
      </c>
      <c r="G209">
        <v>5</v>
      </c>
      <c r="H209">
        <v>22.7</v>
      </c>
      <c r="I209">
        <v>10.9</v>
      </c>
      <c r="J209">
        <v>4</v>
      </c>
      <c r="K209">
        <v>7.9</v>
      </c>
      <c r="L209">
        <v>50.7</v>
      </c>
      <c r="M209">
        <v>0.4</v>
      </c>
      <c r="N209">
        <v>1.7</v>
      </c>
      <c r="O209">
        <v>26.7</v>
      </c>
      <c r="P209">
        <v>2.4</v>
      </c>
      <c r="Q209">
        <v>3</v>
      </c>
      <c r="R209">
        <v>81.5</v>
      </c>
      <c r="S209">
        <v>0.9</v>
      </c>
      <c r="T209">
        <v>3.1</v>
      </c>
      <c r="U209">
        <v>4</v>
      </c>
      <c r="V209">
        <v>3</v>
      </c>
      <c r="W209">
        <v>1.3</v>
      </c>
      <c r="X209">
        <v>0.8</v>
      </c>
      <c r="Y209">
        <v>0.3</v>
      </c>
      <c r="Z209">
        <v>3.7</v>
      </c>
      <c r="AA209">
        <v>22.2</v>
      </c>
      <c r="AB209">
        <v>0</v>
      </c>
      <c r="AC209">
        <v>0</v>
      </c>
      <c r="AD209">
        <v>1.9</v>
      </c>
    </row>
    <row r="210" spans="1:30" x14ac:dyDescent="0.3">
      <c r="A210">
        <v>209</v>
      </c>
      <c r="B210" s="207" t="s">
        <v>246</v>
      </c>
      <c r="C210" t="s">
        <v>92</v>
      </c>
      <c r="D210">
        <v>22</v>
      </c>
      <c r="E210">
        <v>15</v>
      </c>
      <c r="F210">
        <v>11</v>
      </c>
      <c r="G210">
        <v>4</v>
      </c>
      <c r="H210">
        <v>22.5</v>
      </c>
      <c r="I210">
        <v>8.1</v>
      </c>
      <c r="J210">
        <v>2.9</v>
      </c>
      <c r="K210">
        <v>6.4</v>
      </c>
      <c r="L210">
        <v>44.8</v>
      </c>
      <c r="M210">
        <v>0.9</v>
      </c>
      <c r="N210">
        <v>3</v>
      </c>
      <c r="O210">
        <v>31.1</v>
      </c>
      <c r="P210">
        <v>1.4</v>
      </c>
      <c r="Q210">
        <v>1.7</v>
      </c>
      <c r="R210">
        <v>80.8</v>
      </c>
      <c r="S210">
        <v>1.3</v>
      </c>
      <c r="T210">
        <v>3.9</v>
      </c>
      <c r="U210">
        <v>5.0999999999999996</v>
      </c>
      <c r="V210">
        <v>1.4</v>
      </c>
      <c r="W210">
        <v>0.9</v>
      </c>
      <c r="X210">
        <v>0.3</v>
      </c>
      <c r="Y210">
        <v>0.5</v>
      </c>
      <c r="Z210">
        <v>1.8</v>
      </c>
      <c r="AA210">
        <v>17.7</v>
      </c>
      <c r="AB210">
        <v>1</v>
      </c>
      <c r="AC210">
        <v>0</v>
      </c>
      <c r="AD210">
        <v>1.7</v>
      </c>
    </row>
    <row r="211" spans="1:30" x14ac:dyDescent="0.3">
      <c r="A211">
        <v>210</v>
      </c>
      <c r="B211" s="207" t="s">
        <v>238</v>
      </c>
      <c r="C211" t="s">
        <v>129</v>
      </c>
      <c r="D211">
        <v>25</v>
      </c>
      <c r="E211">
        <v>15</v>
      </c>
      <c r="F211">
        <v>8</v>
      </c>
      <c r="G211">
        <v>7</v>
      </c>
      <c r="H211">
        <v>22.5</v>
      </c>
      <c r="I211">
        <v>9</v>
      </c>
      <c r="J211">
        <v>3.3</v>
      </c>
      <c r="K211">
        <v>7.1</v>
      </c>
      <c r="L211">
        <v>47.2</v>
      </c>
      <c r="M211">
        <v>0.7</v>
      </c>
      <c r="N211">
        <v>2.5</v>
      </c>
      <c r="O211">
        <v>27</v>
      </c>
      <c r="P211">
        <v>1.7</v>
      </c>
      <c r="Q211">
        <v>1.9</v>
      </c>
      <c r="R211">
        <v>89.3</v>
      </c>
      <c r="S211">
        <v>0.5</v>
      </c>
      <c r="T211">
        <v>3.3</v>
      </c>
      <c r="U211">
        <v>3.9</v>
      </c>
      <c r="V211">
        <v>2.6</v>
      </c>
      <c r="W211">
        <v>1.5</v>
      </c>
      <c r="X211">
        <v>0.3</v>
      </c>
      <c r="Y211">
        <v>0</v>
      </c>
      <c r="Z211">
        <v>1.3</v>
      </c>
      <c r="AA211">
        <v>16.899999999999999</v>
      </c>
      <c r="AB211">
        <v>0</v>
      </c>
      <c r="AC211">
        <v>0</v>
      </c>
      <c r="AD211">
        <v>1.4</v>
      </c>
    </row>
    <row r="212" spans="1:30" x14ac:dyDescent="0.3">
      <c r="A212">
        <v>211</v>
      </c>
      <c r="B212" s="207" t="s">
        <v>575</v>
      </c>
      <c r="C212" t="s">
        <v>122</v>
      </c>
      <c r="D212">
        <v>31</v>
      </c>
      <c r="E212">
        <v>4</v>
      </c>
      <c r="F212">
        <v>0</v>
      </c>
      <c r="G212">
        <v>4</v>
      </c>
      <c r="H212">
        <v>22.2</v>
      </c>
      <c r="I212">
        <v>10.8</v>
      </c>
      <c r="J212">
        <v>3.3</v>
      </c>
      <c r="K212">
        <v>9.8000000000000007</v>
      </c>
      <c r="L212">
        <v>33.299999999999997</v>
      </c>
      <c r="M212">
        <v>1.5</v>
      </c>
      <c r="N212">
        <v>6.3</v>
      </c>
      <c r="O212">
        <v>24</v>
      </c>
      <c r="P212">
        <v>2.8</v>
      </c>
      <c r="Q212">
        <v>3.3</v>
      </c>
      <c r="R212">
        <v>84.6</v>
      </c>
      <c r="S212">
        <v>0.3</v>
      </c>
      <c r="T212">
        <v>4.3</v>
      </c>
      <c r="U212">
        <v>4.5</v>
      </c>
      <c r="V212">
        <v>2.8</v>
      </c>
      <c r="W212">
        <v>1</v>
      </c>
      <c r="X212">
        <v>0.8</v>
      </c>
      <c r="Y212">
        <v>0.3</v>
      </c>
      <c r="Z212">
        <v>1.8</v>
      </c>
      <c r="AA212">
        <v>22.3</v>
      </c>
      <c r="AB212">
        <v>0</v>
      </c>
      <c r="AC212">
        <v>0</v>
      </c>
      <c r="AD212">
        <v>-1.3</v>
      </c>
    </row>
    <row r="213" spans="1:30" x14ac:dyDescent="0.3">
      <c r="A213">
        <v>212</v>
      </c>
      <c r="B213" s="207" t="s">
        <v>358</v>
      </c>
      <c r="C213" t="s">
        <v>135</v>
      </c>
      <c r="D213">
        <v>34</v>
      </c>
      <c r="E213">
        <v>15</v>
      </c>
      <c r="F213">
        <v>7</v>
      </c>
      <c r="G213">
        <v>8</v>
      </c>
      <c r="H213">
        <v>22.1</v>
      </c>
      <c r="I213">
        <v>8</v>
      </c>
      <c r="J213">
        <v>2.7</v>
      </c>
      <c r="K213">
        <v>5.3</v>
      </c>
      <c r="L213">
        <v>51.9</v>
      </c>
      <c r="M213">
        <v>2.2999999999999998</v>
      </c>
      <c r="N213">
        <v>4.5999999999999996</v>
      </c>
      <c r="O213">
        <v>49.3</v>
      </c>
      <c r="P213">
        <v>0.3</v>
      </c>
      <c r="Q213">
        <v>0.3</v>
      </c>
      <c r="R213">
        <v>100</v>
      </c>
      <c r="S213">
        <v>0.6</v>
      </c>
      <c r="T213">
        <v>2.1</v>
      </c>
      <c r="U213">
        <v>2.7</v>
      </c>
      <c r="V213">
        <v>1.8</v>
      </c>
      <c r="W213">
        <v>0.7</v>
      </c>
      <c r="X213">
        <v>1.1000000000000001</v>
      </c>
      <c r="Y213">
        <v>0.1</v>
      </c>
      <c r="Z213">
        <v>1.5</v>
      </c>
      <c r="AA213">
        <v>16.600000000000001</v>
      </c>
      <c r="AB213">
        <v>0</v>
      </c>
      <c r="AC213">
        <v>0</v>
      </c>
      <c r="AD213">
        <v>3.1</v>
      </c>
    </row>
    <row r="214" spans="1:30" x14ac:dyDescent="0.3">
      <c r="A214">
        <v>213</v>
      </c>
      <c r="B214" s="207" t="s">
        <v>168</v>
      </c>
      <c r="C214" t="s">
        <v>88</v>
      </c>
      <c r="D214">
        <v>27</v>
      </c>
      <c r="E214">
        <v>14</v>
      </c>
      <c r="F214">
        <v>5</v>
      </c>
      <c r="G214">
        <v>9</v>
      </c>
      <c r="H214">
        <v>22</v>
      </c>
      <c r="I214">
        <v>14.1</v>
      </c>
      <c r="J214">
        <v>4.8</v>
      </c>
      <c r="K214">
        <v>10.1</v>
      </c>
      <c r="L214">
        <v>47.5</v>
      </c>
      <c r="M214">
        <v>0.9</v>
      </c>
      <c r="N214">
        <v>2.9</v>
      </c>
      <c r="O214">
        <v>31.7</v>
      </c>
      <c r="P214">
        <v>3.6</v>
      </c>
      <c r="Q214">
        <v>4.3</v>
      </c>
      <c r="R214">
        <v>83.3</v>
      </c>
      <c r="S214">
        <v>1.2</v>
      </c>
      <c r="T214">
        <v>4.5999999999999996</v>
      </c>
      <c r="U214">
        <v>5.8</v>
      </c>
      <c r="V214">
        <v>2.2000000000000002</v>
      </c>
      <c r="W214">
        <v>1.4</v>
      </c>
      <c r="X214">
        <v>0.4</v>
      </c>
      <c r="Y214">
        <v>0.6</v>
      </c>
      <c r="Z214">
        <v>2.2000000000000002</v>
      </c>
      <c r="AA214">
        <v>26.1</v>
      </c>
      <c r="AB214">
        <v>1</v>
      </c>
      <c r="AC214">
        <v>0</v>
      </c>
      <c r="AD214">
        <v>-2.2999999999999998</v>
      </c>
    </row>
    <row r="215" spans="1:30" x14ac:dyDescent="0.3">
      <c r="A215">
        <v>214</v>
      </c>
      <c r="B215" s="207" t="s">
        <v>368</v>
      </c>
      <c r="C215" t="s">
        <v>98</v>
      </c>
      <c r="D215">
        <v>20</v>
      </c>
      <c r="E215">
        <v>15</v>
      </c>
      <c r="F215">
        <v>9</v>
      </c>
      <c r="G215">
        <v>6</v>
      </c>
      <c r="H215">
        <v>21.8</v>
      </c>
      <c r="I215">
        <v>6.3</v>
      </c>
      <c r="J215">
        <v>2.1</v>
      </c>
      <c r="K215">
        <v>5.7</v>
      </c>
      <c r="L215">
        <v>37.6</v>
      </c>
      <c r="M215">
        <v>1</v>
      </c>
      <c r="N215">
        <v>3.1</v>
      </c>
      <c r="O215">
        <v>31.9</v>
      </c>
      <c r="P215">
        <v>1.1000000000000001</v>
      </c>
      <c r="Q215">
        <v>1.4</v>
      </c>
      <c r="R215">
        <v>76.2</v>
      </c>
      <c r="S215">
        <v>0.8</v>
      </c>
      <c r="T215">
        <v>4.7</v>
      </c>
      <c r="U215">
        <v>5.5</v>
      </c>
      <c r="V215">
        <v>1.7</v>
      </c>
      <c r="W215">
        <v>0.9</v>
      </c>
      <c r="X215">
        <v>0.7</v>
      </c>
      <c r="Y215">
        <v>0.5</v>
      </c>
      <c r="Z215">
        <v>3.2</v>
      </c>
      <c r="AA215">
        <v>18.100000000000001</v>
      </c>
      <c r="AB215">
        <v>0</v>
      </c>
      <c r="AC215">
        <v>0</v>
      </c>
      <c r="AD215">
        <v>-3.8</v>
      </c>
    </row>
    <row r="216" spans="1:30" x14ac:dyDescent="0.3">
      <c r="A216">
        <v>215</v>
      </c>
      <c r="B216" s="207" t="s">
        <v>386</v>
      </c>
      <c r="C216" t="s">
        <v>127</v>
      </c>
      <c r="D216">
        <v>27</v>
      </c>
      <c r="E216">
        <v>14</v>
      </c>
      <c r="F216">
        <v>6</v>
      </c>
      <c r="G216">
        <v>8</v>
      </c>
      <c r="H216">
        <v>21.8</v>
      </c>
      <c r="I216">
        <v>10.4</v>
      </c>
      <c r="J216">
        <v>3.4</v>
      </c>
      <c r="K216">
        <v>9.4</v>
      </c>
      <c r="L216">
        <v>36.6</v>
      </c>
      <c r="M216">
        <v>1.9</v>
      </c>
      <c r="N216">
        <v>5.3</v>
      </c>
      <c r="O216">
        <v>36.5</v>
      </c>
      <c r="P216">
        <v>1.6</v>
      </c>
      <c r="Q216">
        <v>1.7</v>
      </c>
      <c r="R216">
        <v>91.7</v>
      </c>
      <c r="S216">
        <v>0.6</v>
      </c>
      <c r="T216">
        <v>1.4</v>
      </c>
      <c r="U216">
        <v>2</v>
      </c>
      <c r="V216">
        <v>1.3</v>
      </c>
      <c r="W216">
        <v>0.9</v>
      </c>
      <c r="X216">
        <v>0.5</v>
      </c>
      <c r="Y216">
        <v>0.1</v>
      </c>
      <c r="Z216">
        <v>1.4</v>
      </c>
      <c r="AA216">
        <v>15.7</v>
      </c>
      <c r="AB216">
        <v>0</v>
      </c>
      <c r="AC216">
        <v>0</v>
      </c>
      <c r="AD216">
        <v>-5.6</v>
      </c>
    </row>
    <row r="217" spans="1:30" x14ac:dyDescent="0.3">
      <c r="A217">
        <v>216</v>
      </c>
      <c r="B217" s="207" t="s">
        <v>491</v>
      </c>
      <c r="C217" t="s">
        <v>116</v>
      </c>
      <c r="D217">
        <v>23</v>
      </c>
      <c r="E217">
        <v>12</v>
      </c>
      <c r="F217">
        <v>3</v>
      </c>
      <c r="G217">
        <v>9</v>
      </c>
      <c r="H217">
        <v>21.8</v>
      </c>
      <c r="I217">
        <v>9.5</v>
      </c>
      <c r="J217">
        <v>3.5</v>
      </c>
      <c r="K217">
        <v>8.1</v>
      </c>
      <c r="L217">
        <v>43.3</v>
      </c>
      <c r="M217">
        <v>1.2</v>
      </c>
      <c r="N217">
        <v>3.5</v>
      </c>
      <c r="O217">
        <v>33.299999999999997</v>
      </c>
      <c r="P217">
        <v>1.3</v>
      </c>
      <c r="Q217">
        <v>1.9</v>
      </c>
      <c r="R217">
        <v>69.599999999999994</v>
      </c>
      <c r="S217">
        <v>2.2999999999999998</v>
      </c>
      <c r="T217">
        <v>3.8</v>
      </c>
      <c r="U217">
        <v>6.1</v>
      </c>
      <c r="V217">
        <v>2.1</v>
      </c>
      <c r="W217">
        <v>1</v>
      </c>
      <c r="X217">
        <v>0.4</v>
      </c>
      <c r="Y217">
        <v>0.3</v>
      </c>
      <c r="Z217">
        <v>2.2999999999999998</v>
      </c>
      <c r="AA217">
        <v>21.2</v>
      </c>
      <c r="AB217">
        <v>0</v>
      </c>
      <c r="AC217">
        <v>0</v>
      </c>
      <c r="AD217">
        <v>-10.3</v>
      </c>
    </row>
    <row r="218" spans="1:30" x14ac:dyDescent="0.3">
      <c r="A218">
        <v>217</v>
      </c>
      <c r="B218" s="207" t="s">
        <v>248</v>
      </c>
      <c r="C218" t="s">
        <v>102</v>
      </c>
      <c r="D218">
        <v>24</v>
      </c>
      <c r="E218">
        <v>13</v>
      </c>
      <c r="F218">
        <v>6</v>
      </c>
      <c r="G218">
        <v>7</v>
      </c>
      <c r="H218">
        <v>21.7</v>
      </c>
      <c r="I218">
        <v>7.1</v>
      </c>
      <c r="J218">
        <v>2.4</v>
      </c>
      <c r="K218">
        <v>5.7</v>
      </c>
      <c r="L218">
        <v>41.9</v>
      </c>
      <c r="M218">
        <v>1.5</v>
      </c>
      <c r="N218">
        <v>4.0999999999999996</v>
      </c>
      <c r="O218">
        <v>35.799999999999997</v>
      </c>
      <c r="P218">
        <v>0.8</v>
      </c>
      <c r="Q218">
        <v>1.4</v>
      </c>
      <c r="R218">
        <v>61.1</v>
      </c>
      <c r="S218">
        <v>1.2</v>
      </c>
      <c r="T218">
        <v>3</v>
      </c>
      <c r="U218">
        <v>4.2</v>
      </c>
      <c r="V218">
        <v>1.1000000000000001</v>
      </c>
      <c r="W218">
        <v>0.9</v>
      </c>
      <c r="X218">
        <v>0.3</v>
      </c>
      <c r="Y218">
        <v>0.4</v>
      </c>
      <c r="Z218">
        <v>2.2999999999999998</v>
      </c>
      <c r="AA218">
        <v>14.8</v>
      </c>
      <c r="AB218">
        <v>0</v>
      </c>
      <c r="AC218">
        <v>0</v>
      </c>
      <c r="AD218">
        <v>1.8</v>
      </c>
    </row>
    <row r="219" spans="1:30" x14ac:dyDescent="0.3">
      <c r="A219">
        <v>218</v>
      </c>
      <c r="B219" s="207" t="s">
        <v>336</v>
      </c>
      <c r="C219" t="s">
        <v>122</v>
      </c>
      <c r="D219">
        <v>26</v>
      </c>
      <c r="E219">
        <v>12</v>
      </c>
      <c r="F219">
        <v>1</v>
      </c>
      <c r="G219">
        <v>11</v>
      </c>
      <c r="H219">
        <v>21.7</v>
      </c>
      <c r="I219">
        <v>8.6999999999999993</v>
      </c>
      <c r="J219">
        <v>3.3</v>
      </c>
      <c r="K219">
        <v>7.5</v>
      </c>
      <c r="L219">
        <v>43.3</v>
      </c>
      <c r="M219">
        <v>0.6</v>
      </c>
      <c r="N219">
        <v>2.6</v>
      </c>
      <c r="O219">
        <v>22.6</v>
      </c>
      <c r="P219">
        <v>1.6</v>
      </c>
      <c r="Q219">
        <v>2.1</v>
      </c>
      <c r="R219">
        <v>76</v>
      </c>
      <c r="S219">
        <v>1.3</v>
      </c>
      <c r="T219">
        <v>2.2999999999999998</v>
      </c>
      <c r="U219">
        <v>3.6</v>
      </c>
      <c r="V219">
        <v>0.8</v>
      </c>
      <c r="W219">
        <v>0.8</v>
      </c>
      <c r="X219">
        <v>0.8</v>
      </c>
      <c r="Y219">
        <v>0.3</v>
      </c>
      <c r="Z219">
        <v>3.1</v>
      </c>
      <c r="AA219">
        <v>16.399999999999999</v>
      </c>
      <c r="AB219">
        <v>0</v>
      </c>
      <c r="AC219">
        <v>0</v>
      </c>
      <c r="AD219">
        <v>-0.7</v>
      </c>
    </row>
    <row r="220" spans="1:30" x14ac:dyDescent="0.3">
      <c r="A220">
        <v>219</v>
      </c>
      <c r="B220" s="207" t="s">
        <v>291</v>
      </c>
      <c r="C220" t="s">
        <v>122</v>
      </c>
      <c r="D220">
        <v>19</v>
      </c>
      <c r="E220">
        <v>8</v>
      </c>
      <c r="F220">
        <v>1</v>
      </c>
      <c r="G220">
        <v>7</v>
      </c>
      <c r="H220">
        <v>21.4</v>
      </c>
      <c r="I220">
        <v>11.1</v>
      </c>
      <c r="J220">
        <v>4.5999999999999996</v>
      </c>
      <c r="K220">
        <v>7.6</v>
      </c>
      <c r="L220">
        <v>60.7</v>
      </c>
      <c r="M220">
        <v>0</v>
      </c>
      <c r="N220">
        <v>0.1</v>
      </c>
      <c r="O220">
        <v>0</v>
      </c>
      <c r="P220">
        <v>1.9</v>
      </c>
      <c r="Q220">
        <v>2.9</v>
      </c>
      <c r="R220">
        <v>65.2</v>
      </c>
      <c r="S220">
        <v>3.9</v>
      </c>
      <c r="T220">
        <v>4.5999999999999996</v>
      </c>
      <c r="U220">
        <v>8.5</v>
      </c>
      <c r="V220">
        <v>2.1</v>
      </c>
      <c r="W220">
        <v>1.5</v>
      </c>
      <c r="X220">
        <v>0.8</v>
      </c>
      <c r="Y220">
        <v>0.9</v>
      </c>
      <c r="Z220">
        <v>2.2999999999999998</v>
      </c>
      <c r="AA220">
        <v>27.9</v>
      </c>
      <c r="AB220">
        <v>4</v>
      </c>
      <c r="AC220">
        <v>0</v>
      </c>
      <c r="AD220">
        <v>-4.5</v>
      </c>
    </row>
    <row r="221" spans="1:30" x14ac:dyDescent="0.3">
      <c r="A221">
        <v>220</v>
      </c>
      <c r="B221" s="207" t="s">
        <v>2201</v>
      </c>
      <c r="C221" t="s">
        <v>102</v>
      </c>
      <c r="D221">
        <v>25</v>
      </c>
      <c r="E221">
        <v>7</v>
      </c>
      <c r="F221">
        <v>4</v>
      </c>
      <c r="G221">
        <v>3</v>
      </c>
      <c r="H221">
        <v>21.3</v>
      </c>
      <c r="I221">
        <v>6.3</v>
      </c>
      <c r="J221">
        <v>2.6</v>
      </c>
      <c r="K221">
        <v>3.7</v>
      </c>
      <c r="L221">
        <v>69.2</v>
      </c>
      <c r="M221">
        <v>0</v>
      </c>
      <c r="N221">
        <v>0</v>
      </c>
      <c r="O221">
        <v>0</v>
      </c>
      <c r="P221">
        <v>1.1000000000000001</v>
      </c>
      <c r="Q221">
        <v>1.9</v>
      </c>
      <c r="R221">
        <v>61.5</v>
      </c>
      <c r="S221">
        <v>2.2999999999999998</v>
      </c>
      <c r="T221">
        <v>5</v>
      </c>
      <c r="U221">
        <v>7.3</v>
      </c>
      <c r="V221">
        <v>0.7</v>
      </c>
      <c r="W221">
        <v>0.9</v>
      </c>
      <c r="X221">
        <v>0.7</v>
      </c>
      <c r="Y221">
        <v>1.9</v>
      </c>
      <c r="Z221">
        <v>2.6</v>
      </c>
      <c r="AA221">
        <v>23</v>
      </c>
      <c r="AB221">
        <v>1</v>
      </c>
      <c r="AC221">
        <v>0</v>
      </c>
      <c r="AD221">
        <v>-0.1</v>
      </c>
    </row>
    <row r="222" spans="1:30" x14ac:dyDescent="0.3">
      <c r="A222">
        <v>221</v>
      </c>
      <c r="B222" s="207" t="s">
        <v>325</v>
      </c>
      <c r="C222" t="s">
        <v>135</v>
      </c>
      <c r="D222">
        <v>26</v>
      </c>
      <c r="E222">
        <v>15</v>
      </c>
      <c r="F222">
        <v>7</v>
      </c>
      <c r="G222">
        <v>8</v>
      </c>
      <c r="H222">
        <v>21.3</v>
      </c>
      <c r="I222">
        <v>7.9</v>
      </c>
      <c r="J222">
        <v>2.9</v>
      </c>
      <c r="K222">
        <v>5.5</v>
      </c>
      <c r="L222">
        <v>53</v>
      </c>
      <c r="M222">
        <v>0.9</v>
      </c>
      <c r="N222">
        <v>2.2999999999999998</v>
      </c>
      <c r="O222">
        <v>37.1</v>
      </c>
      <c r="P222">
        <v>1.2</v>
      </c>
      <c r="Q222">
        <v>1.5</v>
      </c>
      <c r="R222">
        <v>81.8</v>
      </c>
      <c r="S222">
        <v>1</v>
      </c>
      <c r="T222">
        <v>1.5</v>
      </c>
      <c r="U222">
        <v>2.5</v>
      </c>
      <c r="V222">
        <v>2.8</v>
      </c>
      <c r="W222">
        <v>1.1000000000000001</v>
      </c>
      <c r="X222">
        <v>0.5</v>
      </c>
      <c r="Y222">
        <v>0.1</v>
      </c>
      <c r="Z222">
        <v>1.9</v>
      </c>
      <c r="AA222">
        <v>15.6</v>
      </c>
      <c r="AB222">
        <v>0</v>
      </c>
      <c r="AC222">
        <v>0</v>
      </c>
      <c r="AD222">
        <v>0.2</v>
      </c>
    </row>
    <row r="223" spans="1:30" x14ac:dyDescent="0.3">
      <c r="A223">
        <v>222</v>
      </c>
      <c r="B223" s="207" t="s">
        <v>225</v>
      </c>
      <c r="C223" t="s">
        <v>116</v>
      </c>
      <c r="D223">
        <v>31</v>
      </c>
      <c r="E223">
        <v>10</v>
      </c>
      <c r="F223">
        <v>4</v>
      </c>
      <c r="G223">
        <v>6</v>
      </c>
      <c r="H223">
        <v>21.2</v>
      </c>
      <c r="I223">
        <v>10.7</v>
      </c>
      <c r="J223">
        <v>3.8</v>
      </c>
      <c r="K223">
        <v>8.8000000000000007</v>
      </c>
      <c r="L223">
        <v>43.2</v>
      </c>
      <c r="M223">
        <v>2.4</v>
      </c>
      <c r="N223">
        <v>5.6</v>
      </c>
      <c r="O223">
        <v>42.9</v>
      </c>
      <c r="P223">
        <v>0.7</v>
      </c>
      <c r="Q223">
        <v>1</v>
      </c>
      <c r="R223">
        <v>70</v>
      </c>
      <c r="S223">
        <v>0.5</v>
      </c>
      <c r="T223">
        <v>1.8</v>
      </c>
      <c r="U223">
        <v>2.2999999999999998</v>
      </c>
      <c r="V223">
        <v>1.3</v>
      </c>
      <c r="W223">
        <v>1</v>
      </c>
      <c r="X223">
        <v>0.4</v>
      </c>
      <c r="Y223">
        <v>0</v>
      </c>
      <c r="Z223">
        <v>2</v>
      </c>
      <c r="AA223">
        <v>15.6</v>
      </c>
      <c r="AB223">
        <v>0</v>
      </c>
      <c r="AC223">
        <v>0</v>
      </c>
      <c r="AD223">
        <v>-3.9</v>
      </c>
    </row>
    <row r="224" spans="1:30" x14ac:dyDescent="0.3">
      <c r="A224">
        <v>223</v>
      </c>
      <c r="B224" s="207" t="s">
        <v>576</v>
      </c>
      <c r="C224" t="s">
        <v>119</v>
      </c>
      <c r="D224">
        <v>21</v>
      </c>
      <c r="E224">
        <v>1</v>
      </c>
      <c r="F224">
        <v>1</v>
      </c>
      <c r="G224">
        <v>0</v>
      </c>
      <c r="H224">
        <v>21</v>
      </c>
      <c r="I224">
        <v>18</v>
      </c>
      <c r="J224">
        <v>6</v>
      </c>
      <c r="K224">
        <v>9</v>
      </c>
      <c r="L224">
        <v>66.7</v>
      </c>
      <c r="M224">
        <v>6</v>
      </c>
      <c r="N224">
        <v>7</v>
      </c>
      <c r="O224">
        <v>85.7</v>
      </c>
      <c r="P224">
        <v>0</v>
      </c>
      <c r="Q224">
        <v>1</v>
      </c>
      <c r="R224">
        <v>0</v>
      </c>
      <c r="S224">
        <v>0</v>
      </c>
      <c r="T224">
        <v>6</v>
      </c>
      <c r="U224">
        <v>6</v>
      </c>
      <c r="V224">
        <v>5</v>
      </c>
      <c r="W224">
        <v>5</v>
      </c>
      <c r="X224">
        <v>0</v>
      </c>
      <c r="Y224">
        <v>0</v>
      </c>
      <c r="Z224">
        <v>3</v>
      </c>
      <c r="AA224">
        <v>27.7</v>
      </c>
      <c r="AB224">
        <v>0</v>
      </c>
      <c r="AC224">
        <v>0</v>
      </c>
      <c r="AD224">
        <v>14</v>
      </c>
    </row>
    <row r="225" spans="1:30" x14ac:dyDescent="0.3">
      <c r="A225">
        <v>224</v>
      </c>
      <c r="B225" s="207" t="s">
        <v>283</v>
      </c>
      <c r="C225" t="s">
        <v>135</v>
      </c>
      <c r="D225">
        <v>33</v>
      </c>
      <c r="E225">
        <v>15</v>
      </c>
      <c r="F225">
        <v>7</v>
      </c>
      <c r="G225">
        <v>8</v>
      </c>
      <c r="H225">
        <v>20.8</v>
      </c>
      <c r="I225">
        <v>7.9</v>
      </c>
      <c r="J225">
        <v>2.9</v>
      </c>
      <c r="K225">
        <v>4.0999999999999996</v>
      </c>
      <c r="L225">
        <v>70.5</v>
      </c>
      <c r="M225">
        <v>0</v>
      </c>
      <c r="N225">
        <v>0</v>
      </c>
      <c r="O225">
        <v>0</v>
      </c>
      <c r="P225">
        <v>2.1</v>
      </c>
      <c r="Q225">
        <v>2.9</v>
      </c>
      <c r="R225">
        <v>72.7</v>
      </c>
      <c r="S225">
        <v>2</v>
      </c>
      <c r="T225">
        <v>6.3</v>
      </c>
      <c r="U225">
        <v>8.3000000000000007</v>
      </c>
      <c r="V225">
        <v>1.5</v>
      </c>
      <c r="W225">
        <v>1.6</v>
      </c>
      <c r="X225">
        <v>0.5</v>
      </c>
      <c r="Y225">
        <v>0.6</v>
      </c>
      <c r="Z225">
        <v>2.1</v>
      </c>
      <c r="AA225">
        <v>21.7</v>
      </c>
      <c r="AB225">
        <v>2</v>
      </c>
      <c r="AC225">
        <v>0</v>
      </c>
      <c r="AD225">
        <v>0.1</v>
      </c>
    </row>
    <row r="226" spans="1:30" x14ac:dyDescent="0.3">
      <c r="A226">
        <v>225</v>
      </c>
      <c r="B226" s="207" t="s">
        <v>244</v>
      </c>
      <c r="C226" t="s">
        <v>131</v>
      </c>
      <c r="D226">
        <v>25</v>
      </c>
      <c r="E226">
        <v>9</v>
      </c>
      <c r="F226">
        <v>5</v>
      </c>
      <c r="G226">
        <v>4</v>
      </c>
      <c r="H226">
        <v>20.8</v>
      </c>
      <c r="I226">
        <v>7.9</v>
      </c>
      <c r="J226">
        <v>2.9</v>
      </c>
      <c r="K226">
        <v>7.3</v>
      </c>
      <c r="L226">
        <v>39.4</v>
      </c>
      <c r="M226">
        <v>1.4</v>
      </c>
      <c r="N226">
        <v>3.8</v>
      </c>
      <c r="O226">
        <v>38.200000000000003</v>
      </c>
      <c r="P226">
        <v>0.7</v>
      </c>
      <c r="Q226">
        <v>0.7</v>
      </c>
      <c r="R226">
        <v>100</v>
      </c>
      <c r="S226">
        <v>0.4</v>
      </c>
      <c r="T226">
        <v>2.2000000000000002</v>
      </c>
      <c r="U226">
        <v>2.7</v>
      </c>
      <c r="V226">
        <v>1.2</v>
      </c>
      <c r="W226">
        <v>0.9</v>
      </c>
      <c r="X226">
        <v>0.7</v>
      </c>
      <c r="Y226">
        <v>0.1</v>
      </c>
      <c r="Z226">
        <v>1.2</v>
      </c>
      <c r="AA226">
        <v>14.4</v>
      </c>
      <c r="AB226">
        <v>0</v>
      </c>
      <c r="AC226">
        <v>0</v>
      </c>
      <c r="AD226">
        <v>-2.6</v>
      </c>
    </row>
    <row r="227" spans="1:30" x14ac:dyDescent="0.3">
      <c r="A227">
        <v>226</v>
      </c>
      <c r="B227" s="207" t="s">
        <v>227</v>
      </c>
      <c r="C227" t="s">
        <v>137</v>
      </c>
      <c r="D227">
        <v>34</v>
      </c>
      <c r="E227">
        <v>14</v>
      </c>
      <c r="F227">
        <v>7</v>
      </c>
      <c r="G227">
        <v>7</v>
      </c>
      <c r="H227">
        <v>20.7</v>
      </c>
      <c r="I227">
        <v>7.4</v>
      </c>
      <c r="J227">
        <v>2.5</v>
      </c>
      <c r="K227">
        <v>6.3</v>
      </c>
      <c r="L227">
        <v>39.799999999999997</v>
      </c>
      <c r="M227">
        <v>1.4</v>
      </c>
      <c r="N227">
        <v>4.4000000000000004</v>
      </c>
      <c r="O227">
        <v>30.6</v>
      </c>
      <c r="P227">
        <v>1.1000000000000001</v>
      </c>
      <c r="Q227">
        <v>1.3</v>
      </c>
      <c r="R227">
        <v>83.3</v>
      </c>
      <c r="S227">
        <v>0.9</v>
      </c>
      <c r="T227">
        <v>4.4000000000000004</v>
      </c>
      <c r="U227">
        <v>5.3</v>
      </c>
      <c r="V227">
        <v>1.8</v>
      </c>
      <c r="W227">
        <v>1.3</v>
      </c>
      <c r="X227">
        <v>0.4</v>
      </c>
      <c r="Y227">
        <v>0.1</v>
      </c>
      <c r="Z227">
        <v>1.6</v>
      </c>
      <c r="AA227">
        <v>16.899999999999999</v>
      </c>
      <c r="AB227">
        <v>0</v>
      </c>
      <c r="AC227">
        <v>0</v>
      </c>
      <c r="AD227">
        <v>-1</v>
      </c>
    </row>
    <row r="228" spans="1:30" x14ac:dyDescent="0.3">
      <c r="A228">
        <v>227</v>
      </c>
      <c r="B228" s="207" t="s">
        <v>65</v>
      </c>
      <c r="C228" t="s">
        <v>58</v>
      </c>
      <c r="D228">
        <v>23</v>
      </c>
      <c r="E228">
        <v>14</v>
      </c>
      <c r="F228">
        <v>7</v>
      </c>
      <c r="G228">
        <v>7</v>
      </c>
      <c r="H228">
        <v>20.7</v>
      </c>
      <c r="I228">
        <v>16.2</v>
      </c>
      <c r="J228">
        <v>6.4</v>
      </c>
      <c r="K228">
        <v>11.1</v>
      </c>
      <c r="L228">
        <v>57.1</v>
      </c>
      <c r="M228">
        <v>1.6</v>
      </c>
      <c r="N228">
        <v>4.0999999999999996</v>
      </c>
      <c r="O228">
        <v>37.9</v>
      </c>
      <c r="P228">
        <v>1.9</v>
      </c>
      <c r="Q228">
        <v>2.8</v>
      </c>
      <c r="R228">
        <v>69.2</v>
      </c>
      <c r="S228">
        <v>0.9</v>
      </c>
      <c r="T228">
        <v>4.5999999999999996</v>
      </c>
      <c r="U228">
        <v>5.5</v>
      </c>
      <c r="V228">
        <v>1.5</v>
      </c>
      <c r="W228">
        <v>1.6</v>
      </c>
      <c r="X228">
        <v>0.9</v>
      </c>
      <c r="Y228">
        <v>0.5</v>
      </c>
      <c r="Z228">
        <v>3.3</v>
      </c>
      <c r="AA228">
        <v>27.7</v>
      </c>
      <c r="AB228">
        <v>0</v>
      </c>
      <c r="AC228">
        <v>0</v>
      </c>
      <c r="AD228">
        <v>-3.4</v>
      </c>
    </row>
    <row r="229" spans="1:30" x14ac:dyDescent="0.3">
      <c r="A229">
        <v>228</v>
      </c>
      <c r="B229" s="207" t="s">
        <v>279</v>
      </c>
      <c r="C229" t="s">
        <v>116</v>
      </c>
      <c r="D229">
        <v>20</v>
      </c>
      <c r="E229">
        <v>14</v>
      </c>
      <c r="F229">
        <v>4</v>
      </c>
      <c r="G229">
        <v>10</v>
      </c>
      <c r="H229">
        <v>20.5</v>
      </c>
      <c r="I229">
        <v>5.0999999999999996</v>
      </c>
      <c r="J229">
        <v>1.8</v>
      </c>
      <c r="K229">
        <v>6.6</v>
      </c>
      <c r="L229">
        <v>26.9</v>
      </c>
      <c r="M229">
        <v>0.5</v>
      </c>
      <c r="N229">
        <v>1.5</v>
      </c>
      <c r="O229">
        <v>33.299999999999997</v>
      </c>
      <c r="P229">
        <v>1.1000000000000001</v>
      </c>
      <c r="Q229">
        <v>1.6</v>
      </c>
      <c r="R229">
        <v>65.2</v>
      </c>
      <c r="S229">
        <v>0.5</v>
      </c>
      <c r="T229">
        <v>2.1</v>
      </c>
      <c r="U229">
        <v>2.6</v>
      </c>
      <c r="V229">
        <v>3.7</v>
      </c>
      <c r="W229">
        <v>1.9</v>
      </c>
      <c r="X229">
        <v>0.8</v>
      </c>
      <c r="Y229">
        <v>0.2</v>
      </c>
      <c r="Z229">
        <v>1.6</v>
      </c>
      <c r="AA229">
        <v>15</v>
      </c>
      <c r="AB229">
        <v>0</v>
      </c>
      <c r="AC229">
        <v>0</v>
      </c>
      <c r="AD229">
        <v>-4.5</v>
      </c>
    </row>
    <row r="230" spans="1:30" x14ac:dyDescent="0.3">
      <c r="A230">
        <v>229</v>
      </c>
      <c r="B230" s="207" t="s">
        <v>273</v>
      </c>
      <c r="C230" t="s">
        <v>113</v>
      </c>
      <c r="D230">
        <v>25</v>
      </c>
      <c r="E230">
        <v>15</v>
      </c>
      <c r="F230">
        <v>10</v>
      </c>
      <c r="G230">
        <v>5</v>
      </c>
      <c r="H230">
        <v>20.5</v>
      </c>
      <c r="I230">
        <v>11.3</v>
      </c>
      <c r="J230">
        <v>3.3</v>
      </c>
      <c r="K230">
        <v>8.5</v>
      </c>
      <c r="L230">
        <v>39.1</v>
      </c>
      <c r="M230">
        <v>1.9</v>
      </c>
      <c r="N230">
        <v>5</v>
      </c>
      <c r="O230">
        <v>38.700000000000003</v>
      </c>
      <c r="P230">
        <v>2.7</v>
      </c>
      <c r="Q230">
        <v>3.2</v>
      </c>
      <c r="R230">
        <v>85.4</v>
      </c>
      <c r="S230">
        <v>0.3</v>
      </c>
      <c r="T230">
        <v>2.4</v>
      </c>
      <c r="U230">
        <v>2.7</v>
      </c>
      <c r="V230">
        <v>3.9</v>
      </c>
      <c r="W230">
        <v>1.6</v>
      </c>
      <c r="X230">
        <v>0.5</v>
      </c>
      <c r="Y230">
        <v>0.4</v>
      </c>
      <c r="Z230">
        <v>1.7</v>
      </c>
      <c r="AA230">
        <v>21.5</v>
      </c>
      <c r="AB230">
        <v>0</v>
      </c>
      <c r="AC230">
        <v>0</v>
      </c>
      <c r="AD230">
        <v>-1.1000000000000001</v>
      </c>
    </row>
    <row r="231" spans="1:30" x14ac:dyDescent="0.3">
      <c r="A231">
        <v>230</v>
      </c>
      <c r="B231" s="207" t="s">
        <v>372</v>
      </c>
      <c r="C231" t="s">
        <v>90</v>
      </c>
      <c r="D231">
        <v>27</v>
      </c>
      <c r="E231">
        <v>15</v>
      </c>
      <c r="F231">
        <v>11</v>
      </c>
      <c r="G231">
        <v>4</v>
      </c>
      <c r="H231">
        <v>20.3</v>
      </c>
      <c r="I231">
        <v>10</v>
      </c>
      <c r="J231">
        <v>3.7</v>
      </c>
      <c r="K231">
        <v>8.3000000000000007</v>
      </c>
      <c r="L231">
        <v>44.4</v>
      </c>
      <c r="M231">
        <v>2.4</v>
      </c>
      <c r="N231">
        <v>4.9000000000000004</v>
      </c>
      <c r="O231">
        <v>48.6</v>
      </c>
      <c r="P231">
        <v>0.3</v>
      </c>
      <c r="Q231">
        <v>0.3</v>
      </c>
      <c r="R231">
        <v>100</v>
      </c>
      <c r="S231">
        <v>0.5</v>
      </c>
      <c r="T231">
        <v>1.5</v>
      </c>
      <c r="U231">
        <v>2.1</v>
      </c>
      <c r="V231">
        <v>1.8</v>
      </c>
      <c r="W231">
        <v>0.7</v>
      </c>
      <c r="X231">
        <v>0.3</v>
      </c>
      <c r="Y231">
        <v>0.2</v>
      </c>
      <c r="Z231">
        <v>2</v>
      </c>
      <c r="AA231">
        <v>16.100000000000001</v>
      </c>
      <c r="AB231">
        <v>0</v>
      </c>
      <c r="AC231">
        <v>0</v>
      </c>
      <c r="AD231">
        <v>2.1</v>
      </c>
    </row>
    <row r="232" spans="1:30" x14ac:dyDescent="0.3">
      <c r="A232">
        <v>231</v>
      </c>
      <c r="B232" s="207" t="s">
        <v>361</v>
      </c>
      <c r="C232" t="s">
        <v>96</v>
      </c>
      <c r="D232">
        <v>26</v>
      </c>
      <c r="E232">
        <v>15</v>
      </c>
      <c r="F232">
        <v>3</v>
      </c>
      <c r="G232">
        <v>12</v>
      </c>
      <c r="H232">
        <v>20.2</v>
      </c>
      <c r="I232">
        <v>6.9</v>
      </c>
      <c r="J232">
        <v>2.8</v>
      </c>
      <c r="K232">
        <v>4.3</v>
      </c>
      <c r="L232">
        <v>65.599999999999994</v>
      </c>
      <c r="M232">
        <v>0</v>
      </c>
      <c r="N232">
        <v>0.1</v>
      </c>
      <c r="O232">
        <v>0</v>
      </c>
      <c r="P232">
        <v>1.3</v>
      </c>
      <c r="Q232">
        <v>1.7</v>
      </c>
      <c r="R232">
        <v>73.099999999999994</v>
      </c>
      <c r="S232">
        <v>1.3</v>
      </c>
      <c r="T232">
        <v>4.3</v>
      </c>
      <c r="U232">
        <v>5.6</v>
      </c>
      <c r="V232">
        <v>1.5</v>
      </c>
      <c r="W232">
        <v>1</v>
      </c>
      <c r="X232">
        <v>0.5</v>
      </c>
      <c r="Y232">
        <v>1.2</v>
      </c>
      <c r="Z232">
        <v>1.7</v>
      </c>
      <c r="AA232">
        <v>19.899999999999999</v>
      </c>
      <c r="AB232">
        <v>0</v>
      </c>
      <c r="AC232">
        <v>0</v>
      </c>
      <c r="AD232">
        <v>-5.7</v>
      </c>
    </row>
    <row r="233" spans="1:30" x14ac:dyDescent="0.3">
      <c r="A233">
        <v>232</v>
      </c>
      <c r="B233" s="207" t="s">
        <v>373</v>
      </c>
      <c r="C233" t="s">
        <v>116</v>
      </c>
      <c r="D233">
        <v>23</v>
      </c>
      <c r="E233">
        <v>6</v>
      </c>
      <c r="F233">
        <v>1</v>
      </c>
      <c r="G233">
        <v>5</v>
      </c>
      <c r="H233">
        <v>20.2</v>
      </c>
      <c r="I233">
        <v>6.2</v>
      </c>
      <c r="J233">
        <v>2.2000000000000002</v>
      </c>
      <c r="K233">
        <v>5.3</v>
      </c>
      <c r="L233">
        <v>40.6</v>
      </c>
      <c r="M233">
        <v>0.3</v>
      </c>
      <c r="N233">
        <v>1.3</v>
      </c>
      <c r="O233">
        <v>25</v>
      </c>
      <c r="P233">
        <v>1.5</v>
      </c>
      <c r="Q233">
        <v>2</v>
      </c>
      <c r="R233">
        <v>75</v>
      </c>
      <c r="S233">
        <v>1.3</v>
      </c>
      <c r="T233">
        <v>0.8</v>
      </c>
      <c r="U233">
        <v>2.2000000000000002</v>
      </c>
      <c r="V233">
        <v>0.5</v>
      </c>
      <c r="W233">
        <v>0.3</v>
      </c>
      <c r="X233">
        <v>0.8</v>
      </c>
      <c r="Y233">
        <v>0.3</v>
      </c>
      <c r="Z233">
        <v>1.3</v>
      </c>
      <c r="AA233">
        <v>12.7</v>
      </c>
      <c r="AB233">
        <v>0</v>
      </c>
      <c r="AC233">
        <v>0</v>
      </c>
      <c r="AD233">
        <v>-7</v>
      </c>
    </row>
    <row r="234" spans="1:30" x14ac:dyDescent="0.3">
      <c r="A234">
        <v>233</v>
      </c>
      <c r="B234" s="207" t="s">
        <v>253</v>
      </c>
      <c r="C234" t="s">
        <v>104</v>
      </c>
      <c r="D234">
        <v>22</v>
      </c>
      <c r="E234">
        <v>15</v>
      </c>
      <c r="F234">
        <v>7</v>
      </c>
      <c r="G234">
        <v>8</v>
      </c>
      <c r="H234">
        <v>20</v>
      </c>
      <c r="I234">
        <v>11.6</v>
      </c>
      <c r="J234">
        <v>4.0999999999999996</v>
      </c>
      <c r="K234">
        <v>6</v>
      </c>
      <c r="L234">
        <v>68.900000000000006</v>
      </c>
      <c r="M234">
        <v>0.1</v>
      </c>
      <c r="N234">
        <v>0.2</v>
      </c>
      <c r="O234">
        <v>33.299999999999997</v>
      </c>
      <c r="P234">
        <v>3.3</v>
      </c>
      <c r="Q234">
        <v>4</v>
      </c>
      <c r="R234">
        <v>81.7</v>
      </c>
      <c r="S234">
        <v>3.2</v>
      </c>
      <c r="T234">
        <v>3.5</v>
      </c>
      <c r="U234">
        <v>6.7</v>
      </c>
      <c r="V234">
        <v>0.9</v>
      </c>
      <c r="W234">
        <v>1.1000000000000001</v>
      </c>
      <c r="X234">
        <v>0.9</v>
      </c>
      <c r="Y234">
        <v>1.4</v>
      </c>
      <c r="Z234">
        <v>2.9</v>
      </c>
      <c r="AA234">
        <v>26.7</v>
      </c>
      <c r="AB234">
        <v>1</v>
      </c>
      <c r="AC234">
        <v>0</v>
      </c>
      <c r="AD234">
        <v>4.7</v>
      </c>
    </row>
    <row r="235" spans="1:30" x14ac:dyDescent="0.3">
      <c r="A235">
        <v>234</v>
      </c>
      <c r="B235" s="207" t="s">
        <v>357</v>
      </c>
      <c r="C235" t="s">
        <v>100</v>
      </c>
      <c r="D235">
        <v>25</v>
      </c>
      <c r="E235">
        <v>4</v>
      </c>
      <c r="F235">
        <v>3</v>
      </c>
      <c r="G235">
        <v>1</v>
      </c>
      <c r="H235">
        <v>19.899999999999999</v>
      </c>
      <c r="I235">
        <v>4.3</v>
      </c>
      <c r="J235">
        <v>1.3</v>
      </c>
      <c r="K235">
        <v>5</v>
      </c>
      <c r="L235">
        <v>25</v>
      </c>
      <c r="M235">
        <v>0.8</v>
      </c>
      <c r="N235">
        <v>2.8</v>
      </c>
      <c r="O235">
        <v>27.3</v>
      </c>
      <c r="P235">
        <v>1</v>
      </c>
      <c r="Q235">
        <v>1</v>
      </c>
      <c r="R235">
        <v>100</v>
      </c>
      <c r="S235">
        <v>0</v>
      </c>
      <c r="T235">
        <v>2.5</v>
      </c>
      <c r="U235">
        <v>2.5</v>
      </c>
      <c r="V235">
        <v>3.5</v>
      </c>
      <c r="W235">
        <v>0.8</v>
      </c>
      <c r="X235">
        <v>0.5</v>
      </c>
      <c r="Y235">
        <v>0</v>
      </c>
      <c r="Z235">
        <v>0.8</v>
      </c>
      <c r="AA235">
        <v>13.3</v>
      </c>
      <c r="AB235">
        <v>0</v>
      </c>
      <c r="AC235">
        <v>0</v>
      </c>
      <c r="AD235">
        <v>-3.3</v>
      </c>
    </row>
    <row r="236" spans="1:30" x14ac:dyDescent="0.3">
      <c r="A236">
        <v>235</v>
      </c>
      <c r="B236" s="207" t="s">
        <v>293</v>
      </c>
      <c r="C236" t="s">
        <v>106</v>
      </c>
      <c r="D236">
        <v>29</v>
      </c>
      <c r="E236">
        <v>14</v>
      </c>
      <c r="F236">
        <v>9</v>
      </c>
      <c r="G236">
        <v>5</v>
      </c>
      <c r="H236">
        <v>19.7</v>
      </c>
      <c r="I236">
        <v>6.8</v>
      </c>
      <c r="J236">
        <v>2.2000000000000002</v>
      </c>
      <c r="K236">
        <v>5.2</v>
      </c>
      <c r="L236">
        <v>42.5</v>
      </c>
      <c r="M236">
        <v>1.6</v>
      </c>
      <c r="N236">
        <v>4.0999999999999996</v>
      </c>
      <c r="O236">
        <v>39.700000000000003</v>
      </c>
      <c r="P236">
        <v>0.7</v>
      </c>
      <c r="Q236">
        <v>0.9</v>
      </c>
      <c r="R236">
        <v>83.3</v>
      </c>
      <c r="S236">
        <v>0.1</v>
      </c>
      <c r="T236">
        <v>2.2999999999999998</v>
      </c>
      <c r="U236">
        <v>2.4</v>
      </c>
      <c r="V236">
        <v>0.6</v>
      </c>
      <c r="W236">
        <v>0.5</v>
      </c>
      <c r="X236">
        <v>0.2</v>
      </c>
      <c r="Y236">
        <v>0.1</v>
      </c>
      <c r="Z236">
        <v>2</v>
      </c>
      <c r="AA236">
        <v>10.9</v>
      </c>
      <c r="AB236">
        <v>0</v>
      </c>
      <c r="AC236">
        <v>0</v>
      </c>
      <c r="AD236">
        <v>0.8</v>
      </c>
    </row>
    <row r="237" spans="1:30" x14ac:dyDescent="0.3">
      <c r="A237">
        <v>236</v>
      </c>
      <c r="B237" s="207" t="s">
        <v>34</v>
      </c>
      <c r="C237" t="s">
        <v>30</v>
      </c>
      <c r="D237">
        <v>23</v>
      </c>
      <c r="E237">
        <v>15</v>
      </c>
      <c r="F237">
        <v>9</v>
      </c>
      <c r="G237">
        <v>6</v>
      </c>
      <c r="H237">
        <v>19.7</v>
      </c>
      <c r="I237">
        <v>6</v>
      </c>
      <c r="J237">
        <v>2.4</v>
      </c>
      <c r="K237">
        <v>5.0999999999999996</v>
      </c>
      <c r="L237">
        <v>46.8</v>
      </c>
      <c r="M237">
        <v>0.6</v>
      </c>
      <c r="N237">
        <v>1.8</v>
      </c>
      <c r="O237">
        <v>33.299999999999997</v>
      </c>
      <c r="P237">
        <v>0.6</v>
      </c>
      <c r="Q237">
        <v>0.7</v>
      </c>
      <c r="R237">
        <v>81.8</v>
      </c>
      <c r="S237">
        <v>0.2</v>
      </c>
      <c r="T237">
        <v>1.1000000000000001</v>
      </c>
      <c r="U237">
        <v>1.3</v>
      </c>
      <c r="V237">
        <v>1.9</v>
      </c>
      <c r="W237">
        <v>0.9</v>
      </c>
      <c r="X237">
        <v>1.1000000000000001</v>
      </c>
      <c r="Y237">
        <v>0.3</v>
      </c>
      <c r="Z237">
        <v>1.7</v>
      </c>
      <c r="AA237">
        <v>13.7</v>
      </c>
      <c r="AB237">
        <v>0</v>
      </c>
      <c r="AC237">
        <v>0</v>
      </c>
      <c r="AD237">
        <v>-1.3</v>
      </c>
    </row>
    <row r="238" spans="1:30" x14ac:dyDescent="0.3">
      <c r="A238">
        <v>237</v>
      </c>
      <c r="B238" s="207" t="s">
        <v>234</v>
      </c>
      <c r="C238" t="s">
        <v>110</v>
      </c>
      <c r="D238">
        <v>25</v>
      </c>
      <c r="E238">
        <v>14</v>
      </c>
      <c r="F238">
        <v>9</v>
      </c>
      <c r="G238">
        <v>5</v>
      </c>
      <c r="H238">
        <v>19.600000000000001</v>
      </c>
      <c r="I238">
        <v>7.9</v>
      </c>
      <c r="J238">
        <v>3.1</v>
      </c>
      <c r="K238">
        <v>6.6</v>
      </c>
      <c r="L238">
        <v>47.8</v>
      </c>
      <c r="M238">
        <v>0.8</v>
      </c>
      <c r="N238">
        <v>1.9</v>
      </c>
      <c r="O238">
        <v>40.700000000000003</v>
      </c>
      <c r="P238">
        <v>0.9</v>
      </c>
      <c r="Q238">
        <v>0.9</v>
      </c>
      <c r="R238">
        <v>100</v>
      </c>
      <c r="S238">
        <v>0.5</v>
      </c>
      <c r="T238">
        <v>2.8</v>
      </c>
      <c r="U238">
        <v>3.3</v>
      </c>
      <c r="V238">
        <v>0.5</v>
      </c>
      <c r="W238">
        <v>0.5</v>
      </c>
      <c r="X238">
        <v>0.2</v>
      </c>
      <c r="Y238">
        <v>0.4</v>
      </c>
      <c r="Z238">
        <v>1.1000000000000001</v>
      </c>
      <c r="AA238">
        <v>14.1</v>
      </c>
      <c r="AB238">
        <v>0</v>
      </c>
      <c r="AC238">
        <v>0</v>
      </c>
      <c r="AD238">
        <v>-0.9</v>
      </c>
    </row>
    <row r="239" spans="1:30" x14ac:dyDescent="0.3">
      <c r="A239">
        <v>238</v>
      </c>
      <c r="B239" s="207" t="s">
        <v>421</v>
      </c>
      <c r="C239" t="s">
        <v>100</v>
      </c>
      <c r="D239">
        <v>25</v>
      </c>
      <c r="E239">
        <v>10</v>
      </c>
      <c r="F239">
        <v>6</v>
      </c>
      <c r="G239">
        <v>4</v>
      </c>
      <c r="H239">
        <v>19.600000000000001</v>
      </c>
      <c r="I239">
        <v>6.6</v>
      </c>
      <c r="J239">
        <v>2.1</v>
      </c>
      <c r="K239">
        <v>5.4</v>
      </c>
      <c r="L239">
        <v>38.9</v>
      </c>
      <c r="M239">
        <v>1.3</v>
      </c>
      <c r="N239">
        <v>3.8</v>
      </c>
      <c r="O239">
        <v>34.200000000000003</v>
      </c>
      <c r="P239">
        <v>1.1000000000000001</v>
      </c>
      <c r="Q239">
        <v>1.3</v>
      </c>
      <c r="R239">
        <v>84.6</v>
      </c>
      <c r="S239">
        <v>0.7</v>
      </c>
      <c r="T239">
        <v>2.5</v>
      </c>
      <c r="U239">
        <v>3.2</v>
      </c>
      <c r="V239">
        <v>0.9</v>
      </c>
      <c r="W239">
        <v>0.5</v>
      </c>
      <c r="X239">
        <v>0.3</v>
      </c>
      <c r="Y239">
        <v>0.3</v>
      </c>
      <c r="Z239">
        <v>1.5</v>
      </c>
      <c r="AA239">
        <v>13.1</v>
      </c>
      <c r="AB239">
        <v>0</v>
      </c>
      <c r="AC239">
        <v>0</v>
      </c>
      <c r="AD239">
        <v>2.7</v>
      </c>
    </row>
    <row r="240" spans="1:30" x14ac:dyDescent="0.3">
      <c r="A240">
        <v>239</v>
      </c>
      <c r="B240" s="207" t="s">
        <v>259</v>
      </c>
      <c r="C240" t="s">
        <v>157</v>
      </c>
      <c r="D240">
        <v>24</v>
      </c>
      <c r="E240">
        <v>15</v>
      </c>
      <c r="F240">
        <v>9</v>
      </c>
      <c r="G240">
        <v>6</v>
      </c>
      <c r="H240">
        <v>19.5</v>
      </c>
      <c r="I240">
        <v>3.6</v>
      </c>
      <c r="J240">
        <v>1.6</v>
      </c>
      <c r="K240">
        <v>2.9</v>
      </c>
      <c r="L240">
        <v>54.5</v>
      </c>
      <c r="M240">
        <v>0</v>
      </c>
      <c r="N240">
        <v>0.2</v>
      </c>
      <c r="O240">
        <v>0</v>
      </c>
      <c r="P240">
        <v>0.4</v>
      </c>
      <c r="Q240">
        <v>0.6</v>
      </c>
      <c r="R240">
        <v>66.7</v>
      </c>
      <c r="S240">
        <v>2.1</v>
      </c>
      <c r="T240">
        <v>4.0999999999999996</v>
      </c>
      <c r="U240">
        <v>6.2</v>
      </c>
      <c r="V240">
        <v>2</v>
      </c>
      <c r="W240">
        <v>0.9</v>
      </c>
      <c r="X240">
        <v>0.7</v>
      </c>
      <c r="Y240">
        <v>0.5</v>
      </c>
      <c r="Z240">
        <v>2.9</v>
      </c>
      <c r="AA240">
        <v>16.8</v>
      </c>
      <c r="AB240">
        <v>0</v>
      </c>
      <c r="AC240">
        <v>0</v>
      </c>
      <c r="AD240">
        <v>8.1</v>
      </c>
    </row>
    <row r="241" spans="1:30" x14ac:dyDescent="0.3">
      <c r="A241">
        <v>240</v>
      </c>
      <c r="B241" s="207" t="s">
        <v>333</v>
      </c>
      <c r="C241" t="s">
        <v>96</v>
      </c>
      <c r="D241">
        <v>23</v>
      </c>
      <c r="E241">
        <v>13</v>
      </c>
      <c r="F241">
        <v>2</v>
      </c>
      <c r="G241">
        <v>11</v>
      </c>
      <c r="H241">
        <v>19.3</v>
      </c>
      <c r="I241">
        <v>6.5</v>
      </c>
      <c r="J241">
        <v>2.6</v>
      </c>
      <c r="K241">
        <v>6.6</v>
      </c>
      <c r="L241">
        <v>39.5</v>
      </c>
      <c r="M241">
        <v>0.8</v>
      </c>
      <c r="N241">
        <v>3.1</v>
      </c>
      <c r="O241">
        <v>25</v>
      </c>
      <c r="P241">
        <v>0.5</v>
      </c>
      <c r="Q241">
        <v>0.5</v>
      </c>
      <c r="R241">
        <v>100</v>
      </c>
      <c r="S241">
        <v>0.7</v>
      </c>
      <c r="T241">
        <v>2.1</v>
      </c>
      <c r="U241">
        <v>2.8</v>
      </c>
      <c r="V241">
        <v>0.9</v>
      </c>
      <c r="W241">
        <v>0.8</v>
      </c>
      <c r="X241">
        <v>0.3</v>
      </c>
      <c r="Y241">
        <v>0.4</v>
      </c>
      <c r="Z241">
        <v>1.8</v>
      </c>
      <c r="AA241">
        <v>12.5</v>
      </c>
      <c r="AB241">
        <v>0</v>
      </c>
      <c r="AC241">
        <v>0</v>
      </c>
      <c r="AD241">
        <v>-8.6999999999999993</v>
      </c>
    </row>
    <row r="242" spans="1:30" x14ac:dyDescent="0.3">
      <c r="A242">
        <v>241</v>
      </c>
      <c r="B242" s="207" t="s">
        <v>482</v>
      </c>
      <c r="C242" t="s">
        <v>94</v>
      </c>
      <c r="D242">
        <v>25</v>
      </c>
      <c r="E242">
        <v>14</v>
      </c>
      <c r="F242">
        <v>10</v>
      </c>
      <c r="G242">
        <v>4</v>
      </c>
      <c r="H242">
        <v>19.3</v>
      </c>
      <c r="I242">
        <v>5.8</v>
      </c>
      <c r="J242">
        <v>2.2000000000000002</v>
      </c>
      <c r="K242">
        <v>4.8</v>
      </c>
      <c r="L242">
        <v>46.3</v>
      </c>
      <c r="M242">
        <v>0.6</v>
      </c>
      <c r="N242">
        <v>1.4</v>
      </c>
      <c r="O242">
        <v>40</v>
      </c>
      <c r="P242">
        <v>0.8</v>
      </c>
      <c r="Q242">
        <v>1.1000000000000001</v>
      </c>
      <c r="R242">
        <v>68.8</v>
      </c>
      <c r="S242">
        <v>1.4</v>
      </c>
      <c r="T242">
        <v>2.9</v>
      </c>
      <c r="U242">
        <v>4.2</v>
      </c>
      <c r="V242">
        <v>0.6</v>
      </c>
      <c r="W242">
        <v>0.2</v>
      </c>
      <c r="X242">
        <v>0.4</v>
      </c>
      <c r="Y242">
        <v>0.1</v>
      </c>
      <c r="Z242">
        <v>1.3</v>
      </c>
      <c r="AA242">
        <v>13.3</v>
      </c>
      <c r="AB242">
        <v>0</v>
      </c>
      <c r="AC242">
        <v>0</v>
      </c>
      <c r="AD242">
        <v>1.6</v>
      </c>
    </row>
    <row r="243" spans="1:30" x14ac:dyDescent="0.3">
      <c r="A243">
        <v>242</v>
      </c>
      <c r="B243" s="207" t="s">
        <v>264</v>
      </c>
      <c r="C243" t="s">
        <v>139</v>
      </c>
      <c r="D243">
        <v>36</v>
      </c>
      <c r="E243">
        <v>13</v>
      </c>
      <c r="F243">
        <v>7</v>
      </c>
      <c r="G243">
        <v>6</v>
      </c>
      <c r="H243">
        <v>19.3</v>
      </c>
      <c r="I243">
        <v>7.2</v>
      </c>
      <c r="J243">
        <v>2.4</v>
      </c>
      <c r="K243">
        <v>4.8</v>
      </c>
      <c r="L243">
        <v>49.2</v>
      </c>
      <c r="M243">
        <v>0.8</v>
      </c>
      <c r="N243">
        <v>2</v>
      </c>
      <c r="O243">
        <v>42.3</v>
      </c>
      <c r="P243">
        <v>1.5</v>
      </c>
      <c r="Q243">
        <v>1.7</v>
      </c>
      <c r="R243">
        <v>90.9</v>
      </c>
      <c r="S243">
        <v>0.4</v>
      </c>
      <c r="T243">
        <v>2</v>
      </c>
      <c r="U243">
        <v>2.4</v>
      </c>
      <c r="V243">
        <v>1.2</v>
      </c>
      <c r="W243">
        <v>0.7</v>
      </c>
      <c r="X243">
        <v>0.2</v>
      </c>
      <c r="Y243">
        <v>0.4</v>
      </c>
      <c r="Z243">
        <v>1.5</v>
      </c>
      <c r="AA243">
        <v>12.9</v>
      </c>
      <c r="AB243">
        <v>0</v>
      </c>
      <c r="AC243">
        <v>0</v>
      </c>
      <c r="AD243">
        <v>-5.2</v>
      </c>
    </row>
    <row r="244" spans="1:30" x14ac:dyDescent="0.3">
      <c r="A244">
        <v>243</v>
      </c>
      <c r="B244" s="207" t="s">
        <v>371</v>
      </c>
      <c r="C244" t="s">
        <v>58</v>
      </c>
      <c r="D244">
        <v>24</v>
      </c>
      <c r="E244">
        <v>15</v>
      </c>
      <c r="F244">
        <v>8</v>
      </c>
      <c r="G244">
        <v>7</v>
      </c>
      <c r="H244">
        <v>19.2</v>
      </c>
      <c r="I244">
        <v>7</v>
      </c>
      <c r="J244">
        <v>2.5</v>
      </c>
      <c r="K244">
        <v>6.8</v>
      </c>
      <c r="L244">
        <v>36.299999999999997</v>
      </c>
      <c r="M244">
        <v>1.3</v>
      </c>
      <c r="N244">
        <v>3.9</v>
      </c>
      <c r="O244">
        <v>34.5</v>
      </c>
      <c r="P244">
        <v>0.7</v>
      </c>
      <c r="Q244">
        <v>1.2</v>
      </c>
      <c r="R244">
        <v>61.1</v>
      </c>
      <c r="S244">
        <v>0.3</v>
      </c>
      <c r="T244">
        <v>2.1</v>
      </c>
      <c r="U244">
        <v>2.4</v>
      </c>
      <c r="V244">
        <v>1.7</v>
      </c>
      <c r="W244">
        <v>0.5</v>
      </c>
      <c r="X244">
        <v>0.4</v>
      </c>
      <c r="Y244">
        <v>0.3</v>
      </c>
      <c r="Z244">
        <v>1.7</v>
      </c>
      <c r="AA244">
        <v>14.2</v>
      </c>
      <c r="AB244">
        <v>0</v>
      </c>
      <c r="AC244">
        <v>0</v>
      </c>
      <c r="AD244">
        <v>-4</v>
      </c>
    </row>
    <row r="245" spans="1:30" x14ac:dyDescent="0.3">
      <c r="A245">
        <v>244</v>
      </c>
      <c r="B245" s="207" t="s">
        <v>318</v>
      </c>
      <c r="C245" t="s">
        <v>113</v>
      </c>
      <c r="D245">
        <v>27</v>
      </c>
      <c r="E245">
        <v>13</v>
      </c>
      <c r="F245">
        <v>8</v>
      </c>
      <c r="G245">
        <v>5</v>
      </c>
      <c r="H245">
        <v>19.2</v>
      </c>
      <c r="I245">
        <v>9.1</v>
      </c>
      <c r="J245">
        <v>2.7</v>
      </c>
      <c r="K245">
        <v>6</v>
      </c>
      <c r="L245">
        <v>44.9</v>
      </c>
      <c r="M245">
        <v>1.4</v>
      </c>
      <c r="N245">
        <v>3.7</v>
      </c>
      <c r="O245">
        <v>37.5</v>
      </c>
      <c r="P245">
        <v>2.2999999999999998</v>
      </c>
      <c r="Q245">
        <v>2.8</v>
      </c>
      <c r="R245">
        <v>81.099999999999994</v>
      </c>
      <c r="S245">
        <v>0.9</v>
      </c>
      <c r="T245">
        <v>4.5</v>
      </c>
      <c r="U245">
        <v>5.4</v>
      </c>
      <c r="V245">
        <v>1.2</v>
      </c>
      <c r="W245">
        <v>1.2</v>
      </c>
      <c r="X245">
        <v>0.4</v>
      </c>
      <c r="Y245">
        <v>0.3</v>
      </c>
      <c r="Z245">
        <v>1.6</v>
      </c>
      <c r="AA245">
        <v>18.100000000000001</v>
      </c>
      <c r="AB245">
        <v>0</v>
      </c>
      <c r="AC245">
        <v>0</v>
      </c>
      <c r="AD245">
        <v>1.8</v>
      </c>
    </row>
    <row r="246" spans="1:30" x14ac:dyDescent="0.3">
      <c r="A246">
        <v>245</v>
      </c>
      <c r="B246" s="207" t="s">
        <v>288</v>
      </c>
      <c r="C246" t="s">
        <v>113</v>
      </c>
      <c r="D246">
        <v>24</v>
      </c>
      <c r="E246">
        <v>15</v>
      </c>
      <c r="F246">
        <v>10</v>
      </c>
      <c r="G246">
        <v>5</v>
      </c>
      <c r="H246">
        <v>19.100000000000001</v>
      </c>
      <c r="I246">
        <v>6.3</v>
      </c>
      <c r="J246">
        <v>2.5</v>
      </c>
      <c r="K246">
        <v>5</v>
      </c>
      <c r="L246">
        <v>50.7</v>
      </c>
      <c r="M246">
        <v>0.9</v>
      </c>
      <c r="N246">
        <v>2.8</v>
      </c>
      <c r="O246">
        <v>31</v>
      </c>
      <c r="P246">
        <v>0.3</v>
      </c>
      <c r="Q246">
        <v>0.4</v>
      </c>
      <c r="R246">
        <v>83.3</v>
      </c>
      <c r="S246">
        <v>0.1</v>
      </c>
      <c r="T246">
        <v>1.3</v>
      </c>
      <c r="U246">
        <v>1.3</v>
      </c>
      <c r="V246">
        <v>2.6</v>
      </c>
      <c r="W246">
        <v>0.5</v>
      </c>
      <c r="X246">
        <v>0.5</v>
      </c>
      <c r="Y246">
        <v>0.1</v>
      </c>
      <c r="Z246">
        <v>1.4</v>
      </c>
      <c r="AA246">
        <v>13</v>
      </c>
      <c r="AB246">
        <v>0</v>
      </c>
      <c r="AC246">
        <v>0</v>
      </c>
      <c r="AD246">
        <v>3.9</v>
      </c>
    </row>
    <row r="247" spans="1:30" x14ac:dyDescent="0.3">
      <c r="A247">
        <v>246</v>
      </c>
      <c r="B247" s="207" t="s">
        <v>397</v>
      </c>
      <c r="C247" t="s">
        <v>119</v>
      </c>
      <c r="D247">
        <v>25</v>
      </c>
      <c r="E247">
        <v>12</v>
      </c>
      <c r="F247">
        <v>5</v>
      </c>
      <c r="G247">
        <v>7</v>
      </c>
      <c r="H247">
        <v>19.100000000000001</v>
      </c>
      <c r="I247">
        <v>7.4</v>
      </c>
      <c r="J247">
        <v>2.2999999999999998</v>
      </c>
      <c r="K247">
        <v>5.5</v>
      </c>
      <c r="L247">
        <v>42.4</v>
      </c>
      <c r="M247">
        <v>1.4</v>
      </c>
      <c r="N247">
        <v>3.1</v>
      </c>
      <c r="O247">
        <v>45.9</v>
      </c>
      <c r="P247">
        <v>1.3</v>
      </c>
      <c r="Q247">
        <v>2</v>
      </c>
      <c r="R247">
        <v>66.7</v>
      </c>
      <c r="S247">
        <v>0.5</v>
      </c>
      <c r="T247">
        <v>1.3</v>
      </c>
      <c r="U247">
        <v>1.8</v>
      </c>
      <c r="V247">
        <v>1.9</v>
      </c>
      <c r="W247">
        <v>0.4</v>
      </c>
      <c r="X247">
        <v>0.7</v>
      </c>
      <c r="Y247">
        <v>0.3</v>
      </c>
      <c r="Z247">
        <v>0.9</v>
      </c>
      <c r="AA247">
        <v>14.7</v>
      </c>
      <c r="AB247">
        <v>0</v>
      </c>
      <c r="AC247">
        <v>0</v>
      </c>
      <c r="AD247">
        <v>1.7</v>
      </c>
    </row>
    <row r="248" spans="1:30" x14ac:dyDescent="0.3">
      <c r="A248">
        <v>247</v>
      </c>
      <c r="B248" s="207" t="s">
        <v>222</v>
      </c>
      <c r="C248" t="s">
        <v>131</v>
      </c>
      <c r="D248">
        <v>23</v>
      </c>
      <c r="E248">
        <v>13</v>
      </c>
      <c r="F248">
        <v>6</v>
      </c>
      <c r="G248">
        <v>7</v>
      </c>
      <c r="H248">
        <v>19.100000000000001</v>
      </c>
      <c r="I248">
        <v>9.1999999999999993</v>
      </c>
      <c r="J248">
        <v>3.3</v>
      </c>
      <c r="K248">
        <v>6.8</v>
      </c>
      <c r="L248">
        <v>48.3</v>
      </c>
      <c r="M248">
        <v>0.6</v>
      </c>
      <c r="N248">
        <v>2.2000000000000002</v>
      </c>
      <c r="O248">
        <v>27.6</v>
      </c>
      <c r="P248">
        <v>1.9</v>
      </c>
      <c r="Q248">
        <v>2.5</v>
      </c>
      <c r="R248">
        <v>78.099999999999994</v>
      </c>
      <c r="S248">
        <v>2</v>
      </c>
      <c r="T248">
        <v>3.9</v>
      </c>
      <c r="U248">
        <v>5.9</v>
      </c>
      <c r="V248">
        <v>1</v>
      </c>
      <c r="W248">
        <v>0.8</v>
      </c>
      <c r="X248">
        <v>0.1</v>
      </c>
      <c r="Y248">
        <v>1.2</v>
      </c>
      <c r="Z248">
        <v>2.2000000000000002</v>
      </c>
      <c r="AA248">
        <v>20.6</v>
      </c>
      <c r="AB248">
        <v>0</v>
      </c>
      <c r="AC248">
        <v>0</v>
      </c>
      <c r="AD248">
        <v>2.1</v>
      </c>
    </row>
    <row r="249" spans="1:30" x14ac:dyDescent="0.3">
      <c r="A249">
        <v>248</v>
      </c>
      <c r="B249" s="207" t="s">
        <v>206</v>
      </c>
      <c r="C249" t="s">
        <v>122</v>
      </c>
      <c r="D249">
        <v>21</v>
      </c>
      <c r="E249">
        <v>1</v>
      </c>
      <c r="F249">
        <v>0</v>
      </c>
      <c r="G249">
        <v>1</v>
      </c>
      <c r="H249">
        <v>19</v>
      </c>
      <c r="I249">
        <v>5</v>
      </c>
      <c r="J249">
        <v>2</v>
      </c>
      <c r="K249">
        <v>5</v>
      </c>
      <c r="L249">
        <v>40</v>
      </c>
      <c r="M249">
        <v>1</v>
      </c>
      <c r="N249">
        <v>2</v>
      </c>
      <c r="O249">
        <v>50</v>
      </c>
      <c r="P249">
        <v>0</v>
      </c>
      <c r="Q249">
        <v>0</v>
      </c>
      <c r="R249">
        <v>0</v>
      </c>
      <c r="S249">
        <v>2</v>
      </c>
      <c r="T249">
        <v>7</v>
      </c>
      <c r="U249">
        <v>9</v>
      </c>
      <c r="V249">
        <v>1</v>
      </c>
      <c r="W249">
        <v>0</v>
      </c>
      <c r="X249">
        <v>0</v>
      </c>
      <c r="Y249">
        <v>1</v>
      </c>
      <c r="Z249">
        <v>2</v>
      </c>
      <c r="AA249">
        <v>20.3</v>
      </c>
      <c r="AB249">
        <v>0</v>
      </c>
      <c r="AC249">
        <v>0</v>
      </c>
      <c r="AD249">
        <v>-5</v>
      </c>
    </row>
    <row r="250" spans="1:30" x14ac:dyDescent="0.3">
      <c r="A250">
        <v>249</v>
      </c>
      <c r="B250" s="207" t="s">
        <v>430</v>
      </c>
      <c r="C250" t="s">
        <v>106</v>
      </c>
      <c r="D250">
        <v>26</v>
      </c>
      <c r="E250">
        <v>15</v>
      </c>
      <c r="F250">
        <v>10</v>
      </c>
      <c r="G250">
        <v>5</v>
      </c>
      <c r="H250">
        <v>18.899999999999999</v>
      </c>
      <c r="I250">
        <v>6.3</v>
      </c>
      <c r="J250">
        <v>2.2000000000000002</v>
      </c>
      <c r="K250">
        <v>5.2</v>
      </c>
      <c r="L250">
        <v>42.3</v>
      </c>
      <c r="M250">
        <v>0.8</v>
      </c>
      <c r="N250">
        <v>2</v>
      </c>
      <c r="O250">
        <v>40</v>
      </c>
      <c r="P250">
        <v>1.1000000000000001</v>
      </c>
      <c r="Q250">
        <v>1.2</v>
      </c>
      <c r="R250">
        <v>88.9</v>
      </c>
      <c r="S250">
        <v>0.7</v>
      </c>
      <c r="T250">
        <v>1.7</v>
      </c>
      <c r="U250">
        <v>2.2999999999999998</v>
      </c>
      <c r="V250">
        <v>2.9</v>
      </c>
      <c r="W250">
        <v>0.9</v>
      </c>
      <c r="X250">
        <v>0.3</v>
      </c>
      <c r="Y250">
        <v>0.2</v>
      </c>
      <c r="Z250">
        <v>1.5</v>
      </c>
      <c r="AA250">
        <v>14.2</v>
      </c>
      <c r="AB250">
        <v>0</v>
      </c>
      <c r="AC250">
        <v>0</v>
      </c>
      <c r="AD250">
        <v>3.9</v>
      </c>
    </row>
    <row r="251" spans="1:30" x14ac:dyDescent="0.3">
      <c r="A251">
        <v>250</v>
      </c>
      <c r="B251" s="207" t="s">
        <v>377</v>
      </c>
      <c r="C251" t="s">
        <v>146</v>
      </c>
      <c r="D251">
        <v>21</v>
      </c>
      <c r="E251">
        <v>8</v>
      </c>
      <c r="F251">
        <v>1</v>
      </c>
      <c r="G251">
        <v>7</v>
      </c>
      <c r="H251">
        <v>18.899999999999999</v>
      </c>
      <c r="I251">
        <v>3.6</v>
      </c>
      <c r="J251">
        <v>1.5</v>
      </c>
      <c r="K251">
        <v>5.4</v>
      </c>
      <c r="L251">
        <v>27.9</v>
      </c>
      <c r="M251">
        <v>0.4</v>
      </c>
      <c r="N251">
        <v>2.5</v>
      </c>
      <c r="O251">
        <v>15</v>
      </c>
      <c r="P251">
        <v>0.3</v>
      </c>
      <c r="Q251">
        <v>0.5</v>
      </c>
      <c r="R251">
        <v>50</v>
      </c>
      <c r="S251">
        <v>0.8</v>
      </c>
      <c r="T251">
        <v>1.9</v>
      </c>
      <c r="U251">
        <v>2.6</v>
      </c>
      <c r="V251">
        <v>1.9</v>
      </c>
      <c r="W251">
        <v>1.9</v>
      </c>
      <c r="X251">
        <v>0.3</v>
      </c>
      <c r="Y251">
        <v>0</v>
      </c>
      <c r="Z251">
        <v>1.3</v>
      </c>
      <c r="AA251">
        <v>8.5</v>
      </c>
      <c r="AB251">
        <v>0</v>
      </c>
      <c r="AC251">
        <v>0</v>
      </c>
      <c r="AD251">
        <v>-5.3</v>
      </c>
    </row>
    <row r="252" spans="1:30" x14ac:dyDescent="0.3">
      <c r="A252">
        <v>251</v>
      </c>
      <c r="B252" s="207" t="s">
        <v>218</v>
      </c>
      <c r="C252" t="s">
        <v>135</v>
      </c>
      <c r="D252">
        <v>22</v>
      </c>
      <c r="E252">
        <v>6</v>
      </c>
      <c r="F252">
        <v>2</v>
      </c>
      <c r="G252">
        <v>4</v>
      </c>
      <c r="H252">
        <v>18.8</v>
      </c>
      <c r="I252">
        <v>11.2</v>
      </c>
      <c r="J252">
        <v>4.2</v>
      </c>
      <c r="K252">
        <v>10.5</v>
      </c>
      <c r="L252">
        <v>39.700000000000003</v>
      </c>
      <c r="M252">
        <v>2</v>
      </c>
      <c r="N252">
        <v>6</v>
      </c>
      <c r="O252">
        <v>33.299999999999997</v>
      </c>
      <c r="P252">
        <v>0.8</v>
      </c>
      <c r="Q252">
        <v>1.2</v>
      </c>
      <c r="R252">
        <v>71.400000000000006</v>
      </c>
      <c r="S252">
        <v>0.7</v>
      </c>
      <c r="T252">
        <v>2.5</v>
      </c>
      <c r="U252">
        <v>3.2</v>
      </c>
      <c r="V252">
        <v>4.5</v>
      </c>
      <c r="W252">
        <v>1.2</v>
      </c>
      <c r="X252">
        <v>0.8</v>
      </c>
      <c r="Y252">
        <v>0.2</v>
      </c>
      <c r="Z252">
        <v>2.2999999999999998</v>
      </c>
      <c r="AA252">
        <v>23.6</v>
      </c>
      <c r="AB252">
        <v>0</v>
      </c>
      <c r="AC252">
        <v>0</v>
      </c>
      <c r="AD252">
        <v>2.5</v>
      </c>
    </row>
    <row r="253" spans="1:30" x14ac:dyDescent="0.3">
      <c r="A253">
        <v>252</v>
      </c>
      <c r="B253" s="207" t="s">
        <v>261</v>
      </c>
      <c r="C253" t="s">
        <v>139</v>
      </c>
      <c r="D253">
        <v>32</v>
      </c>
      <c r="E253">
        <v>9</v>
      </c>
      <c r="F253">
        <v>5</v>
      </c>
      <c r="G253">
        <v>4</v>
      </c>
      <c r="H253">
        <v>18.7</v>
      </c>
      <c r="I253">
        <v>6</v>
      </c>
      <c r="J253">
        <v>2.2000000000000002</v>
      </c>
      <c r="K253">
        <v>6.9</v>
      </c>
      <c r="L253">
        <v>32.299999999999997</v>
      </c>
      <c r="M253">
        <v>1.1000000000000001</v>
      </c>
      <c r="N253">
        <v>3.7</v>
      </c>
      <c r="O253">
        <v>30.3</v>
      </c>
      <c r="P253">
        <v>0.4</v>
      </c>
      <c r="Q253">
        <v>0.7</v>
      </c>
      <c r="R253">
        <v>66.7</v>
      </c>
      <c r="S253">
        <v>0.2</v>
      </c>
      <c r="T253">
        <v>0.9</v>
      </c>
      <c r="U253">
        <v>1.1000000000000001</v>
      </c>
      <c r="V253">
        <v>3.1</v>
      </c>
      <c r="W253">
        <v>1.1000000000000001</v>
      </c>
      <c r="X253">
        <v>0.6</v>
      </c>
      <c r="Y253">
        <v>0.1</v>
      </c>
      <c r="Z253">
        <v>1.1000000000000001</v>
      </c>
      <c r="AA253">
        <v>12.9</v>
      </c>
      <c r="AB253">
        <v>0</v>
      </c>
      <c r="AC253">
        <v>0</v>
      </c>
      <c r="AD253">
        <v>-6.3</v>
      </c>
    </row>
    <row r="254" spans="1:30" x14ac:dyDescent="0.3">
      <c r="A254">
        <v>253</v>
      </c>
      <c r="B254" s="207" t="s">
        <v>311</v>
      </c>
      <c r="C254" t="s">
        <v>88</v>
      </c>
      <c r="D254">
        <v>31</v>
      </c>
      <c r="E254">
        <v>15</v>
      </c>
      <c r="F254">
        <v>5</v>
      </c>
      <c r="G254">
        <v>10</v>
      </c>
      <c r="H254">
        <v>18.5</v>
      </c>
      <c r="I254">
        <v>7.2</v>
      </c>
      <c r="J254">
        <v>3</v>
      </c>
      <c r="K254">
        <v>4.0999999999999996</v>
      </c>
      <c r="L254">
        <v>72.599999999999994</v>
      </c>
      <c r="M254">
        <v>0</v>
      </c>
      <c r="N254">
        <v>0.1</v>
      </c>
      <c r="O254">
        <v>0</v>
      </c>
      <c r="P254">
        <v>1.2</v>
      </c>
      <c r="Q254">
        <v>2</v>
      </c>
      <c r="R254">
        <v>60</v>
      </c>
      <c r="S254">
        <v>1.7</v>
      </c>
      <c r="T254">
        <v>2.1</v>
      </c>
      <c r="U254">
        <v>3.9</v>
      </c>
      <c r="V254">
        <v>1.2</v>
      </c>
      <c r="W254">
        <v>0.8</v>
      </c>
      <c r="X254">
        <v>0.7</v>
      </c>
      <c r="Y254">
        <v>0.1</v>
      </c>
      <c r="Z254">
        <v>2.2999999999999998</v>
      </c>
      <c r="AA254">
        <v>15.2</v>
      </c>
      <c r="AB254">
        <v>0</v>
      </c>
      <c r="AC254">
        <v>0</v>
      </c>
      <c r="AD254">
        <v>1.3</v>
      </c>
    </row>
    <row r="255" spans="1:30" x14ac:dyDescent="0.3">
      <c r="A255">
        <v>254</v>
      </c>
      <c r="B255" s="207" t="s">
        <v>80</v>
      </c>
      <c r="C255" t="s">
        <v>71</v>
      </c>
      <c r="D255">
        <v>26</v>
      </c>
      <c r="E255">
        <v>5</v>
      </c>
      <c r="F255">
        <v>2</v>
      </c>
      <c r="G255">
        <v>3</v>
      </c>
      <c r="H255">
        <v>18.5</v>
      </c>
      <c r="I255">
        <v>6</v>
      </c>
      <c r="J255">
        <v>2.2000000000000002</v>
      </c>
      <c r="K255">
        <v>5.4</v>
      </c>
      <c r="L255">
        <v>40.700000000000003</v>
      </c>
      <c r="M255">
        <v>1.4</v>
      </c>
      <c r="N255">
        <v>3.6</v>
      </c>
      <c r="O255">
        <v>38.9</v>
      </c>
      <c r="P255">
        <v>0.2</v>
      </c>
      <c r="Q255">
        <v>0.4</v>
      </c>
      <c r="R255">
        <v>50</v>
      </c>
      <c r="S255">
        <v>0.2</v>
      </c>
      <c r="T255">
        <v>1</v>
      </c>
      <c r="U255">
        <v>1.2</v>
      </c>
      <c r="V255">
        <v>2</v>
      </c>
      <c r="W255">
        <v>1</v>
      </c>
      <c r="X255">
        <v>1</v>
      </c>
      <c r="Y255">
        <v>0</v>
      </c>
      <c r="Z255">
        <v>1.8</v>
      </c>
      <c r="AA255">
        <v>12.4</v>
      </c>
      <c r="AB255">
        <v>0</v>
      </c>
      <c r="AC255">
        <v>0</v>
      </c>
      <c r="AD255">
        <v>2.6</v>
      </c>
    </row>
    <row r="256" spans="1:30" x14ac:dyDescent="0.3">
      <c r="A256">
        <v>255</v>
      </c>
      <c r="B256" s="207" t="s">
        <v>439</v>
      </c>
      <c r="C256" t="s">
        <v>119</v>
      </c>
      <c r="D256">
        <v>20</v>
      </c>
      <c r="E256">
        <v>15</v>
      </c>
      <c r="F256">
        <v>7</v>
      </c>
      <c r="G256">
        <v>8</v>
      </c>
      <c r="H256">
        <v>18.2</v>
      </c>
      <c r="I256">
        <v>6.3</v>
      </c>
      <c r="J256">
        <v>2.5</v>
      </c>
      <c r="K256">
        <v>4.9000000000000004</v>
      </c>
      <c r="L256">
        <v>50.7</v>
      </c>
      <c r="M256">
        <v>1</v>
      </c>
      <c r="N256">
        <v>2.5</v>
      </c>
      <c r="O256">
        <v>39.5</v>
      </c>
      <c r="P256">
        <v>0.4</v>
      </c>
      <c r="Q256">
        <v>0.5</v>
      </c>
      <c r="R256">
        <v>75</v>
      </c>
      <c r="S256">
        <v>0.6</v>
      </c>
      <c r="T256">
        <v>2.2999999999999998</v>
      </c>
      <c r="U256">
        <v>2.9</v>
      </c>
      <c r="V256">
        <v>0.8</v>
      </c>
      <c r="W256">
        <v>0.7</v>
      </c>
      <c r="X256">
        <v>0.7</v>
      </c>
      <c r="Y256">
        <v>0.6</v>
      </c>
      <c r="Z256">
        <v>1.5</v>
      </c>
      <c r="AA256">
        <v>14.1</v>
      </c>
      <c r="AB256">
        <v>0</v>
      </c>
      <c r="AC256">
        <v>0</v>
      </c>
      <c r="AD256">
        <v>-3.7</v>
      </c>
    </row>
    <row r="257" spans="1:30" x14ac:dyDescent="0.3">
      <c r="A257">
        <v>256</v>
      </c>
      <c r="B257" s="207" t="s">
        <v>229</v>
      </c>
      <c r="C257" t="s">
        <v>71</v>
      </c>
      <c r="D257">
        <v>32</v>
      </c>
      <c r="E257">
        <v>13</v>
      </c>
      <c r="F257">
        <v>6</v>
      </c>
      <c r="G257">
        <v>7</v>
      </c>
      <c r="H257">
        <v>18.100000000000001</v>
      </c>
      <c r="I257">
        <v>10.8</v>
      </c>
      <c r="J257">
        <v>3.9</v>
      </c>
      <c r="K257">
        <v>8.3000000000000007</v>
      </c>
      <c r="L257">
        <v>47.2</v>
      </c>
      <c r="M257">
        <v>2.2999999999999998</v>
      </c>
      <c r="N257">
        <v>5.4</v>
      </c>
      <c r="O257">
        <v>42.9</v>
      </c>
      <c r="P257">
        <v>0.7</v>
      </c>
      <c r="Q257">
        <v>0.8</v>
      </c>
      <c r="R257">
        <v>90</v>
      </c>
      <c r="S257">
        <v>0.5</v>
      </c>
      <c r="T257">
        <v>2.6</v>
      </c>
      <c r="U257">
        <v>3.2</v>
      </c>
      <c r="V257">
        <v>1.5</v>
      </c>
      <c r="W257">
        <v>0.4</v>
      </c>
      <c r="X257">
        <v>0.6</v>
      </c>
      <c r="Y257">
        <v>0</v>
      </c>
      <c r="Z257">
        <v>2.7</v>
      </c>
      <c r="AA257">
        <v>18.3</v>
      </c>
      <c r="AB257">
        <v>0</v>
      </c>
      <c r="AC257">
        <v>0</v>
      </c>
      <c r="AD257">
        <v>-0.8</v>
      </c>
    </row>
    <row r="258" spans="1:30" x14ac:dyDescent="0.3">
      <c r="A258">
        <v>257</v>
      </c>
      <c r="B258" s="207" t="s">
        <v>240</v>
      </c>
      <c r="C258" t="s">
        <v>108</v>
      </c>
      <c r="D258">
        <v>30</v>
      </c>
      <c r="E258">
        <v>15</v>
      </c>
      <c r="F258">
        <v>8</v>
      </c>
      <c r="G258">
        <v>7</v>
      </c>
      <c r="H258">
        <v>18.100000000000001</v>
      </c>
      <c r="I258">
        <v>8.1</v>
      </c>
      <c r="J258">
        <v>3.2</v>
      </c>
      <c r="K258">
        <v>6.4</v>
      </c>
      <c r="L258">
        <v>50</v>
      </c>
      <c r="M258">
        <v>0.8</v>
      </c>
      <c r="N258">
        <v>2.2999999999999998</v>
      </c>
      <c r="O258">
        <v>34.299999999999997</v>
      </c>
      <c r="P258">
        <v>0.9</v>
      </c>
      <c r="Q258">
        <v>1.1000000000000001</v>
      </c>
      <c r="R258">
        <v>87.5</v>
      </c>
      <c r="S258">
        <v>2.1</v>
      </c>
      <c r="T258">
        <v>3</v>
      </c>
      <c r="U258">
        <v>5.0999999999999996</v>
      </c>
      <c r="V258">
        <v>0.3</v>
      </c>
      <c r="W258">
        <v>0.7</v>
      </c>
      <c r="X258">
        <v>0.5</v>
      </c>
      <c r="Y258">
        <v>1</v>
      </c>
      <c r="Z258">
        <v>1.9</v>
      </c>
      <c r="AA258">
        <v>18.600000000000001</v>
      </c>
      <c r="AB258">
        <v>1</v>
      </c>
      <c r="AC258">
        <v>0</v>
      </c>
      <c r="AD258">
        <v>-1.3</v>
      </c>
    </row>
    <row r="259" spans="1:30" x14ac:dyDescent="0.3">
      <c r="A259">
        <v>258</v>
      </c>
      <c r="B259" s="207" t="s">
        <v>464</v>
      </c>
      <c r="C259" t="s">
        <v>131</v>
      </c>
      <c r="D259">
        <v>24</v>
      </c>
      <c r="E259">
        <v>10</v>
      </c>
      <c r="F259">
        <v>4</v>
      </c>
      <c r="G259">
        <v>6</v>
      </c>
      <c r="H259">
        <v>18</v>
      </c>
      <c r="I259">
        <v>8.1999999999999993</v>
      </c>
      <c r="J259">
        <v>2.6</v>
      </c>
      <c r="K259">
        <v>5.9</v>
      </c>
      <c r="L259">
        <v>44.1</v>
      </c>
      <c r="M259">
        <v>0.6</v>
      </c>
      <c r="N259">
        <v>2.2999999999999998</v>
      </c>
      <c r="O259">
        <v>26.1</v>
      </c>
      <c r="P259">
        <v>2.4</v>
      </c>
      <c r="Q259">
        <v>3.1</v>
      </c>
      <c r="R259">
        <v>77.400000000000006</v>
      </c>
      <c r="S259">
        <v>1.1000000000000001</v>
      </c>
      <c r="T259">
        <v>2</v>
      </c>
      <c r="U259">
        <v>3.1</v>
      </c>
      <c r="V259">
        <v>0.9</v>
      </c>
      <c r="W259">
        <v>0.5</v>
      </c>
      <c r="X259">
        <v>0.3</v>
      </c>
      <c r="Y259">
        <v>0.3</v>
      </c>
      <c r="Z259">
        <v>0.7</v>
      </c>
      <c r="AA259">
        <v>14.6</v>
      </c>
      <c r="AB259">
        <v>0</v>
      </c>
      <c r="AC259">
        <v>0</v>
      </c>
      <c r="AD259">
        <v>-2.8</v>
      </c>
    </row>
    <row r="260" spans="1:30" x14ac:dyDescent="0.3">
      <c r="A260">
        <v>259</v>
      </c>
      <c r="B260" s="207" t="s">
        <v>275</v>
      </c>
      <c r="C260" t="s">
        <v>131</v>
      </c>
      <c r="D260">
        <v>21</v>
      </c>
      <c r="E260">
        <v>12</v>
      </c>
      <c r="F260">
        <v>5</v>
      </c>
      <c r="G260">
        <v>7</v>
      </c>
      <c r="H260">
        <v>17.899999999999999</v>
      </c>
      <c r="I260">
        <v>7.8</v>
      </c>
      <c r="J260">
        <v>3.4</v>
      </c>
      <c r="K260">
        <v>6.2</v>
      </c>
      <c r="L260">
        <v>55.4</v>
      </c>
      <c r="M260">
        <v>0</v>
      </c>
      <c r="N260">
        <v>0.2</v>
      </c>
      <c r="O260">
        <v>0</v>
      </c>
      <c r="P260">
        <v>0.9</v>
      </c>
      <c r="Q260">
        <v>1.4</v>
      </c>
      <c r="R260">
        <v>64.7</v>
      </c>
      <c r="S260">
        <v>3.3</v>
      </c>
      <c r="T260">
        <v>2.9</v>
      </c>
      <c r="U260">
        <v>6.2</v>
      </c>
      <c r="V260">
        <v>0.5</v>
      </c>
      <c r="W260">
        <v>0.3</v>
      </c>
      <c r="X260">
        <v>0.8</v>
      </c>
      <c r="Y260">
        <v>1.2</v>
      </c>
      <c r="Z260">
        <v>2.8</v>
      </c>
      <c r="AA260">
        <v>21.3</v>
      </c>
      <c r="AB260">
        <v>2</v>
      </c>
      <c r="AC260">
        <v>0</v>
      </c>
      <c r="AD260">
        <v>-1.6</v>
      </c>
    </row>
    <row r="261" spans="1:30" x14ac:dyDescent="0.3">
      <c r="A261">
        <v>260</v>
      </c>
      <c r="B261" s="207" t="s">
        <v>335</v>
      </c>
      <c r="C261" t="s">
        <v>122</v>
      </c>
      <c r="D261">
        <v>22</v>
      </c>
      <c r="E261">
        <v>14</v>
      </c>
      <c r="F261">
        <v>1</v>
      </c>
      <c r="G261">
        <v>13</v>
      </c>
      <c r="H261">
        <v>17.899999999999999</v>
      </c>
      <c r="I261">
        <v>7</v>
      </c>
      <c r="J261">
        <v>2.2999999999999998</v>
      </c>
      <c r="K261">
        <v>5.5</v>
      </c>
      <c r="L261">
        <v>41.6</v>
      </c>
      <c r="M261">
        <v>1.1000000000000001</v>
      </c>
      <c r="N261">
        <v>2.9</v>
      </c>
      <c r="O261">
        <v>37.5</v>
      </c>
      <c r="P261">
        <v>1.4</v>
      </c>
      <c r="Q261">
        <v>2.1</v>
      </c>
      <c r="R261">
        <v>65.5</v>
      </c>
      <c r="S261">
        <v>0.4</v>
      </c>
      <c r="T261">
        <v>1.6</v>
      </c>
      <c r="U261">
        <v>2</v>
      </c>
      <c r="V261">
        <v>0.9</v>
      </c>
      <c r="W261">
        <v>1.1000000000000001</v>
      </c>
      <c r="X261">
        <v>0.6</v>
      </c>
      <c r="Y261">
        <v>0.1</v>
      </c>
      <c r="Z261">
        <v>1.1000000000000001</v>
      </c>
      <c r="AA261">
        <v>11.8</v>
      </c>
      <c r="AB261">
        <v>0</v>
      </c>
      <c r="AC261">
        <v>0</v>
      </c>
      <c r="AD261">
        <v>-5.7</v>
      </c>
    </row>
    <row r="262" spans="1:30" x14ac:dyDescent="0.3">
      <c r="A262">
        <v>261</v>
      </c>
      <c r="B262" s="207" t="s">
        <v>2271</v>
      </c>
      <c r="C262" t="s">
        <v>94</v>
      </c>
      <c r="D262">
        <v>32</v>
      </c>
      <c r="E262">
        <v>14</v>
      </c>
      <c r="F262">
        <v>10</v>
      </c>
      <c r="G262">
        <v>4</v>
      </c>
      <c r="H262">
        <v>17.8</v>
      </c>
      <c r="I262">
        <v>5.4</v>
      </c>
      <c r="J262">
        <v>2.1</v>
      </c>
      <c r="K262">
        <v>5.0999999999999996</v>
      </c>
      <c r="L262">
        <v>40.799999999999997</v>
      </c>
      <c r="M262">
        <v>0.4</v>
      </c>
      <c r="N262">
        <v>1.8</v>
      </c>
      <c r="O262">
        <v>24</v>
      </c>
      <c r="P262">
        <v>0.8</v>
      </c>
      <c r="Q262">
        <v>0.9</v>
      </c>
      <c r="R262">
        <v>84.6</v>
      </c>
      <c r="S262">
        <v>0.3</v>
      </c>
      <c r="T262">
        <v>1.6</v>
      </c>
      <c r="U262">
        <v>1.9</v>
      </c>
      <c r="V262">
        <v>2.9</v>
      </c>
      <c r="W262">
        <v>1.2</v>
      </c>
      <c r="X262">
        <v>0.6</v>
      </c>
      <c r="Y262">
        <v>0.2</v>
      </c>
      <c r="Z262">
        <v>1.6</v>
      </c>
      <c r="AA262">
        <v>13.3</v>
      </c>
      <c r="AB262">
        <v>0</v>
      </c>
      <c r="AC262">
        <v>0</v>
      </c>
      <c r="AD262">
        <v>0.5</v>
      </c>
    </row>
    <row r="263" spans="1:30" x14ac:dyDescent="0.3">
      <c r="A263">
        <v>262</v>
      </c>
      <c r="B263" s="207" t="s">
        <v>230</v>
      </c>
      <c r="C263" t="s">
        <v>94</v>
      </c>
      <c r="D263">
        <v>27</v>
      </c>
      <c r="E263">
        <v>13</v>
      </c>
      <c r="F263">
        <v>8</v>
      </c>
      <c r="G263">
        <v>5</v>
      </c>
      <c r="H263">
        <v>17.8</v>
      </c>
      <c r="I263">
        <v>7.9</v>
      </c>
      <c r="J263">
        <v>2.6</v>
      </c>
      <c r="K263">
        <v>6.2</v>
      </c>
      <c r="L263">
        <v>42.5</v>
      </c>
      <c r="M263">
        <v>1.8</v>
      </c>
      <c r="N263">
        <v>4.2</v>
      </c>
      <c r="O263">
        <v>43.6</v>
      </c>
      <c r="P263">
        <v>0.8</v>
      </c>
      <c r="Q263">
        <v>1</v>
      </c>
      <c r="R263">
        <v>84.6</v>
      </c>
      <c r="S263">
        <v>0.4</v>
      </c>
      <c r="T263">
        <v>2.2999999999999998</v>
      </c>
      <c r="U263">
        <v>2.7</v>
      </c>
      <c r="V263">
        <v>1.1000000000000001</v>
      </c>
      <c r="W263">
        <v>0.4</v>
      </c>
      <c r="X263">
        <v>0.2</v>
      </c>
      <c r="Y263">
        <v>0.2</v>
      </c>
      <c r="Z263">
        <v>2</v>
      </c>
      <c r="AA263">
        <v>13.8</v>
      </c>
      <c r="AB263">
        <v>0</v>
      </c>
      <c r="AC263">
        <v>0</v>
      </c>
      <c r="AD263">
        <v>1.2</v>
      </c>
    </row>
    <row r="264" spans="1:30" x14ac:dyDescent="0.3">
      <c r="A264">
        <v>263</v>
      </c>
      <c r="B264" s="207" t="s">
        <v>2403</v>
      </c>
      <c r="C264" t="s">
        <v>90</v>
      </c>
      <c r="D264">
        <v>32</v>
      </c>
      <c r="E264">
        <v>10</v>
      </c>
      <c r="F264">
        <v>8</v>
      </c>
      <c r="G264">
        <v>2</v>
      </c>
      <c r="H264">
        <v>17.7</v>
      </c>
      <c r="I264">
        <v>5.2</v>
      </c>
      <c r="J264">
        <v>1.8</v>
      </c>
      <c r="K264">
        <v>4</v>
      </c>
      <c r="L264">
        <v>45</v>
      </c>
      <c r="M264">
        <v>0.9</v>
      </c>
      <c r="N264">
        <v>2.9</v>
      </c>
      <c r="O264">
        <v>31</v>
      </c>
      <c r="P264">
        <v>0.7</v>
      </c>
      <c r="Q264">
        <v>0.7</v>
      </c>
      <c r="R264">
        <v>100</v>
      </c>
      <c r="S264">
        <v>1.1000000000000001</v>
      </c>
      <c r="T264">
        <v>3.2</v>
      </c>
      <c r="U264">
        <v>4.3</v>
      </c>
      <c r="V264">
        <v>1.4</v>
      </c>
      <c r="W264">
        <v>0.3</v>
      </c>
      <c r="X264">
        <v>0.3</v>
      </c>
      <c r="Y264">
        <v>0.4</v>
      </c>
      <c r="Z264">
        <v>1.2</v>
      </c>
      <c r="AA264">
        <v>14.3</v>
      </c>
      <c r="AB264">
        <v>0</v>
      </c>
      <c r="AC264">
        <v>0</v>
      </c>
      <c r="AD264">
        <v>1.7</v>
      </c>
    </row>
    <row r="265" spans="1:30" x14ac:dyDescent="0.3">
      <c r="A265">
        <v>264</v>
      </c>
      <c r="B265" s="207" t="s">
        <v>54</v>
      </c>
      <c r="C265" t="s">
        <v>44</v>
      </c>
      <c r="D265">
        <v>34</v>
      </c>
      <c r="E265">
        <v>3</v>
      </c>
      <c r="F265">
        <v>0</v>
      </c>
      <c r="G265">
        <v>3</v>
      </c>
      <c r="H265">
        <v>17.600000000000001</v>
      </c>
      <c r="I265">
        <v>9</v>
      </c>
      <c r="J265">
        <v>3.3</v>
      </c>
      <c r="K265">
        <v>7</v>
      </c>
      <c r="L265">
        <v>47.6</v>
      </c>
      <c r="M265">
        <v>1.7</v>
      </c>
      <c r="N265">
        <v>3.7</v>
      </c>
      <c r="O265">
        <v>45.5</v>
      </c>
      <c r="P265">
        <v>0.7</v>
      </c>
      <c r="Q265">
        <v>0.7</v>
      </c>
      <c r="R265">
        <v>100</v>
      </c>
      <c r="S265">
        <v>0.3</v>
      </c>
      <c r="T265">
        <v>2</v>
      </c>
      <c r="U265">
        <v>2.2999999999999998</v>
      </c>
      <c r="V265">
        <v>2</v>
      </c>
      <c r="W265">
        <v>1.3</v>
      </c>
      <c r="X265">
        <v>0.3</v>
      </c>
      <c r="Y265">
        <v>0.3</v>
      </c>
      <c r="Z265">
        <v>0.7</v>
      </c>
      <c r="AA265">
        <v>15.5</v>
      </c>
      <c r="AB265">
        <v>0</v>
      </c>
      <c r="AC265">
        <v>0</v>
      </c>
      <c r="AD265">
        <v>3.7</v>
      </c>
    </row>
    <row r="266" spans="1:30" x14ac:dyDescent="0.3">
      <c r="A266">
        <v>265</v>
      </c>
      <c r="B266" s="207" t="s">
        <v>489</v>
      </c>
      <c r="C266" t="s">
        <v>96</v>
      </c>
      <c r="D266">
        <v>29</v>
      </c>
      <c r="E266">
        <v>6</v>
      </c>
      <c r="F266">
        <v>1</v>
      </c>
      <c r="G266">
        <v>5</v>
      </c>
      <c r="H266">
        <v>17.100000000000001</v>
      </c>
      <c r="I266">
        <v>2.2999999999999998</v>
      </c>
      <c r="J266">
        <v>0.8</v>
      </c>
      <c r="K266">
        <v>3.8</v>
      </c>
      <c r="L266">
        <v>21.7</v>
      </c>
      <c r="M266">
        <v>0.7</v>
      </c>
      <c r="N266">
        <v>2.2999999999999998</v>
      </c>
      <c r="O266">
        <v>28.6</v>
      </c>
      <c r="P266">
        <v>0</v>
      </c>
      <c r="Q266">
        <v>0</v>
      </c>
      <c r="R266">
        <v>0</v>
      </c>
      <c r="S266">
        <v>0</v>
      </c>
      <c r="T266">
        <v>0.8</v>
      </c>
      <c r="U266">
        <v>0.8</v>
      </c>
      <c r="V266">
        <v>2.5</v>
      </c>
      <c r="W266">
        <v>0.7</v>
      </c>
      <c r="X266">
        <v>0.5</v>
      </c>
      <c r="Y266">
        <v>0</v>
      </c>
      <c r="Z266">
        <v>1.8</v>
      </c>
      <c r="AA266">
        <v>7.9</v>
      </c>
      <c r="AB266">
        <v>0</v>
      </c>
      <c r="AC266">
        <v>0</v>
      </c>
      <c r="AD266">
        <v>-3.2</v>
      </c>
    </row>
    <row r="267" spans="1:30" x14ac:dyDescent="0.3">
      <c r="A267">
        <v>266</v>
      </c>
      <c r="B267" s="207" t="s">
        <v>369</v>
      </c>
      <c r="C267" t="s">
        <v>108</v>
      </c>
      <c r="D267">
        <v>25</v>
      </c>
      <c r="E267">
        <v>5</v>
      </c>
      <c r="F267">
        <v>3</v>
      </c>
      <c r="G267">
        <v>2</v>
      </c>
      <c r="H267">
        <v>17.100000000000001</v>
      </c>
      <c r="I267">
        <v>4.5999999999999996</v>
      </c>
      <c r="J267">
        <v>1.8</v>
      </c>
      <c r="K267">
        <v>4</v>
      </c>
      <c r="L267">
        <v>45</v>
      </c>
      <c r="M267">
        <v>0.6</v>
      </c>
      <c r="N267">
        <v>1.2</v>
      </c>
      <c r="O267">
        <v>50</v>
      </c>
      <c r="P267">
        <v>0.4</v>
      </c>
      <c r="Q267">
        <v>0.6</v>
      </c>
      <c r="R267">
        <v>66.7</v>
      </c>
      <c r="S267">
        <v>0</v>
      </c>
      <c r="T267">
        <v>1.4</v>
      </c>
      <c r="U267">
        <v>1.4</v>
      </c>
      <c r="V267">
        <v>2.2000000000000002</v>
      </c>
      <c r="W267">
        <v>0.4</v>
      </c>
      <c r="X267">
        <v>0.8</v>
      </c>
      <c r="Y267">
        <v>0.2</v>
      </c>
      <c r="Z267">
        <v>0.6</v>
      </c>
      <c r="AA267">
        <v>12.2</v>
      </c>
      <c r="AB267">
        <v>0</v>
      </c>
      <c r="AC267">
        <v>0</v>
      </c>
      <c r="AD267">
        <v>1.8</v>
      </c>
    </row>
    <row r="268" spans="1:30" x14ac:dyDescent="0.3">
      <c r="A268">
        <v>267</v>
      </c>
      <c r="B268" s="207" t="s">
        <v>459</v>
      </c>
      <c r="C268" t="s">
        <v>141</v>
      </c>
      <c r="D268">
        <v>21</v>
      </c>
      <c r="E268">
        <v>9</v>
      </c>
      <c r="F268">
        <v>3</v>
      </c>
      <c r="G268">
        <v>6</v>
      </c>
      <c r="H268">
        <v>17</v>
      </c>
      <c r="I268">
        <v>5.8</v>
      </c>
      <c r="J268">
        <v>2.4</v>
      </c>
      <c r="K268">
        <v>5.8</v>
      </c>
      <c r="L268">
        <v>42.3</v>
      </c>
      <c r="M268">
        <v>0.4</v>
      </c>
      <c r="N268">
        <v>2</v>
      </c>
      <c r="O268">
        <v>22.2</v>
      </c>
      <c r="P268">
        <v>0.4</v>
      </c>
      <c r="Q268">
        <v>1.1000000000000001</v>
      </c>
      <c r="R268">
        <v>40</v>
      </c>
      <c r="S268">
        <v>0.7</v>
      </c>
      <c r="T268">
        <v>2</v>
      </c>
      <c r="U268">
        <v>2.7</v>
      </c>
      <c r="V268">
        <v>0.7</v>
      </c>
      <c r="W268">
        <v>0.4</v>
      </c>
      <c r="X268">
        <v>0.2</v>
      </c>
      <c r="Y268">
        <v>0.1</v>
      </c>
      <c r="Z268">
        <v>1.8</v>
      </c>
      <c r="AA268">
        <v>10.5</v>
      </c>
      <c r="AB268">
        <v>0</v>
      </c>
      <c r="AC268">
        <v>0</v>
      </c>
      <c r="AD268">
        <v>0.2</v>
      </c>
    </row>
    <row r="269" spans="1:30" x14ac:dyDescent="0.3">
      <c r="A269">
        <v>268</v>
      </c>
      <c r="B269" s="207" t="s">
        <v>66</v>
      </c>
      <c r="C269" t="s">
        <v>58</v>
      </c>
      <c r="D269">
        <v>26</v>
      </c>
      <c r="E269">
        <v>14</v>
      </c>
      <c r="F269">
        <v>7</v>
      </c>
      <c r="G269">
        <v>7</v>
      </c>
      <c r="H269">
        <v>16.899999999999999</v>
      </c>
      <c r="I269">
        <v>4.4000000000000004</v>
      </c>
      <c r="J269">
        <v>1.7</v>
      </c>
      <c r="K269">
        <v>3.7</v>
      </c>
      <c r="L269">
        <v>46.2</v>
      </c>
      <c r="M269">
        <v>0.8</v>
      </c>
      <c r="N269">
        <v>2.1</v>
      </c>
      <c r="O269">
        <v>37.9</v>
      </c>
      <c r="P269">
        <v>0.1</v>
      </c>
      <c r="Q269">
        <v>0.4</v>
      </c>
      <c r="R269">
        <v>40</v>
      </c>
      <c r="S269">
        <v>0.1</v>
      </c>
      <c r="T269">
        <v>1.1000000000000001</v>
      </c>
      <c r="U269">
        <v>1.2</v>
      </c>
      <c r="V269">
        <v>3.4</v>
      </c>
      <c r="W269">
        <v>0.7</v>
      </c>
      <c r="X269">
        <v>0.9</v>
      </c>
      <c r="Y269">
        <v>0.1</v>
      </c>
      <c r="Z269">
        <v>0.9</v>
      </c>
      <c r="AA269">
        <v>13</v>
      </c>
      <c r="AB269">
        <v>0</v>
      </c>
      <c r="AC269">
        <v>0</v>
      </c>
      <c r="AD269">
        <v>0.1</v>
      </c>
    </row>
    <row r="270" spans="1:30" x14ac:dyDescent="0.3">
      <c r="A270">
        <v>269</v>
      </c>
      <c r="B270" s="207" t="s">
        <v>537</v>
      </c>
      <c r="C270" t="s">
        <v>116</v>
      </c>
      <c r="D270">
        <v>22</v>
      </c>
      <c r="E270">
        <v>8</v>
      </c>
      <c r="F270">
        <v>4</v>
      </c>
      <c r="G270">
        <v>4</v>
      </c>
      <c r="H270">
        <v>16.899999999999999</v>
      </c>
      <c r="I270">
        <v>7.6</v>
      </c>
      <c r="J270">
        <v>3.6</v>
      </c>
      <c r="K270">
        <v>5.5</v>
      </c>
      <c r="L270">
        <v>65.900000000000006</v>
      </c>
      <c r="M270">
        <v>0</v>
      </c>
      <c r="N270">
        <v>0.1</v>
      </c>
      <c r="O270">
        <v>0</v>
      </c>
      <c r="P270">
        <v>0.4</v>
      </c>
      <c r="Q270">
        <v>1</v>
      </c>
      <c r="R270">
        <v>37.5</v>
      </c>
      <c r="S270">
        <v>2.1</v>
      </c>
      <c r="T270">
        <v>3.1</v>
      </c>
      <c r="U270">
        <v>5.3</v>
      </c>
      <c r="V270">
        <v>1.6</v>
      </c>
      <c r="W270">
        <v>1.4</v>
      </c>
      <c r="X270">
        <v>0.8</v>
      </c>
      <c r="Y270">
        <v>1.1000000000000001</v>
      </c>
      <c r="Z270">
        <v>2.5</v>
      </c>
      <c r="AA270">
        <v>20.6</v>
      </c>
      <c r="AB270">
        <v>0</v>
      </c>
      <c r="AC270">
        <v>0</v>
      </c>
      <c r="AD270">
        <v>0.8</v>
      </c>
    </row>
    <row r="271" spans="1:30" x14ac:dyDescent="0.3">
      <c r="A271">
        <v>270</v>
      </c>
      <c r="B271" s="207" t="s">
        <v>349</v>
      </c>
      <c r="C271" t="s">
        <v>92</v>
      </c>
      <c r="D271">
        <v>22</v>
      </c>
      <c r="E271">
        <v>14</v>
      </c>
      <c r="F271">
        <v>10</v>
      </c>
      <c r="G271">
        <v>4</v>
      </c>
      <c r="H271">
        <v>16.8</v>
      </c>
      <c r="I271">
        <v>7.9</v>
      </c>
      <c r="J271">
        <v>3</v>
      </c>
      <c r="K271">
        <v>6.6</v>
      </c>
      <c r="L271">
        <v>45.7</v>
      </c>
      <c r="M271">
        <v>1.1000000000000001</v>
      </c>
      <c r="N271">
        <v>3.4</v>
      </c>
      <c r="O271">
        <v>31.3</v>
      </c>
      <c r="P271">
        <v>0.8</v>
      </c>
      <c r="Q271">
        <v>1.2</v>
      </c>
      <c r="R271">
        <v>64.7</v>
      </c>
      <c r="S271">
        <v>0.9</v>
      </c>
      <c r="T271">
        <v>1.9</v>
      </c>
      <c r="U271">
        <v>2.8</v>
      </c>
      <c r="V271">
        <v>1</v>
      </c>
      <c r="W271">
        <v>0.4</v>
      </c>
      <c r="X271">
        <v>0.4</v>
      </c>
      <c r="Y271">
        <v>0.3</v>
      </c>
      <c r="Z271">
        <v>1.6</v>
      </c>
      <c r="AA271">
        <v>14.2</v>
      </c>
      <c r="AB271">
        <v>0</v>
      </c>
      <c r="AC271">
        <v>0</v>
      </c>
      <c r="AD271">
        <v>0.9</v>
      </c>
    </row>
    <row r="272" spans="1:30" x14ac:dyDescent="0.3">
      <c r="A272">
        <v>271</v>
      </c>
      <c r="B272" s="207" t="s">
        <v>2159</v>
      </c>
      <c r="C272" t="s">
        <v>125</v>
      </c>
      <c r="D272">
        <v>25</v>
      </c>
      <c r="E272">
        <v>13</v>
      </c>
      <c r="F272">
        <v>6</v>
      </c>
      <c r="G272">
        <v>7</v>
      </c>
      <c r="H272">
        <v>16.7</v>
      </c>
      <c r="I272">
        <v>10.199999999999999</v>
      </c>
      <c r="J272">
        <v>3.4</v>
      </c>
      <c r="K272">
        <v>6.5</v>
      </c>
      <c r="L272">
        <v>52.4</v>
      </c>
      <c r="M272">
        <v>0.7</v>
      </c>
      <c r="N272">
        <v>2.4</v>
      </c>
      <c r="O272">
        <v>29</v>
      </c>
      <c r="P272">
        <v>2.8</v>
      </c>
      <c r="Q272">
        <v>3.5</v>
      </c>
      <c r="R272">
        <v>78.3</v>
      </c>
      <c r="S272">
        <v>1.2</v>
      </c>
      <c r="T272">
        <v>3.7</v>
      </c>
      <c r="U272">
        <v>4.8</v>
      </c>
      <c r="V272">
        <v>1.1000000000000001</v>
      </c>
      <c r="W272">
        <v>1.2</v>
      </c>
      <c r="X272">
        <v>0.6</v>
      </c>
      <c r="Y272">
        <v>0.2</v>
      </c>
      <c r="Z272">
        <v>1.6</v>
      </c>
      <c r="AA272">
        <v>18.7</v>
      </c>
      <c r="AB272">
        <v>0</v>
      </c>
      <c r="AC272">
        <v>0</v>
      </c>
      <c r="AD272">
        <v>0.2</v>
      </c>
    </row>
    <row r="273" spans="1:30" x14ac:dyDescent="0.3">
      <c r="A273">
        <v>272</v>
      </c>
      <c r="B273" s="207" t="s">
        <v>289</v>
      </c>
      <c r="C273" t="s">
        <v>92</v>
      </c>
      <c r="D273">
        <v>27</v>
      </c>
      <c r="E273">
        <v>15</v>
      </c>
      <c r="F273">
        <v>11</v>
      </c>
      <c r="G273">
        <v>4</v>
      </c>
      <c r="H273">
        <v>16.600000000000001</v>
      </c>
      <c r="I273">
        <v>2.7</v>
      </c>
      <c r="J273">
        <v>0.9</v>
      </c>
      <c r="K273">
        <v>2.6</v>
      </c>
      <c r="L273">
        <v>35.9</v>
      </c>
      <c r="M273">
        <v>0.5</v>
      </c>
      <c r="N273">
        <v>1.7</v>
      </c>
      <c r="O273">
        <v>26.9</v>
      </c>
      <c r="P273">
        <v>0.3</v>
      </c>
      <c r="Q273">
        <v>0.5</v>
      </c>
      <c r="R273">
        <v>62.5</v>
      </c>
      <c r="S273">
        <v>0.7</v>
      </c>
      <c r="T273">
        <v>2.1</v>
      </c>
      <c r="U273">
        <v>2.7</v>
      </c>
      <c r="V273">
        <v>1.2</v>
      </c>
      <c r="W273">
        <v>0.5</v>
      </c>
      <c r="X273">
        <v>1.1000000000000001</v>
      </c>
      <c r="Y273">
        <v>0.5</v>
      </c>
      <c r="Z273">
        <v>1.9</v>
      </c>
      <c r="AA273">
        <v>12.3</v>
      </c>
      <c r="AB273">
        <v>0</v>
      </c>
      <c r="AC273">
        <v>0</v>
      </c>
      <c r="AD273">
        <v>0.5</v>
      </c>
    </row>
    <row r="274" spans="1:30" x14ac:dyDescent="0.3">
      <c r="A274">
        <v>273</v>
      </c>
      <c r="B274" s="207" t="s">
        <v>457</v>
      </c>
      <c r="C274" t="s">
        <v>119</v>
      </c>
      <c r="D274">
        <v>20</v>
      </c>
      <c r="E274">
        <v>15</v>
      </c>
      <c r="F274">
        <v>7</v>
      </c>
      <c r="G274">
        <v>8</v>
      </c>
      <c r="H274">
        <v>16.5</v>
      </c>
      <c r="I274">
        <v>4.2</v>
      </c>
      <c r="J274">
        <v>1.3</v>
      </c>
      <c r="K274">
        <v>3.7</v>
      </c>
      <c r="L274">
        <v>33.9</v>
      </c>
      <c r="M274">
        <v>0.5</v>
      </c>
      <c r="N274">
        <v>1.9</v>
      </c>
      <c r="O274">
        <v>28.6</v>
      </c>
      <c r="P274">
        <v>1.1000000000000001</v>
      </c>
      <c r="Q274">
        <v>1.6</v>
      </c>
      <c r="R274">
        <v>70.8</v>
      </c>
      <c r="S274">
        <v>0.5</v>
      </c>
      <c r="T274">
        <v>1.3</v>
      </c>
      <c r="U274">
        <v>1.8</v>
      </c>
      <c r="V274">
        <v>0.9</v>
      </c>
      <c r="W274">
        <v>1</v>
      </c>
      <c r="X274">
        <v>0.3</v>
      </c>
      <c r="Y274">
        <v>0.1</v>
      </c>
      <c r="Z274">
        <v>1.2</v>
      </c>
      <c r="AA274">
        <v>8.1999999999999993</v>
      </c>
      <c r="AB274">
        <v>0</v>
      </c>
      <c r="AC274">
        <v>0</v>
      </c>
      <c r="AD274">
        <v>-4.5999999999999996</v>
      </c>
    </row>
    <row r="275" spans="1:30" x14ac:dyDescent="0.3">
      <c r="A275">
        <v>274</v>
      </c>
      <c r="B275" s="207" t="s">
        <v>446</v>
      </c>
      <c r="C275" t="s">
        <v>98</v>
      </c>
      <c r="D275">
        <v>25</v>
      </c>
      <c r="E275">
        <v>12</v>
      </c>
      <c r="F275">
        <v>7</v>
      </c>
      <c r="G275">
        <v>5</v>
      </c>
      <c r="H275">
        <v>16.3</v>
      </c>
      <c r="I275">
        <v>6.7</v>
      </c>
      <c r="J275">
        <v>2.1</v>
      </c>
      <c r="K275">
        <v>5.3</v>
      </c>
      <c r="L275">
        <v>39.1</v>
      </c>
      <c r="M275">
        <v>1.8</v>
      </c>
      <c r="N275">
        <v>4.8</v>
      </c>
      <c r="O275">
        <v>36.200000000000003</v>
      </c>
      <c r="P275">
        <v>0.8</v>
      </c>
      <c r="Q275">
        <v>0.8</v>
      </c>
      <c r="R275">
        <v>90</v>
      </c>
      <c r="S275">
        <v>0.3</v>
      </c>
      <c r="T275">
        <v>1.4</v>
      </c>
      <c r="U275">
        <v>1.8</v>
      </c>
      <c r="V275">
        <v>0.8</v>
      </c>
      <c r="W275">
        <v>0.3</v>
      </c>
      <c r="X275">
        <v>0.3</v>
      </c>
      <c r="Y275">
        <v>0.3</v>
      </c>
      <c r="Z275">
        <v>1.3</v>
      </c>
      <c r="AA275">
        <v>11.1</v>
      </c>
      <c r="AB275">
        <v>0</v>
      </c>
      <c r="AC275">
        <v>0</v>
      </c>
      <c r="AD275">
        <v>2.8</v>
      </c>
    </row>
    <row r="276" spans="1:30" x14ac:dyDescent="0.3">
      <c r="A276">
        <v>275</v>
      </c>
      <c r="B276" s="207" t="s">
        <v>53</v>
      </c>
      <c r="C276" t="s">
        <v>44</v>
      </c>
      <c r="D276">
        <v>21</v>
      </c>
      <c r="E276">
        <v>8</v>
      </c>
      <c r="F276">
        <v>1</v>
      </c>
      <c r="G276">
        <v>7</v>
      </c>
      <c r="H276">
        <v>16.100000000000001</v>
      </c>
      <c r="I276">
        <v>8.3000000000000007</v>
      </c>
      <c r="J276">
        <v>3.3</v>
      </c>
      <c r="K276">
        <v>6</v>
      </c>
      <c r="L276">
        <v>54.2</v>
      </c>
      <c r="M276">
        <v>0.3</v>
      </c>
      <c r="N276">
        <v>0.6</v>
      </c>
      <c r="O276">
        <v>40</v>
      </c>
      <c r="P276">
        <v>1.5</v>
      </c>
      <c r="Q276">
        <v>1.9</v>
      </c>
      <c r="R276">
        <v>80</v>
      </c>
      <c r="S276">
        <v>3.6</v>
      </c>
      <c r="T276">
        <v>1.9</v>
      </c>
      <c r="U276">
        <v>5.5</v>
      </c>
      <c r="V276">
        <v>1</v>
      </c>
      <c r="W276">
        <v>1.4</v>
      </c>
      <c r="X276">
        <v>0.8</v>
      </c>
      <c r="Y276">
        <v>1.3</v>
      </c>
      <c r="Z276">
        <v>2.4</v>
      </c>
      <c r="AA276">
        <v>21</v>
      </c>
      <c r="AB276">
        <v>1</v>
      </c>
      <c r="AC276">
        <v>0</v>
      </c>
      <c r="AD276">
        <v>1.1000000000000001</v>
      </c>
    </row>
    <row r="277" spans="1:30" x14ac:dyDescent="0.3">
      <c r="A277">
        <v>276</v>
      </c>
      <c r="B277" s="207" t="s">
        <v>328</v>
      </c>
      <c r="C277" t="s">
        <v>102</v>
      </c>
      <c r="D277">
        <v>25</v>
      </c>
      <c r="E277">
        <v>15</v>
      </c>
      <c r="F277">
        <v>8</v>
      </c>
      <c r="G277">
        <v>7</v>
      </c>
      <c r="H277">
        <v>16.100000000000001</v>
      </c>
      <c r="I277">
        <v>5.5</v>
      </c>
      <c r="J277">
        <v>1.9</v>
      </c>
      <c r="K277">
        <v>4.5</v>
      </c>
      <c r="L277">
        <v>41.8</v>
      </c>
      <c r="M277">
        <v>1.7</v>
      </c>
      <c r="N277">
        <v>4.0999999999999996</v>
      </c>
      <c r="O277">
        <v>41</v>
      </c>
      <c r="P277">
        <v>0.1</v>
      </c>
      <c r="Q277">
        <v>0.1</v>
      </c>
      <c r="R277">
        <v>100</v>
      </c>
      <c r="S277">
        <v>0.5</v>
      </c>
      <c r="T277">
        <v>1.9</v>
      </c>
      <c r="U277">
        <v>2.2999999999999998</v>
      </c>
      <c r="V277">
        <v>0.9</v>
      </c>
      <c r="W277">
        <v>0.3</v>
      </c>
      <c r="X277">
        <v>0.5</v>
      </c>
      <c r="Y277">
        <v>0.3</v>
      </c>
      <c r="Z277">
        <v>1.3</v>
      </c>
      <c r="AA277">
        <v>11.8</v>
      </c>
      <c r="AB277">
        <v>0</v>
      </c>
      <c r="AC277">
        <v>0</v>
      </c>
      <c r="AD277">
        <v>3.1</v>
      </c>
    </row>
    <row r="278" spans="1:30" x14ac:dyDescent="0.3">
      <c r="A278">
        <v>277</v>
      </c>
      <c r="B278" s="207" t="s">
        <v>76</v>
      </c>
      <c r="C278" t="s">
        <v>71</v>
      </c>
      <c r="D278">
        <v>28</v>
      </c>
      <c r="E278">
        <v>15</v>
      </c>
      <c r="F278">
        <v>8</v>
      </c>
      <c r="G278">
        <v>7</v>
      </c>
      <c r="H278">
        <v>15.8</v>
      </c>
      <c r="I278">
        <v>8.1</v>
      </c>
      <c r="J278">
        <v>3.2</v>
      </c>
      <c r="K278">
        <v>7.4</v>
      </c>
      <c r="L278">
        <v>43.2</v>
      </c>
      <c r="M278">
        <v>1.1000000000000001</v>
      </c>
      <c r="N278">
        <v>3.2</v>
      </c>
      <c r="O278">
        <v>35.4</v>
      </c>
      <c r="P278">
        <v>0.6</v>
      </c>
      <c r="Q278">
        <v>0.9</v>
      </c>
      <c r="R278">
        <v>69.2</v>
      </c>
      <c r="S278">
        <v>0.2</v>
      </c>
      <c r="T278">
        <v>2.2999999999999998</v>
      </c>
      <c r="U278">
        <v>2.5</v>
      </c>
      <c r="V278">
        <v>3.6</v>
      </c>
      <c r="W278">
        <v>1.5</v>
      </c>
      <c r="X278">
        <v>0.4</v>
      </c>
      <c r="Y278">
        <v>0.2</v>
      </c>
      <c r="Z278">
        <v>1.5</v>
      </c>
      <c r="AA278">
        <v>16.8</v>
      </c>
      <c r="AB278">
        <v>0</v>
      </c>
      <c r="AC278">
        <v>0</v>
      </c>
      <c r="AD278">
        <v>2</v>
      </c>
    </row>
    <row r="279" spans="1:30" x14ac:dyDescent="0.3">
      <c r="A279">
        <v>278</v>
      </c>
      <c r="B279" s="207" t="s">
        <v>400</v>
      </c>
      <c r="C279" t="s">
        <v>110</v>
      </c>
      <c r="D279">
        <v>26</v>
      </c>
      <c r="E279">
        <v>14</v>
      </c>
      <c r="F279">
        <v>8</v>
      </c>
      <c r="G279">
        <v>6</v>
      </c>
      <c r="H279">
        <v>15.8</v>
      </c>
      <c r="I279">
        <v>4.5999999999999996</v>
      </c>
      <c r="J279">
        <v>1.8</v>
      </c>
      <c r="K279">
        <v>3.4</v>
      </c>
      <c r="L279">
        <v>52.1</v>
      </c>
      <c r="M279">
        <v>0.1</v>
      </c>
      <c r="N279">
        <v>0.2</v>
      </c>
      <c r="O279">
        <v>33.299999999999997</v>
      </c>
      <c r="P279">
        <v>1</v>
      </c>
      <c r="Q279">
        <v>1.6</v>
      </c>
      <c r="R279">
        <v>60.9</v>
      </c>
      <c r="S279">
        <v>2.5</v>
      </c>
      <c r="T279">
        <v>3.4</v>
      </c>
      <c r="U279">
        <v>5.9</v>
      </c>
      <c r="V279">
        <v>0.7</v>
      </c>
      <c r="W279">
        <v>0.6</v>
      </c>
      <c r="X279">
        <v>0.5</v>
      </c>
      <c r="Y279">
        <v>0.5</v>
      </c>
      <c r="Z279">
        <v>2.4</v>
      </c>
      <c r="AA279">
        <v>15.2</v>
      </c>
      <c r="AB279">
        <v>0</v>
      </c>
      <c r="AC279">
        <v>0</v>
      </c>
      <c r="AD279">
        <v>0.6</v>
      </c>
    </row>
    <row r="280" spans="1:30" x14ac:dyDescent="0.3">
      <c r="A280">
        <v>279</v>
      </c>
      <c r="B280" s="207" t="s">
        <v>314</v>
      </c>
      <c r="C280" t="s">
        <v>88</v>
      </c>
      <c r="D280">
        <v>33</v>
      </c>
      <c r="E280">
        <v>14</v>
      </c>
      <c r="F280">
        <v>5</v>
      </c>
      <c r="G280">
        <v>9</v>
      </c>
      <c r="H280">
        <v>15.7</v>
      </c>
      <c r="I280">
        <v>3.2</v>
      </c>
      <c r="J280">
        <v>1.2</v>
      </c>
      <c r="K280">
        <v>3.6</v>
      </c>
      <c r="L280">
        <v>33.299999999999997</v>
      </c>
      <c r="M280">
        <v>0.6</v>
      </c>
      <c r="N280">
        <v>2.7</v>
      </c>
      <c r="O280">
        <v>23.7</v>
      </c>
      <c r="P280">
        <v>0.1</v>
      </c>
      <c r="Q280">
        <v>0.3</v>
      </c>
      <c r="R280">
        <v>50</v>
      </c>
      <c r="S280">
        <v>0.1</v>
      </c>
      <c r="T280">
        <v>1.4</v>
      </c>
      <c r="U280">
        <v>1.6</v>
      </c>
      <c r="V280">
        <v>0.9</v>
      </c>
      <c r="W280">
        <v>0.6</v>
      </c>
      <c r="X280">
        <v>0.6</v>
      </c>
      <c r="Y280">
        <v>0.6</v>
      </c>
      <c r="Z280">
        <v>1.7</v>
      </c>
      <c r="AA280">
        <v>9.5</v>
      </c>
      <c r="AB280">
        <v>0</v>
      </c>
      <c r="AC280">
        <v>0</v>
      </c>
      <c r="AD280">
        <v>-5.7</v>
      </c>
    </row>
    <row r="281" spans="1:30" x14ac:dyDescent="0.3">
      <c r="A281">
        <v>280</v>
      </c>
      <c r="B281" s="207" t="s">
        <v>292</v>
      </c>
      <c r="C281" t="s">
        <v>98</v>
      </c>
      <c r="D281">
        <v>24</v>
      </c>
      <c r="E281">
        <v>15</v>
      </c>
      <c r="F281">
        <v>9</v>
      </c>
      <c r="G281">
        <v>6</v>
      </c>
      <c r="H281">
        <v>15.6</v>
      </c>
      <c r="I281">
        <v>5.7</v>
      </c>
      <c r="J281">
        <v>2.2999999999999998</v>
      </c>
      <c r="K281">
        <v>5</v>
      </c>
      <c r="L281">
        <v>46.7</v>
      </c>
      <c r="M281">
        <v>0.3</v>
      </c>
      <c r="N281">
        <v>1.3</v>
      </c>
      <c r="O281">
        <v>25</v>
      </c>
      <c r="P281">
        <v>0.7</v>
      </c>
      <c r="Q281">
        <v>1</v>
      </c>
      <c r="R281">
        <v>73.3</v>
      </c>
      <c r="S281">
        <v>0.7</v>
      </c>
      <c r="T281">
        <v>1.8</v>
      </c>
      <c r="U281">
        <v>2.5</v>
      </c>
      <c r="V281">
        <v>0.3</v>
      </c>
      <c r="W281">
        <v>0.7</v>
      </c>
      <c r="X281">
        <v>0.7</v>
      </c>
      <c r="Y281">
        <v>0.2</v>
      </c>
      <c r="Z281">
        <v>1.1000000000000001</v>
      </c>
      <c r="AA281">
        <v>11</v>
      </c>
      <c r="AB281">
        <v>0</v>
      </c>
      <c r="AC281">
        <v>0</v>
      </c>
      <c r="AD281">
        <v>-0.1</v>
      </c>
    </row>
    <row r="282" spans="1:30" x14ac:dyDescent="0.3">
      <c r="A282">
        <v>281</v>
      </c>
      <c r="B282" s="207" t="s">
        <v>56</v>
      </c>
      <c r="C282" t="s">
        <v>44</v>
      </c>
      <c r="D282">
        <v>32</v>
      </c>
      <c r="E282">
        <v>13</v>
      </c>
      <c r="F282">
        <v>5</v>
      </c>
      <c r="G282">
        <v>8</v>
      </c>
      <c r="H282">
        <v>15.5</v>
      </c>
      <c r="I282">
        <v>7.2</v>
      </c>
      <c r="J282">
        <v>2.6</v>
      </c>
      <c r="K282">
        <v>6.1</v>
      </c>
      <c r="L282">
        <v>43</v>
      </c>
      <c r="M282">
        <v>1</v>
      </c>
      <c r="N282">
        <v>3</v>
      </c>
      <c r="O282">
        <v>33.299999999999997</v>
      </c>
      <c r="P282">
        <v>1</v>
      </c>
      <c r="Q282">
        <v>1</v>
      </c>
      <c r="R282">
        <v>100</v>
      </c>
      <c r="S282">
        <v>0.1</v>
      </c>
      <c r="T282">
        <v>1.2</v>
      </c>
      <c r="U282">
        <v>1.3</v>
      </c>
      <c r="V282">
        <v>0.8</v>
      </c>
      <c r="W282">
        <v>0.4</v>
      </c>
      <c r="X282">
        <v>0.7</v>
      </c>
      <c r="Y282">
        <v>0</v>
      </c>
      <c r="Z282">
        <v>1.1000000000000001</v>
      </c>
      <c r="AA282">
        <v>11.8</v>
      </c>
      <c r="AB282">
        <v>0</v>
      </c>
      <c r="AC282">
        <v>0</v>
      </c>
      <c r="AD282">
        <v>-0.2</v>
      </c>
    </row>
    <row r="283" spans="1:30" x14ac:dyDescent="0.3">
      <c r="A283">
        <v>282</v>
      </c>
      <c r="B283" s="207" t="s">
        <v>236</v>
      </c>
      <c r="C283" t="s">
        <v>106</v>
      </c>
      <c r="D283">
        <v>25</v>
      </c>
      <c r="E283">
        <v>11</v>
      </c>
      <c r="F283">
        <v>7</v>
      </c>
      <c r="G283">
        <v>4</v>
      </c>
      <c r="H283">
        <v>15.5</v>
      </c>
      <c r="I283">
        <v>6.7</v>
      </c>
      <c r="J283">
        <v>2.5</v>
      </c>
      <c r="K283">
        <v>4.7</v>
      </c>
      <c r="L283">
        <v>51.9</v>
      </c>
      <c r="M283">
        <v>0.2</v>
      </c>
      <c r="N283">
        <v>1</v>
      </c>
      <c r="O283">
        <v>18.2</v>
      </c>
      <c r="P283">
        <v>1.6</v>
      </c>
      <c r="Q283">
        <v>1.9</v>
      </c>
      <c r="R283">
        <v>85.7</v>
      </c>
      <c r="S283">
        <v>0.5</v>
      </c>
      <c r="T283">
        <v>2.2000000000000002</v>
      </c>
      <c r="U283">
        <v>2.7</v>
      </c>
      <c r="V283">
        <v>0.4</v>
      </c>
      <c r="W283">
        <v>0.7</v>
      </c>
      <c r="X283">
        <v>0.4</v>
      </c>
      <c r="Y283">
        <v>0.1</v>
      </c>
      <c r="Z283">
        <v>2.5</v>
      </c>
      <c r="AA283">
        <v>11.2</v>
      </c>
      <c r="AB283">
        <v>0</v>
      </c>
      <c r="AC283">
        <v>0</v>
      </c>
      <c r="AD283">
        <v>3.6</v>
      </c>
    </row>
    <row r="284" spans="1:30" x14ac:dyDescent="0.3">
      <c r="A284">
        <v>283</v>
      </c>
      <c r="B284" s="207" t="s">
        <v>425</v>
      </c>
      <c r="C284" t="s">
        <v>88</v>
      </c>
      <c r="D284">
        <v>24</v>
      </c>
      <c r="E284">
        <v>5</v>
      </c>
      <c r="F284">
        <v>3</v>
      </c>
      <c r="G284">
        <v>2</v>
      </c>
      <c r="H284">
        <v>15.5</v>
      </c>
      <c r="I284">
        <v>6.2</v>
      </c>
      <c r="J284">
        <v>2.4</v>
      </c>
      <c r="K284">
        <v>5</v>
      </c>
      <c r="L284">
        <v>48</v>
      </c>
      <c r="M284">
        <v>0.6</v>
      </c>
      <c r="N284">
        <v>1.6</v>
      </c>
      <c r="O284">
        <v>37.5</v>
      </c>
      <c r="P284">
        <v>0.8</v>
      </c>
      <c r="Q284">
        <v>1</v>
      </c>
      <c r="R284">
        <v>80</v>
      </c>
      <c r="S284">
        <v>0.4</v>
      </c>
      <c r="T284">
        <v>2.4</v>
      </c>
      <c r="U284">
        <v>2.8</v>
      </c>
      <c r="V284">
        <v>2.8</v>
      </c>
      <c r="W284">
        <v>1.2</v>
      </c>
      <c r="X284">
        <v>0.2</v>
      </c>
      <c r="Y284">
        <v>0.4</v>
      </c>
      <c r="Z284">
        <v>0.6</v>
      </c>
      <c r="AA284">
        <v>14.4</v>
      </c>
      <c r="AB284">
        <v>0</v>
      </c>
      <c r="AC284">
        <v>0</v>
      </c>
      <c r="AD284">
        <v>-7.6</v>
      </c>
    </row>
    <row r="285" spans="1:30" x14ac:dyDescent="0.3">
      <c r="A285">
        <v>284</v>
      </c>
      <c r="B285" s="207" t="s">
        <v>78</v>
      </c>
      <c r="C285" t="s">
        <v>71</v>
      </c>
      <c r="D285">
        <v>30</v>
      </c>
      <c r="E285">
        <v>9</v>
      </c>
      <c r="F285">
        <v>3</v>
      </c>
      <c r="G285">
        <v>6</v>
      </c>
      <c r="H285">
        <v>15.5</v>
      </c>
      <c r="I285">
        <v>5.9</v>
      </c>
      <c r="J285">
        <v>2.8</v>
      </c>
      <c r="K285">
        <v>4.4000000000000004</v>
      </c>
      <c r="L285">
        <v>62.5</v>
      </c>
      <c r="M285">
        <v>0</v>
      </c>
      <c r="N285">
        <v>0</v>
      </c>
      <c r="O285">
        <v>0</v>
      </c>
      <c r="P285">
        <v>0.3</v>
      </c>
      <c r="Q285">
        <v>1.2</v>
      </c>
      <c r="R285">
        <v>27.3</v>
      </c>
      <c r="S285">
        <v>2.6</v>
      </c>
      <c r="T285">
        <v>2.1</v>
      </c>
      <c r="U285">
        <v>4.7</v>
      </c>
      <c r="V285">
        <v>1.1000000000000001</v>
      </c>
      <c r="W285">
        <v>0.6</v>
      </c>
      <c r="X285">
        <v>0.2</v>
      </c>
      <c r="Y285">
        <v>1.7</v>
      </c>
      <c r="Z285">
        <v>2.4</v>
      </c>
      <c r="AA285">
        <v>18.3</v>
      </c>
      <c r="AB285">
        <v>1</v>
      </c>
      <c r="AC285">
        <v>0</v>
      </c>
      <c r="AD285">
        <v>-2.4</v>
      </c>
    </row>
    <row r="286" spans="1:30" x14ac:dyDescent="0.3">
      <c r="A286">
        <v>285</v>
      </c>
      <c r="B286" s="207" t="s">
        <v>188</v>
      </c>
      <c r="C286" t="s">
        <v>110</v>
      </c>
      <c r="D286">
        <v>24</v>
      </c>
      <c r="E286">
        <v>10</v>
      </c>
      <c r="F286">
        <v>6</v>
      </c>
      <c r="G286">
        <v>4</v>
      </c>
      <c r="H286">
        <v>15.4</v>
      </c>
      <c r="I286">
        <v>8.3000000000000007</v>
      </c>
      <c r="J286">
        <v>2.8</v>
      </c>
      <c r="K286">
        <v>7.1</v>
      </c>
      <c r="L286">
        <v>39.4</v>
      </c>
      <c r="M286">
        <v>1.3</v>
      </c>
      <c r="N286">
        <v>4.2</v>
      </c>
      <c r="O286">
        <v>31</v>
      </c>
      <c r="P286">
        <v>1.4</v>
      </c>
      <c r="Q286">
        <v>1.9</v>
      </c>
      <c r="R286">
        <v>73.7</v>
      </c>
      <c r="S286">
        <v>0.1</v>
      </c>
      <c r="T286">
        <v>1.7</v>
      </c>
      <c r="U286">
        <v>1.8</v>
      </c>
      <c r="V286">
        <v>0.6</v>
      </c>
      <c r="W286">
        <v>0.8</v>
      </c>
      <c r="X286">
        <v>0.4</v>
      </c>
      <c r="Y286">
        <v>0.2</v>
      </c>
      <c r="Z286">
        <v>0.6</v>
      </c>
      <c r="AA286">
        <v>12.4</v>
      </c>
      <c r="AB286">
        <v>0</v>
      </c>
      <c r="AC286">
        <v>0</v>
      </c>
      <c r="AD286">
        <v>-3.6</v>
      </c>
    </row>
    <row r="287" spans="1:30" x14ac:dyDescent="0.3">
      <c r="A287">
        <v>286</v>
      </c>
      <c r="B287" s="207" t="s">
        <v>353</v>
      </c>
      <c r="C287" t="s">
        <v>104</v>
      </c>
      <c r="D287">
        <v>21</v>
      </c>
      <c r="E287">
        <v>7</v>
      </c>
      <c r="F287">
        <v>3</v>
      </c>
      <c r="G287">
        <v>4</v>
      </c>
      <c r="H287">
        <v>15.4</v>
      </c>
      <c r="I287">
        <v>5.3</v>
      </c>
      <c r="J287">
        <v>2.2999999999999998</v>
      </c>
      <c r="K287">
        <v>4.7</v>
      </c>
      <c r="L287">
        <v>48.5</v>
      </c>
      <c r="M287">
        <v>0.4</v>
      </c>
      <c r="N287">
        <v>1.1000000000000001</v>
      </c>
      <c r="O287">
        <v>37.5</v>
      </c>
      <c r="P287">
        <v>0.3</v>
      </c>
      <c r="Q287">
        <v>0.6</v>
      </c>
      <c r="R287">
        <v>50</v>
      </c>
      <c r="S287">
        <v>0.9</v>
      </c>
      <c r="T287">
        <v>3.6</v>
      </c>
      <c r="U287">
        <v>4.4000000000000004</v>
      </c>
      <c r="V287">
        <v>1.9</v>
      </c>
      <c r="W287">
        <v>0.4</v>
      </c>
      <c r="X287">
        <v>0.4</v>
      </c>
      <c r="Y287">
        <v>0.1</v>
      </c>
      <c r="Z287">
        <v>2.2999999999999998</v>
      </c>
      <c r="AA287">
        <v>14.7</v>
      </c>
      <c r="AB287">
        <v>0</v>
      </c>
      <c r="AC287">
        <v>0</v>
      </c>
      <c r="AD287">
        <v>3.4</v>
      </c>
    </row>
    <row r="288" spans="1:30" x14ac:dyDescent="0.3">
      <c r="A288">
        <v>287</v>
      </c>
      <c r="B288" s="207" t="s">
        <v>312</v>
      </c>
      <c r="C288" t="s">
        <v>98</v>
      </c>
      <c r="D288">
        <v>22</v>
      </c>
      <c r="E288">
        <v>8</v>
      </c>
      <c r="F288">
        <v>2</v>
      </c>
      <c r="G288">
        <v>6</v>
      </c>
      <c r="H288">
        <v>15.3</v>
      </c>
      <c r="I288">
        <v>4.8</v>
      </c>
      <c r="J288">
        <v>1.9</v>
      </c>
      <c r="K288">
        <v>4</v>
      </c>
      <c r="L288">
        <v>46.9</v>
      </c>
      <c r="M288">
        <v>0.5</v>
      </c>
      <c r="N288">
        <v>1.4</v>
      </c>
      <c r="O288">
        <v>36.4</v>
      </c>
      <c r="P288">
        <v>0.5</v>
      </c>
      <c r="Q288">
        <v>0.5</v>
      </c>
      <c r="R288">
        <v>100</v>
      </c>
      <c r="S288">
        <v>1.6</v>
      </c>
      <c r="T288">
        <v>2</v>
      </c>
      <c r="U288">
        <v>3.6</v>
      </c>
      <c r="V288">
        <v>1.1000000000000001</v>
      </c>
      <c r="W288">
        <v>0.4</v>
      </c>
      <c r="X288">
        <v>0.4</v>
      </c>
      <c r="Y288">
        <v>0</v>
      </c>
      <c r="Z288">
        <v>1.1000000000000001</v>
      </c>
      <c r="AA288">
        <v>11.5</v>
      </c>
      <c r="AB288">
        <v>0</v>
      </c>
      <c r="AC288">
        <v>0</v>
      </c>
      <c r="AD288">
        <v>-0.9</v>
      </c>
    </row>
    <row r="289" spans="1:30" x14ac:dyDescent="0.3">
      <c r="A289">
        <v>288</v>
      </c>
      <c r="B289" s="207" t="s">
        <v>2157</v>
      </c>
      <c r="C289" t="s">
        <v>116</v>
      </c>
      <c r="D289">
        <v>21</v>
      </c>
      <c r="E289">
        <v>8</v>
      </c>
      <c r="F289">
        <v>2</v>
      </c>
      <c r="G289">
        <v>6</v>
      </c>
      <c r="H289">
        <v>15.3</v>
      </c>
      <c r="I289">
        <v>6.9</v>
      </c>
      <c r="J289">
        <v>2.6</v>
      </c>
      <c r="K289">
        <v>5.4</v>
      </c>
      <c r="L289">
        <v>48.8</v>
      </c>
      <c r="M289">
        <v>1.5</v>
      </c>
      <c r="N289">
        <v>3.8</v>
      </c>
      <c r="O289">
        <v>40</v>
      </c>
      <c r="P289">
        <v>0.1</v>
      </c>
      <c r="Q289">
        <v>0.1</v>
      </c>
      <c r="R289">
        <v>100</v>
      </c>
      <c r="S289">
        <v>0.3</v>
      </c>
      <c r="T289">
        <v>2.5</v>
      </c>
      <c r="U289">
        <v>2.8</v>
      </c>
      <c r="V289">
        <v>0.3</v>
      </c>
      <c r="W289">
        <v>0.4</v>
      </c>
      <c r="X289">
        <v>0</v>
      </c>
      <c r="Y289">
        <v>0.5</v>
      </c>
      <c r="Z289">
        <v>1.5</v>
      </c>
      <c r="AA289">
        <v>11.7</v>
      </c>
      <c r="AB289">
        <v>0</v>
      </c>
      <c r="AC289">
        <v>0</v>
      </c>
      <c r="AD289">
        <v>-9.5</v>
      </c>
    </row>
    <row r="290" spans="1:30" x14ac:dyDescent="0.3">
      <c r="A290">
        <v>289</v>
      </c>
      <c r="B290" s="207" t="s">
        <v>284</v>
      </c>
      <c r="C290" t="s">
        <v>129</v>
      </c>
      <c r="D290">
        <v>24</v>
      </c>
      <c r="E290">
        <v>1</v>
      </c>
      <c r="F290">
        <v>0</v>
      </c>
      <c r="G290">
        <v>1</v>
      </c>
      <c r="H290">
        <v>15.1</v>
      </c>
      <c r="I290">
        <v>7</v>
      </c>
      <c r="J290">
        <v>3</v>
      </c>
      <c r="K290">
        <v>7</v>
      </c>
      <c r="L290">
        <v>42.9</v>
      </c>
      <c r="M290">
        <v>1</v>
      </c>
      <c r="N290">
        <v>3</v>
      </c>
      <c r="O290">
        <v>33.299999999999997</v>
      </c>
      <c r="P290">
        <v>0</v>
      </c>
      <c r="Q290">
        <v>0</v>
      </c>
      <c r="R290">
        <v>0</v>
      </c>
      <c r="S290">
        <v>2</v>
      </c>
      <c r="T290">
        <v>1</v>
      </c>
      <c r="U290">
        <v>3</v>
      </c>
      <c r="V290">
        <v>0</v>
      </c>
      <c r="W290">
        <v>1</v>
      </c>
      <c r="X290">
        <v>1</v>
      </c>
      <c r="Y290">
        <v>0</v>
      </c>
      <c r="Z290">
        <v>0</v>
      </c>
      <c r="AA290">
        <v>12.6</v>
      </c>
      <c r="AB290">
        <v>0</v>
      </c>
      <c r="AC290">
        <v>0</v>
      </c>
      <c r="AD290">
        <v>-10</v>
      </c>
    </row>
    <row r="291" spans="1:30" x14ac:dyDescent="0.3">
      <c r="A291">
        <v>290</v>
      </c>
      <c r="B291" s="207" t="s">
        <v>458</v>
      </c>
      <c r="C291" t="s">
        <v>44</v>
      </c>
      <c r="D291">
        <v>21</v>
      </c>
      <c r="E291">
        <v>10</v>
      </c>
      <c r="F291">
        <v>3</v>
      </c>
      <c r="G291">
        <v>7</v>
      </c>
      <c r="H291">
        <v>15</v>
      </c>
      <c r="I291">
        <v>6.8</v>
      </c>
      <c r="J291">
        <v>2.5</v>
      </c>
      <c r="K291">
        <v>7.1</v>
      </c>
      <c r="L291">
        <v>35.200000000000003</v>
      </c>
      <c r="M291">
        <v>0.5</v>
      </c>
      <c r="N291">
        <v>2.7</v>
      </c>
      <c r="O291">
        <v>18.5</v>
      </c>
      <c r="P291">
        <v>1.3</v>
      </c>
      <c r="Q291">
        <v>1.3</v>
      </c>
      <c r="R291">
        <v>100</v>
      </c>
      <c r="S291">
        <v>0.1</v>
      </c>
      <c r="T291">
        <v>1.8</v>
      </c>
      <c r="U291">
        <v>1.9</v>
      </c>
      <c r="V291">
        <v>0.8</v>
      </c>
      <c r="W291">
        <v>1.3</v>
      </c>
      <c r="X291">
        <v>0.2</v>
      </c>
      <c r="Y291">
        <v>0.1</v>
      </c>
      <c r="Z291">
        <v>0.8</v>
      </c>
      <c r="AA291">
        <v>9.9</v>
      </c>
      <c r="AB291">
        <v>0</v>
      </c>
      <c r="AC291">
        <v>0</v>
      </c>
      <c r="AD291">
        <v>-1.4</v>
      </c>
    </row>
    <row r="292" spans="1:30" x14ac:dyDescent="0.3">
      <c r="A292">
        <v>291</v>
      </c>
      <c r="B292" s="207" t="s">
        <v>434</v>
      </c>
      <c r="C292" t="s">
        <v>98</v>
      </c>
      <c r="D292">
        <v>19</v>
      </c>
      <c r="E292">
        <v>14</v>
      </c>
      <c r="F292">
        <v>9</v>
      </c>
      <c r="G292">
        <v>5</v>
      </c>
      <c r="H292">
        <v>15</v>
      </c>
      <c r="I292">
        <v>6.2</v>
      </c>
      <c r="J292">
        <v>2.4</v>
      </c>
      <c r="K292">
        <v>5.7</v>
      </c>
      <c r="L292">
        <v>42.5</v>
      </c>
      <c r="M292">
        <v>0.8</v>
      </c>
      <c r="N292">
        <v>2.8</v>
      </c>
      <c r="O292">
        <v>28.2</v>
      </c>
      <c r="P292">
        <v>0.6</v>
      </c>
      <c r="Q292">
        <v>0.9</v>
      </c>
      <c r="R292">
        <v>66.7</v>
      </c>
      <c r="S292">
        <v>0.6</v>
      </c>
      <c r="T292">
        <v>2.4</v>
      </c>
      <c r="U292">
        <v>3</v>
      </c>
      <c r="V292">
        <v>0.5</v>
      </c>
      <c r="W292">
        <v>0.6</v>
      </c>
      <c r="X292">
        <v>0.6</v>
      </c>
      <c r="Y292">
        <v>0</v>
      </c>
      <c r="Z292">
        <v>1.1000000000000001</v>
      </c>
      <c r="AA292">
        <v>11.7</v>
      </c>
      <c r="AB292">
        <v>0</v>
      </c>
      <c r="AC292">
        <v>0</v>
      </c>
      <c r="AD292">
        <v>4.3</v>
      </c>
    </row>
    <row r="293" spans="1:30" x14ac:dyDescent="0.3">
      <c r="A293">
        <v>292</v>
      </c>
      <c r="B293" s="207" t="s">
        <v>211</v>
      </c>
      <c r="C293" t="s">
        <v>98</v>
      </c>
      <c r="D293">
        <v>22</v>
      </c>
      <c r="E293">
        <v>8</v>
      </c>
      <c r="F293">
        <v>3</v>
      </c>
      <c r="G293">
        <v>5</v>
      </c>
      <c r="H293">
        <v>14.9</v>
      </c>
      <c r="I293">
        <v>6.6</v>
      </c>
      <c r="J293">
        <v>2.4</v>
      </c>
      <c r="K293">
        <v>6.1</v>
      </c>
      <c r="L293">
        <v>38.799999999999997</v>
      </c>
      <c r="M293">
        <v>1.1000000000000001</v>
      </c>
      <c r="N293">
        <v>2.9</v>
      </c>
      <c r="O293">
        <v>39.1</v>
      </c>
      <c r="P293">
        <v>0.8</v>
      </c>
      <c r="Q293">
        <v>0.9</v>
      </c>
      <c r="R293">
        <v>85.7</v>
      </c>
      <c r="S293">
        <v>0.4</v>
      </c>
      <c r="T293">
        <v>1.6</v>
      </c>
      <c r="U293">
        <v>2</v>
      </c>
      <c r="V293">
        <v>2.1</v>
      </c>
      <c r="W293">
        <v>0.8</v>
      </c>
      <c r="X293">
        <v>0.5</v>
      </c>
      <c r="Y293">
        <v>0.1</v>
      </c>
      <c r="Z293">
        <v>1.5</v>
      </c>
      <c r="AA293">
        <v>13.3</v>
      </c>
      <c r="AB293">
        <v>0</v>
      </c>
      <c r="AC293">
        <v>0</v>
      </c>
      <c r="AD293">
        <v>1.6</v>
      </c>
    </row>
    <row r="294" spans="1:30" x14ac:dyDescent="0.3">
      <c r="A294">
        <v>293</v>
      </c>
      <c r="B294" s="207" t="s">
        <v>282</v>
      </c>
      <c r="C294" t="s">
        <v>129</v>
      </c>
      <c r="D294">
        <v>30</v>
      </c>
      <c r="E294">
        <v>9</v>
      </c>
      <c r="F294">
        <v>6</v>
      </c>
      <c r="G294">
        <v>3</v>
      </c>
      <c r="H294">
        <v>14.8</v>
      </c>
      <c r="I294">
        <v>3.2</v>
      </c>
      <c r="J294">
        <v>1.4</v>
      </c>
      <c r="K294">
        <v>2.6</v>
      </c>
      <c r="L294">
        <v>56.5</v>
      </c>
      <c r="M294">
        <v>0.1</v>
      </c>
      <c r="N294">
        <v>0.4</v>
      </c>
      <c r="O294">
        <v>25</v>
      </c>
      <c r="P294">
        <v>0.2</v>
      </c>
      <c r="Q294">
        <v>0.2</v>
      </c>
      <c r="R294">
        <v>100</v>
      </c>
      <c r="S294">
        <v>0.9</v>
      </c>
      <c r="T294">
        <v>2.7</v>
      </c>
      <c r="U294">
        <v>3.6</v>
      </c>
      <c r="V294">
        <v>1.3</v>
      </c>
      <c r="W294">
        <v>0.1</v>
      </c>
      <c r="X294">
        <v>0.9</v>
      </c>
      <c r="Y294">
        <v>0</v>
      </c>
      <c r="Z294">
        <v>1.7</v>
      </c>
      <c r="AA294">
        <v>12</v>
      </c>
      <c r="AB294">
        <v>0</v>
      </c>
      <c r="AC294">
        <v>0</v>
      </c>
      <c r="AD294">
        <v>6.6</v>
      </c>
    </row>
    <row r="295" spans="1:30" x14ac:dyDescent="0.3">
      <c r="A295">
        <v>294</v>
      </c>
      <c r="B295" s="207" t="s">
        <v>416</v>
      </c>
      <c r="C295" t="s">
        <v>119</v>
      </c>
      <c r="D295">
        <v>22</v>
      </c>
      <c r="E295">
        <v>13</v>
      </c>
      <c r="F295">
        <v>5</v>
      </c>
      <c r="G295">
        <v>8</v>
      </c>
      <c r="H295">
        <v>14.8</v>
      </c>
      <c r="I295">
        <v>4.2</v>
      </c>
      <c r="J295">
        <v>1.8</v>
      </c>
      <c r="K295">
        <v>2.7</v>
      </c>
      <c r="L295">
        <v>68.599999999999994</v>
      </c>
      <c r="M295">
        <v>0</v>
      </c>
      <c r="N295">
        <v>0.1</v>
      </c>
      <c r="O295">
        <v>0</v>
      </c>
      <c r="P295">
        <v>0.5</v>
      </c>
      <c r="Q295">
        <v>0.7</v>
      </c>
      <c r="R295">
        <v>77.8</v>
      </c>
      <c r="S295">
        <v>1.2</v>
      </c>
      <c r="T295">
        <v>3.3</v>
      </c>
      <c r="U295">
        <v>4.5</v>
      </c>
      <c r="V295">
        <v>0.2</v>
      </c>
      <c r="W295">
        <v>1.2</v>
      </c>
      <c r="X295">
        <v>0.4</v>
      </c>
      <c r="Y295">
        <v>0.8</v>
      </c>
      <c r="Z295">
        <v>2</v>
      </c>
      <c r="AA295">
        <v>12.5</v>
      </c>
      <c r="AB295">
        <v>1</v>
      </c>
      <c r="AC295">
        <v>0</v>
      </c>
      <c r="AD295">
        <v>-1.8</v>
      </c>
    </row>
    <row r="296" spans="1:30" x14ac:dyDescent="0.3">
      <c r="A296">
        <v>295</v>
      </c>
      <c r="B296" s="207" t="s">
        <v>315</v>
      </c>
      <c r="C296" t="s">
        <v>131</v>
      </c>
      <c r="D296">
        <v>36</v>
      </c>
      <c r="E296">
        <v>7</v>
      </c>
      <c r="F296">
        <v>2</v>
      </c>
      <c r="G296">
        <v>5</v>
      </c>
      <c r="H296">
        <v>14.7</v>
      </c>
      <c r="I296">
        <v>4.0999999999999996</v>
      </c>
      <c r="J296">
        <v>1.6</v>
      </c>
      <c r="K296">
        <v>3.1</v>
      </c>
      <c r="L296">
        <v>50</v>
      </c>
      <c r="M296">
        <v>0.7</v>
      </c>
      <c r="N296">
        <v>1.9</v>
      </c>
      <c r="O296">
        <v>38.5</v>
      </c>
      <c r="P296">
        <v>0.3</v>
      </c>
      <c r="Q296">
        <v>0.3</v>
      </c>
      <c r="R296">
        <v>100</v>
      </c>
      <c r="S296">
        <v>0.1</v>
      </c>
      <c r="T296">
        <v>1.9</v>
      </c>
      <c r="U296">
        <v>2</v>
      </c>
      <c r="V296">
        <v>1.7</v>
      </c>
      <c r="W296">
        <v>0.7</v>
      </c>
      <c r="X296">
        <v>0.6</v>
      </c>
      <c r="Y296">
        <v>0.4</v>
      </c>
      <c r="Z296">
        <v>1.3</v>
      </c>
      <c r="AA296">
        <v>11.4</v>
      </c>
      <c r="AB296">
        <v>0</v>
      </c>
      <c r="AC296">
        <v>0</v>
      </c>
      <c r="AD296">
        <v>1.9</v>
      </c>
    </row>
    <row r="297" spans="1:30" x14ac:dyDescent="0.3">
      <c r="A297">
        <v>296</v>
      </c>
      <c r="B297" s="207" t="s">
        <v>327</v>
      </c>
      <c r="C297" t="s">
        <v>129</v>
      </c>
      <c r="D297">
        <v>20</v>
      </c>
      <c r="E297">
        <v>14</v>
      </c>
      <c r="F297">
        <v>8</v>
      </c>
      <c r="G297">
        <v>6</v>
      </c>
      <c r="H297">
        <v>14.7</v>
      </c>
      <c r="I297">
        <v>2.2000000000000002</v>
      </c>
      <c r="J297">
        <v>0.8</v>
      </c>
      <c r="K297">
        <v>2.9</v>
      </c>
      <c r="L297">
        <v>27.5</v>
      </c>
      <c r="M297">
        <v>0.3</v>
      </c>
      <c r="N297">
        <v>1.4</v>
      </c>
      <c r="O297">
        <v>20</v>
      </c>
      <c r="P297">
        <v>0.4</v>
      </c>
      <c r="Q297">
        <v>0.6</v>
      </c>
      <c r="R297">
        <v>62.5</v>
      </c>
      <c r="S297">
        <v>0.2</v>
      </c>
      <c r="T297">
        <v>2.2999999999999998</v>
      </c>
      <c r="U297">
        <v>2.5</v>
      </c>
      <c r="V297">
        <v>2.2000000000000002</v>
      </c>
      <c r="W297">
        <v>0.8</v>
      </c>
      <c r="X297">
        <v>0.6</v>
      </c>
      <c r="Y297">
        <v>0.1</v>
      </c>
      <c r="Z297">
        <v>1.6</v>
      </c>
      <c r="AA297">
        <v>9.6999999999999993</v>
      </c>
      <c r="AB297">
        <v>0</v>
      </c>
      <c r="AC297">
        <v>0</v>
      </c>
      <c r="AD297">
        <v>0.9</v>
      </c>
    </row>
    <row r="298" spans="1:30" x14ac:dyDescent="0.3">
      <c r="A298">
        <v>297</v>
      </c>
      <c r="B298" s="207" t="s">
        <v>540</v>
      </c>
      <c r="C298" t="s">
        <v>116</v>
      </c>
      <c r="D298">
        <v>19</v>
      </c>
      <c r="E298">
        <v>10</v>
      </c>
      <c r="F298">
        <v>2</v>
      </c>
      <c r="G298">
        <v>8</v>
      </c>
      <c r="H298">
        <v>14.5</v>
      </c>
      <c r="I298">
        <v>2.2999999999999998</v>
      </c>
      <c r="J298">
        <v>1.1000000000000001</v>
      </c>
      <c r="K298">
        <v>2.5</v>
      </c>
      <c r="L298">
        <v>44</v>
      </c>
      <c r="M298">
        <v>0</v>
      </c>
      <c r="N298">
        <v>0</v>
      </c>
      <c r="O298">
        <v>0</v>
      </c>
      <c r="P298">
        <v>0.1</v>
      </c>
      <c r="Q298">
        <v>0.5</v>
      </c>
      <c r="R298">
        <v>20</v>
      </c>
      <c r="S298">
        <v>1</v>
      </c>
      <c r="T298">
        <v>1.7</v>
      </c>
      <c r="U298">
        <v>2.7</v>
      </c>
      <c r="V298">
        <v>0.5</v>
      </c>
      <c r="W298">
        <v>0.5</v>
      </c>
      <c r="X298">
        <v>0.4</v>
      </c>
      <c r="Y298">
        <v>0.9</v>
      </c>
      <c r="Z298">
        <v>2.1</v>
      </c>
      <c r="AA298">
        <v>9.6999999999999993</v>
      </c>
      <c r="AB298">
        <v>0</v>
      </c>
      <c r="AC298">
        <v>0</v>
      </c>
      <c r="AD298">
        <v>-7.2</v>
      </c>
    </row>
    <row r="299" spans="1:30" x14ac:dyDescent="0.3">
      <c r="A299">
        <v>298</v>
      </c>
      <c r="B299" s="207" t="s">
        <v>585</v>
      </c>
      <c r="C299" t="s">
        <v>71</v>
      </c>
      <c r="D299">
        <v>28</v>
      </c>
      <c r="E299">
        <v>13</v>
      </c>
      <c r="F299">
        <v>8</v>
      </c>
      <c r="G299">
        <v>5</v>
      </c>
      <c r="H299">
        <v>14.5</v>
      </c>
      <c r="I299">
        <v>4.5999999999999996</v>
      </c>
      <c r="J299">
        <v>1.5</v>
      </c>
      <c r="K299">
        <v>3.9</v>
      </c>
      <c r="L299">
        <v>37.299999999999997</v>
      </c>
      <c r="M299">
        <v>1.1000000000000001</v>
      </c>
      <c r="N299">
        <v>3.1</v>
      </c>
      <c r="O299">
        <v>35</v>
      </c>
      <c r="P299">
        <v>0.6</v>
      </c>
      <c r="Q299">
        <v>0.6</v>
      </c>
      <c r="R299">
        <v>100</v>
      </c>
      <c r="S299">
        <v>0.8</v>
      </c>
      <c r="T299">
        <v>2.1</v>
      </c>
      <c r="U299">
        <v>2.8</v>
      </c>
      <c r="V299">
        <v>0.6</v>
      </c>
      <c r="W299">
        <v>0.2</v>
      </c>
      <c r="X299">
        <v>0.2</v>
      </c>
      <c r="Y299">
        <v>0.5</v>
      </c>
      <c r="Z299">
        <v>1.8</v>
      </c>
      <c r="AA299">
        <v>10.6</v>
      </c>
      <c r="AB299">
        <v>0</v>
      </c>
      <c r="AC299">
        <v>0</v>
      </c>
      <c r="AD299">
        <v>2.8</v>
      </c>
    </row>
    <row r="300" spans="1:30" x14ac:dyDescent="0.3">
      <c r="A300">
        <v>299</v>
      </c>
      <c r="B300" s="207" t="s">
        <v>445</v>
      </c>
      <c r="C300" t="s">
        <v>113</v>
      </c>
      <c r="D300">
        <v>22</v>
      </c>
      <c r="E300">
        <v>13</v>
      </c>
      <c r="F300">
        <v>8</v>
      </c>
      <c r="G300">
        <v>5</v>
      </c>
      <c r="H300">
        <v>14.4</v>
      </c>
      <c r="I300">
        <v>4.5999999999999996</v>
      </c>
      <c r="J300">
        <v>1.6</v>
      </c>
      <c r="K300">
        <v>3.1</v>
      </c>
      <c r="L300">
        <v>52.5</v>
      </c>
      <c r="M300">
        <v>0.8</v>
      </c>
      <c r="N300">
        <v>1.9</v>
      </c>
      <c r="O300">
        <v>40</v>
      </c>
      <c r="P300">
        <v>0.6</v>
      </c>
      <c r="Q300">
        <v>0.8</v>
      </c>
      <c r="R300">
        <v>80</v>
      </c>
      <c r="S300">
        <v>0.7</v>
      </c>
      <c r="T300">
        <v>1.3</v>
      </c>
      <c r="U300">
        <v>2</v>
      </c>
      <c r="V300">
        <v>0.8</v>
      </c>
      <c r="W300">
        <v>0.5</v>
      </c>
      <c r="X300">
        <v>0.3</v>
      </c>
      <c r="Y300">
        <v>0.3</v>
      </c>
      <c r="Z300">
        <v>1.9</v>
      </c>
      <c r="AA300">
        <v>9.6999999999999993</v>
      </c>
      <c r="AB300">
        <v>0</v>
      </c>
      <c r="AC300">
        <v>0</v>
      </c>
      <c r="AD300">
        <v>0.4</v>
      </c>
    </row>
    <row r="301" spans="1:30" x14ac:dyDescent="0.3">
      <c r="A301">
        <v>300</v>
      </c>
      <c r="B301" s="207" t="s">
        <v>427</v>
      </c>
      <c r="C301" t="s">
        <v>44</v>
      </c>
      <c r="D301">
        <v>28</v>
      </c>
      <c r="E301">
        <v>3</v>
      </c>
      <c r="F301">
        <v>2</v>
      </c>
      <c r="G301">
        <v>1</v>
      </c>
      <c r="H301">
        <v>14.4</v>
      </c>
      <c r="I301">
        <v>1</v>
      </c>
      <c r="J301">
        <v>0.3</v>
      </c>
      <c r="K301">
        <v>2</v>
      </c>
      <c r="L301">
        <v>16.7</v>
      </c>
      <c r="M301">
        <v>0</v>
      </c>
      <c r="N301">
        <v>0</v>
      </c>
      <c r="O301">
        <v>0</v>
      </c>
      <c r="P301">
        <v>0.3</v>
      </c>
      <c r="Q301">
        <v>0.7</v>
      </c>
      <c r="R301">
        <v>50</v>
      </c>
      <c r="S301">
        <v>1</v>
      </c>
      <c r="T301">
        <v>2</v>
      </c>
      <c r="U301">
        <v>3</v>
      </c>
      <c r="V301">
        <v>1</v>
      </c>
      <c r="W301">
        <v>1.7</v>
      </c>
      <c r="X301">
        <v>1</v>
      </c>
      <c r="Y301">
        <v>0.3</v>
      </c>
      <c r="Z301">
        <v>2.2999999999999998</v>
      </c>
      <c r="AA301">
        <v>8.4</v>
      </c>
      <c r="AB301">
        <v>0</v>
      </c>
      <c r="AC301">
        <v>0</v>
      </c>
      <c r="AD301">
        <v>-4.3</v>
      </c>
    </row>
    <row r="302" spans="1:30" x14ac:dyDescent="0.3">
      <c r="A302">
        <v>300</v>
      </c>
      <c r="B302" s="207" t="s">
        <v>362</v>
      </c>
      <c r="C302" t="s">
        <v>90</v>
      </c>
      <c r="D302">
        <v>36</v>
      </c>
      <c r="E302">
        <v>6</v>
      </c>
      <c r="F302">
        <v>4</v>
      </c>
      <c r="G302">
        <v>2</v>
      </c>
      <c r="H302">
        <v>14.4</v>
      </c>
      <c r="I302">
        <v>3.5</v>
      </c>
      <c r="J302">
        <v>1.2</v>
      </c>
      <c r="K302">
        <v>2.7</v>
      </c>
      <c r="L302">
        <v>43.8</v>
      </c>
      <c r="M302">
        <v>0.5</v>
      </c>
      <c r="N302">
        <v>2</v>
      </c>
      <c r="O302">
        <v>25</v>
      </c>
      <c r="P302">
        <v>0.7</v>
      </c>
      <c r="Q302">
        <v>0.7</v>
      </c>
      <c r="R302">
        <v>100</v>
      </c>
      <c r="S302">
        <v>0.2</v>
      </c>
      <c r="T302">
        <v>1.5</v>
      </c>
      <c r="U302">
        <v>1.7</v>
      </c>
      <c r="V302">
        <v>1</v>
      </c>
      <c r="W302">
        <v>0.2</v>
      </c>
      <c r="X302">
        <v>0.3</v>
      </c>
      <c r="Y302">
        <v>0.3</v>
      </c>
      <c r="Z302">
        <v>1.5</v>
      </c>
      <c r="AA302">
        <v>8.8000000000000007</v>
      </c>
      <c r="AB302">
        <v>0</v>
      </c>
      <c r="AC302">
        <v>0</v>
      </c>
      <c r="AD302">
        <v>-1.8</v>
      </c>
    </row>
    <row r="303" spans="1:30" x14ac:dyDescent="0.3">
      <c r="A303">
        <v>302</v>
      </c>
      <c r="B303" s="207" t="s">
        <v>338</v>
      </c>
      <c r="C303" t="s">
        <v>135</v>
      </c>
      <c r="D303">
        <v>32</v>
      </c>
      <c r="E303">
        <v>7</v>
      </c>
      <c r="F303">
        <v>2</v>
      </c>
      <c r="G303">
        <v>5</v>
      </c>
      <c r="H303">
        <v>14.3</v>
      </c>
      <c r="I303">
        <v>7</v>
      </c>
      <c r="J303">
        <v>2.7</v>
      </c>
      <c r="K303">
        <v>5.4</v>
      </c>
      <c r="L303">
        <v>50</v>
      </c>
      <c r="M303">
        <v>1.3</v>
      </c>
      <c r="N303">
        <v>2.6</v>
      </c>
      <c r="O303">
        <v>50</v>
      </c>
      <c r="P303">
        <v>0.3</v>
      </c>
      <c r="Q303">
        <v>0.3</v>
      </c>
      <c r="R303">
        <v>100</v>
      </c>
      <c r="S303">
        <v>0.3</v>
      </c>
      <c r="T303">
        <v>1.4</v>
      </c>
      <c r="U303">
        <v>1.7</v>
      </c>
      <c r="V303">
        <v>0.7</v>
      </c>
      <c r="W303">
        <v>0.3</v>
      </c>
      <c r="X303">
        <v>1.3</v>
      </c>
      <c r="Y303">
        <v>0.3</v>
      </c>
      <c r="Z303">
        <v>1.1000000000000001</v>
      </c>
      <c r="AA303">
        <v>14.6</v>
      </c>
      <c r="AB303">
        <v>0</v>
      </c>
      <c r="AC303">
        <v>0</v>
      </c>
      <c r="AD303">
        <v>-2.4</v>
      </c>
    </row>
    <row r="304" spans="1:30" x14ac:dyDescent="0.3">
      <c r="A304">
        <v>303</v>
      </c>
      <c r="B304" s="207" t="s">
        <v>341</v>
      </c>
      <c r="C304" t="s">
        <v>104</v>
      </c>
      <c r="D304">
        <v>19</v>
      </c>
      <c r="E304">
        <v>10</v>
      </c>
      <c r="F304">
        <v>4</v>
      </c>
      <c r="G304">
        <v>6</v>
      </c>
      <c r="H304">
        <v>14.3</v>
      </c>
      <c r="I304">
        <v>6.4</v>
      </c>
      <c r="J304">
        <v>2.2999999999999998</v>
      </c>
      <c r="K304">
        <v>5.7</v>
      </c>
      <c r="L304">
        <v>40.4</v>
      </c>
      <c r="M304">
        <v>0.8</v>
      </c>
      <c r="N304">
        <v>2.7</v>
      </c>
      <c r="O304">
        <v>29.6</v>
      </c>
      <c r="P304">
        <v>1</v>
      </c>
      <c r="Q304">
        <v>1</v>
      </c>
      <c r="R304">
        <v>100</v>
      </c>
      <c r="S304">
        <v>0.7</v>
      </c>
      <c r="T304">
        <v>1.6</v>
      </c>
      <c r="U304">
        <v>2.2999999999999998</v>
      </c>
      <c r="V304">
        <v>1</v>
      </c>
      <c r="W304">
        <v>0.4</v>
      </c>
      <c r="X304">
        <v>0.2</v>
      </c>
      <c r="Y304">
        <v>0.5</v>
      </c>
      <c r="Z304">
        <v>1.1000000000000001</v>
      </c>
      <c r="AA304">
        <v>12.4</v>
      </c>
      <c r="AB304">
        <v>0</v>
      </c>
      <c r="AC304">
        <v>0</v>
      </c>
      <c r="AD304">
        <v>5.8</v>
      </c>
    </row>
    <row r="305" spans="1:30" x14ac:dyDescent="0.3">
      <c r="A305">
        <v>304</v>
      </c>
      <c r="B305" s="207" t="s">
        <v>320</v>
      </c>
      <c r="C305" t="s">
        <v>127</v>
      </c>
      <c r="D305">
        <v>36</v>
      </c>
      <c r="E305">
        <v>12</v>
      </c>
      <c r="F305">
        <v>6</v>
      </c>
      <c r="G305">
        <v>6</v>
      </c>
      <c r="H305">
        <v>14.2</v>
      </c>
      <c r="I305">
        <v>6.7</v>
      </c>
      <c r="J305">
        <v>2.4</v>
      </c>
      <c r="K305">
        <v>6.4</v>
      </c>
      <c r="L305">
        <v>37.700000000000003</v>
      </c>
      <c r="M305">
        <v>0.8</v>
      </c>
      <c r="N305">
        <v>2.8</v>
      </c>
      <c r="O305">
        <v>29.4</v>
      </c>
      <c r="P305">
        <v>1</v>
      </c>
      <c r="Q305">
        <v>1.2</v>
      </c>
      <c r="R305">
        <v>85.7</v>
      </c>
      <c r="S305">
        <v>0.4</v>
      </c>
      <c r="T305">
        <v>2.4</v>
      </c>
      <c r="U305">
        <v>2.8</v>
      </c>
      <c r="V305">
        <v>1.3</v>
      </c>
      <c r="W305">
        <v>0.8</v>
      </c>
      <c r="X305">
        <v>0.3</v>
      </c>
      <c r="Y305">
        <v>0.4</v>
      </c>
      <c r="Z305">
        <v>1.3</v>
      </c>
      <c r="AA305">
        <v>13.2</v>
      </c>
      <c r="AB305">
        <v>0</v>
      </c>
      <c r="AC305">
        <v>0</v>
      </c>
      <c r="AD305">
        <v>-4.7</v>
      </c>
    </row>
    <row r="306" spans="1:30" x14ac:dyDescent="0.3">
      <c r="A306">
        <v>305</v>
      </c>
      <c r="B306" s="207" t="s">
        <v>74</v>
      </c>
      <c r="C306" t="s">
        <v>71</v>
      </c>
      <c r="D306">
        <v>27</v>
      </c>
      <c r="E306">
        <v>14</v>
      </c>
      <c r="F306">
        <v>7</v>
      </c>
      <c r="G306">
        <v>7</v>
      </c>
      <c r="H306">
        <v>14.2</v>
      </c>
      <c r="I306">
        <v>6.2</v>
      </c>
      <c r="J306">
        <v>2.5</v>
      </c>
      <c r="K306">
        <v>4.5999999999999996</v>
      </c>
      <c r="L306">
        <v>54.7</v>
      </c>
      <c r="M306">
        <v>0.2</v>
      </c>
      <c r="N306">
        <v>0.6</v>
      </c>
      <c r="O306">
        <v>37.5</v>
      </c>
      <c r="P306">
        <v>1</v>
      </c>
      <c r="Q306">
        <v>1.4</v>
      </c>
      <c r="R306">
        <v>70</v>
      </c>
      <c r="S306">
        <v>1.9</v>
      </c>
      <c r="T306">
        <v>2.1</v>
      </c>
      <c r="U306">
        <v>4</v>
      </c>
      <c r="V306">
        <v>1.1000000000000001</v>
      </c>
      <c r="W306">
        <v>0.6</v>
      </c>
      <c r="X306">
        <v>0.2</v>
      </c>
      <c r="Y306">
        <v>0.5</v>
      </c>
      <c r="Z306">
        <v>2.1</v>
      </c>
      <c r="AA306">
        <v>14.2</v>
      </c>
      <c r="AB306">
        <v>0</v>
      </c>
      <c r="AC306">
        <v>0</v>
      </c>
      <c r="AD306">
        <v>4.5</v>
      </c>
    </row>
    <row r="307" spans="1:30" x14ac:dyDescent="0.3">
      <c r="A307">
        <v>306</v>
      </c>
      <c r="B307" s="207" t="s">
        <v>370</v>
      </c>
      <c r="C307" t="s">
        <v>141</v>
      </c>
      <c r="D307">
        <v>24</v>
      </c>
      <c r="E307">
        <v>14</v>
      </c>
      <c r="F307">
        <v>5</v>
      </c>
      <c r="G307">
        <v>9</v>
      </c>
      <c r="H307">
        <v>14.1</v>
      </c>
      <c r="I307">
        <v>5.6</v>
      </c>
      <c r="J307">
        <v>2.2000000000000002</v>
      </c>
      <c r="K307">
        <v>4.5999999999999996</v>
      </c>
      <c r="L307">
        <v>47.7</v>
      </c>
      <c r="M307">
        <v>0.4</v>
      </c>
      <c r="N307">
        <v>1.7</v>
      </c>
      <c r="O307">
        <v>20.8</v>
      </c>
      <c r="P307">
        <v>0.8</v>
      </c>
      <c r="Q307">
        <v>1.1000000000000001</v>
      </c>
      <c r="R307">
        <v>73.3</v>
      </c>
      <c r="S307">
        <v>0.9</v>
      </c>
      <c r="T307">
        <v>1.9</v>
      </c>
      <c r="U307">
        <v>2.7</v>
      </c>
      <c r="V307">
        <v>2</v>
      </c>
      <c r="W307">
        <v>0.6</v>
      </c>
      <c r="X307">
        <v>0.4</v>
      </c>
      <c r="Y307">
        <v>0.1</v>
      </c>
      <c r="Z307">
        <v>1</v>
      </c>
      <c r="AA307">
        <v>12.9</v>
      </c>
      <c r="AB307">
        <v>0</v>
      </c>
      <c r="AC307">
        <v>0</v>
      </c>
      <c r="AD307">
        <v>-1.7</v>
      </c>
    </row>
    <row r="308" spans="1:30" x14ac:dyDescent="0.3">
      <c r="A308">
        <v>307</v>
      </c>
      <c r="B308" s="207" t="s">
        <v>2407</v>
      </c>
      <c r="C308" t="s">
        <v>100</v>
      </c>
      <c r="D308">
        <v>39</v>
      </c>
      <c r="E308">
        <v>5</v>
      </c>
      <c r="F308">
        <v>2</v>
      </c>
      <c r="G308">
        <v>3</v>
      </c>
      <c r="H308">
        <v>14</v>
      </c>
      <c r="I308">
        <v>2</v>
      </c>
      <c r="J308">
        <v>0.8</v>
      </c>
      <c r="K308">
        <v>2.2000000000000002</v>
      </c>
      <c r="L308">
        <v>36.4</v>
      </c>
      <c r="M308">
        <v>0</v>
      </c>
      <c r="N308">
        <v>1.4</v>
      </c>
      <c r="O308">
        <v>0</v>
      </c>
      <c r="P308">
        <v>0.4</v>
      </c>
      <c r="Q308">
        <v>0.6</v>
      </c>
      <c r="R308">
        <v>66.7</v>
      </c>
      <c r="S308">
        <v>0.4</v>
      </c>
      <c r="T308">
        <v>1.6</v>
      </c>
      <c r="U308">
        <v>2</v>
      </c>
      <c r="V308">
        <v>2.8</v>
      </c>
      <c r="W308">
        <v>0.8</v>
      </c>
      <c r="X308">
        <v>0.6</v>
      </c>
      <c r="Y308">
        <v>0.4</v>
      </c>
      <c r="Z308">
        <v>1.2</v>
      </c>
      <c r="AA308">
        <v>10.8</v>
      </c>
      <c r="AB308">
        <v>0</v>
      </c>
      <c r="AC308">
        <v>0</v>
      </c>
      <c r="AD308">
        <v>3.4</v>
      </c>
    </row>
    <row r="309" spans="1:30" x14ac:dyDescent="0.3">
      <c r="A309">
        <v>308</v>
      </c>
      <c r="B309" s="207" t="s">
        <v>402</v>
      </c>
      <c r="C309" t="s">
        <v>146</v>
      </c>
      <c r="D309">
        <v>21</v>
      </c>
      <c r="E309">
        <v>15</v>
      </c>
      <c r="F309">
        <v>5</v>
      </c>
      <c r="G309">
        <v>10</v>
      </c>
      <c r="H309">
        <v>13.9</v>
      </c>
      <c r="I309">
        <v>6.9</v>
      </c>
      <c r="J309">
        <v>2.8</v>
      </c>
      <c r="K309">
        <v>6.1</v>
      </c>
      <c r="L309">
        <v>46.2</v>
      </c>
      <c r="M309">
        <v>0.5</v>
      </c>
      <c r="N309">
        <v>1.7</v>
      </c>
      <c r="O309">
        <v>26.9</v>
      </c>
      <c r="P309">
        <v>0.9</v>
      </c>
      <c r="Q309">
        <v>1</v>
      </c>
      <c r="R309">
        <v>86.7</v>
      </c>
      <c r="S309">
        <v>0.3</v>
      </c>
      <c r="T309">
        <v>0.5</v>
      </c>
      <c r="U309">
        <v>0.8</v>
      </c>
      <c r="V309">
        <v>1.3</v>
      </c>
      <c r="W309">
        <v>0.9</v>
      </c>
      <c r="X309">
        <v>0.6</v>
      </c>
      <c r="Y309">
        <v>0.3</v>
      </c>
      <c r="Z309">
        <v>1.3</v>
      </c>
      <c r="AA309">
        <v>11.6</v>
      </c>
      <c r="AB309">
        <v>0</v>
      </c>
      <c r="AC309">
        <v>0</v>
      </c>
      <c r="AD309">
        <v>-3.8</v>
      </c>
    </row>
    <row r="310" spans="1:30" x14ac:dyDescent="0.3">
      <c r="A310">
        <v>309</v>
      </c>
      <c r="B310" s="207" t="s">
        <v>271</v>
      </c>
      <c r="C310" t="s">
        <v>108</v>
      </c>
      <c r="D310">
        <v>23</v>
      </c>
      <c r="E310">
        <v>12</v>
      </c>
      <c r="F310">
        <v>6</v>
      </c>
      <c r="G310">
        <v>6</v>
      </c>
      <c r="H310">
        <v>13.8</v>
      </c>
      <c r="I310">
        <v>4.7</v>
      </c>
      <c r="J310">
        <v>1.8</v>
      </c>
      <c r="K310">
        <v>4.3</v>
      </c>
      <c r="L310">
        <v>43.1</v>
      </c>
      <c r="M310">
        <v>0.3</v>
      </c>
      <c r="N310">
        <v>1.3</v>
      </c>
      <c r="O310">
        <v>26.7</v>
      </c>
      <c r="P310">
        <v>0.7</v>
      </c>
      <c r="Q310">
        <v>1</v>
      </c>
      <c r="R310">
        <v>66.7</v>
      </c>
      <c r="S310">
        <v>1.2</v>
      </c>
      <c r="T310">
        <v>2.5</v>
      </c>
      <c r="U310">
        <v>3.7</v>
      </c>
      <c r="V310">
        <v>0.8</v>
      </c>
      <c r="W310">
        <v>0.9</v>
      </c>
      <c r="X310">
        <v>0.3</v>
      </c>
      <c r="Y310">
        <v>0.3</v>
      </c>
      <c r="Z310">
        <v>1.2</v>
      </c>
      <c r="AA310">
        <v>10.8</v>
      </c>
      <c r="AB310">
        <v>0</v>
      </c>
      <c r="AC310">
        <v>0</v>
      </c>
      <c r="AD310">
        <v>-3.5</v>
      </c>
    </row>
    <row r="311" spans="1:30" x14ac:dyDescent="0.3">
      <c r="A311">
        <v>310</v>
      </c>
      <c r="B311" s="207" t="s">
        <v>241</v>
      </c>
      <c r="C311" t="s">
        <v>94</v>
      </c>
      <c r="D311">
        <v>26</v>
      </c>
      <c r="E311">
        <v>7</v>
      </c>
      <c r="F311">
        <v>5</v>
      </c>
      <c r="G311">
        <v>2</v>
      </c>
      <c r="H311">
        <v>13.8</v>
      </c>
      <c r="I311">
        <v>0.9</v>
      </c>
      <c r="J311">
        <v>0.3</v>
      </c>
      <c r="K311">
        <v>2.6</v>
      </c>
      <c r="L311">
        <v>11.1</v>
      </c>
      <c r="M311">
        <v>0.3</v>
      </c>
      <c r="N311">
        <v>2.2999999999999998</v>
      </c>
      <c r="O311">
        <v>12.5</v>
      </c>
      <c r="P311">
        <v>0</v>
      </c>
      <c r="Q311">
        <v>0</v>
      </c>
      <c r="R311">
        <v>0</v>
      </c>
      <c r="S311">
        <v>0</v>
      </c>
      <c r="T311">
        <v>1.6</v>
      </c>
      <c r="U311">
        <v>1.6</v>
      </c>
      <c r="V311">
        <v>0.6</v>
      </c>
      <c r="W311">
        <v>0</v>
      </c>
      <c r="X311">
        <v>0.4</v>
      </c>
      <c r="Y311">
        <v>0.4</v>
      </c>
      <c r="Z311">
        <v>1.1000000000000001</v>
      </c>
      <c r="AA311">
        <v>6.2</v>
      </c>
      <c r="AB311">
        <v>0</v>
      </c>
      <c r="AC311">
        <v>0</v>
      </c>
      <c r="AD311">
        <v>-2.4</v>
      </c>
    </row>
    <row r="312" spans="1:30" x14ac:dyDescent="0.3">
      <c r="A312">
        <v>311</v>
      </c>
      <c r="B312" s="207" t="s">
        <v>467</v>
      </c>
      <c r="C312" t="s">
        <v>129</v>
      </c>
      <c r="D312">
        <v>22</v>
      </c>
      <c r="E312">
        <v>12</v>
      </c>
      <c r="F312">
        <v>7</v>
      </c>
      <c r="G312">
        <v>5</v>
      </c>
      <c r="H312">
        <v>13.7</v>
      </c>
      <c r="I312">
        <v>5.8</v>
      </c>
      <c r="J312">
        <v>2.2000000000000002</v>
      </c>
      <c r="K312">
        <v>3.4</v>
      </c>
      <c r="L312">
        <v>63.4</v>
      </c>
      <c r="M312">
        <v>0</v>
      </c>
      <c r="N312">
        <v>0.3</v>
      </c>
      <c r="O312">
        <v>0</v>
      </c>
      <c r="P312">
        <v>1.4</v>
      </c>
      <c r="Q312">
        <v>1.8</v>
      </c>
      <c r="R312">
        <v>77.3</v>
      </c>
      <c r="S312">
        <v>0.7</v>
      </c>
      <c r="T312">
        <v>2.1</v>
      </c>
      <c r="U312">
        <v>2.8</v>
      </c>
      <c r="V312">
        <v>0.8</v>
      </c>
      <c r="W312">
        <v>0.9</v>
      </c>
      <c r="X312">
        <v>0.5</v>
      </c>
      <c r="Y312">
        <v>0.7</v>
      </c>
      <c r="Z312">
        <v>1.9</v>
      </c>
      <c r="AA312">
        <v>12.8</v>
      </c>
      <c r="AB312">
        <v>0</v>
      </c>
      <c r="AC312">
        <v>0</v>
      </c>
      <c r="AD312">
        <v>-2.2999999999999998</v>
      </c>
    </row>
    <row r="313" spans="1:30" x14ac:dyDescent="0.3">
      <c r="A313">
        <v>312</v>
      </c>
      <c r="B313" s="207" t="s">
        <v>408</v>
      </c>
      <c r="C313" t="s">
        <v>127</v>
      </c>
      <c r="D313">
        <v>27</v>
      </c>
      <c r="E313">
        <v>12</v>
      </c>
      <c r="F313">
        <v>4</v>
      </c>
      <c r="G313">
        <v>8</v>
      </c>
      <c r="H313">
        <v>13.7</v>
      </c>
      <c r="I313">
        <v>3</v>
      </c>
      <c r="J313">
        <v>1.2</v>
      </c>
      <c r="K313">
        <v>1.9</v>
      </c>
      <c r="L313">
        <v>60.9</v>
      </c>
      <c r="M313">
        <v>0.4</v>
      </c>
      <c r="N313">
        <v>0.7</v>
      </c>
      <c r="O313">
        <v>62.5</v>
      </c>
      <c r="P313">
        <v>0.3</v>
      </c>
      <c r="Q313">
        <v>0.3</v>
      </c>
      <c r="R313">
        <v>100</v>
      </c>
      <c r="S313">
        <v>1.5</v>
      </c>
      <c r="T313">
        <v>1.7</v>
      </c>
      <c r="U313">
        <v>3.2</v>
      </c>
      <c r="V313">
        <v>0.5</v>
      </c>
      <c r="W313">
        <v>0.7</v>
      </c>
      <c r="X313">
        <v>0.3</v>
      </c>
      <c r="Y313">
        <v>0.5</v>
      </c>
      <c r="Z313">
        <v>1.7</v>
      </c>
      <c r="AA313">
        <v>9.1</v>
      </c>
      <c r="AB313">
        <v>0</v>
      </c>
      <c r="AC313">
        <v>0</v>
      </c>
      <c r="AD313">
        <v>-4.7</v>
      </c>
    </row>
    <row r="314" spans="1:30" x14ac:dyDescent="0.3">
      <c r="A314">
        <v>313</v>
      </c>
      <c r="B314" s="207" t="s">
        <v>49</v>
      </c>
      <c r="C314" t="s">
        <v>44</v>
      </c>
      <c r="D314">
        <v>31</v>
      </c>
      <c r="E314">
        <v>15</v>
      </c>
      <c r="F314">
        <v>6</v>
      </c>
      <c r="G314">
        <v>9</v>
      </c>
      <c r="H314">
        <v>13.5</v>
      </c>
      <c r="I314">
        <v>5.3</v>
      </c>
      <c r="J314">
        <v>1.8</v>
      </c>
      <c r="K314">
        <v>3.9</v>
      </c>
      <c r="L314">
        <v>46.6</v>
      </c>
      <c r="M314">
        <v>1.7</v>
      </c>
      <c r="N314">
        <v>3.5</v>
      </c>
      <c r="O314">
        <v>49.1</v>
      </c>
      <c r="P314">
        <v>0</v>
      </c>
      <c r="Q314">
        <v>0</v>
      </c>
      <c r="R314">
        <v>0</v>
      </c>
      <c r="S314">
        <v>0.3</v>
      </c>
      <c r="T314">
        <v>1.3</v>
      </c>
      <c r="U314">
        <v>1.5</v>
      </c>
      <c r="V314">
        <v>0.8</v>
      </c>
      <c r="W314">
        <v>0.3</v>
      </c>
      <c r="X314">
        <v>0.3</v>
      </c>
      <c r="Y314">
        <v>0</v>
      </c>
      <c r="Z314">
        <v>0.7</v>
      </c>
      <c r="AA314">
        <v>8.9</v>
      </c>
      <c r="AB314">
        <v>0</v>
      </c>
      <c r="AC314">
        <v>0</v>
      </c>
      <c r="AD314">
        <v>0.6</v>
      </c>
    </row>
    <row r="315" spans="1:30" x14ac:dyDescent="0.3">
      <c r="A315">
        <v>314</v>
      </c>
      <c r="B315" s="207" t="s">
        <v>432</v>
      </c>
      <c r="C315" t="s">
        <v>127</v>
      </c>
      <c r="D315">
        <v>23</v>
      </c>
      <c r="E315">
        <v>6</v>
      </c>
      <c r="F315">
        <v>2</v>
      </c>
      <c r="G315">
        <v>4</v>
      </c>
      <c r="H315">
        <v>13.5</v>
      </c>
      <c r="I315">
        <v>5.8</v>
      </c>
      <c r="J315">
        <v>2.7</v>
      </c>
      <c r="K315">
        <v>3.8</v>
      </c>
      <c r="L315">
        <v>69.599999999999994</v>
      </c>
      <c r="M315">
        <v>0</v>
      </c>
      <c r="N315">
        <v>0</v>
      </c>
      <c r="O315">
        <v>0</v>
      </c>
      <c r="P315">
        <v>0.5</v>
      </c>
      <c r="Q315">
        <v>1.7</v>
      </c>
      <c r="R315">
        <v>30</v>
      </c>
      <c r="S315">
        <v>1.8</v>
      </c>
      <c r="T315">
        <v>3.3</v>
      </c>
      <c r="U315">
        <v>5.2</v>
      </c>
      <c r="V315">
        <v>0.3</v>
      </c>
      <c r="W315">
        <v>0.7</v>
      </c>
      <c r="X315">
        <v>0.5</v>
      </c>
      <c r="Y315">
        <v>1</v>
      </c>
      <c r="Z315">
        <v>1.3</v>
      </c>
      <c r="AA315">
        <v>16.399999999999999</v>
      </c>
      <c r="AB315">
        <v>0</v>
      </c>
      <c r="AC315">
        <v>0</v>
      </c>
      <c r="AD315">
        <v>-2.5</v>
      </c>
    </row>
    <row r="316" spans="1:30" x14ac:dyDescent="0.3">
      <c r="A316">
        <v>315</v>
      </c>
      <c r="B316" s="207" t="s">
        <v>2174</v>
      </c>
      <c r="C316" t="s">
        <v>71</v>
      </c>
      <c r="D316">
        <v>29</v>
      </c>
      <c r="E316">
        <v>10</v>
      </c>
      <c r="F316">
        <v>5</v>
      </c>
      <c r="G316">
        <v>5</v>
      </c>
      <c r="H316">
        <v>13.2</v>
      </c>
      <c r="I316">
        <v>4.8</v>
      </c>
      <c r="J316">
        <v>2.2000000000000002</v>
      </c>
      <c r="K316">
        <v>4.9000000000000004</v>
      </c>
      <c r="L316">
        <v>44.9</v>
      </c>
      <c r="M316">
        <v>0.3</v>
      </c>
      <c r="N316">
        <v>1.2</v>
      </c>
      <c r="O316">
        <v>25</v>
      </c>
      <c r="P316">
        <v>0.1</v>
      </c>
      <c r="Q316">
        <v>0.2</v>
      </c>
      <c r="R316">
        <v>50</v>
      </c>
      <c r="S316">
        <v>0.8</v>
      </c>
      <c r="T316">
        <v>2.2000000000000002</v>
      </c>
      <c r="U316">
        <v>3</v>
      </c>
      <c r="V316">
        <v>0.3</v>
      </c>
      <c r="W316">
        <v>0.2</v>
      </c>
      <c r="X316">
        <v>0.4</v>
      </c>
      <c r="Y316">
        <v>0.3</v>
      </c>
      <c r="Z316">
        <v>1.5</v>
      </c>
      <c r="AA316">
        <v>10.8</v>
      </c>
      <c r="AB316">
        <v>0</v>
      </c>
      <c r="AC316">
        <v>0</v>
      </c>
      <c r="AD316">
        <v>5.6</v>
      </c>
    </row>
    <row r="317" spans="1:30" x14ac:dyDescent="0.3">
      <c r="A317">
        <v>316</v>
      </c>
      <c r="B317" s="207" t="s">
        <v>406</v>
      </c>
      <c r="C317" t="s">
        <v>106</v>
      </c>
      <c r="D317">
        <v>29</v>
      </c>
      <c r="E317">
        <v>12</v>
      </c>
      <c r="F317">
        <v>9</v>
      </c>
      <c r="G317">
        <v>3</v>
      </c>
      <c r="H317">
        <v>13.2</v>
      </c>
      <c r="I317">
        <v>4.4000000000000004</v>
      </c>
      <c r="J317">
        <v>1.7</v>
      </c>
      <c r="K317">
        <v>3.2</v>
      </c>
      <c r="L317">
        <v>52.6</v>
      </c>
      <c r="M317">
        <v>0.8</v>
      </c>
      <c r="N317">
        <v>1.8</v>
      </c>
      <c r="O317">
        <v>40.9</v>
      </c>
      <c r="P317">
        <v>0.3</v>
      </c>
      <c r="Q317">
        <v>0.5</v>
      </c>
      <c r="R317">
        <v>66.7</v>
      </c>
      <c r="S317">
        <v>0.1</v>
      </c>
      <c r="T317">
        <v>1.3</v>
      </c>
      <c r="U317">
        <v>1.3</v>
      </c>
      <c r="V317">
        <v>0.9</v>
      </c>
      <c r="W317">
        <v>0.6</v>
      </c>
      <c r="X317">
        <v>0.4</v>
      </c>
      <c r="Y317">
        <v>0.2</v>
      </c>
      <c r="Z317">
        <v>1.3</v>
      </c>
      <c r="AA317">
        <v>8.6</v>
      </c>
      <c r="AB317">
        <v>0</v>
      </c>
      <c r="AC317">
        <v>0</v>
      </c>
      <c r="AD317">
        <v>2.2000000000000002</v>
      </c>
    </row>
    <row r="318" spans="1:30" x14ac:dyDescent="0.3">
      <c r="A318">
        <v>317</v>
      </c>
      <c r="B318" s="207" t="s">
        <v>411</v>
      </c>
      <c r="C318" t="s">
        <v>102</v>
      </c>
      <c r="D318">
        <v>34</v>
      </c>
      <c r="E318">
        <v>9</v>
      </c>
      <c r="F318">
        <v>5</v>
      </c>
      <c r="G318">
        <v>4</v>
      </c>
      <c r="H318">
        <v>13.1</v>
      </c>
      <c r="I318">
        <v>2.7</v>
      </c>
      <c r="J318">
        <v>1.2</v>
      </c>
      <c r="K318">
        <v>2.9</v>
      </c>
      <c r="L318">
        <v>42.3</v>
      </c>
      <c r="M318">
        <v>0.1</v>
      </c>
      <c r="N318">
        <v>1.2</v>
      </c>
      <c r="O318">
        <v>9.1</v>
      </c>
      <c r="P318">
        <v>0.1</v>
      </c>
      <c r="Q318">
        <v>0.2</v>
      </c>
      <c r="R318">
        <v>50</v>
      </c>
      <c r="S318">
        <v>1.4</v>
      </c>
      <c r="T318">
        <v>2.9</v>
      </c>
      <c r="U318">
        <v>4.3</v>
      </c>
      <c r="V318">
        <v>1.4</v>
      </c>
      <c r="W318">
        <v>0.4</v>
      </c>
      <c r="X318">
        <v>0.4</v>
      </c>
      <c r="Y318">
        <v>0.1</v>
      </c>
      <c r="Z318">
        <v>1.8</v>
      </c>
      <c r="AA318">
        <v>11.3</v>
      </c>
      <c r="AB318">
        <v>0</v>
      </c>
      <c r="AC318">
        <v>0</v>
      </c>
      <c r="AD318">
        <v>2.6</v>
      </c>
    </row>
    <row r="319" spans="1:30" x14ac:dyDescent="0.3">
      <c r="A319">
        <v>318</v>
      </c>
      <c r="B319" s="207" t="s">
        <v>252</v>
      </c>
      <c r="C319" t="s">
        <v>157</v>
      </c>
      <c r="D319">
        <v>25</v>
      </c>
      <c r="E319">
        <v>15</v>
      </c>
      <c r="F319">
        <v>9</v>
      </c>
      <c r="G319">
        <v>6</v>
      </c>
      <c r="H319">
        <v>13</v>
      </c>
      <c r="I319">
        <v>6.1</v>
      </c>
      <c r="J319">
        <v>2.4</v>
      </c>
      <c r="K319">
        <v>5.6</v>
      </c>
      <c r="L319">
        <v>42.9</v>
      </c>
      <c r="M319">
        <v>0.9</v>
      </c>
      <c r="N319">
        <v>3.7</v>
      </c>
      <c r="O319">
        <v>25.5</v>
      </c>
      <c r="P319">
        <v>0.4</v>
      </c>
      <c r="Q319">
        <v>0.4</v>
      </c>
      <c r="R319">
        <v>100</v>
      </c>
      <c r="S319">
        <v>0.3</v>
      </c>
      <c r="T319">
        <v>1.5</v>
      </c>
      <c r="U319">
        <v>1.8</v>
      </c>
      <c r="V319">
        <v>0.5</v>
      </c>
      <c r="W319">
        <v>0.7</v>
      </c>
      <c r="X319">
        <v>0.1</v>
      </c>
      <c r="Y319">
        <v>0.3</v>
      </c>
      <c r="Z319">
        <v>0.8</v>
      </c>
      <c r="AA319">
        <v>9.5</v>
      </c>
      <c r="AB319">
        <v>0</v>
      </c>
      <c r="AC319">
        <v>0</v>
      </c>
      <c r="AD319">
        <v>1.3</v>
      </c>
    </row>
    <row r="320" spans="1:30" x14ac:dyDescent="0.3">
      <c r="A320">
        <v>319</v>
      </c>
      <c r="B320" s="207" t="s">
        <v>487</v>
      </c>
      <c r="C320" t="s">
        <v>106</v>
      </c>
      <c r="D320">
        <v>23</v>
      </c>
      <c r="E320">
        <v>15</v>
      </c>
      <c r="F320">
        <v>10</v>
      </c>
      <c r="G320">
        <v>5</v>
      </c>
      <c r="H320">
        <v>12.9</v>
      </c>
      <c r="I320">
        <v>5.9</v>
      </c>
      <c r="J320">
        <v>2.5</v>
      </c>
      <c r="K320">
        <v>4</v>
      </c>
      <c r="L320">
        <v>63.3</v>
      </c>
      <c r="M320">
        <v>0</v>
      </c>
      <c r="N320">
        <v>0</v>
      </c>
      <c r="O320">
        <v>0</v>
      </c>
      <c r="P320">
        <v>0.8</v>
      </c>
      <c r="Q320">
        <v>1.2</v>
      </c>
      <c r="R320">
        <v>66.7</v>
      </c>
      <c r="S320">
        <v>2.2999999999999998</v>
      </c>
      <c r="T320">
        <v>2.6</v>
      </c>
      <c r="U320">
        <v>4.9000000000000004</v>
      </c>
      <c r="V320">
        <v>0.5</v>
      </c>
      <c r="W320">
        <v>0.7</v>
      </c>
      <c r="X320">
        <v>0.6</v>
      </c>
      <c r="Y320">
        <v>0.9</v>
      </c>
      <c r="Z320">
        <v>2</v>
      </c>
      <c r="AA320">
        <v>16.399999999999999</v>
      </c>
      <c r="AB320">
        <v>1</v>
      </c>
      <c r="AC320">
        <v>0</v>
      </c>
      <c r="AD320">
        <v>4.0999999999999996</v>
      </c>
    </row>
    <row r="321" spans="1:30" x14ac:dyDescent="0.3">
      <c r="A321">
        <v>320</v>
      </c>
      <c r="B321" s="207" t="s">
        <v>235</v>
      </c>
      <c r="C321" t="s">
        <v>125</v>
      </c>
      <c r="D321">
        <v>23</v>
      </c>
      <c r="E321">
        <v>11</v>
      </c>
      <c r="F321">
        <v>4</v>
      </c>
      <c r="G321">
        <v>7</v>
      </c>
      <c r="H321">
        <v>12.9</v>
      </c>
      <c r="I321">
        <v>3.5</v>
      </c>
      <c r="J321">
        <v>1.4</v>
      </c>
      <c r="K321">
        <v>3.1</v>
      </c>
      <c r="L321">
        <v>44.1</v>
      </c>
      <c r="M321">
        <v>0.1</v>
      </c>
      <c r="N321">
        <v>1.2</v>
      </c>
      <c r="O321">
        <v>7.7</v>
      </c>
      <c r="P321">
        <v>0.6</v>
      </c>
      <c r="Q321">
        <v>0.7</v>
      </c>
      <c r="R321">
        <v>87.5</v>
      </c>
      <c r="S321">
        <v>0.3</v>
      </c>
      <c r="T321">
        <v>3.8</v>
      </c>
      <c r="U321">
        <v>4.0999999999999996</v>
      </c>
      <c r="V321">
        <v>1.3</v>
      </c>
      <c r="W321">
        <v>0.6</v>
      </c>
      <c r="X321">
        <v>0.4</v>
      </c>
      <c r="Y321">
        <v>0.5</v>
      </c>
      <c r="Z321">
        <v>1.1000000000000001</v>
      </c>
      <c r="AA321">
        <v>12.4</v>
      </c>
      <c r="AB321">
        <v>0</v>
      </c>
      <c r="AC321">
        <v>0</v>
      </c>
      <c r="AD321">
        <v>0.3</v>
      </c>
    </row>
    <row r="322" spans="1:30" x14ac:dyDescent="0.3">
      <c r="A322">
        <v>321</v>
      </c>
      <c r="B322" s="207" t="s">
        <v>63</v>
      </c>
      <c r="C322" t="s">
        <v>58</v>
      </c>
      <c r="D322">
        <v>23</v>
      </c>
      <c r="E322">
        <v>4</v>
      </c>
      <c r="F322">
        <v>3</v>
      </c>
      <c r="G322">
        <v>1</v>
      </c>
      <c r="H322">
        <v>12.8</v>
      </c>
      <c r="I322">
        <v>7.5</v>
      </c>
      <c r="J322">
        <v>3.5</v>
      </c>
      <c r="K322">
        <v>7.5</v>
      </c>
      <c r="L322">
        <v>46.7</v>
      </c>
      <c r="M322">
        <v>0.3</v>
      </c>
      <c r="N322">
        <v>2.2999999999999998</v>
      </c>
      <c r="O322">
        <v>11.1</v>
      </c>
      <c r="P322">
        <v>0.3</v>
      </c>
      <c r="Q322">
        <v>0.5</v>
      </c>
      <c r="R322">
        <v>50</v>
      </c>
      <c r="S322">
        <v>0.8</v>
      </c>
      <c r="T322">
        <v>1</v>
      </c>
      <c r="U322">
        <v>1.8</v>
      </c>
      <c r="V322">
        <v>2</v>
      </c>
      <c r="W322">
        <v>1</v>
      </c>
      <c r="X322">
        <v>0.8</v>
      </c>
      <c r="Y322">
        <v>0.3</v>
      </c>
      <c r="Z322">
        <v>2.2999999999999998</v>
      </c>
      <c r="AA322">
        <v>14.6</v>
      </c>
      <c r="AB322">
        <v>0</v>
      </c>
      <c r="AC322">
        <v>0</v>
      </c>
      <c r="AD322">
        <v>-5.5</v>
      </c>
    </row>
    <row r="323" spans="1:30" x14ac:dyDescent="0.3">
      <c r="A323">
        <v>322</v>
      </c>
      <c r="B323" s="207" t="s">
        <v>390</v>
      </c>
      <c r="C323" t="s">
        <v>125</v>
      </c>
      <c r="D323">
        <v>20</v>
      </c>
      <c r="E323">
        <v>12</v>
      </c>
      <c r="F323">
        <v>6</v>
      </c>
      <c r="G323">
        <v>6</v>
      </c>
      <c r="H323">
        <v>12.8</v>
      </c>
      <c r="I323">
        <v>1.4</v>
      </c>
      <c r="J323">
        <v>0.5</v>
      </c>
      <c r="K323">
        <v>2.5</v>
      </c>
      <c r="L323">
        <v>20</v>
      </c>
      <c r="M323">
        <v>0.4</v>
      </c>
      <c r="N323">
        <v>2.2999999999999998</v>
      </c>
      <c r="O323">
        <v>18.5</v>
      </c>
      <c r="P323">
        <v>0</v>
      </c>
      <c r="Q323">
        <v>0</v>
      </c>
      <c r="R323">
        <v>0</v>
      </c>
      <c r="S323">
        <v>0.6</v>
      </c>
      <c r="T323">
        <v>0.9</v>
      </c>
      <c r="U323">
        <v>1.5</v>
      </c>
      <c r="V323">
        <v>0.3</v>
      </c>
      <c r="W323">
        <v>0.3</v>
      </c>
      <c r="X323">
        <v>0.1</v>
      </c>
      <c r="Y323">
        <v>0.3</v>
      </c>
      <c r="Z323">
        <v>1</v>
      </c>
      <c r="AA323">
        <v>4.4000000000000004</v>
      </c>
      <c r="AB323">
        <v>0</v>
      </c>
      <c r="AC323">
        <v>0</v>
      </c>
      <c r="AD323">
        <v>-2</v>
      </c>
    </row>
    <row r="324" spans="1:30" x14ac:dyDescent="0.3">
      <c r="A324">
        <v>323</v>
      </c>
      <c r="B324" s="207" t="s">
        <v>367</v>
      </c>
      <c r="C324" t="s">
        <v>100</v>
      </c>
      <c r="D324">
        <v>32</v>
      </c>
      <c r="E324">
        <v>14</v>
      </c>
      <c r="F324">
        <v>7</v>
      </c>
      <c r="G324">
        <v>7</v>
      </c>
      <c r="H324">
        <v>12.8</v>
      </c>
      <c r="I324">
        <v>7.3</v>
      </c>
      <c r="J324">
        <v>2.6</v>
      </c>
      <c r="K324">
        <v>4.0999999999999996</v>
      </c>
      <c r="L324">
        <v>62.1</v>
      </c>
      <c r="M324">
        <v>0.9</v>
      </c>
      <c r="N324">
        <v>1.9</v>
      </c>
      <c r="O324">
        <v>48.1</v>
      </c>
      <c r="P324">
        <v>1.2</v>
      </c>
      <c r="Q324">
        <v>1.3</v>
      </c>
      <c r="R324">
        <v>94.4</v>
      </c>
      <c r="S324">
        <v>1.1000000000000001</v>
      </c>
      <c r="T324">
        <v>1.9</v>
      </c>
      <c r="U324">
        <v>2.9</v>
      </c>
      <c r="V324">
        <v>0.7</v>
      </c>
      <c r="W324">
        <v>0.3</v>
      </c>
      <c r="X324">
        <v>0.4</v>
      </c>
      <c r="Y324">
        <v>0.6</v>
      </c>
      <c r="Z324">
        <v>1.5</v>
      </c>
      <c r="AA324">
        <v>14.4</v>
      </c>
      <c r="AB324">
        <v>0</v>
      </c>
      <c r="AC324">
        <v>0</v>
      </c>
      <c r="AD324">
        <v>-3.1</v>
      </c>
    </row>
    <row r="325" spans="1:30" x14ac:dyDescent="0.3">
      <c r="A325">
        <v>324</v>
      </c>
      <c r="B325" s="207" t="s">
        <v>403</v>
      </c>
      <c r="C325" t="s">
        <v>146</v>
      </c>
      <c r="D325">
        <v>21</v>
      </c>
      <c r="E325">
        <v>15</v>
      </c>
      <c r="F325">
        <v>5</v>
      </c>
      <c r="G325">
        <v>10</v>
      </c>
      <c r="H325">
        <v>12.6</v>
      </c>
      <c r="I325">
        <v>3.1</v>
      </c>
      <c r="J325">
        <v>1</v>
      </c>
      <c r="K325">
        <v>2.4</v>
      </c>
      <c r="L325">
        <v>41.7</v>
      </c>
      <c r="M325">
        <v>0.5</v>
      </c>
      <c r="N325">
        <v>1.2</v>
      </c>
      <c r="O325">
        <v>38.9</v>
      </c>
      <c r="P325">
        <v>0.6</v>
      </c>
      <c r="Q325">
        <v>0.7</v>
      </c>
      <c r="R325">
        <v>90</v>
      </c>
      <c r="S325">
        <v>1.7</v>
      </c>
      <c r="T325">
        <v>1.7</v>
      </c>
      <c r="U325">
        <v>3.3</v>
      </c>
      <c r="V325">
        <v>0.9</v>
      </c>
      <c r="W325">
        <v>0.6</v>
      </c>
      <c r="X325">
        <v>0.3</v>
      </c>
      <c r="Y325">
        <v>0.2</v>
      </c>
      <c r="Z325">
        <v>1.9</v>
      </c>
      <c r="AA325">
        <v>9.4</v>
      </c>
      <c r="AB325">
        <v>0</v>
      </c>
      <c r="AC325">
        <v>0</v>
      </c>
      <c r="AD325">
        <v>-5.3</v>
      </c>
    </row>
    <row r="326" spans="1:30" x14ac:dyDescent="0.3">
      <c r="A326">
        <v>325</v>
      </c>
      <c r="B326" s="207" t="s">
        <v>452</v>
      </c>
      <c r="C326" t="s">
        <v>96</v>
      </c>
      <c r="D326">
        <v>23</v>
      </c>
      <c r="E326">
        <v>10</v>
      </c>
      <c r="F326">
        <v>1</v>
      </c>
      <c r="G326">
        <v>9</v>
      </c>
      <c r="H326">
        <v>12.5</v>
      </c>
      <c r="I326">
        <v>6.1</v>
      </c>
      <c r="J326">
        <v>2.5</v>
      </c>
      <c r="K326">
        <v>5.2</v>
      </c>
      <c r="L326">
        <v>48.1</v>
      </c>
      <c r="M326">
        <v>0.8</v>
      </c>
      <c r="N326">
        <v>2.5</v>
      </c>
      <c r="O326">
        <v>32</v>
      </c>
      <c r="P326">
        <v>0.3</v>
      </c>
      <c r="Q326">
        <v>0.3</v>
      </c>
      <c r="R326">
        <v>100</v>
      </c>
      <c r="S326">
        <v>0.4</v>
      </c>
      <c r="T326">
        <v>2.1</v>
      </c>
      <c r="U326">
        <v>2.5</v>
      </c>
      <c r="V326">
        <v>0.6</v>
      </c>
      <c r="W326">
        <v>0.2</v>
      </c>
      <c r="X326">
        <v>0.3</v>
      </c>
      <c r="Y326">
        <v>0</v>
      </c>
      <c r="Z326">
        <v>0.9</v>
      </c>
      <c r="AA326">
        <v>10.7</v>
      </c>
      <c r="AB326">
        <v>0</v>
      </c>
      <c r="AC326">
        <v>0</v>
      </c>
      <c r="AD326">
        <v>-1.5</v>
      </c>
    </row>
    <row r="327" spans="1:30" x14ac:dyDescent="0.3">
      <c r="A327">
        <v>326</v>
      </c>
      <c r="B327" s="207" t="s">
        <v>33</v>
      </c>
      <c r="C327" t="s">
        <v>30</v>
      </c>
      <c r="D327">
        <v>29</v>
      </c>
      <c r="E327">
        <v>15</v>
      </c>
      <c r="F327">
        <v>9</v>
      </c>
      <c r="G327">
        <v>6</v>
      </c>
      <c r="H327">
        <v>12.4</v>
      </c>
      <c r="I327">
        <v>4.7</v>
      </c>
      <c r="J327">
        <v>1.9</v>
      </c>
      <c r="K327">
        <v>3.5</v>
      </c>
      <c r="L327">
        <v>53.8</v>
      </c>
      <c r="M327">
        <v>0</v>
      </c>
      <c r="N327">
        <v>0.1</v>
      </c>
      <c r="O327">
        <v>0</v>
      </c>
      <c r="P327">
        <v>0.9</v>
      </c>
      <c r="Q327">
        <v>1.7</v>
      </c>
      <c r="R327">
        <v>56</v>
      </c>
      <c r="S327">
        <v>1.7</v>
      </c>
      <c r="T327">
        <v>4.7</v>
      </c>
      <c r="U327">
        <v>6.4</v>
      </c>
      <c r="V327">
        <v>0.3</v>
      </c>
      <c r="W327">
        <v>1.2</v>
      </c>
      <c r="X327">
        <v>0.6</v>
      </c>
      <c r="Y327">
        <v>0.5</v>
      </c>
      <c r="Z327">
        <v>1.7</v>
      </c>
      <c r="AA327">
        <v>15</v>
      </c>
      <c r="AB327">
        <v>1</v>
      </c>
      <c r="AC327">
        <v>0</v>
      </c>
      <c r="AD327">
        <v>0.7</v>
      </c>
    </row>
    <row r="328" spans="1:30" x14ac:dyDescent="0.3">
      <c r="A328">
        <v>327</v>
      </c>
      <c r="B328" s="207" t="s">
        <v>351</v>
      </c>
      <c r="C328" t="s">
        <v>125</v>
      </c>
      <c r="D328">
        <v>23</v>
      </c>
      <c r="E328">
        <v>10</v>
      </c>
      <c r="F328">
        <v>3</v>
      </c>
      <c r="G328">
        <v>7</v>
      </c>
      <c r="H328">
        <v>12.3</v>
      </c>
      <c r="I328">
        <v>4.4000000000000004</v>
      </c>
      <c r="J328">
        <v>1.9</v>
      </c>
      <c r="K328">
        <v>3.3</v>
      </c>
      <c r="L328">
        <v>57.6</v>
      </c>
      <c r="M328">
        <v>0.1</v>
      </c>
      <c r="N328">
        <v>0.6</v>
      </c>
      <c r="O328">
        <v>16.7</v>
      </c>
      <c r="P328">
        <v>0.5</v>
      </c>
      <c r="Q328">
        <v>0.9</v>
      </c>
      <c r="R328">
        <v>55.6</v>
      </c>
      <c r="S328">
        <v>1.7</v>
      </c>
      <c r="T328">
        <v>2.2999999999999998</v>
      </c>
      <c r="U328">
        <v>4</v>
      </c>
      <c r="V328">
        <v>1</v>
      </c>
      <c r="W328">
        <v>0.4</v>
      </c>
      <c r="X328">
        <v>0.4</v>
      </c>
      <c r="Y328">
        <v>0.9</v>
      </c>
      <c r="Z328">
        <v>1.4</v>
      </c>
      <c r="AA328">
        <v>14.2</v>
      </c>
      <c r="AB328">
        <v>0</v>
      </c>
      <c r="AC328">
        <v>0</v>
      </c>
      <c r="AD328">
        <v>1.4</v>
      </c>
    </row>
    <row r="329" spans="1:30" x14ac:dyDescent="0.3">
      <c r="A329">
        <v>328</v>
      </c>
      <c r="B329" s="207" t="s">
        <v>442</v>
      </c>
      <c r="C329" t="s">
        <v>139</v>
      </c>
      <c r="D329">
        <v>22</v>
      </c>
      <c r="E329">
        <v>4</v>
      </c>
      <c r="F329">
        <v>4</v>
      </c>
      <c r="G329">
        <v>0</v>
      </c>
      <c r="H329">
        <v>12.3</v>
      </c>
      <c r="I329">
        <v>4.3</v>
      </c>
      <c r="J329">
        <v>1.8</v>
      </c>
      <c r="K329">
        <v>2.5</v>
      </c>
      <c r="L329">
        <v>70</v>
      </c>
      <c r="M329">
        <v>0</v>
      </c>
      <c r="N329">
        <v>0.8</v>
      </c>
      <c r="O329">
        <v>0</v>
      </c>
      <c r="P329">
        <v>0.8</v>
      </c>
      <c r="Q329">
        <v>1</v>
      </c>
      <c r="R329">
        <v>75</v>
      </c>
      <c r="S329">
        <v>0.3</v>
      </c>
      <c r="T329">
        <v>3</v>
      </c>
      <c r="U329">
        <v>3.3</v>
      </c>
      <c r="V329">
        <v>1</v>
      </c>
      <c r="W329">
        <v>0.5</v>
      </c>
      <c r="X329">
        <v>0</v>
      </c>
      <c r="Y329">
        <v>0.5</v>
      </c>
      <c r="Z329">
        <v>2.2999999999999998</v>
      </c>
      <c r="AA329">
        <v>10.7</v>
      </c>
      <c r="AB329">
        <v>0</v>
      </c>
      <c r="AC329">
        <v>0</v>
      </c>
      <c r="AD329">
        <v>-4.5</v>
      </c>
    </row>
    <row r="330" spans="1:30" x14ac:dyDescent="0.3">
      <c r="A330">
        <v>329</v>
      </c>
      <c r="B330" s="207" t="s">
        <v>2404</v>
      </c>
      <c r="C330" t="s">
        <v>137</v>
      </c>
      <c r="D330">
        <v>30</v>
      </c>
      <c r="E330">
        <v>9</v>
      </c>
      <c r="F330">
        <v>4</v>
      </c>
      <c r="G330">
        <v>5</v>
      </c>
      <c r="H330">
        <v>12.3</v>
      </c>
      <c r="I330">
        <v>4.3</v>
      </c>
      <c r="J330">
        <v>1.2</v>
      </c>
      <c r="K330">
        <v>2.6</v>
      </c>
      <c r="L330">
        <v>47.8</v>
      </c>
      <c r="M330">
        <v>0</v>
      </c>
      <c r="N330">
        <v>0.1</v>
      </c>
      <c r="O330">
        <v>0</v>
      </c>
      <c r="P330">
        <v>1.9</v>
      </c>
      <c r="Q330">
        <v>2.6</v>
      </c>
      <c r="R330">
        <v>73.900000000000006</v>
      </c>
      <c r="S330">
        <v>1.3</v>
      </c>
      <c r="T330">
        <v>2.6</v>
      </c>
      <c r="U330">
        <v>3.9</v>
      </c>
      <c r="V330">
        <v>0.3</v>
      </c>
      <c r="W330">
        <v>0.9</v>
      </c>
      <c r="X330">
        <v>0.1</v>
      </c>
      <c r="Y330">
        <v>0.3</v>
      </c>
      <c r="Z330">
        <v>2.1</v>
      </c>
      <c r="AA330">
        <v>9.9</v>
      </c>
      <c r="AB330">
        <v>0</v>
      </c>
      <c r="AC330">
        <v>0</v>
      </c>
      <c r="AD330">
        <v>-2.2000000000000002</v>
      </c>
    </row>
    <row r="331" spans="1:30" x14ac:dyDescent="0.3">
      <c r="A331">
        <v>330</v>
      </c>
      <c r="B331" s="207" t="s">
        <v>2440</v>
      </c>
      <c r="C331" t="s">
        <v>100</v>
      </c>
      <c r="D331">
        <v>30</v>
      </c>
      <c r="E331">
        <v>2</v>
      </c>
      <c r="F331">
        <v>1</v>
      </c>
      <c r="G331">
        <v>1</v>
      </c>
      <c r="H331">
        <v>12.2</v>
      </c>
      <c r="I331">
        <v>4.5</v>
      </c>
      <c r="J331">
        <v>1.5</v>
      </c>
      <c r="K331">
        <v>2</v>
      </c>
      <c r="L331">
        <v>75</v>
      </c>
      <c r="M331">
        <v>0.5</v>
      </c>
      <c r="N331">
        <v>1</v>
      </c>
      <c r="O331">
        <v>50</v>
      </c>
      <c r="P331">
        <v>1</v>
      </c>
      <c r="Q331">
        <v>1</v>
      </c>
      <c r="R331">
        <v>100</v>
      </c>
      <c r="S331">
        <v>1</v>
      </c>
      <c r="T331">
        <v>0.5</v>
      </c>
      <c r="U331">
        <v>1.5</v>
      </c>
      <c r="V331">
        <v>0.5</v>
      </c>
      <c r="W331">
        <v>0.5</v>
      </c>
      <c r="X331">
        <v>0.5</v>
      </c>
      <c r="Y331">
        <v>0.5</v>
      </c>
      <c r="Z331">
        <v>0.5</v>
      </c>
      <c r="AA331">
        <v>9.6</v>
      </c>
      <c r="AB331">
        <v>0</v>
      </c>
      <c r="AC331">
        <v>0</v>
      </c>
      <c r="AD331">
        <v>-11.5</v>
      </c>
    </row>
    <row r="332" spans="1:30" x14ac:dyDescent="0.3">
      <c r="A332">
        <v>331</v>
      </c>
      <c r="B332" s="207" t="s">
        <v>258</v>
      </c>
      <c r="C332" t="s">
        <v>108</v>
      </c>
      <c r="D332">
        <v>32</v>
      </c>
      <c r="E332">
        <v>12</v>
      </c>
      <c r="F332">
        <v>7</v>
      </c>
      <c r="G332">
        <v>5</v>
      </c>
      <c r="H332">
        <v>12.2</v>
      </c>
      <c r="I332">
        <v>2.8</v>
      </c>
      <c r="J332">
        <v>1.1000000000000001</v>
      </c>
      <c r="K332">
        <v>3.9</v>
      </c>
      <c r="L332">
        <v>27.7</v>
      </c>
      <c r="M332">
        <v>0.4</v>
      </c>
      <c r="N332">
        <v>2.1</v>
      </c>
      <c r="O332">
        <v>20</v>
      </c>
      <c r="P332">
        <v>0.2</v>
      </c>
      <c r="Q332">
        <v>0.2</v>
      </c>
      <c r="R332">
        <v>100</v>
      </c>
      <c r="S332">
        <v>0.3</v>
      </c>
      <c r="T332">
        <v>1.3</v>
      </c>
      <c r="U332">
        <v>1.5</v>
      </c>
      <c r="V332">
        <v>1</v>
      </c>
      <c r="W332">
        <v>0.3</v>
      </c>
      <c r="X332">
        <v>0.6</v>
      </c>
      <c r="Y332">
        <v>0.2</v>
      </c>
      <c r="Z332">
        <v>1</v>
      </c>
      <c r="AA332">
        <v>8.1</v>
      </c>
      <c r="AB332">
        <v>0</v>
      </c>
      <c r="AC332">
        <v>0</v>
      </c>
      <c r="AD332">
        <v>-3.8</v>
      </c>
    </row>
    <row r="333" spans="1:30" x14ac:dyDescent="0.3">
      <c r="A333">
        <v>332</v>
      </c>
      <c r="B333" s="207" t="s">
        <v>51</v>
      </c>
      <c r="C333" t="s">
        <v>44</v>
      </c>
      <c r="D333">
        <v>27</v>
      </c>
      <c r="E333">
        <v>3</v>
      </c>
      <c r="F333">
        <v>1</v>
      </c>
      <c r="G333">
        <v>2</v>
      </c>
      <c r="H333">
        <v>12.1</v>
      </c>
      <c r="I333">
        <v>8</v>
      </c>
      <c r="J333">
        <v>2.2999999999999998</v>
      </c>
      <c r="K333">
        <v>5</v>
      </c>
      <c r="L333">
        <v>46.7</v>
      </c>
      <c r="M333">
        <v>1</v>
      </c>
      <c r="N333">
        <v>1.7</v>
      </c>
      <c r="O333">
        <v>60</v>
      </c>
      <c r="P333">
        <v>2.2999999999999998</v>
      </c>
      <c r="Q333">
        <v>2.2999999999999998</v>
      </c>
      <c r="R333">
        <v>100</v>
      </c>
      <c r="S333">
        <v>0.3</v>
      </c>
      <c r="T333">
        <v>0.7</v>
      </c>
      <c r="U333">
        <v>1</v>
      </c>
      <c r="V333">
        <v>0.7</v>
      </c>
      <c r="W333">
        <v>0.7</v>
      </c>
      <c r="X333">
        <v>0.3</v>
      </c>
      <c r="Y333">
        <v>0</v>
      </c>
      <c r="Z333">
        <v>1.7</v>
      </c>
      <c r="AA333">
        <v>10.5</v>
      </c>
      <c r="AB333">
        <v>0</v>
      </c>
      <c r="AC333">
        <v>0</v>
      </c>
      <c r="AD333">
        <v>0.3</v>
      </c>
    </row>
    <row r="334" spans="1:30" x14ac:dyDescent="0.3">
      <c r="A334">
        <v>333</v>
      </c>
      <c r="B334" s="207" t="s">
        <v>474</v>
      </c>
      <c r="C334" t="s">
        <v>98</v>
      </c>
      <c r="D334">
        <v>28</v>
      </c>
      <c r="E334">
        <v>12</v>
      </c>
      <c r="F334">
        <v>7</v>
      </c>
      <c r="G334">
        <v>5</v>
      </c>
      <c r="H334">
        <v>11.9</v>
      </c>
      <c r="I334">
        <v>6.3</v>
      </c>
      <c r="J334">
        <v>2.4</v>
      </c>
      <c r="K334">
        <v>4.8</v>
      </c>
      <c r="L334">
        <v>50</v>
      </c>
      <c r="M334">
        <v>0.7</v>
      </c>
      <c r="N334">
        <v>1.9</v>
      </c>
      <c r="O334">
        <v>34.799999999999997</v>
      </c>
      <c r="P334">
        <v>0.8</v>
      </c>
      <c r="Q334">
        <v>1</v>
      </c>
      <c r="R334">
        <v>75</v>
      </c>
      <c r="S334">
        <v>0.4</v>
      </c>
      <c r="T334">
        <v>2.1</v>
      </c>
      <c r="U334">
        <v>2.5</v>
      </c>
      <c r="V334">
        <v>0.8</v>
      </c>
      <c r="W334">
        <v>0.8</v>
      </c>
      <c r="X334">
        <v>0.3</v>
      </c>
      <c r="Y334">
        <v>0</v>
      </c>
      <c r="Z334">
        <v>1.5</v>
      </c>
      <c r="AA334">
        <v>10.7</v>
      </c>
      <c r="AB334">
        <v>0</v>
      </c>
      <c r="AC334">
        <v>0</v>
      </c>
      <c r="AD334">
        <v>2.8</v>
      </c>
    </row>
    <row r="335" spans="1:30" x14ac:dyDescent="0.3">
      <c r="A335">
        <v>334</v>
      </c>
      <c r="B335" s="207" t="s">
        <v>2408</v>
      </c>
      <c r="C335" t="s">
        <v>98</v>
      </c>
      <c r="D335">
        <v>24</v>
      </c>
      <c r="E335">
        <v>5</v>
      </c>
      <c r="F335">
        <v>2</v>
      </c>
      <c r="G335">
        <v>3</v>
      </c>
      <c r="H335">
        <v>11.9</v>
      </c>
      <c r="I335">
        <v>2.8</v>
      </c>
      <c r="J335">
        <v>1</v>
      </c>
      <c r="K335">
        <v>2.4</v>
      </c>
      <c r="L335">
        <v>41.7</v>
      </c>
      <c r="M335">
        <v>0.2</v>
      </c>
      <c r="N335">
        <v>1</v>
      </c>
      <c r="O335">
        <v>20</v>
      </c>
      <c r="P335">
        <v>0.6</v>
      </c>
      <c r="Q335">
        <v>0.6</v>
      </c>
      <c r="R335">
        <v>100</v>
      </c>
      <c r="S335">
        <v>1.6</v>
      </c>
      <c r="T335">
        <v>1.2</v>
      </c>
      <c r="U335">
        <v>2.8</v>
      </c>
      <c r="V335">
        <v>0.6</v>
      </c>
      <c r="W335">
        <v>0.6</v>
      </c>
      <c r="X335">
        <v>0</v>
      </c>
      <c r="Y335">
        <v>1</v>
      </c>
      <c r="Z335">
        <v>2</v>
      </c>
      <c r="AA335">
        <v>9.5</v>
      </c>
      <c r="AB335">
        <v>0</v>
      </c>
      <c r="AC335">
        <v>0</v>
      </c>
      <c r="AD335">
        <v>0</v>
      </c>
    </row>
    <row r="336" spans="1:30" x14ac:dyDescent="0.3">
      <c r="A336">
        <v>335</v>
      </c>
      <c r="B336" s="207" t="s">
        <v>356</v>
      </c>
      <c r="C336" t="s">
        <v>139</v>
      </c>
      <c r="D336">
        <v>21</v>
      </c>
      <c r="E336">
        <v>14</v>
      </c>
      <c r="F336">
        <v>8</v>
      </c>
      <c r="G336">
        <v>6</v>
      </c>
      <c r="H336">
        <v>11.8</v>
      </c>
      <c r="I336">
        <v>3.6</v>
      </c>
      <c r="J336">
        <v>1.3</v>
      </c>
      <c r="K336">
        <v>2.6</v>
      </c>
      <c r="L336">
        <v>50</v>
      </c>
      <c r="M336">
        <v>0.6</v>
      </c>
      <c r="N336">
        <v>1.2</v>
      </c>
      <c r="O336">
        <v>47.1</v>
      </c>
      <c r="P336">
        <v>0.5</v>
      </c>
      <c r="Q336">
        <v>0.6</v>
      </c>
      <c r="R336">
        <v>77.8</v>
      </c>
      <c r="S336">
        <v>0.1</v>
      </c>
      <c r="T336">
        <v>1.6</v>
      </c>
      <c r="U336">
        <v>1.7</v>
      </c>
      <c r="V336">
        <v>0.7</v>
      </c>
      <c r="W336">
        <v>0.3</v>
      </c>
      <c r="X336">
        <v>0.4</v>
      </c>
      <c r="Y336">
        <v>0.4</v>
      </c>
      <c r="Z336">
        <v>1.3</v>
      </c>
      <c r="AA336">
        <v>8.6</v>
      </c>
      <c r="AB336">
        <v>0</v>
      </c>
      <c r="AC336">
        <v>0</v>
      </c>
      <c r="AD336">
        <v>-1.3</v>
      </c>
    </row>
    <row r="337" spans="1:30" x14ac:dyDescent="0.3">
      <c r="A337">
        <v>336</v>
      </c>
      <c r="B337" s="207" t="s">
        <v>81</v>
      </c>
      <c r="C337" t="s">
        <v>71</v>
      </c>
      <c r="D337">
        <v>30</v>
      </c>
      <c r="E337">
        <v>11</v>
      </c>
      <c r="F337">
        <v>7</v>
      </c>
      <c r="G337">
        <v>4</v>
      </c>
      <c r="H337">
        <v>11.8</v>
      </c>
      <c r="I337">
        <v>5.3</v>
      </c>
      <c r="J337">
        <v>1.9</v>
      </c>
      <c r="K337">
        <v>3.7</v>
      </c>
      <c r="L337">
        <v>51.2</v>
      </c>
      <c r="M337">
        <v>0.9</v>
      </c>
      <c r="N337">
        <v>1.6</v>
      </c>
      <c r="O337">
        <v>55.6</v>
      </c>
      <c r="P337">
        <v>0.5</v>
      </c>
      <c r="Q337">
        <v>0.6</v>
      </c>
      <c r="R337">
        <v>85.7</v>
      </c>
      <c r="S337">
        <v>0.6</v>
      </c>
      <c r="T337">
        <v>1.5</v>
      </c>
      <c r="U337">
        <v>2.1</v>
      </c>
      <c r="V337">
        <v>0.6</v>
      </c>
      <c r="W337">
        <v>0.4</v>
      </c>
      <c r="X337">
        <v>0.2</v>
      </c>
      <c r="Y337">
        <v>0.1</v>
      </c>
      <c r="Z337">
        <v>1.5</v>
      </c>
      <c r="AA337">
        <v>9.1999999999999993</v>
      </c>
      <c r="AB337">
        <v>0</v>
      </c>
      <c r="AC337">
        <v>0</v>
      </c>
      <c r="AD337">
        <v>0.5</v>
      </c>
    </row>
    <row r="338" spans="1:30" x14ac:dyDescent="0.3">
      <c r="A338">
        <v>337</v>
      </c>
      <c r="B338" s="207" t="s">
        <v>382</v>
      </c>
      <c r="C338" t="s">
        <v>125</v>
      </c>
      <c r="D338">
        <v>25</v>
      </c>
      <c r="E338">
        <v>4</v>
      </c>
      <c r="F338">
        <v>2</v>
      </c>
      <c r="G338">
        <v>2</v>
      </c>
      <c r="H338">
        <v>11.6</v>
      </c>
      <c r="I338">
        <v>1</v>
      </c>
      <c r="J338">
        <v>0.5</v>
      </c>
      <c r="K338">
        <v>1.5</v>
      </c>
      <c r="L338">
        <v>33.299999999999997</v>
      </c>
      <c r="M338">
        <v>0</v>
      </c>
      <c r="N338">
        <v>0.5</v>
      </c>
      <c r="O338">
        <v>0</v>
      </c>
      <c r="P338">
        <v>0</v>
      </c>
      <c r="Q338">
        <v>0</v>
      </c>
      <c r="R338">
        <v>0</v>
      </c>
      <c r="S338">
        <v>0.5</v>
      </c>
      <c r="T338">
        <v>1</v>
      </c>
      <c r="U338">
        <v>1.5</v>
      </c>
      <c r="V338">
        <v>0.3</v>
      </c>
      <c r="W338">
        <v>0</v>
      </c>
      <c r="X338">
        <v>0.8</v>
      </c>
      <c r="Y338">
        <v>0.3</v>
      </c>
      <c r="Z338">
        <v>2</v>
      </c>
      <c r="AA338">
        <v>6.2</v>
      </c>
      <c r="AB338">
        <v>0</v>
      </c>
      <c r="AC338">
        <v>0</v>
      </c>
      <c r="AD338">
        <v>1</v>
      </c>
    </row>
    <row r="339" spans="1:30" x14ac:dyDescent="0.3">
      <c r="A339">
        <v>338</v>
      </c>
      <c r="B339" s="207" t="s">
        <v>366</v>
      </c>
      <c r="C339" t="s">
        <v>104</v>
      </c>
      <c r="D339">
        <v>26</v>
      </c>
      <c r="E339">
        <v>4</v>
      </c>
      <c r="F339">
        <v>2</v>
      </c>
      <c r="G339">
        <v>2</v>
      </c>
      <c r="H339">
        <v>11.6</v>
      </c>
      <c r="I339">
        <v>5.3</v>
      </c>
      <c r="J339">
        <v>1.8</v>
      </c>
      <c r="K339">
        <v>3.8</v>
      </c>
      <c r="L339">
        <v>46.7</v>
      </c>
      <c r="M339">
        <v>1.3</v>
      </c>
      <c r="N339">
        <v>2.8</v>
      </c>
      <c r="O339">
        <v>45.5</v>
      </c>
      <c r="P339">
        <v>0.5</v>
      </c>
      <c r="Q339">
        <v>0.8</v>
      </c>
      <c r="R339">
        <v>66.7</v>
      </c>
      <c r="S339">
        <v>0</v>
      </c>
      <c r="T339">
        <v>1.5</v>
      </c>
      <c r="U339">
        <v>1.5</v>
      </c>
      <c r="V339">
        <v>0.5</v>
      </c>
      <c r="W339">
        <v>0.3</v>
      </c>
      <c r="X339">
        <v>0.3</v>
      </c>
      <c r="Y339">
        <v>0</v>
      </c>
      <c r="Z339">
        <v>1</v>
      </c>
      <c r="AA339">
        <v>8.3000000000000007</v>
      </c>
      <c r="AB339">
        <v>0</v>
      </c>
      <c r="AC339">
        <v>0</v>
      </c>
      <c r="AD339">
        <v>3.3</v>
      </c>
    </row>
    <row r="340" spans="1:30" x14ac:dyDescent="0.3">
      <c r="A340">
        <v>339</v>
      </c>
      <c r="B340" s="207" t="s">
        <v>378</v>
      </c>
      <c r="C340" t="s">
        <v>127</v>
      </c>
      <c r="D340">
        <v>29</v>
      </c>
      <c r="E340">
        <v>14</v>
      </c>
      <c r="F340">
        <v>5</v>
      </c>
      <c r="G340">
        <v>9</v>
      </c>
      <c r="H340">
        <v>11.5</v>
      </c>
      <c r="I340">
        <v>2.4</v>
      </c>
      <c r="J340">
        <v>1</v>
      </c>
      <c r="K340">
        <v>2.2000000000000002</v>
      </c>
      <c r="L340">
        <v>45.2</v>
      </c>
      <c r="M340">
        <v>0.1</v>
      </c>
      <c r="N340">
        <v>0.5</v>
      </c>
      <c r="O340">
        <v>14.3</v>
      </c>
      <c r="P340">
        <v>0.3</v>
      </c>
      <c r="Q340">
        <v>0.3</v>
      </c>
      <c r="R340">
        <v>100</v>
      </c>
      <c r="S340">
        <v>0.4</v>
      </c>
      <c r="T340">
        <v>1.5</v>
      </c>
      <c r="U340">
        <v>1.9</v>
      </c>
      <c r="V340">
        <v>1.1000000000000001</v>
      </c>
      <c r="W340">
        <v>0.6</v>
      </c>
      <c r="X340">
        <v>0.2</v>
      </c>
      <c r="Y340">
        <v>0.1</v>
      </c>
      <c r="Z340">
        <v>1.4</v>
      </c>
      <c r="AA340">
        <v>6.6</v>
      </c>
      <c r="AB340">
        <v>0</v>
      </c>
      <c r="AC340">
        <v>0</v>
      </c>
      <c r="AD340">
        <v>-4.2</v>
      </c>
    </row>
    <row r="341" spans="1:30" x14ac:dyDescent="0.3">
      <c r="A341">
        <v>340</v>
      </c>
      <c r="B341" s="207" t="s">
        <v>285</v>
      </c>
      <c r="C341" t="s">
        <v>102</v>
      </c>
      <c r="D341">
        <v>31</v>
      </c>
      <c r="E341">
        <v>11</v>
      </c>
      <c r="F341">
        <v>5</v>
      </c>
      <c r="G341">
        <v>6</v>
      </c>
      <c r="H341">
        <v>11.5</v>
      </c>
      <c r="I341">
        <v>2.5</v>
      </c>
      <c r="J341">
        <v>0.9</v>
      </c>
      <c r="K341">
        <v>2.2999999999999998</v>
      </c>
      <c r="L341">
        <v>40</v>
      </c>
      <c r="M341">
        <v>0.7</v>
      </c>
      <c r="N341">
        <v>1.9</v>
      </c>
      <c r="O341">
        <v>38.1</v>
      </c>
      <c r="P341">
        <v>0</v>
      </c>
      <c r="Q341">
        <v>0</v>
      </c>
      <c r="R341">
        <v>0</v>
      </c>
      <c r="S341">
        <v>0.5</v>
      </c>
      <c r="T341">
        <v>1.9</v>
      </c>
      <c r="U341">
        <v>2.4</v>
      </c>
      <c r="V341">
        <v>0.3</v>
      </c>
      <c r="W341">
        <v>0.3</v>
      </c>
      <c r="X341">
        <v>0.3</v>
      </c>
      <c r="Y341">
        <v>0.3</v>
      </c>
      <c r="Z341">
        <v>1.2</v>
      </c>
      <c r="AA341">
        <v>7.2</v>
      </c>
      <c r="AB341">
        <v>0</v>
      </c>
      <c r="AC341">
        <v>0</v>
      </c>
      <c r="AD341">
        <v>2.7</v>
      </c>
    </row>
    <row r="342" spans="1:30" x14ac:dyDescent="0.3">
      <c r="A342">
        <v>341</v>
      </c>
      <c r="B342" s="207" t="s">
        <v>359</v>
      </c>
      <c r="C342" t="s">
        <v>96</v>
      </c>
      <c r="D342">
        <v>21</v>
      </c>
      <c r="E342">
        <v>10</v>
      </c>
      <c r="F342">
        <v>0</v>
      </c>
      <c r="G342">
        <v>10</v>
      </c>
      <c r="H342">
        <v>11.5</v>
      </c>
      <c r="I342">
        <v>5.9</v>
      </c>
      <c r="J342">
        <v>1.9</v>
      </c>
      <c r="K342">
        <v>4.7</v>
      </c>
      <c r="L342">
        <v>40.4</v>
      </c>
      <c r="M342">
        <v>0.6</v>
      </c>
      <c r="N342">
        <v>2.1</v>
      </c>
      <c r="O342">
        <v>28.6</v>
      </c>
      <c r="P342">
        <v>1.5</v>
      </c>
      <c r="Q342">
        <v>2</v>
      </c>
      <c r="R342">
        <v>75</v>
      </c>
      <c r="S342">
        <v>0.3</v>
      </c>
      <c r="T342">
        <v>0.6</v>
      </c>
      <c r="U342">
        <v>0.9</v>
      </c>
      <c r="V342">
        <v>2.7</v>
      </c>
      <c r="W342">
        <v>1.4</v>
      </c>
      <c r="X342">
        <v>0.5</v>
      </c>
      <c r="Y342">
        <v>0.2</v>
      </c>
      <c r="Z342">
        <v>1.2</v>
      </c>
      <c r="AA342">
        <v>11.7</v>
      </c>
      <c r="AB342">
        <v>0</v>
      </c>
      <c r="AC342">
        <v>0</v>
      </c>
      <c r="AD342">
        <v>-5.4</v>
      </c>
    </row>
    <row r="343" spans="1:30" x14ac:dyDescent="0.3">
      <c r="A343">
        <v>342</v>
      </c>
      <c r="B343" s="207" t="s">
        <v>2409</v>
      </c>
      <c r="C343" t="s">
        <v>127</v>
      </c>
      <c r="D343">
        <v>22</v>
      </c>
      <c r="E343">
        <v>13</v>
      </c>
      <c r="F343">
        <v>4</v>
      </c>
      <c r="G343">
        <v>9</v>
      </c>
      <c r="H343">
        <v>11.3</v>
      </c>
      <c r="I343">
        <v>4.2</v>
      </c>
      <c r="J343">
        <v>1.5</v>
      </c>
      <c r="K343">
        <v>4.9000000000000004</v>
      </c>
      <c r="L343">
        <v>31.3</v>
      </c>
      <c r="M343">
        <v>0.9</v>
      </c>
      <c r="N343">
        <v>3.5</v>
      </c>
      <c r="O343">
        <v>26.1</v>
      </c>
      <c r="P343">
        <v>0.2</v>
      </c>
      <c r="Q343">
        <v>0.3</v>
      </c>
      <c r="R343">
        <v>50</v>
      </c>
      <c r="S343">
        <v>0.2</v>
      </c>
      <c r="T343">
        <v>1.5</v>
      </c>
      <c r="U343">
        <v>1.7</v>
      </c>
      <c r="V343">
        <v>0.4</v>
      </c>
      <c r="W343">
        <v>0.2</v>
      </c>
      <c r="X343">
        <v>0.2</v>
      </c>
      <c r="Y343">
        <v>0.2</v>
      </c>
      <c r="Z343">
        <v>0.8</v>
      </c>
      <c r="AA343">
        <v>7.8</v>
      </c>
      <c r="AB343">
        <v>0</v>
      </c>
      <c r="AC343">
        <v>0</v>
      </c>
      <c r="AD343">
        <v>-5.2</v>
      </c>
    </row>
    <row r="344" spans="1:30" x14ac:dyDescent="0.3">
      <c r="A344">
        <v>343</v>
      </c>
      <c r="B344" s="207" t="s">
        <v>470</v>
      </c>
      <c r="C344" t="s">
        <v>122</v>
      </c>
      <c r="D344">
        <v>23</v>
      </c>
      <c r="E344">
        <v>6</v>
      </c>
      <c r="F344">
        <v>1</v>
      </c>
      <c r="G344">
        <v>5</v>
      </c>
      <c r="H344">
        <v>11.3</v>
      </c>
      <c r="I344">
        <v>2.2999999999999998</v>
      </c>
      <c r="J344">
        <v>0.7</v>
      </c>
      <c r="K344">
        <v>3.8</v>
      </c>
      <c r="L344">
        <v>17.399999999999999</v>
      </c>
      <c r="M344">
        <v>0.7</v>
      </c>
      <c r="N344">
        <v>3.7</v>
      </c>
      <c r="O344">
        <v>18.2</v>
      </c>
      <c r="P344">
        <v>0.3</v>
      </c>
      <c r="Q344">
        <v>0.3</v>
      </c>
      <c r="R344">
        <v>100</v>
      </c>
      <c r="S344">
        <v>0.3</v>
      </c>
      <c r="T344">
        <v>0.3</v>
      </c>
      <c r="U344">
        <v>0.7</v>
      </c>
      <c r="V344">
        <v>0.5</v>
      </c>
      <c r="W344">
        <v>0</v>
      </c>
      <c r="X344">
        <v>0.3</v>
      </c>
      <c r="Y344">
        <v>0</v>
      </c>
      <c r="Z344">
        <v>0.7</v>
      </c>
      <c r="AA344">
        <v>4.9000000000000004</v>
      </c>
      <c r="AB344">
        <v>0</v>
      </c>
      <c r="AC344">
        <v>0</v>
      </c>
      <c r="AD344">
        <v>2.5</v>
      </c>
    </row>
    <row r="345" spans="1:30" x14ac:dyDescent="0.3">
      <c r="A345">
        <v>344</v>
      </c>
      <c r="B345" s="207" t="s">
        <v>375</v>
      </c>
      <c r="C345" t="s">
        <v>131</v>
      </c>
      <c r="D345">
        <v>36</v>
      </c>
      <c r="E345">
        <v>3</v>
      </c>
      <c r="F345">
        <v>1</v>
      </c>
      <c r="G345">
        <v>2</v>
      </c>
      <c r="H345">
        <v>11.1</v>
      </c>
      <c r="I345">
        <v>4.3</v>
      </c>
      <c r="J345">
        <v>2</v>
      </c>
      <c r="K345">
        <v>3.7</v>
      </c>
      <c r="L345">
        <v>54.5</v>
      </c>
      <c r="M345">
        <v>0</v>
      </c>
      <c r="N345">
        <v>1</v>
      </c>
      <c r="O345">
        <v>0</v>
      </c>
      <c r="P345">
        <v>0.3</v>
      </c>
      <c r="Q345">
        <v>1.3</v>
      </c>
      <c r="R345">
        <v>25</v>
      </c>
      <c r="S345">
        <v>0</v>
      </c>
      <c r="T345">
        <v>2</v>
      </c>
      <c r="U345">
        <v>2</v>
      </c>
      <c r="V345">
        <v>1.3</v>
      </c>
      <c r="W345">
        <v>0</v>
      </c>
      <c r="X345">
        <v>0.3</v>
      </c>
      <c r="Y345">
        <v>0.3</v>
      </c>
      <c r="Z345">
        <v>1</v>
      </c>
      <c r="AA345">
        <v>10.7</v>
      </c>
      <c r="AB345">
        <v>0</v>
      </c>
      <c r="AC345">
        <v>0</v>
      </c>
      <c r="AD345">
        <v>0.7</v>
      </c>
    </row>
    <row r="346" spans="1:30" x14ac:dyDescent="0.3">
      <c r="A346">
        <v>345</v>
      </c>
      <c r="B346" s="207" t="s">
        <v>454</v>
      </c>
      <c r="C346" t="s">
        <v>96</v>
      </c>
      <c r="D346">
        <v>20</v>
      </c>
      <c r="E346">
        <v>9</v>
      </c>
      <c r="F346">
        <v>0</v>
      </c>
      <c r="G346">
        <v>9</v>
      </c>
      <c r="H346">
        <v>11</v>
      </c>
      <c r="I346">
        <v>3.7</v>
      </c>
      <c r="J346">
        <v>1.3</v>
      </c>
      <c r="K346">
        <v>3.8</v>
      </c>
      <c r="L346">
        <v>35.299999999999997</v>
      </c>
      <c r="M346">
        <v>0.2</v>
      </c>
      <c r="N346">
        <v>0.7</v>
      </c>
      <c r="O346">
        <v>33.299999999999997</v>
      </c>
      <c r="P346">
        <v>0.8</v>
      </c>
      <c r="Q346">
        <v>0.8</v>
      </c>
      <c r="R346">
        <v>100</v>
      </c>
      <c r="S346">
        <v>0.8</v>
      </c>
      <c r="T346">
        <v>1.2</v>
      </c>
      <c r="U346">
        <v>2</v>
      </c>
      <c r="V346">
        <v>0.2</v>
      </c>
      <c r="W346">
        <v>0.7</v>
      </c>
      <c r="X346">
        <v>0.4</v>
      </c>
      <c r="Y346">
        <v>0.2</v>
      </c>
      <c r="Z346">
        <v>1</v>
      </c>
      <c r="AA346">
        <v>7.7</v>
      </c>
      <c r="AB346">
        <v>0</v>
      </c>
      <c r="AC346">
        <v>0</v>
      </c>
      <c r="AD346">
        <v>-3.4</v>
      </c>
    </row>
    <row r="347" spans="1:30" x14ac:dyDescent="0.3">
      <c r="A347">
        <v>346</v>
      </c>
      <c r="B347" s="207" t="s">
        <v>256</v>
      </c>
      <c r="C347" t="s">
        <v>92</v>
      </c>
      <c r="D347">
        <v>26</v>
      </c>
      <c r="E347">
        <v>2</v>
      </c>
      <c r="F347">
        <v>1</v>
      </c>
      <c r="G347">
        <v>1</v>
      </c>
      <c r="H347">
        <v>11</v>
      </c>
      <c r="I347">
        <v>3.5</v>
      </c>
      <c r="J347">
        <v>1</v>
      </c>
      <c r="K347">
        <v>3</v>
      </c>
      <c r="L347">
        <v>33.299999999999997</v>
      </c>
      <c r="M347">
        <v>0</v>
      </c>
      <c r="N347">
        <v>0</v>
      </c>
      <c r="O347">
        <v>0</v>
      </c>
      <c r="P347">
        <v>1.5</v>
      </c>
      <c r="Q347">
        <v>2</v>
      </c>
      <c r="R347">
        <v>75</v>
      </c>
      <c r="S347">
        <v>2</v>
      </c>
      <c r="T347">
        <v>2</v>
      </c>
      <c r="U347">
        <v>4</v>
      </c>
      <c r="V347">
        <v>1</v>
      </c>
      <c r="W347">
        <v>0</v>
      </c>
      <c r="X347">
        <v>0.5</v>
      </c>
      <c r="Y347">
        <v>0</v>
      </c>
      <c r="Z347">
        <v>2</v>
      </c>
      <c r="AA347">
        <v>11.3</v>
      </c>
      <c r="AB347">
        <v>0</v>
      </c>
      <c r="AC347">
        <v>0</v>
      </c>
      <c r="AD347">
        <v>4.5</v>
      </c>
    </row>
    <row r="348" spans="1:30" x14ac:dyDescent="0.3">
      <c r="A348">
        <v>347</v>
      </c>
      <c r="B348" s="207" t="s">
        <v>435</v>
      </c>
      <c r="C348" t="s">
        <v>116</v>
      </c>
      <c r="D348">
        <v>33</v>
      </c>
      <c r="E348">
        <v>7</v>
      </c>
      <c r="F348">
        <v>0</v>
      </c>
      <c r="G348">
        <v>7</v>
      </c>
      <c r="H348">
        <v>10.9</v>
      </c>
      <c r="I348">
        <v>2.4</v>
      </c>
      <c r="J348">
        <v>1</v>
      </c>
      <c r="K348">
        <v>3.7</v>
      </c>
      <c r="L348">
        <v>26.9</v>
      </c>
      <c r="M348">
        <v>0.3</v>
      </c>
      <c r="N348">
        <v>2.1</v>
      </c>
      <c r="O348">
        <v>13.3</v>
      </c>
      <c r="P348">
        <v>0.1</v>
      </c>
      <c r="Q348">
        <v>0.3</v>
      </c>
      <c r="R348">
        <v>50</v>
      </c>
      <c r="S348">
        <v>0.9</v>
      </c>
      <c r="T348">
        <v>2.1</v>
      </c>
      <c r="U348">
        <v>3</v>
      </c>
      <c r="V348">
        <v>1.7</v>
      </c>
      <c r="W348">
        <v>1.1000000000000001</v>
      </c>
      <c r="X348">
        <v>0.3</v>
      </c>
      <c r="Y348">
        <v>0.6</v>
      </c>
      <c r="Z348">
        <v>2</v>
      </c>
      <c r="AA348">
        <v>10</v>
      </c>
      <c r="AB348">
        <v>0</v>
      </c>
      <c r="AC348">
        <v>0</v>
      </c>
      <c r="AD348">
        <v>-10.3</v>
      </c>
    </row>
    <row r="349" spans="1:30" x14ac:dyDescent="0.3">
      <c r="A349">
        <v>348</v>
      </c>
      <c r="B349" s="207" t="s">
        <v>52</v>
      </c>
      <c r="C349" t="s">
        <v>44</v>
      </c>
      <c r="D349">
        <v>28</v>
      </c>
      <c r="E349">
        <v>8</v>
      </c>
      <c r="F349">
        <v>2</v>
      </c>
      <c r="G349">
        <v>6</v>
      </c>
      <c r="H349">
        <v>10.7</v>
      </c>
      <c r="I349">
        <v>1.9</v>
      </c>
      <c r="J349">
        <v>0.8</v>
      </c>
      <c r="K349">
        <v>2.4</v>
      </c>
      <c r="L349">
        <v>31.6</v>
      </c>
      <c r="M349">
        <v>0.1</v>
      </c>
      <c r="N349">
        <v>1.1000000000000001</v>
      </c>
      <c r="O349">
        <v>11.1</v>
      </c>
      <c r="P349">
        <v>0.3</v>
      </c>
      <c r="Q349">
        <v>0.5</v>
      </c>
      <c r="R349">
        <v>50</v>
      </c>
      <c r="S349">
        <v>0.3</v>
      </c>
      <c r="T349">
        <v>2.4</v>
      </c>
      <c r="U349">
        <v>2.6</v>
      </c>
      <c r="V349">
        <v>0.8</v>
      </c>
      <c r="W349">
        <v>0.4</v>
      </c>
      <c r="X349">
        <v>0.8</v>
      </c>
      <c r="Y349">
        <v>0</v>
      </c>
      <c r="Z349">
        <v>1.1000000000000001</v>
      </c>
      <c r="AA349">
        <v>8</v>
      </c>
      <c r="AB349">
        <v>0</v>
      </c>
      <c r="AC349">
        <v>0</v>
      </c>
      <c r="AD349">
        <v>1.6</v>
      </c>
    </row>
    <row r="350" spans="1:30" x14ac:dyDescent="0.3">
      <c r="A350">
        <v>349</v>
      </c>
      <c r="B350" s="207" t="s">
        <v>589</v>
      </c>
      <c r="C350" t="s">
        <v>139</v>
      </c>
      <c r="D350">
        <v>25</v>
      </c>
      <c r="E350">
        <v>12</v>
      </c>
      <c r="F350">
        <v>7</v>
      </c>
      <c r="G350">
        <v>5</v>
      </c>
      <c r="H350">
        <v>10.7</v>
      </c>
      <c r="I350">
        <v>3.9</v>
      </c>
      <c r="J350">
        <v>1.6</v>
      </c>
      <c r="K350">
        <v>3.4</v>
      </c>
      <c r="L350">
        <v>46.3</v>
      </c>
      <c r="M350">
        <v>0.2</v>
      </c>
      <c r="N350">
        <v>0.3</v>
      </c>
      <c r="O350">
        <v>50</v>
      </c>
      <c r="P350">
        <v>0.6</v>
      </c>
      <c r="Q350">
        <v>0.9</v>
      </c>
      <c r="R350">
        <v>63.6</v>
      </c>
      <c r="S350">
        <v>0.9</v>
      </c>
      <c r="T350">
        <v>2.1</v>
      </c>
      <c r="U350">
        <v>3</v>
      </c>
      <c r="V350">
        <v>0.2</v>
      </c>
      <c r="W350">
        <v>0.5</v>
      </c>
      <c r="X350">
        <v>0.2</v>
      </c>
      <c r="Y350">
        <v>0.4</v>
      </c>
      <c r="Z350">
        <v>1.3</v>
      </c>
      <c r="AA350">
        <v>9</v>
      </c>
      <c r="AB350">
        <v>0</v>
      </c>
      <c r="AC350">
        <v>0</v>
      </c>
      <c r="AD350">
        <v>-4.0999999999999996</v>
      </c>
    </row>
    <row r="351" spans="1:30" x14ac:dyDescent="0.3">
      <c r="A351">
        <v>350</v>
      </c>
      <c r="B351" s="207" t="s">
        <v>584</v>
      </c>
      <c r="C351" t="s">
        <v>88</v>
      </c>
      <c r="D351">
        <v>30</v>
      </c>
      <c r="E351">
        <v>8</v>
      </c>
      <c r="F351">
        <v>3</v>
      </c>
      <c r="G351">
        <v>5</v>
      </c>
      <c r="H351">
        <v>10.4</v>
      </c>
      <c r="I351">
        <v>4.4000000000000004</v>
      </c>
      <c r="J351">
        <v>1.5</v>
      </c>
      <c r="K351">
        <v>3.4</v>
      </c>
      <c r="L351">
        <v>44.4</v>
      </c>
      <c r="M351">
        <v>1.4</v>
      </c>
      <c r="N351">
        <v>3.1</v>
      </c>
      <c r="O351">
        <v>44</v>
      </c>
      <c r="P351">
        <v>0</v>
      </c>
      <c r="Q351">
        <v>0</v>
      </c>
      <c r="R351">
        <v>0</v>
      </c>
      <c r="S351">
        <v>0.3</v>
      </c>
      <c r="T351">
        <v>1</v>
      </c>
      <c r="U351">
        <v>1.3</v>
      </c>
      <c r="V351">
        <v>1</v>
      </c>
      <c r="W351">
        <v>0.1</v>
      </c>
      <c r="X351">
        <v>0.4</v>
      </c>
      <c r="Y351">
        <v>0.4</v>
      </c>
      <c r="Z351">
        <v>1.4</v>
      </c>
      <c r="AA351">
        <v>9.5</v>
      </c>
      <c r="AB351">
        <v>0</v>
      </c>
      <c r="AC351">
        <v>0</v>
      </c>
      <c r="AD351">
        <v>-0.8</v>
      </c>
    </row>
    <row r="352" spans="1:30" x14ac:dyDescent="0.3">
      <c r="A352">
        <v>351</v>
      </c>
      <c r="B352" s="207" t="s">
        <v>383</v>
      </c>
      <c r="C352" t="s">
        <v>108</v>
      </c>
      <c r="D352">
        <v>22</v>
      </c>
      <c r="E352">
        <v>7</v>
      </c>
      <c r="F352">
        <v>5</v>
      </c>
      <c r="G352">
        <v>2</v>
      </c>
      <c r="H352">
        <v>10.4</v>
      </c>
      <c r="I352">
        <v>0.7</v>
      </c>
      <c r="J352">
        <v>0.3</v>
      </c>
      <c r="K352">
        <v>1.6</v>
      </c>
      <c r="L352">
        <v>18.2</v>
      </c>
      <c r="M352">
        <v>0</v>
      </c>
      <c r="N352">
        <v>0.1</v>
      </c>
      <c r="O352">
        <v>0</v>
      </c>
      <c r="P352">
        <v>0.1</v>
      </c>
      <c r="Q352">
        <v>0.3</v>
      </c>
      <c r="R352">
        <v>50</v>
      </c>
      <c r="S352">
        <v>1</v>
      </c>
      <c r="T352">
        <v>0.7</v>
      </c>
      <c r="U352">
        <v>1.7</v>
      </c>
      <c r="V352">
        <v>0.6</v>
      </c>
      <c r="W352">
        <v>0</v>
      </c>
      <c r="X352">
        <v>0.9</v>
      </c>
      <c r="Y352">
        <v>1</v>
      </c>
      <c r="Z352">
        <v>1.7</v>
      </c>
      <c r="AA352">
        <v>9.1999999999999993</v>
      </c>
      <c r="AB352">
        <v>0</v>
      </c>
      <c r="AC352">
        <v>0</v>
      </c>
      <c r="AD352">
        <v>1.4</v>
      </c>
    </row>
    <row r="353" spans="1:30" x14ac:dyDescent="0.3">
      <c r="A353">
        <v>352</v>
      </c>
      <c r="B353" s="207" t="s">
        <v>40</v>
      </c>
      <c r="C353" t="s">
        <v>30</v>
      </c>
      <c r="D353">
        <v>26</v>
      </c>
      <c r="E353">
        <v>11</v>
      </c>
      <c r="F353">
        <v>7</v>
      </c>
      <c r="G353">
        <v>4</v>
      </c>
      <c r="H353">
        <v>10.199999999999999</v>
      </c>
      <c r="I353">
        <v>4</v>
      </c>
      <c r="J353">
        <v>1.5</v>
      </c>
      <c r="K353">
        <v>3</v>
      </c>
      <c r="L353">
        <v>51.5</v>
      </c>
      <c r="M353">
        <v>0.4</v>
      </c>
      <c r="N353">
        <v>1.2</v>
      </c>
      <c r="O353">
        <v>30.8</v>
      </c>
      <c r="P353">
        <v>0.5</v>
      </c>
      <c r="Q353">
        <v>1</v>
      </c>
      <c r="R353">
        <v>54.5</v>
      </c>
      <c r="S353">
        <v>0.7</v>
      </c>
      <c r="T353">
        <v>0.9</v>
      </c>
      <c r="U353">
        <v>1.6</v>
      </c>
      <c r="V353">
        <v>0.5</v>
      </c>
      <c r="W353">
        <v>0.3</v>
      </c>
      <c r="X353">
        <v>0.2</v>
      </c>
      <c r="Y353">
        <v>0.4</v>
      </c>
      <c r="Z353">
        <v>0.9</v>
      </c>
      <c r="AA353">
        <v>8</v>
      </c>
      <c r="AB353">
        <v>0</v>
      </c>
      <c r="AC353">
        <v>0</v>
      </c>
      <c r="AD353">
        <v>4.0999999999999996</v>
      </c>
    </row>
    <row r="354" spans="1:30" x14ac:dyDescent="0.3">
      <c r="A354">
        <v>353</v>
      </c>
      <c r="B354" s="207" t="s">
        <v>322</v>
      </c>
      <c r="C354" t="s">
        <v>119</v>
      </c>
      <c r="D354">
        <v>22</v>
      </c>
      <c r="E354">
        <v>3</v>
      </c>
      <c r="F354">
        <v>3</v>
      </c>
      <c r="G354">
        <v>0</v>
      </c>
      <c r="H354">
        <v>10.199999999999999</v>
      </c>
      <c r="I354">
        <v>3.7</v>
      </c>
      <c r="J354">
        <v>1.3</v>
      </c>
      <c r="K354">
        <v>4.3</v>
      </c>
      <c r="L354">
        <v>30.8</v>
      </c>
      <c r="M354">
        <v>0.7</v>
      </c>
      <c r="N354">
        <v>2.7</v>
      </c>
      <c r="O354">
        <v>25</v>
      </c>
      <c r="P354">
        <v>0.3</v>
      </c>
      <c r="Q354">
        <v>0.7</v>
      </c>
      <c r="R354">
        <v>50</v>
      </c>
      <c r="S354">
        <v>0.3</v>
      </c>
      <c r="T354">
        <v>2</v>
      </c>
      <c r="U354">
        <v>2.2999999999999998</v>
      </c>
      <c r="V354">
        <v>1.7</v>
      </c>
      <c r="W354">
        <v>0.7</v>
      </c>
      <c r="X354">
        <v>0.3</v>
      </c>
      <c r="Y354">
        <v>0.3</v>
      </c>
      <c r="Z354">
        <v>1.7</v>
      </c>
      <c r="AA354">
        <v>10.3</v>
      </c>
      <c r="AB354">
        <v>0</v>
      </c>
      <c r="AC354">
        <v>0</v>
      </c>
      <c r="AD354">
        <v>-6.3</v>
      </c>
    </row>
    <row r="355" spans="1:30" x14ac:dyDescent="0.3">
      <c r="A355">
        <v>354</v>
      </c>
      <c r="B355" s="207" t="s">
        <v>69</v>
      </c>
      <c r="C355" t="s">
        <v>58</v>
      </c>
      <c r="D355">
        <v>30</v>
      </c>
      <c r="E355">
        <v>6</v>
      </c>
      <c r="F355">
        <v>2</v>
      </c>
      <c r="G355">
        <v>4</v>
      </c>
      <c r="H355">
        <v>10.1</v>
      </c>
      <c r="I355">
        <v>1.3</v>
      </c>
      <c r="J355">
        <v>0.5</v>
      </c>
      <c r="K355">
        <v>2.7</v>
      </c>
      <c r="L355">
        <v>18.8</v>
      </c>
      <c r="M355">
        <v>0.3</v>
      </c>
      <c r="N355">
        <v>1.5</v>
      </c>
      <c r="O355">
        <v>22.2</v>
      </c>
      <c r="P355">
        <v>0</v>
      </c>
      <c r="Q355">
        <v>0.7</v>
      </c>
      <c r="R355">
        <v>0</v>
      </c>
      <c r="S355">
        <v>0.2</v>
      </c>
      <c r="T355">
        <v>0.5</v>
      </c>
      <c r="U355">
        <v>0.7</v>
      </c>
      <c r="V355">
        <v>0.8</v>
      </c>
      <c r="W355">
        <v>0.2</v>
      </c>
      <c r="X355">
        <v>0</v>
      </c>
      <c r="Y355">
        <v>0.2</v>
      </c>
      <c r="Z355">
        <v>0.5</v>
      </c>
      <c r="AA355">
        <v>3.7</v>
      </c>
      <c r="AB355">
        <v>0</v>
      </c>
      <c r="AC355">
        <v>0</v>
      </c>
      <c r="AD355">
        <v>-4</v>
      </c>
    </row>
    <row r="356" spans="1:30" x14ac:dyDescent="0.3">
      <c r="A356">
        <v>355</v>
      </c>
      <c r="B356" s="207" t="s">
        <v>580</v>
      </c>
      <c r="C356" t="s">
        <v>88</v>
      </c>
      <c r="D356">
        <v>24</v>
      </c>
      <c r="E356">
        <v>8</v>
      </c>
      <c r="F356">
        <v>2</v>
      </c>
      <c r="G356">
        <v>6</v>
      </c>
      <c r="H356">
        <v>10</v>
      </c>
      <c r="I356">
        <v>2.9</v>
      </c>
      <c r="J356">
        <v>0.9</v>
      </c>
      <c r="K356">
        <v>2</v>
      </c>
      <c r="L356">
        <v>43.8</v>
      </c>
      <c r="M356">
        <v>0.5</v>
      </c>
      <c r="N356">
        <v>0.9</v>
      </c>
      <c r="O356">
        <v>57.1</v>
      </c>
      <c r="P356">
        <v>0.6</v>
      </c>
      <c r="Q356">
        <v>0.6</v>
      </c>
      <c r="R356">
        <v>100</v>
      </c>
      <c r="S356">
        <v>0.1</v>
      </c>
      <c r="T356">
        <v>0.9</v>
      </c>
      <c r="U356">
        <v>1</v>
      </c>
      <c r="V356">
        <v>1</v>
      </c>
      <c r="W356">
        <v>0.1</v>
      </c>
      <c r="X356">
        <v>0.4</v>
      </c>
      <c r="Y356">
        <v>0.1</v>
      </c>
      <c r="Z356">
        <v>1.3</v>
      </c>
      <c r="AA356">
        <v>7</v>
      </c>
      <c r="AB356">
        <v>0</v>
      </c>
      <c r="AC356">
        <v>0</v>
      </c>
      <c r="AD356">
        <v>5.3</v>
      </c>
    </row>
    <row r="357" spans="1:30" x14ac:dyDescent="0.3">
      <c r="A357">
        <v>356</v>
      </c>
      <c r="B357" s="207" t="s">
        <v>310</v>
      </c>
      <c r="C357" t="s">
        <v>98</v>
      </c>
      <c r="D357">
        <v>21</v>
      </c>
      <c r="E357">
        <v>1</v>
      </c>
      <c r="F357">
        <v>0</v>
      </c>
      <c r="G357">
        <v>1</v>
      </c>
      <c r="H357">
        <v>10</v>
      </c>
      <c r="I357">
        <v>0</v>
      </c>
      <c r="J357">
        <v>0</v>
      </c>
      <c r="K357">
        <v>2</v>
      </c>
      <c r="L357">
        <v>0</v>
      </c>
      <c r="M357">
        <v>0</v>
      </c>
      <c r="N357">
        <v>1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2</v>
      </c>
      <c r="Z357">
        <v>0</v>
      </c>
      <c r="AA357">
        <v>6.5</v>
      </c>
      <c r="AB357">
        <v>0</v>
      </c>
      <c r="AC357">
        <v>0</v>
      </c>
      <c r="AD357">
        <v>-5</v>
      </c>
    </row>
    <row r="358" spans="1:30" x14ac:dyDescent="0.3">
      <c r="A358">
        <v>357</v>
      </c>
      <c r="B358" s="207" t="s">
        <v>426</v>
      </c>
      <c r="C358" t="s">
        <v>127</v>
      </c>
      <c r="D358">
        <v>24</v>
      </c>
      <c r="E358">
        <v>1</v>
      </c>
      <c r="F358">
        <v>0</v>
      </c>
      <c r="G358">
        <v>1</v>
      </c>
      <c r="H358">
        <v>9.9</v>
      </c>
      <c r="I358">
        <v>7</v>
      </c>
      <c r="J358">
        <v>3</v>
      </c>
      <c r="K358">
        <v>5</v>
      </c>
      <c r="L358">
        <v>60</v>
      </c>
      <c r="M358">
        <v>1</v>
      </c>
      <c r="N358">
        <v>2</v>
      </c>
      <c r="O358">
        <v>50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1</v>
      </c>
      <c r="AA358">
        <v>8.5</v>
      </c>
      <c r="AB358">
        <v>0</v>
      </c>
      <c r="AC358">
        <v>0</v>
      </c>
      <c r="AD358">
        <v>3</v>
      </c>
    </row>
    <row r="359" spans="1:30" x14ac:dyDescent="0.3">
      <c r="A359">
        <v>358</v>
      </c>
      <c r="B359" s="207" t="s">
        <v>414</v>
      </c>
      <c r="C359" t="s">
        <v>102</v>
      </c>
      <c r="D359">
        <v>27</v>
      </c>
      <c r="E359">
        <v>11</v>
      </c>
      <c r="F359">
        <v>5</v>
      </c>
      <c r="G359">
        <v>6</v>
      </c>
      <c r="H359">
        <v>9.9</v>
      </c>
      <c r="I359">
        <v>3.5</v>
      </c>
      <c r="J359">
        <v>1.7</v>
      </c>
      <c r="K359">
        <v>2.5</v>
      </c>
      <c r="L359">
        <v>67.900000000000006</v>
      </c>
      <c r="M359">
        <v>0</v>
      </c>
      <c r="N359">
        <v>0.2</v>
      </c>
      <c r="O359">
        <v>0</v>
      </c>
      <c r="P359">
        <v>0.1</v>
      </c>
      <c r="Q359">
        <v>0.3</v>
      </c>
      <c r="R359">
        <v>33.299999999999997</v>
      </c>
      <c r="S359">
        <v>1.5</v>
      </c>
      <c r="T359">
        <v>1.2</v>
      </c>
      <c r="U359">
        <v>2.6</v>
      </c>
      <c r="V359">
        <v>0.7</v>
      </c>
      <c r="W359">
        <v>0.5</v>
      </c>
      <c r="X359">
        <v>0</v>
      </c>
      <c r="Y359">
        <v>0.4</v>
      </c>
      <c r="Z359">
        <v>0.5</v>
      </c>
      <c r="AA359">
        <v>8.4</v>
      </c>
      <c r="AB359">
        <v>0</v>
      </c>
      <c r="AC359">
        <v>0</v>
      </c>
      <c r="AD359">
        <v>0.5</v>
      </c>
    </row>
    <row r="360" spans="1:30" x14ac:dyDescent="0.3">
      <c r="A360">
        <v>359</v>
      </c>
      <c r="B360" s="207" t="s">
        <v>319</v>
      </c>
      <c r="C360" t="s">
        <v>113</v>
      </c>
      <c r="D360">
        <v>25</v>
      </c>
      <c r="E360">
        <v>11</v>
      </c>
      <c r="F360">
        <v>8</v>
      </c>
      <c r="G360">
        <v>3</v>
      </c>
      <c r="H360">
        <v>9.9</v>
      </c>
      <c r="I360">
        <v>3.5</v>
      </c>
      <c r="J360">
        <v>1.3</v>
      </c>
      <c r="K360">
        <v>3.7</v>
      </c>
      <c r="L360">
        <v>34.1</v>
      </c>
      <c r="M360">
        <v>0.9</v>
      </c>
      <c r="N360">
        <v>2.8</v>
      </c>
      <c r="O360">
        <v>32.299999999999997</v>
      </c>
      <c r="P360">
        <v>0.1</v>
      </c>
      <c r="Q360">
        <v>0.4</v>
      </c>
      <c r="R360">
        <v>25</v>
      </c>
      <c r="S360">
        <v>0.1</v>
      </c>
      <c r="T360">
        <v>1.5</v>
      </c>
      <c r="U360">
        <v>1.6</v>
      </c>
      <c r="V360">
        <v>0.2</v>
      </c>
      <c r="W360">
        <v>0.4</v>
      </c>
      <c r="X360">
        <v>0.4</v>
      </c>
      <c r="Y360">
        <v>0</v>
      </c>
      <c r="Z360">
        <v>0.7</v>
      </c>
      <c r="AA360">
        <v>6.5</v>
      </c>
      <c r="AB360">
        <v>0</v>
      </c>
      <c r="AC360">
        <v>0</v>
      </c>
      <c r="AD360">
        <v>-1.7</v>
      </c>
    </row>
    <row r="361" spans="1:30" x14ac:dyDescent="0.3">
      <c r="A361">
        <v>360</v>
      </c>
      <c r="B361" s="207" t="s">
        <v>447</v>
      </c>
      <c r="C361" t="s">
        <v>113</v>
      </c>
      <c r="D361">
        <v>32</v>
      </c>
      <c r="E361">
        <v>6</v>
      </c>
      <c r="F361">
        <v>4</v>
      </c>
      <c r="G361">
        <v>2</v>
      </c>
      <c r="H361">
        <v>9.8000000000000007</v>
      </c>
      <c r="I361">
        <v>2.2999999999999998</v>
      </c>
      <c r="J361">
        <v>0.8</v>
      </c>
      <c r="K361">
        <v>2.8</v>
      </c>
      <c r="L361">
        <v>29.4</v>
      </c>
      <c r="M361">
        <v>0.5</v>
      </c>
      <c r="N361">
        <v>1.8</v>
      </c>
      <c r="O361">
        <v>27.3</v>
      </c>
      <c r="P361">
        <v>0.2</v>
      </c>
      <c r="Q361">
        <v>0.3</v>
      </c>
      <c r="R361">
        <v>50</v>
      </c>
      <c r="S361">
        <v>0</v>
      </c>
      <c r="T361">
        <v>0.7</v>
      </c>
      <c r="U361">
        <v>0.7</v>
      </c>
      <c r="V361">
        <v>1.2</v>
      </c>
      <c r="W361">
        <v>0.3</v>
      </c>
      <c r="X361">
        <v>0.2</v>
      </c>
      <c r="Y361">
        <v>0</v>
      </c>
      <c r="Z361">
        <v>1</v>
      </c>
      <c r="AA361">
        <v>5.0999999999999996</v>
      </c>
      <c r="AB361">
        <v>0</v>
      </c>
      <c r="AC361">
        <v>0</v>
      </c>
      <c r="AD361">
        <v>-3.2</v>
      </c>
    </row>
    <row r="362" spans="1:30" x14ac:dyDescent="0.3">
      <c r="A362">
        <v>361</v>
      </c>
      <c r="B362" s="207" t="s">
        <v>355</v>
      </c>
      <c r="C362" t="s">
        <v>141</v>
      </c>
      <c r="D362">
        <v>30</v>
      </c>
      <c r="E362">
        <v>11</v>
      </c>
      <c r="F362">
        <v>3</v>
      </c>
      <c r="G362">
        <v>8</v>
      </c>
      <c r="H362">
        <v>9.8000000000000007</v>
      </c>
      <c r="I362">
        <v>3.1</v>
      </c>
      <c r="J362">
        <v>0.8</v>
      </c>
      <c r="K362">
        <v>1.9</v>
      </c>
      <c r="L362">
        <v>42.9</v>
      </c>
      <c r="M362">
        <v>0</v>
      </c>
      <c r="N362">
        <v>0.3</v>
      </c>
      <c r="O362">
        <v>0</v>
      </c>
      <c r="P362">
        <v>1.5</v>
      </c>
      <c r="Q362">
        <v>1.8</v>
      </c>
      <c r="R362">
        <v>80</v>
      </c>
      <c r="S362">
        <v>0.8</v>
      </c>
      <c r="T362">
        <v>1.4</v>
      </c>
      <c r="U362">
        <v>2.2000000000000002</v>
      </c>
      <c r="V362">
        <v>0.6</v>
      </c>
      <c r="W362">
        <v>0.3</v>
      </c>
      <c r="X362">
        <v>0.1</v>
      </c>
      <c r="Y362">
        <v>0.4</v>
      </c>
      <c r="Z362">
        <v>0.9</v>
      </c>
      <c r="AA362">
        <v>7.8</v>
      </c>
      <c r="AB362">
        <v>0</v>
      </c>
      <c r="AC362">
        <v>0</v>
      </c>
      <c r="AD362">
        <v>0.6</v>
      </c>
    </row>
    <row r="363" spans="1:30" x14ac:dyDescent="0.3">
      <c r="A363">
        <v>362</v>
      </c>
      <c r="B363" s="207" t="s">
        <v>2500</v>
      </c>
      <c r="C363" t="s">
        <v>127</v>
      </c>
      <c r="D363">
        <v>26</v>
      </c>
      <c r="E363">
        <v>4</v>
      </c>
      <c r="F363">
        <v>0</v>
      </c>
      <c r="G363">
        <v>4</v>
      </c>
      <c r="H363">
        <v>9.6999999999999993</v>
      </c>
      <c r="I363">
        <v>5.5</v>
      </c>
      <c r="J363">
        <v>2</v>
      </c>
      <c r="K363">
        <v>3.5</v>
      </c>
      <c r="L363">
        <v>57.1</v>
      </c>
      <c r="M363">
        <v>1</v>
      </c>
      <c r="N363">
        <v>2.2999999999999998</v>
      </c>
      <c r="O363">
        <v>44.4</v>
      </c>
      <c r="P363">
        <v>0.5</v>
      </c>
      <c r="Q363">
        <v>0.5</v>
      </c>
      <c r="R363">
        <v>100</v>
      </c>
      <c r="S363">
        <v>0.3</v>
      </c>
      <c r="T363">
        <v>1.3</v>
      </c>
      <c r="U363">
        <v>1.5</v>
      </c>
      <c r="V363">
        <v>0.8</v>
      </c>
      <c r="W363">
        <v>0.5</v>
      </c>
      <c r="X363">
        <v>0</v>
      </c>
      <c r="Y363">
        <v>0.5</v>
      </c>
      <c r="Z363">
        <v>0.8</v>
      </c>
      <c r="AA363">
        <v>9.4</v>
      </c>
      <c r="AB363">
        <v>0</v>
      </c>
      <c r="AC363">
        <v>0</v>
      </c>
      <c r="AD363">
        <v>3.8</v>
      </c>
    </row>
    <row r="364" spans="1:30" x14ac:dyDescent="0.3">
      <c r="A364">
        <v>363</v>
      </c>
      <c r="B364" s="207" t="s">
        <v>496</v>
      </c>
      <c r="C364" t="s">
        <v>139</v>
      </c>
      <c r="D364">
        <v>25</v>
      </c>
      <c r="E364">
        <v>8</v>
      </c>
      <c r="F364">
        <v>5</v>
      </c>
      <c r="G364">
        <v>3</v>
      </c>
      <c r="H364">
        <v>9.6</v>
      </c>
      <c r="I364">
        <v>2.1</v>
      </c>
      <c r="J364">
        <v>0.8</v>
      </c>
      <c r="K364">
        <v>2.1</v>
      </c>
      <c r="L364">
        <v>35.299999999999997</v>
      </c>
      <c r="M364">
        <v>0.4</v>
      </c>
      <c r="N364">
        <v>1.6</v>
      </c>
      <c r="O364">
        <v>23.1</v>
      </c>
      <c r="P364">
        <v>0.3</v>
      </c>
      <c r="Q364">
        <v>0.4</v>
      </c>
      <c r="R364">
        <v>66.7</v>
      </c>
      <c r="S364">
        <v>0</v>
      </c>
      <c r="T364">
        <v>1.1000000000000001</v>
      </c>
      <c r="U364">
        <v>1.1000000000000001</v>
      </c>
      <c r="V364">
        <v>0.6</v>
      </c>
      <c r="W364">
        <v>0.4</v>
      </c>
      <c r="X364">
        <v>0.1</v>
      </c>
      <c r="Y364">
        <v>0.1</v>
      </c>
      <c r="Z364">
        <v>0.4</v>
      </c>
      <c r="AA364">
        <v>4.8</v>
      </c>
      <c r="AB364">
        <v>0</v>
      </c>
      <c r="AC364">
        <v>0</v>
      </c>
      <c r="AD364">
        <v>-3.5</v>
      </c>
    </row>
    <row r="365" spans="1:30" x14ac:dyDescent="0.3">
      <c r="A365">
        <v>364</v>
      </c>
      <c r="B365" s="207" t="s">
        <v>47</v>
      </c>
      <c r="C365" t="s">
        <v>44</v>
      </c>
      <c r="D365">
        <v>23</v>
      </c>
      <c r="E365">
        <v>4</v>
      </c>
      <c r="F365">
        <v>1</v>
      </c>
      <c r="G365">
        <v>3</v>
      </c>
      <c r="H365">
        <v>9.6</v>
      </c>
      <c r="I365">
        <v>5</v>
      </c>
      <c r="J365">
        <v>2</v>
      </c>
      <c r="K365">
        <v>3.8</v>
      </c>
      <c r="L365">
        <v>53.3</v>
      </c>
      <c r="M365">
        <v>0.3</v>
      </c>
      <c r="N365">
        <v>0.5</v>
      </c>
      <c r="O365">
        <v>50</v>
      </c>
      <c r="P365">
        <v>0.8</v>
      </c>
      <c r="Q365">
        <v>0.8</v>
      </c>
      <c r="R365">
        <v>100</v>
      </c>
      <c r="S365">
        <v>0.5</v>
      </c>
      <c r="T365">
        <v>1</v>
      </c>
      <c r="U365">
        <v>1.5</v>
      </c>
      <c r="V365">
        <v>1</v>
      </c>
      <c r="W365">
        <v>0.5</v>
      </c>
      <c r="X365">
        <v>0.3</v>
      </c>
      <c r="Y365">
        <v>0</v>
      </c>
      <c r="Z365">
        <v>0.5</v>
      </c>
      <c r="AA365">
        <v>8.6</v>
      </c>
      <c r="AB365">
        <v>0</v>
      </c>
      <c r="AC365">
        <v>0</v>
      </c>
      <c r="AD365">
        <v>5</v>
      </c>
    </row>
    <row r="366" spans="1:30" x14ac:dyDescent="0.3">
      <c r="A366">
        <v>365</v>
      </c>
      <c r="B366" s="207" t="s">
        <v>433</v>
      </c>
      <c r="C366" t="s">
        <v>129</v>
      </c>
      <c r="D366">
        <v>28</v>
      </c>
      <c r="E366">
        <v>8</v>
      </c>
      <c r="F366">
        <v>7</v>
      </c>
      <c r="G366">
        <v>1</v>
      </c>
      <c r="H366">
        <v>9.3000000000000007</v>
      </c>
      <c r="I366">
        <v>4.4000000000000004</v>
      </c>
      <c r="J366">
        <v>1.5</v>
      </c>
      <c r="K366">
        <v>3.1</v>
      </c>
      <c r="L366">
        <v>48</v>
      </c>
      <c r="M366">
        <v>0.1</v>
      </c>
      <c r="N366">
        <v>0.1</v>
      </c>
      <c r="O366">
        <v>100</v>
      </c>
      <c r="P366">
        <v>1.3</v>
      </c>
      <c r="Q366">
        <v>1.6</v>
      </c>
      <c r="R366">
        <v>76.900000000000006</v>
      </c>
      <c r="S366">
        <v>0.8</v>
      </c>
      <c r="T366">
        <v>2.5</v>
      </c>
      <c r="U366">
        <v>3.3</v>
      </c>
      <c r="V366">
        <v>0.8</v>
      </c>
      <c r="W366">
        <v>0.9</v>
      </c>
      <c r="X366">
        <v>0.6</v>
      </c>
      <c r="Y366">
        <v>0.1</v>
      </c>
      <c r="Z366">
        <v>1.5</v>
      </c>
      <c r="AA366">
        <v>10.8</v>
      </c>
      <c r="AB366">
        <v>0</v>
      </c>
      <c r="AC366">
        <v>0</v>
      </c>
      <c r="AD366">
        <v>-0.6</v>
      </c>
    </row>
    <row r="367" spans="1:30" x14ac:dyDescent="0.3">
      <c r="A367">
        <v>366</v>
      </c>
      <c r="B367" s="207" t="s">
        <v>483</v>
      </c>
      <c r="C367" t="s">
        <v>94</v>
      </c>
      <c r="D367">
        <v>26</v>
      </c>
      <c r="E367">
        <v>4</v>
      </c>
      <c r="F367">
        <v>2</v>
      </c>
      <c r="G367">
        <v>2</v>
      </c>
      <c r="H367">
        <v>9.1999999999999993</v>
      </c>
      <c r="I367">
        <v>2.2999999999999998</v>
      </c>
      <c r="J367">
        <v>1</v>
      </c>
      <c r="K367">
        <v>2.8</v>
      </c>
      <c r="L367">
        <v>36.4</v>
      </c>
      <c r="M367">
        <v>0.3</v>
      </c>
      <c r="N367">
        <v>0.5</v>
      </c>
      <c r="O367">
        <v>50</v>
      </c>
      <c r="P367">
        <v>0</v>
      </c>
      <c r="Q367">
        <v>0</v>
      </c>
      <c r="R367">
        <v>0</v>
      </c>
      <c r="S367">
        <v>0.8</v>
      </c>
      <c r="T367">
        <v>1.3</v>
      </c>
      <c r="U367">
        <v>2</v>
      </c>
      <c r="V367">
        <v>0.5</v>
      </c>
      <c r="W367">
        <v>0.5</v>
      </c>
      <c r="X367">
        <v>0</v>
      </c>
      <c r="Y367">
        <v>0.3</v>
      </c>
      <c r="Z367">
        <v>1.5</v>
      </c>
      <c r="AA367">
        <v>5.7</v>
      </c>
      <c r="AB367">
        <v>0</v>
      </c>
      <c r="AC367">
        <v>0</v>
      </c>
      <c r="AD367">
        <v>-0.3</v>
      </c>
    </row>
    <row r="368" spans="1:30" x14ac:dyDescent="0.3">
      <c r="A368">
        <v>367</v>
      </c>
      <c r="B368" s="207" t="s">
        <v>419</v>
      </c>
      <c r="C368" t="s">
        <v>102</v>
      </c>
      <c r="D368">
        <v>25</v>
      </c>
      <c r="E368">
        <v>4</v>
      </c>
      <c r="F368">
        <v>0</v>
      </c>
      <c r="G368">
        <v>4</v>
      </c>
      <c r="H368">
        <v>9.1</v>
      </c>
      <c r="I368">
        <v>3</v>
      </c>
      <c r="J368">
        <v>1</v>
      </c>
      <c r="K368">
        <v>4.3</v>
      </c>
      <c r="L368">
        <v>23.5</v>
      </c>
      <c r="M368">
        <v>0.5</v>
      </c>
      <c r="N368">
        <v>2.5</v>
      </c>
      <c r="O368">
        <v>20</v>
      </c>
      <c r="P368">
        <v>0.5</v>
      </c>
      <c r="Q368">
        <v>0.5</v>
      </c>
      <c r="R368">
        <v>100</v>
      </c>
      <c r="S368">
        <v>0.3</v>
      </c>
      <c r="T368">
        <v>1.8</v>
      </c>
      <c r="U368">
        <v>2</v>
      </c>
      <c r="V368">
        <v>0.8</v>
      </c>
      <c r="W368">
        <v>0.5</v>
      </c>
      <c r="X368">
        <v>0</v>
      </c>
      <c r="Y368">
        <v>0</v>
      </c>
      <c r="Z368">
        <v>0.3</v>
      </c>
      <c r="AA368">
        <v>6</v>
      </c>
      <c r="AB368">
        <v>0</v>
      </c>
      <c r="AC368">
        <v>0</v>
      </c>
      <c r="AD368">
        <v>-0.5</v>
      </c>
    </row>
    <row r="369" spans="1:30" x14ac:dyDescent="0.3">
      <c r="A369">
        <v>368</v>
      </c>
      <c r="B369" s="207" t="s">
        <v>422</v>
      </c>
      <c r="C369" t="s">
        <v>113</v>
      </c>
      <c r="D369">
        <v>26</v>
      </c>
      <c r="E369">
        <v>14</v>
      </c>
      <c r="F369">
        <v>10</v>
      </c>
      <c r="G369">
        <v>4</v>
      </c>
      <c r="H369">
        <v>9</v>
      </c>
      <c r="I369">
        <v>4.2</v>
      </c>
      <c r="J369">
        <v>1.6</v>
      </c>
      <c r="K369">
        <v>3.1</v>
      </c>
      <c r="L369">
        <v>53.5</v>
      </c>
      <c r="M369">
        <v>0.1</v>
      </c>
      <c r="N369">
        <v>0.4</v>
      </c>
      <c r="O369">
        <v>16.7</v>
      </c>
      <c r="P369">
        <v>0.9</v>
      </c>
      <c r="Q369">
        <v>1.2</v>
      </c>
      <c r="R369">
        <v>70.599999999999994</v>
      </c>
      <c r="S369">
        <v>0.5</v>
      </c>
      <c r="T369">
        <v>2</v>
      </c>
      <c r="U369">
        <v>2.5</v>
      </c>
      <c r="V369">
        <v>0.5</v>
      </c>
      <c r="W369">
        <v>0.1</v>
      </c>
      <c r="X369">
        <v>0.4</v>
      </c>
      <c r="Y369">
        <v>0.4</v>
      </c>
      <c r="Z369">
        <v>1</v>
      </c>
      <c r="AA369">
        <v>10.3</v>
      </c>
      <c r="AB369">
        <v>0</v>
      </c>
      <c r="AC369">
        <v>0</v>
      </c>
      <c r="AD369">
        <v>1.4</v>
      </c>
    </row>
    <row r="370" spans="1:30" x14ac:dyDescent="0.3">
      <c r="A370">
        <v>369</v>
      </c>
      <c r="B370" s="207" t="s">
        <v>37</v>
      </c>
      <c r="C370" t="s">
        <v>90</v>
      </c>
      <c r="D370">
        <v>36</v>
      </c>
      <c r="E370">
        <v>1</v>
      </c>
      <c r="F370">
        <v>1</v>
      </c>
      <c r="G370">
        <v>0</v>
      </c>
      <c r="H370">
        <v>8.9</v>
      </c>
      <c r="I370">
        <v>0</v>
      </c>
      <c r="J370">
        <v>0</v>
      </c>
      <c r="K370">
        <v>2</v>
      </c>
      <c r="L370">
        <v>0</v>
      </c>
      <c r="M370">
        <v>0</v>
      </c>
      <c r="N370">
        <v>1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3</v>
      </c>
      <c r="W370">
        <v>0</v>
      </c>
      <c r="X370">
        <v>0</v>
      </c>
      <c r="Y370">
        <v>0</v>
      </c>
      <c r="Z370">
        <v>2</v>
      </c>
      <c r="AA370">
        <v>4.5</v>
      </c>
      <c r="AB370">
        <v>0</v>
      </c>
      <c r="AC370">
        <v>0</v>
      </c>
      <c r="AD370">
        <v>1</v>
      </c>
    </row>
    <row r="371" spans="1:30" x14ac:dyDescent="0.3">
      <c r="A371">
        <v>370</v>
      </c>
      <c r="B371" s="207" t="s">
        <v>2413</v>
      </c>
      <c r="C371" t="s">
        <v>98</v>
      </c>
      <c r="D371">
        <v>22</v>
      </c>
      <c r="E371">
        <v>3</v>
      </c>
      <c r="F371">
        <v>1</v>
      </c>
      <c r="G371">
        <v>2</v>
      </c>
      <c r="H371">
        <v>8.9</v>
      </c>
      <c r="I371">
        <v>3</v>
      </c>
      <c r="J371">
        <v>1.3</v>
      </c>
      <c r="K371">
        <v>2.7</v>
      </c>
      <c r="L371">
        <v>50</v>
      </c>
      <c r="M371">
        <v>0.3</v>
      </c>
      <c r="N371">
        <v>1</v>
      </c>
      <c r="O371">
        <v>33.299999999999997</v>
      </c>
      <c r="P371">
        <v>0</v>
      </c>
      <c r="Q371">
        <v>0</v>
      </c>
      <c r="R371">
        <v>0</v>
      </c>
      <c r="S371">
        <v>0</v>
      </c>
      <c r="T371">
        <v>0.3</v>
      </c>
      <c r="U371">
        <v>0.3</v>
      </c>
      <c r="V371">
        <v>1.3</v>
      </c>
      <c r="W371">
        <v>0.7</v>
      </c>
      <c r="X371">
        <v>1.3</v>
      </c>
      <c r="Y371">
        <v>0</v>
      </c>
      <c r="Z371">
        <v>1.3</v>
      </c>
      <c r="AA371">
        <v>8.6999999999999993</v>
      </c>
      <c r="AB371">
        <v>0</v>
      </c>
      <c r="AC371">
        <v>0</v>
      </c>
      <c r="AD371">
        <v>-5.7</v>
      </c>
    </row>
    <row r="372" spans="1:30" x14ac:dyDescent="0.3">
      <c r="A372">
        <v>371</v>
      </c>
      <c r="B372" s="207" t="s">
        <v>484</v>
      </c>
      <c r="C372" t="s">
        <v>157</v>
      </c>
      <c r="D372">
        <v>22</v>
      </c>
      <c r="E372">
        <v>12</v>
      </c>
      <c r="F372">
        <v>7</v>
      </c>
      <c r="G372">
        <v>5</v>
      </c>
      <c r="H372">
        <v>8.9</v>
      </c>
      <c r="I372">
        <v>3.4</v>
      </c>
      <c r="J372">
        <v>1.2</v>
      </c>
      <c r="K372">
        <v>2.5</v>
      </c>
      <c r="L372">
        <v>46.7</v>
      </c>
      <c r="M372">
        <v>0.7</v>
      </c>
      <c r="N372">
        <v>1.7</v>
      </c>
      <c r="O372">
        <v>40</v>
      </c>
      <c r="P372">
        <v>0.4</v>
      </c>
      <c r="Q372">
        <v>0.7</v>
      </c>
      <c r="R372">
        <v>62.5</v>
      </c>
      <c r="S372">
        <v>0.3</v>
      </c>
      <c r="T372">
        <v>0.5</v>
      </c>
      <c r="U372">
        <v>0.8</v>
      </c>
      <c r="V372">
        <v>1</v>
      </c>
      <c r="W372">
        <v>0.3</v>
      </c>
      <c r="X372">
        <v>0.8</v>
      </c>
      <c r="Y372">
        <v>0.5</v>
      </c>
      <c r="Z372">
        <v>0.8</v>
      </c>
      <c r="AA372">
        <v>9.6</v>
      </c>
      <c r="AB372">
        <v>0</v>
      </c>
      <c r="AC372">
        <v>0</v>
      </c>
      <c r="AD372">
        <v>1.6</v>
      </c>
    </row>
    <row r="373" spans="1:30" x14ac:dyDescent="0.3">
      <c r="A373">
        <v>372</v>
      </c>
      <c r="B373" s="207" t="s">
        <v>2410</v>
      </c>
      <c r="C373" t="s">
        <v>122</v>
      </c>
      <c r="D373">
        <v>23</v>
      </c>
      <c r="E373">
        <v>7</v>
      </c>
      <c r="F373">
        <v>1</v>
      </c>
      <c r="G373">
        <v>6</v>
      </c>
      <c r="H373">
        <v>8.9</v>
      </c>
      <c r="I373">
        <v>1.9</v>
      </c>
      <c r="J373">
        <v>0.7</v>
      </c>
      <c r="K373">
        <v>2</v>
      </c>
      <c r="L373">
        <v>35.700000000000003</v>
      </c>
      <c r="M373">
        <v>0.1</v>
      </c>
      <c r="N373">
        <v>1</v>
      </c>
      <c r="O373">
        <v>14.3</v>
      </c>
      <c r="P373">
        <v>0.3</v>
      </c>
      <c r="Q373">
        <v>0.3</v>
      </c>
      <c r="R373">
        <v>100</v>
      </c>
      <c r="S373">
        <v>1.1000000000000001</v>
      </c>
      <c r="T373">
        <v>1</v>
      </c>
      <c r="U373">
        <v>2.1</v>
      </c>
      <c r="V373">
        <v>0.3</v>
      </c>
      <c r="W373">
        <v>0.1</v>
      </c>
      <c r="X373">
        <v>0.3</v>
      </c>
      <c r="Y373">
        <v>0</v>
      </c>
      <c r="Z373">
        <v>0.9</v>
      </c>
      <c r="AA373">
        <v>5.6</v>
      </c>
      <c r="AB373">
        <v>0</v>
      </c>
      <c r="AC373">
        <v>0</v>
      </c>
      <c r="AD373">
        <v>3.1</v>
      </c>
    </row>
    <row r="374" spans="1:30" x14ac:dyDescent="0.3">
      <c r="A374">
        <v>373</v>
      </c>
      <c r="B374" s="207" t="s">
        <v>560</v>
      </c>
      <c r="C374" t="s">
        <v>96</v>
      </c>
      <c r="D374">
        <v>20</v>
      </c>
      <c r="E374">
        <v>3</v>
      </c>
      <c r="F374">
        <v>1</v>
      </c>
      <c r="G374">
        <v>2</v>
      </c>
      <c r="H374">
        <v>8.6</v>
      </c>
      <c r="I374">
        <v>0</v>
      </c>
      <c r="J374">
        <v>0</v>
      </c>
      <c r="K374">
        <v>1</v>
      </c>
      <c r="L374">
        <v>0</v>
      </c>
      <c r="M374">
        <v>0</v>
      </c>
      <c r="N374">
        <v>0.7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0.7</v>
      </c>
      <c r="U374">
        <v>0.7</v>
      </c>
      <c r="V374">
        <v>0</v>
      </c>
      <c r="W374">
        <v>0</v>
      </c>
      <c r="X374">
        <v>0</v>
      </c>
      <c r="Y374">
        <v>0.3</v>
      </c>
      <c r="Z374">
        <v>1.3</v>
      </c>
      <c r="AA374">
        <v>1.8</v>
      </c>
      <c r="AB374">
        <v>0</v>
      </c>
      <c r="AC374">
        <v>0</v>
      </c>
      <c r="AD374">
        <v>-5.7</v>
      </c>
    </row>
    <row r="375" spans="1:30" x14ac:dyDescent="0.3">
      <c r="A375">
        <v>374</v>
      </c>
      <c r="B375" s="207" t="s">
        <v>423</v>
      </c>
      <c r="C375" t="s">
        <v>44</v>
      </c>
      <c r="D375">
        <v>25</v>
      </c>
      <c r="E375">
        <v>4</v>
      </c>
      <c r="F375">
        <v>1</v>
      </c>
      <c r="G375">
        <v>3</v>
      </c>
      <c r="H375">
        <v>8.6</v>
      </c>
      <c r="I375">
        <v>5</v>
      </c>
      <c r="J375">
        <v>2</v>
      </c>
      <c r="K375">
        <v>4.3</v>
      </c>
      <c r="L375">
        <v>47.1</v>
      </c>
      <c r="M375">
        <v>0.8</v>
      </c>
      <c r="N375">
        <v>2.2999999999999998</v>
      </c>
      <c r="O375">
        <v>33.299999999999997</v>
      </c>
      <c r="P375">
        <v>0.3</v>
      </c>
      <c r="Q375">
        <v>0.3</v>
      </c>
      <c r="R375">
        <v>100</v>
      </c>
      <c r="S375">
        <v>0.3</v>
      </c>
      <c r="T375">
        <v>0.8</v>
      </c>
      <c r="U375">
        <v>1</v>
      </c>
      <c r="V375">
        <v>1.5</v>
      </c>
      <c r="W375">
        <v>0</v>
      </c>
      <c r="X375">
        <v>0.3</v>
      </c>
      <c r="Y375">
        <v>0.3</v>
      </c>
      <c r="Z375">
        <v>1</v>
      </c>
      <c r="AA375">
        <v>10</v>
      </c>
      <c r="AB375">
        <v>0</v>
      </c>
      <c r="AC375">
        <v>0</v>
      </c>
      <c r="AD375">
        <v>4.5</v>
      </c>
    </row>
    <row r="376" spans="1:30" x14ac:dyDescent="0.3">
      <c r="A376">
        <v>375</v>
      </c>
      <c r="B376" s="207" t="s">
        <v>308</v>
      </c>
      <c r="C376" t="s">
        <v>100</v>
      </c>
      <c r="D376">
        <v>20</v>
      </c>
      <c r="E376">
        <v>11</v>
      </c>
      <c r="F376">
        <v>8</v>
      </c>
      <c r="G376">
        <v>3</v>
      </c>
      <c r="H376">
        <v>8.5</v>
      </c>
      <c r="I376">
        <v>2.9</v>
      </c>
      <c r="J376">
        <v>1.1000000000000001</v>
      </c>
      <c r="K376">
        <v>1.8</v>
      </c>
      <c r="L376">
        <v>60</v>
      </c>
      <c r="M376">
        <v>0.4</v>
      </c>
      <c r="N376">
        <v>0.8</v>
      </c>
      <c r="O376">
        <v>44.4</v>
      </c>
      <c r="P376">
        <v>0.4</v>
      </c>
      <c r="Q376">
        <v>0.7</v>
      </c>
      <c r="R376">
        <v>50</v>
      </c>
      <c r="S376">
        <v>0.5</v>
      </c>
      <c r="T376">
        <v>1.2</v>
      </c>
      <c r="U376">
        <v>1.7</v>
      </c>
      <c r="V376">
        <v>0.4</v>
      </c>
      <c r="W376">
        <v>0.4</v>
      </c>
      <c r="X376">
        <v>0.2</v>
      </c>
      <c r="Y376">
        <v>0.1</v>
      </c>
      <c r="Z376">
        <v>0.7</v>
      </c>
      <c r="AA376">
        <v>6</v>
      </c>
      <c r="AB376">
        <v>0</v>
      </c>
      <c r="AC376">
        <v>0</v>
      </c>
      <c r="AD376">
        <v>2.4</v>
      </c>
    </row>
    <row r="377" spans="1:30" x14ac:dyDescent="0.3">
      <c r="A377">
        <v>376</v>
      </c>
      <c r="B377" s="207" t="s">
        <v>331</v>
      </c>
      <c r="C377" t="s">
        <v>110</v>
      </c>
      <c r="D377">
        <v>24</v>
      </c>
      <c r="E377">
        <v>5</v>
      </c>
      <c r="F377">
        <v>3</v>
      </c>
      <c r="G377">
        <v>2</v>
      </c>
      <c r="H377">
        <v>8.5</v>
      </c>
      <c r="I377">
        <v>3.4</v>
      </c>
      <c r="J377">
        <v>1.2</v>
      </c>
      <c r="K377">
        <v>2.4</v>
      </c>
      <c r="L377">
        <v>50</v>
      </c>
      <c r="M377">
        <v>0.6</v>
      </c>
      <c r="N377">
        <v>1.2</v>
      </c>
      <c r="O377">
        <v>50</v>
      </c>
      <c r="P377">
        <v>0.4</v>
      </c>
      <c r="Q377">
        <v>0.6</v>
      </c>
      <c r="R377">
        <v>66.7</v>
      </c>
      <c r="S377">
        <v>1.6</v>
      </c>
      <c r="T377">
        <v>2</v>
      </c>
      <c r="U377">
        <v>3.6</v>
      </c>
      <c r="V377">
        <v>0.4</v>
      </c>
      <c r="W377">
        <v>1</v>
      </c>
      <c r="X377">
        <v>0.2</v>
      </c>
      <c r="Y377">
        <v>0.2</v>
      </c>
      <c r="Z377">
        <v>1.4</v>
      </c>
      <c r="AA377">
        <v>8.5</v>
      </c>
      <c r="AB377">
        <v>0</v>
      </c>
      <c r="AC377">
        <v>0</v>
      </c>
      <c r="AD377">
        <v>-1.8</v>
      </c>
    </row>
    <row r="378" spans="1:30" x14ac:dyDescent="0.3">
      <c r="A378">
        <v>377</v>
      </c>
      <c r="B378" s="207" t="s">
        <v>384</v>
      </c>
      <c r="C378" t="s">
        <v>108</v>
      </c>
      <c r="D378">
        <v>24</v>
      </c>
      <c r="E378">
        <v>7</v>
      </c>
      <c r="F378">
        <v>5</v>
      </c>
      <c r="G378">
        <v>2</v>
      </c>
      <c r="H378">
        <v>8.4</v>
      </c>
      <c r="I378">
        <v>3.1</v>
      </c>
      <c r="J378">
        <v>0.9</v>
      </c>
      <c r="K378">
        <v>3.6</v>
      </c>
      <c r="L378">
        <v>24</v>
      </c>
      <c r="M378">
        <v>0.6</v>
      </c>
      <c r="N378">
        <v>2.6</v>
      </c>
      <c r="O378">
        <v>22.2</v>
      </c>
      <c r="P378">
        <v>0.9</v>
      </c>
      <c r="Q378">
        <v>1.3</v>
      </c>
      <c r="R378">
        <v>66.7</v>
      </c>
      <c r="S378">
        <v>0</v>
      </c>
      <c r="T378">
        <v>1</v>
      </c>
      <c r="U378">
        <v>1</v>
      </c>
      <c r="V378">
        <v>0.3</v>
      </c>
      <c r="W378">
        <v>0.7</v>
      </c>
      <c r="X378">
        <v>0.3</v>
      </c>
      <c r="Y378">
        <v>0.1</v>
      </c>
      <c r="Z378">
        <v>0.7</v>
      </c>
      <c r="AA378">
        <v>5.3</v>
      </c>
      <c r="AB378">
        <v>0</v>
      </c>
      <c r="AC378">
        <v>0</v>
      </c>
      <c r="AD378">
        <v>-1</v>
      </c>
    </row>
    <row r="379" spans="1:30" x14ac:dyDescent="0.3">
      <c r="A379">
        <v>378</v>
      </c>
      <c r="B379" s="207" t="s">
        <v>344</v>
      </c>
      <c r="C379" t="s">
        <v>88</v>
      </c>
      <c r="D379">
        <v>35</v>
      </c>
      <c r="E379">
        <v>2</v>
      </c>
      <c r="F379">
        <v>2</v>
      </c>
      <c r="G379">
        <v>0</v>
      </c>
      <c r="H379">
        <v>8.4</v>
      </c>
      <c r="I379">
        <v>7</v>
      </c>
      <c r="J379">
        <v>2.5</v>
      </c>
      <c r="K379">
        <v>3</v>
      </c>
      <c r="L379">
        <v>83.3</v>
      </c>
      <c r="M379">
        <v>0</v>
      </c>
      <c r="N379">
        <v>0</v>
      </c>
      <c r="O379">
        <v>0</v>
      </c>
      <c r="P379">
        <v>2</v>
      </c>
      <c r="Q379">
        <v>2.5</v>
      </c>
      <c r="R379">
        <v>80</v>
      </c>
      <c r="S379">
        <v>0</v>
      </c>
      <c r="T379">
        <v>1.5</v>
      </c>
      <c r="U379">
        <v>1.5</v>
      </c>
      <c r="V379">
        <v>0</v>
      </c>
      <c r="W379">
        <v>1.5</v>
      </c>
      <c r="X379">
        <v>0</v>
      </c>
      <c r="Y379">
        <v>1</v>
      </c>
      <c r="Z379">
        <v>3</v>
      </c>
      <c r="AA379">
        <v>10.3</v>
      </c>
      <c r="AB379">
        <v>0</v>
      </c>
      <c r="AC379">
        <v>0</v>
      </c>
      <c r="AD379">
        <v>7.5</v>
      </c>
    </row>
    <row r="380" spans="1:30" x14ac:dyDescent="0.3">
      <c r="A380">
        <v>379</v>
      </c>
      <c r="B380" s="207" t="s">
        <v>2200</v>
      </c>
      <c r="C380" t="s">
        <v>129</v>
      </c>
      <c r="D380">
        <v>21</v>
      </c>
      <c r="E380">
        <v>9</v>
      </c>
      <c r="F380">
        <v>5</v>
      </c>
      <c r="G380">
        <v>4</v>
      </c>
      <c r="H380">
        <v>8.1</v>
      </c>
      <c r="I380">
        <v>3.1</v>
      </c>
      <c r="J380">
        <v>1.1000000000000001</v>
      </c>
      <c r="K380">
        <v>3</v>
      </c>
      <c r="L380">
        <v>37</v>
      </c>
      <c r="M380">
        <v>0.6</v>
      </c>
      <c r="N380">
        <v>1.3</v>
      </c>
      <c r="O380">
        <v>41.7</v>
      </c>
      <c r="P380">
        <v>0.3</v>
      </c>
      <c r="Q380">
        <v>0.6</v>
      </c>
      <c r="R380">
        <v>60</v>
      </c>
      <c r="S380">
        <v>0.1</v>
      </c>
      <c r="T380">
        <v>0.3</v>
      </c>
      <c r="U380">
        <v>0.4</v>
      </c>
      <c r="V380">
        <v>0.9</v>
      </c>
      <c r="W380">
        <v>0.2</v>
      </c>
      <c r="X380">
        <v>0.6</v>
      </c>
      <c r="Y380">
        <v>0.1</v>
      </c>
      <c r="Z380">
        <v>0.9</v>
      </c>
      <c r="AA380">
        <v>6.8</v>
      </c>
      <c r="AB380">
        <v>0</v>
      </c>
      <c r="AC380">
        <v>0</v>
      </c>
      <c r="AD380">
        <v>-0.1</v>
      </c>
    </row>
    <row r="381" spans="1:30" x14ac:dyDescent="0.3">
      <c r="A381">
        <v>380</v>
      </c>
      <c r="B381" s="207" t="s">
        <v>329</v>
      </c>
      <c r="C381" t="s">
        <v>104</v>
      </c>
      <c r="D381">
        <v>26</v>
      </c>
      <c r="E381">
        <v>7</v>
      </c>
      <c r="F381">
        <v>3</v>
      </c>
      <c r="G381">
        <v>4</v>
      </c>
      <c r="H381">
        <v>7.9</v>
      </c>
      <c r="I381">
        <v>2.4</v>
      </c>
      <c r="J381">
        <v>1</v>
      </c>
      <c r="K381">
        <v>1.9</v>
      </c>
      <c r="L381">
        <v>53.8</v>
      </c>
      <c r="M381">
        <v>0.3</v>
      </c>
      <c r="N381">
        <v>0.6</v>
      </c>
      <c r="O381">
        <v>50</v>
      </c>
      <c r="P381">
        <v>0.1</v>
      </c>
      <c r="Q381">
        <v>0.3</v>
      </c>
      <c r="R381">
        <v>50</v>
      </c>
      <c r="S381">
        <v>0.1</v>
      </c>
      <c r="T381">
        <v>0.3</v>
      </c>
      <c r="U381">
        <v>0.4</v>
      </c>
      <c r="V381">
        <v>2</v>
      </c>
      <c r="W381">
        <v>0.3</v>
      </c>
      <c r="X381">
        <v>0.7</v>
      </c>
      <c r="Y381">
        <v>0.1</v>
      </c>
      <c r="Z381">
        <v>1</v>
      </c>
      <c r="AA381">
        <v>8.1999999999999993</v>
      </c>
      <c r="AB381">
        <v>0</v>
      </c>
      <c r="AC381">
        <v>0</v>
      </c>
      <c r="AD381">
        <v>2.2999999999999998</v>
      </c>
    </row>
    <row r="382" spans="1:30" x14ac:dyDescent="0.3">
      <c r="A382">
        <v>381</v>
      </c>
      <c r="B382" s="207" t="s">
        <v>387</v>
      </c>
      <c r="C382" t="s">
        <v>94</v>
      </c>
      <c r="D382">
        <v>30</v>
      </c>
      <c r="E382">
        <v>6</v>
      </c>
      <c r="F382">
        <v>4</v>
      </c>
      <c r="G382">
        <v>2</v>
      </c>
      <c r="H382">
        <v>7.8</v>
      </c>
      <c r="I382">
        <v>2.7</v>
      </c>
      <c r="J382">
        <v>1.2</v>
      </c>
      <c r="K382">
        <v>1.7</v>
      </c>
      <c r="L382">
        <v>70</v>
      </c>
      <c r="M382">
        <v>0.2</v>
      </c>
      <c r="N382">
        <v>0.3</v>
      </c>
      <c r="O382">
        <v>50</v>
      </c>
      <c r="P382">
        <v>0.2</v>
      </c>
      <c r="Q382">
        <v>0.3</v>
      </c>
      <c r="R382">
        <v>50</v>
      </c>
      <c r="S382">
        <v>0.2</v>
      </c>
      <c r="T382">
        <v>0.5</v>
      </c>
      <c r="U382">
        <v>0.7</v>
      </c>
      <c r="V382">
        <v>1.5</v>
      </c>
      <c r="W382">
        <v>0.3</v>
      </c>
      <c r="X382">
        <v>0</v>
      </c>
      <c r="Y382">
        <v>0</v>
      </c>
      <c r="Z382">
        <v>1</v>
      </c>
      <c r="AA382">
        <v>5.4</v>
      </c>
      <c r="AB382">
        <v>0</v>
      </c>
      <c r="AC382">
        <v>0</v>
      </c>
      <c r="AD382">
        <v>-0.7</v>
      </c>
    </row>
    <row r="383" spans="1:30" x14ac:dyDescent="0.3">
      <c r="A383">
        <v>382</v>
      </c>
      <c r="B383" s="207" t="s">
        <v>2169</v>
      </c>
      <c r="C383" t="s">
        <v>58</v>
      </c>
      <c r="D383">
        <v>20</v>
      </c>
      <c r="E383">
        <v>3</v>
      </c>
      <c r="F383">
        <v>1</v>
      </c>
      <c r="G383">
        <v>2</v>
      </c>
      <c r="H383">
        <v>7.8</v>
      </c>
      <c r="I383">
        <v>3.7</v>
      </c>
      <c r="J383">
        <v>1.3</v>
      </c>
      <c r="K383">
        <v>2.2999999999999998</v>
      </c>
      <c r="L383">
        <v>57.1</v>
      </c>
      <c r="M383">
        <v>0.3</v>
      </c>
      <c r="N383">
        <v>0.7</v>
      </c>
      <c r="O383">
        <v>50</v>
      </c>
      <c r="P383">
        <v>0.7</v>
      </c>
      <c r="Q383">
        <v>0.7</v>
      </c>
      <c r="R383">
        <v>100</v>
      </c>
      <c r="S383">
        <v>0</v>
      </c>
      <c r="T383">
        <v>1</v>
      </c>
      <c r="U383">
        <v>1</v>
      </c>
      <c r="V383">
        <v>0.3</v>
      </c>
      <c r="W383">
        <v>1</v>
      </c>
      <c r="X383">
        <v>0.3</v>
      </c>
      <c r="Y383">
        <v>0</v>
      </c>
      <c r="Z383">
        <v>1</v>
      </c>
      <c r="AA383">
        <v>5.4</v>
      </c>
      <c r="AB383">
        <v>0</v>
      </c>
      <c r="AC383">
        <v>0</v>
      </c>
      <c r="AD383">
        <v>-0.7</v>
      </c>
    </row>
    <row r="384" spans="1:30" x14ac:dyDescent="0.3">
      <c r="A384">
        <v>383</v>
      </c>
      <c r="B384" s="207" t="s">
        <v>583</v>
      </c>
      <c r="C384" t="s">
        <v>90</v>
      </c>
      <c r="D384">
        <v>23</v>
      </c>
      <c r="E384">
        <v>5</v>
      </c>
      <c r="F384">
        <v>4</v>
      </c>
      <c r="G384">
        <v>1</v>
      </c>
      <c r="H384">
        <v>7.7</v>
      </c>
      <c r="I384">
        <v>2.4</v>
      </c>
      <c r="J384">
        <v>0.8</v>
      </c>
      <c r="K384">
        <v>2.2000000000000002</v>
      </c>
      <c r="L384">
        <v>36.4</v>
      </c>
      <c r="M384">
        <v>0.8</v>
      </c>
      <c r="N384">
        <v>1.8</v>
      </c>
      <c r="O384">
        <v>44.4</v>
      </c>
      <c r="P384">
        <v>0</v>
      </c>
      <c r="Q384">
        <v>0</v>
      </c>
      <c r="R384">
        <v>0</v>
      </c>
      <c r="S384">
        <v>0.2</v>
      </c>
      <c r="T384">
        <v>1.6</v>
      </c>
      <c r="U384">
        <v>1.8</v>
      </c>
      <c r="V384">
        <v>0.6</v>
      </c>
      <c r="W384">
        <v>0.2</v>
      </c>
      <c r="X384">
        <v>0</v>
      </c>
      <c r="Y384">
        <v>0</v>
      </c>
      <c r="Z384">
        <v>0.6</v>
      </c>
      <c r="AA384">
        <v>5.3</v>
      </c>
      <c r="AB384">
        <v>0</v>
      </c>
      <c r="AC384">
        <v>0</v>
      </c>
      <c r="AD384">
        <v>0.6</v>
      </c>
    </row>
    <row r="385" spans="1:30" x14ac:dyDescent="0.3">
      <c r="A385">
        <v>384</v>
      </c>
      <c r="B385" s="207" t="s">
        <v>398</v>
      </c>
      <c r="C385" t="s">
        <v>141</v>
      </c>
      <c r="D385">
        <v>37</v>
      </c>
      <c r="E385">
        <v>8</v>
      </c>
      <c r="F385">
        <v>3</v>
      </c>
      <c r="G385">
        <v>5</v>
      </c>
      <c r="H385">
        <v>7.6</v>
      </c>
      <c r="I385">
        <v>2</v>
      </c>
      <c r="J385">
        <v>0.8</v>
      </c>
      <c r="K385">
        <v>1.4</v>
      </c>
      <c r="L385">
        <v>54.5</v>
      </c>
      <c r="M385">
        <v>0</v>
      </c>
      <c r="N385">
        <v>0</v>
      </c>
      <c r="O385">
        <v>0</v>
      </c>
      <c r="P385">
        <v>0.5</v>
      </c>
      <c r="Q385">
        <v>0.5</v>
      </c>
      <c r="R385">
        <v>100</v>
      </c>
      <c r="S385">
        <v>0.5</v>
      </c>
      <c r="T385">
        <v>0.5</v>
      </c>
      <c r="U385">
        <v>1</v>
      </c>
      <c r="V385">
        <v>0.5</v>
      </c>
      <c r="W385">
        <v>0.4</v>
      </c>
      <c r="X385">
        <v>0.3</v>
      </c>
      <c r="Y385">
        <v>0.3</v>
      </c>
      <c r="Z385">
        <v>1.4</v>
      </c>
      <c r="AA385">
        <v>5.0999999999999996</v>
      </c>
      <c r="AB385">
        <v>0</v>
      </c>
      <c r="AC385">
        <v>0</v>
      </c>
      <c r="AD385">
        <v>-4.9000000000000004</v>
      </c>
    </row>
    <row r="386" spans="1:30" x14ac:dyDescent="0.3">
      <c r="A386">
        <v>385</v>
      </c>
      <c r="B386" s="207" t="s">
        <v>2405</v>
      </c>
      <c r="C386" t="s">
        <v>90</v>
      </c>
      <c r="D386">
        <v>31</v>
      </c>
      <c r="E386">
        <v>4</v>
      </c>
      <c r="F386">
        <v>3</v>
      </c>
      <c r="G386">
        <v>1</v>
      </c>
      <c r="H386">
        <v>7.6</v>
      </c>
      <c r="I386">
        <v>4</v>
      </c>
      <c r="J386">
        <v>1.5</v>
      </c>
      <c r="K386">
        <v>2.2999999999999998</v>
      </c>
      <c r="L386">
        <v>66.7</v>
      </c>
      <c r="M386">
        <v>0.8</v>
      </c>
      <c r="N386">
        <v>1.5</v>
      </c>
      <c r="O386">
        <v>50</v>
      </c>
      <c r="P386">
        <v>0.3</v>
      </c>
      <c r="Q386">
        <v>0.5</v>
      </c>
      <c r="R386">
        <v>50</v>
      </c>
      <c r="S386">
        <v>0</v>
      </c>
      <c r="T386">
        <v>1.8</v>
      </c>
      <c r="U386">
        <v>1.8</v>
      </c>
      <c r="V386">
        <v>0</v>
      </c>
      <c r="W386">
        <v>0.3</v>
      </c>
      <c r="X386">
        <v>0</v>
      </c>
      <c r="Y386">
        <v>0</v>
      </c>
      <c r="Z386">
        <v>1</v>
      </c>
      <c r="AA386">
        <v>5.9</v>
      </c>
      <c r="AB386">
        <v>0</v>
      </c>
      <c r="AC386">
        <v>0</v>
      </c>
      <c r="AD386">
        <v>-2.2999999999999998</v>
      </c>
    </row>
    <row r="387" spans="1:30" x14ac:dyDescent="0.3">
      <c r="A387">
        <v>386</v>
      </c>
      <c r="B387" s="207" t="s">
        <v>453</v>
      </c>
      <c r="C387" t="s">
        <v>146</v>
      </c>
      <c r="D387">
        <v>34</v>
      </c>
      <c r="E387">
        <v>6</v>
      </c>
      <c r="F387">
        <v>3</v>
      </c>
      <c r="G387">
        <v>3</v>
      </c>
      <c r="H387">
        <v>7.6</v>
      </c>
      <c r="I387">
        <v>1.7</v>
      </c>
      <c r="J387">
        <v>0.8</v>
      </c>
      <c r="K387">
        <v>1.5</v>
      </c>
      <c r="L387">
        <v>55.6</v>
      </c>
      <c r="M387">
        <v>0</v>
      </c>
      <c r="N387">
        <v>0</v>
      </c>
      <c r="O387">
        <v>0</v>
      </c>
      <c r="P387">
        <v>0</v>
      </c>
      <c r="Q387">
        <v>0.2</v>
      </c>
      <c r="R387">
        <v>0</v>
      </c>
      <c r="S387">
        <v>0.8</v>
      </c>
      <c r="T387">
        <v>2</v>
      </c>
      <c r="U387">
        <v>2.8</v>
      </c>
      <c r="V387">
        <v>0.7</v>
      </c>
      <c r="W387">
        <v>1</v>
      </c>
      <c r="X387">
        <v>0.5</v>
      </c>
      <c r="Y387">
        <v>0</v>
      </c>
      <c r="Z387">
        <v>0.5</v>
      </c>
      <c r="AA387">
        <v>6.6</v>
      </c>
      <c r="AB387">
        <v>0</v>
      </c>
      <c r="AC387">
        <v>0</v>
      </c>
      <c r="AD387">
        <v>2</v>
      </c>
    </row>
    <row r="388" spans="1:30" x14ac:dyDescent="0.3">
      <c r="A388">
        <v>387</v>
      </c>
      <c r="B388" s="207" t="s">
        <v>2163</v>
      </c>
      <c r="C388" t="s">
        <v>58</v>
      </c>
      <c r="D388">
        <v>24</v>
      </c>
      <c r="E388">
        <v>4</v>
      </c>
      <c r="F388">
        <v>1</v>
      </c>
      <c r="G388">
        <v>3</v>
      </c>
      <c r="H388">
        <v>7.6</v>
      </c>
      <c r="I388">
        <v>6.3</v>
      </c>
      <c r="J388">
        <v>2</v>
      </c>
      <c r="K388">
        <v>2.5</v>
      </c>
      <c r="L388">
        <v>80</v>
      </c>
      <c r="M388">
        <v>0.3</v>
      </c>
      <c r="N388">
        <v>0.5</v>
      </c>
      <c r="O388">
        <v>50</v>
      </c>
      <c r="P388">
        <v>2</v>
      </c>
      <c r="Q388">
        <v>2.2999999999999998</v>
      </c>
      <c r="R388">
        <v>88.9</v>
      </c>
      <c r="S388">
        <v>1</v>
      </c>
      <c r="T388">
        <v>0.8</v>
      </c>
      <c r="U388">
        <v>1.8</v>
      </c>
      <c r="V388">
        <v>1</v>
      </c>
      <c r="W388">
        <v>1</v>
      </c>
      <c r="X388">
        <v>0.3</v>
      </c>
      <c r="Y388">
        <v>0.3</v>
      </c>
      <c r="Z388">
        <v>2</v>
      </c>
      <c r="AA388">
        <v>10.4</v>
      </c>
      <c r="AB388">
        <v>0</v>
      </c>
      <c r="AC388">
        <v>0</v>
      </c>
      <c r="AD388">
        <v>-0.8</v>
      </c>
    </row>
    <row r="389" spans="1:30" x14ac:dyDescent="0.3">
      <c r="A389">
        <v>388</v>
      </c>
      <c r="B389" s="207" t="s">
        <v>38</v>
      </c>
      <c r="C389" t="s">
        <v>30</v>
      </c>
      <c r="D389">
        <v>29</v>
      </c>
      <c r="E389">
        <v>2</v>
      </c>
      <c r="F389">
        <v>1</v>
      </c>
      <c r="G389">
        <v>1</v>
      </c>
      <c r="H389">
        <v>7.5</v>
      </c>
      <c r="I389">
        <v>0</v>
      </c>
      <c r="J389">
        <v>0</v>
      </c>
      <c r="K389">
        <v>0.5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0.5</v>
      </c>
      <c r="T389">
        <v>0.5</v>
      </c>
      <c r="U389">
        <v>1</v>
      </c>
      <c r="V389">
        <v>0</v>
      </c>
      <c r="W389">
        <v>0</v>
      </c>
      <c r="X389">
        <v>0.5</v>
      </c>
      <c r="Y389">
        <v>0.5</v>
      </c>
      <c r="Z389">
        <v>1.5</v>
      </c>
      <c r="AA389">
        <v>4.2</v>
      </c>
      <c r="AB389">
        <v>0</v>
      </c>
      <c r="AC389">
        <v>0</v>
      </c>
      <c r="AD389">
        <v>0</v>
      </c>
    </row>
    <row r="390" spans="1:30" x14ac:dyDescent="0.3">
      <c r="A390">
        <v>389</v>
      </c>
      <c r="B390" s="207" t="s">
        <v>396</v>
      </c>
      <c r="C390" t="s">
        <v>92</v>
      </c>
      <c r="D390">
        <v>20</v>
      </c>
      <c r="E390">
        <v>8</v>
      </c>
      <c r="F390">
        <v>6</v>
      </c>
      <c r="G390">
        <v>2</v>
      </c>
      <c r="H390">
        <v>7.4</v>
      </c>
      <c r="I390">
        <v>5.5</v>
      </c>
      <c r="J390">
        <v>2.2999999999999998</v>
      </c>
      <c r="K390">
        <v>4</v>
      </c>
      <c r="L390">
        <v>56.3</v>
      </c>
      <c r="M390">
        <v>0.6</v>
      </c>
      <c r="N390">
        <v>1</v>
      </c>
      <c r="O390">
        <v>62.5</v>
      </c>
      <c r="P390">
        <v>0.4</v>
      </c>
      <c r="Q390">
        <v>0.8</v>
      </c>
      <c r="R390">
        <v>50</v>
      </c>
      <c r="S390">
        <v>1</v>
      </c>
      <c r="T390">
        <v>1.5</v>
      </c>
      <c r="U390">
        <v>2.5</v>
      </c>
      <c r="V390">
        <v>1.4</v>
      </c>
      <c r="W390">
        <v>0.4</v>
      </c>
      <c r="X390">
        <v>0.3</v>
      </c>
      <c r="Y390">
        <v>0.3</v>
      </c>
      <c r="Z390">
        <v>1.6</v>
      </c>
      <c r="AA390">
        <v>11.7</v>
      </c>
      <c r="AB390">
        <v>0</v>
      </c>
      <c r="AC390">
        <v>0</v>
      </c>
      <c r="AD390">
        <v>1.4</v>
      </c>
    </row>
    <row r="391" spans="1:30" x14ac:dyDescent="0.3">
      <c r="A391">
        <v>390</v>
      </c>
      <c r="B391" s="207" t="s">
        <v>324</v>
      </c>
      <c r="C391" t="s">
        <v>141</v>
      </c>
      <c r="D391">
        <v>27</v>
      </c>
      <c r="E391">
        <v>11</v>
      </c>
      <c r="F391">
        <v>3</v>
      </c>
      <c r="G391">
        <v>8</v>
      </c>
      <c r="H391">
        <v>7.3</v>
      </c>
      <c r="I391">
        <v>3.7</v>
      </c>
      <c r="J391">
        <v>1.4</v>
      </c>
      <c r="K391">
        <v>3.5</v>
      </c>
      <c r="L391">
        <v>38.5</v>
      </c>
      <c r="M391">
        <v>0.8</v>
      </c>
      <c r="N391">
        <v>2.2999999999999998</v>
      </c>
      <c r="O391">
        <v>36</v>
      </c>
      <c r="P391">
        <v>0.2</v>
      </c>
      <c r="Q391">
        <v>0.2</v>
      </c>
      <c r="R391">
        <v>100</v>
      </c>
      <c r="S391">
        <v>0</v>
      </c>
      <c r="T391">
        <v>0.5</v>
      </c>
      <c r="U391">
        <v>0.5</v>
      </c>
      <c r="V391">
        <v>0.4</v>
      </c>
      <c r="W391">
        <v>0.5</v>
      </c>
      <c r="X391">
        <v>0.4</v>
      </c>
      <c r="Y391">
        <v>0</v>
      </c>
      <c r="Z391">
        <v>0.4</v>
      </c>
      <c r="AA391">
        <v>5.5</v>
      </c>
      <c r="AB391">
        <v>0</v>
      </c>
      <c r="AC391">
        <v>0</v>
      </c>
      <c r="AD391">
        <v>-0.5</v>
      </c>
    </row>
    <row r="392" spans="1:30" x14ac:dyDescent="0.3">
      <c r="A392">
        <v>391</v>
      </c>
      <c r="B392" s="207" t="s">
        <v>380</v>
      </c>
      <c r="C392" t="s">
        <v>106</v>
      </c>
      <c r="D392">
        <v>33</v>
      </c>
      <c r="E392">
        <v>6</v>
      </c>
      <c r="F392">
        <v>4</v>
      </c>
      <c r="G392">
        <v>2</v>
      </c>
      <c r="H392">
        <v>7.2</v>
      </c>
      <c r="I392">
        <v>1.7</v>
      </c>
      <c r="J392">
        <v>0.8</v>
      </c>
      <c r="K392">
        <v>1.7</v>
      </c>
      <c r="L392">
        <v>50</v>
      </c>
      <c r="M392">
        <v>0</v>
      </c>
      <c r="N392">
        <v>0.2</v>
      </c>
      <c r="O392">
        <v>0</v>
      </c>
      <c r="P392">
        <v>0</v>
      </c>
      <c r="Q392">
        <v>0.3</v>
      </c>
      <c r="R392">
        <v>0</v>
      </c>
      <c r="S392">
        <v>0.7</v>
      </c>
      <c r="T392">
        <v>1.5</v>
      </c>
      <c r="U392">
        <v>2.2000000000000002</v>
      </c>
      <c r="V392">
        <v>0.5</v>
      </c>
      <c r="W392">
        <v>0.5</v>
      </c>
      <c r="X392">
        <v>0.2</v>
      </c>
      <c r="Y392">
        <v>0.8</v>
      </c>
      <c r="Z392">
        <v>1.2</v>
      </c>
      <c r="AA392">
        <v>7.5</v>
      </c>
      <c r="AB392">
        <v>0</v>
      </c>
      <c r="AC392">
        <v>0</v>
      </c>
      <c r="AD392">
        <v>-5.2</v>
      </c>
    </row>
    <row r="393" spans="1:30" x14ac:dyDescent="0.3">
      <c r="A393">
        <v>392</v>
      </c>
      <c r="B393" s="207" t="s">
        <v>343</v>
      </c>
      <c r="C393" t="s">
        <v>137</v>
      </c>
      <c r="D393">
        <v>28</v>
      </c>
      <c r="E393">
        <v>6</v>
      </c>
      <c r="F393">
        <v>2</v>
      </c>
      <c r="G393">
        <v>4</v>
      </c>
      <c r="H393">
        <v>7.2</v>
      </c>
      <c r="I393">
        <v>3.8</v>
      </c>
      <c r="J393">
        <v>1.2</v>
      </c>
      <c r="K393">
        <v>2.7</v>
      </c>
      <c r="L393">
        <v>43.8</v>
      </c>
      <c r="M393">
        <v>0.8</v>
      </c>
      <c r="N393">
        <v>2.2000000000000002</v>
      </c>
      <c r="O393">
        <v>38.5</v>
      </c>
      <c r="P393">
        <v>0.7</v>
      </c>
      <c r="Q393">
        <v>0.7</v>
      </c>
      <c r="R393">
        <v>100</v>
      </c>
      <c r="S393">
        <v>0</v>
      </c>
      <c r="T393">
        <v>0.3</v>
      </c>
      <c r="U393">
        <v>0.3</v>
      </c>
      <c r="V393">
        <v>0.5</v>
      </c>
      <c r="W393">
        <v>0</v>
      </c>
      <c r="X393">
        <v>0</v>
      </c>
      <c r="Y393">
        <v>0</v>
      </c>
      <c r="Z393">
        <v>0.2</v>
      </c>
      <c r="AA393">
        <v>5</v>
      </c>
      <c r="AB393">
        <v>0</v>
      </c>
      <c r="AC393">
        <v>0</v>
      </c>
      <c r="AD393">
        <v>-0.5</v>
      </c>
    </row>
    <row r="394" spans="1:30" x14ac:dyDescent="0.3">
      <c r="A394">
        <v>393</v>
      </c>
      <c r="B394" s="207" t="s">
        <v>41</v>
      </c>
      <c r="C394" t="s">
        <v>30</v>
      </c>
      <c r="D394">
        <v>20</v>
      </c>
      <c r="E394">
        <v>7</v>
      </c>
      <c r="F394">
        <v>3</v>
      </c>
      <c r="G394">
        <v>4</v>
      </c>
      <c r="H394">
        <v>6.8</v>
      </c>
      <c r="I394">
        <v>1.6</v>
      </c>
      <c r="J394">
        <v>0.7</v>
      </c>
      <c r="K394">
        <v>1.3</v>
      </c>
      <c r="L394">
        <v>55.6</v>
      </c>
      <c r="M394">
        <v>0.1</v>
      </c>
      <c r="N394">
        <v>0.4</v>
      </c>
      <c r="O394">
        <v>33.299999999999997</v>
      </c>
      <c r="P394">
        <v>0</v>
      </c>
      <c r="Q394">
        <v>0.1</v>
      </c>
      <c r="R394">
        <v>0</v>
      </c>
      <c r="S394">
        <v>0.4</v>
      </c>
      <c r="T394">
        <v>1</v>
      </c>
      <c r="U394">
        <v>1.4</v>
      </c>
      <c r="V394">
        <v>0.9</v>
      </c>
      <c r="W394">
        <v>0</v>
      </c>
      <c r="X394">
        <v>0</v>
      </c>
      <c r="Y394">
        <v>0</v>
      </c>
      <c r="Z394">
        <v>1.1000000000000001</v>
      </c>
      <c r="AA394">
        <v>4.5999999999999996</v>
      </c>
      <c r="AB394">
        <v>0</v>
      </c>
      <c r="AC394">
        <v>0</v>
      </c>
      <c r="AD394">
        <v>2.6</v>
      </c>
    </row>
    <row r="395" spans="1:30" x14ac:dyDescent="0.3">
      <c r="A395">
        <v>394</v>
      </c>
      <c r="B395" s="207" t="s">
        <v>410</v>
      </c>
      <c r="C395" t="s">
        <v>125</v>
      </c>
      <c r="D395">
        <v>25</v>
      </c>
      <c r="E395">
        <v>5</v>
      </c>
      <c r="F395">
        <v>2</v>
      </c>
      <c r="G395">
        <v>3</v>
      </c>
      <c r="H395">
        <v>6.6</v>
      </c>
      <c r="I395">
        <v>2.4</v>
      </c>
      <c r="J395">
        <v>0.8</v>
      </c>
      <c r="K395">
        <v>1.8</v>
      </c>
      <c r="L395">
        <v>44.4</v>
      </c>
      <c r="M395">
        <v>0.8</v>
      </c>
      <c r="N395">
        <v>1.6</v>
      </c>
      <c r="O395">
        <v>50</v>
      </c>
      <c r="P395">
        <v>0</v>
      </c>
      <c r="Q395">
        <v>0</v>
      </c>
      <c r="R395">
        <v>0</v>
      </c>
      <c r="S395">
        <v>0.2</v>
      </c>
      <c r="T395">
        <v>0.6</v>
      </c>
      <c r="U395">
        <v>0.8</v>
      </c>
      <c r="V395">
        <v>0.4</v>
      </c>
      <c r="W395">
        <v>0.2</v>
      </c>
      <c r="X395">
        <v>0</v>
      </c>
      <c r="Y395">
        <v>0.2</v>
      </c>
      <c r="Z395">
        <v>0.8</v>
      </c>
      <c r="AA395">
        <v>4.4000000000000004</v>
      </c>
      <c r="AB395">
        <v>0</v>
      </c>
      <c r="AC395">
        <v>0</v>
      </c>
      <c r="AD395">
        <v>2.4</v>
      </c>
    </row>
    <row r="396" spans="1:30" x14ac:dyDescent="0.3">
      <c r="A396">
        <v>395</v>
      </c>
      <c r="B396" s="207" t="s">
        <v>2346</v>
      </c>
      <c r="C396" t="s">
        <v>94</v>
      </c>
      <c r="D396">
        <v>35</v>
      </c>
      <c r="E396">
        <v>5</v>
      </c>
      <c r="F396">
        <v>4</v>
      </c>
      <c r="G396">
        <v>1</v>
      </c>
      <c r="H396">
        <v>6.6</v>
      </c>
      <c r="I396">
        <v>3</v>
      </c>
      <c r="J396">
        <v>1</v>
      </c>
      <c r="K396">
        <v>1.6</v>
      </c>
      <c r="L396">
        <v>62.5</v>
      </c>
      <c r="M396">
        <v>0.8</v>
      </c>
      <c r="N396">
        <v>1.4</v>
      </c>
      <c r="O396">
        <v>57.1</v>
      </c>
      <c r="P396">
        <v>0.2</v>
      </c>
      <c r="Q396">
        <v>0.2</v>
      </c>
      <c r="R396">
        <v>100</v>
      </c>
      <c r="S396">
        <v>0.2</v>
      </c>
      <c r="T396">
        <v>0.2</v>
      </c>
      <c r="U396">
        <v>0.4</v>
      </c>
      <c r="V396">
        <v>0</v>
      </c>
      <c r="W396">
        <v>0.6</v>
      </c>
      <c r="X396">
        <v>0.2</v>
      </c>
      <c r="Y396">
        <v>0.2</v>
      </c>
      <c r="Z396">
        <v>0.8</v>
      </c>
      <c r="AA396">
        <v>4.0999999999999996</v>
      </c>
      <c r="AB396">
        <v>0</v>
      </c>
      <c r="AC396">
        <v>0</v>
      </c>
      <c r="AD396">
        <v>-3</v>
      </c>
    </row>
    <row r="397" spans="1:30" x14ac:dyDescent="0.3">
      <c r="A397">
        <v>395</v>
      </c>
      <c r="B397" s="207" t="s">
        <v>579</v>
      </c>
      <c r="C397" t="s">
        <v>146</v>
      </c>
      <c r="D397">
        <v>21</v>
      </c>
      <c r="E397">
        <v>4</v>
      </c>
      <c r="F397">
        <v>2</v>
      </c>
      <c r="G397">
        <v>2</v>
      </c>
      <c r="H397">
        <v>6.6</v>
      </c>
      <c r="I397">
        <v>1.3</v>
      </c>
      <c r="J397">
        <v>0.5</v>
      </c>
      <c r="K397">
        <v>3</v>
      </c>
      <c r="L397">
        <v>16.7</v>
      </c>
      <c r="M397">
        <v>0.3</v>
      </c>
      <c r="N397">
        <v>2.5</v>
      </c>
      <c r="O397">
        <v>10</v>
      </c>
      <c r="P397">
        <v>0</v>
      </c>
      <c r="Q397">
        <v>0</v>
      </c>
      <c r="R397">
        <v>0</v>
      </c>
      <c r="S397">
        <v>0</v>
      </c>
      <c r="T397">
        <v>1</v>
      </c>
      <c r="U397">
        <v>1</v>
      </c>
      <c r="V397">
        <v>0.5</v>
      </c>
      <c r="W397">
        <v>0.5</v>
      </c>
      <c r="X397">
        <v>0.3</v>
      </c>
      <c r="Y397">
        <v>0</v>
      </c>
      <c r="Z397">
        <v>0</v>
      </c>
      <c r="AA397">
        <v>3.5</v>
      </c>
      <c r="AB397">
        <v>0</v>
      </c>
      <c r="AC397">
        <v>0</v>
      </c>
      <c r="AD397">
        <v>1.8</v>
      </c>
    </row>
    <row r="398" spans="1:30" x14ac:dyDescent="0.3">
      <c r="A398">
        <v>397</v>
      </c>
      <c r="B398" s="207" t="s">
        <v>437</v>
      </c>
      <c r="C398" t="s">
        <v>108</v>
      </c>
      <c r="D398">
        <v>34</v>
      </c>
      <c r="E398">
        <v>6</v>
      </c>
      <c r="F398">
        <v>2</v>
      </c>
      <c r="G398">
        <v>4</v>
      </c>
      <c r="H398">
        <v>6.3</v>
      </c>
      <c r="I398">
        <v>1.5</v>
      </c>
      <c r="J398">
        <v>0.7</v>
      </c>
      <c r="K398">
        <v>2.2000000000000002</v>
      </c>
      <c r="L398">
        <v>30.8</v>
      </c>
      <c r="M398">
        <v>0.2</v>
      </c>
      <c r="N398">
        <v>0.5</v>
      </c>
      <c r="O398">
        <v>33.299999999999997</v>
      </c>
      <c r="P398">
        <v>0</v>
      </c>
      <c r="Q398">
        <v>0</v>
      </c>
      <c r="R398">
        <v>0</v>
      </c>
      <c r="S398">
        <v>0.7</v>
      </c>
      <c r="T398">
        <v>1</v>
      </c>
      <c r="U398">
        <v>1.7</v>
      </c>
      <c r="V398">
        <v>0.8</v>
      </c>
      <c r="W398">
        <v>0.5</v>
      </c>
      <c r="X398">
        <v>0.2</v>
      </c>
      <c r="Y398">
        <v>0</v>
      </c>
      <c r="Z398">
        <v>0.3</v>
      </c>
      <c r="AA398">
        <v>4.8</v>
      </c>
      <c r="AB398">
        <v>0</v>
      </c>
      <c r="AC398">
        <v>0</v>
      </c>
      <c r="AD398">
        <v>-4.5</v>
      </c>
    </row>
    <row r="399" spans="1:30" x14ac:dyDescent="0.3">
      <c r="A399">
        <v>398</v>
      </c>
      <c r="B399" s="207" t="s">
        <v>2442</v>
      </c>
      <c r="C399" t="s">
        <v>137</v>
      </c>
      <c r="D399">
        <v>24</v>
      </c>
      <c r="E399">
        <v>6</v>
      </c>
      <c r="F399">
        <v>3</v>
      </c>
      <c r="G399">
        <v>3</v>
      </c>
      <c r="H399">
        <v>6.2</v>
      </c>
      <c r="I399">
        <v>2</v>
      </c>
      <c r="J399">
        <v>0.8</v>
      </c>
      <c r="K399">
        <v>1.5</v>
      </c>
      <c r="L399">
        <v>55.6</v>
      </c>
      <c r="M399">
        <v>0</v>
      </c>
      <c r="N399">
        <v>0.2</v>
      </c>
      <c r="O399">
        <v>0</v>
      </c>
      <c r="P399">
        <v>0.3</v>
      </c>
      <c r="Q399">
        <v>0.5</v>
      </c>
      <c r="R399">
        <v>66.7</v>
      </c>
      <c r="S399">
        <v>0.7</v>
      </c>
      <c r="T399">
        <v>0.8</v>
      </c>
      <c r="U399">
        <v>1.5</v>
      </c>
      <c r="V399">
        <v>0</v>
      </c>
      <c r="W399">
        <v>0.2</v>
      </c>
      <c r="X399">
        <v>0.2</v>
      </c>
      <c r="Y399">
        <v>0.2</v>
      </c>
      <c r="Z399">
        <v>1</v>
      </c>
      <c r="AA399">
        <v>4.5999999999999996</v>
      </c>
      <c r="AB399">
        <v>0</v>
      </c>
      <c r="AC399">
        <v>0</v>
      </c>
      <c r="AD399">
        <v>-2.7</v>
      </c>
    </row>
    <row r="400" spans="1:30" x14ac:dyDescent="0.3">
      <c r="A400">
        <v>399</v>
      </c>
      <c r="B400" s="207" t="s">
        <v>2197</v>
      </c>
      <c r="C400" t="s">
        <v>92</v>
      </c>
      <c r="D400">
        <v>21</v>
      </c>
      <c r="E400">
        <v>6</v>
      </c>
      <c r="F400">
        <v>3</v>
      </c>
      <c r="G400">
        <v>3</v>
      </c>
      <c r="H400">
        <v>6.1</v>
      </c>
      <c r="I400">
        <v>3.2</v>
      </c>
      <c r="J400">
        <v>1.3</v>
      </c>
      <c r="K400">
        <v>2.8</v>
      </c>
      <c r="L400">
        <v>47.1</v>
      </c>
      <c r="M400">
        <v>0.3</v>
      </c>
      <c r="N400">
        <v>1.2</v>
      </c>
      <c r="O400">
        <v>28.6</v>
      </c>
      <c r="P400">
        <v>0.2</v>
      </c>
      <c r="Q400">
        <v>0.2</v>
      </c>
      <c r="R400">
        <v>100</v>
      </c>
      <c r="S400">
        <v>0.5</v>
      </c>
      <c r="T400">
        <v>0.3</v>
      </c>
      <c r="U400">
        <v>0.8</v>
      </c>
      <c r="V400">
        <v>0.3</v>
      </c>
      <c r="W400">
        <v>1</v>
      </c>
      <c r="X400">
        <v>0.3</v>
      </c>
      <c r="Y400">
        <v>0</v>
      </c>
      <c r="Z400">
        <v>0.8</v>
      </c>
      <c r="AA400">
        <v>4.7</v>
      </c>
      <c r="AB400">
        <v>0</v>
      </c>
      <c r="AC400">
        <v>0</v>
      </c>
      <c r="AD400">
        <v>-3</v>
      </c>
    </row>
    <row r="401" spans="1:30" x14ac:dyDescent="0.3">
      <c r="A401">
        <v>400</v>
      </c>
      <c r="B401" s="207" t="s">
        <v>55</v>
      </c>
      <c r="C401" t="s">
        <v>88</v>
      </c>
      <c r="D401">
        <v>33</v>
      </c>
      <c r="E401">
        <v>6</v>
      </c>
      <c r="F401">
        <v>1</v>
      </c>
      <c r="G401">
        <v>5</v>
      </c>
      <c r="H401">
        <v>5.8</v>
      </c>
      <c r="I401">
        <v>2.2000000000000002</v>
      </c>
      <c r="J401">
        <v>0.8</v>
      </c>
      <c r="K401">
        <v>1.7</v>
      </c>
      <c r="L401">
        <v>50</v>
      </c>
      <c r="M401">
        <v>0.5</v>
      </c>
      <c r="N401">
        <v>1.2</v>
      </c>
      <c r="O401">
        <v>42.9</v>
      </c>
      <c r="P401">
        <v>0</v>
      </c>
      <c r="Q401">
        <v>0</v>
      </c>
      <c r="R401">
        <v>0</v>
      </c>
      <c r="S401">
        <v>0</v>
      </c>
      <c r="T401">
        <v>0.5</v>
      </c>
      <c r="U401">
        <v>0.5</v>
      </c>
      <c r="V401">
        <v>0.5</v>
      </c>
      <c r="W401">
        <v>0.7</v>
      </c>
      <c r="X401">
        <v>0.2</v>
      </c>
      <c r="Y401">
        <v>0</v>
      </c>
      <c r="Z401">
        <v>1.5</v>
      </c>
      <c r="AA401">
        <v>3.4</v>
      </c>
      <c r="AB401">
        <v>0</v>
      </c>
      <c r="AC401">
        <v>0</v>
      </c>
      <c r="AD401">
        <v>-0.8</v>
      </c>
    </row>
    <row r="402" spans="1:30" x14ac:dyDescent="0.3">
      <c r="A402">
        <v>401</v>
      </c>
      <c r="B402" s="207" t="s">
        <v>2441</v>
      </c>
      <c r="C402" t="s">
        <v>141</v>
      </c>
      <c r="D402">
        <v>23</v>
      </c>
      <c r="E402">
        <v>1</v>
      </c>
      <c r="F402">
        <v>0</v>
      </c>
      <c r="G402">
        <v>1</v>
      </c>
      <c r="H402">
        <v>5.5</v>
      </c>
      <c r="I402">
        <v>0</v>
      </c>
      <c r="J402">
        <v>0</v>
      </c>
      <c r="K402">
        <v>1</v>
      </c>
      <c r="L402">
        <v>0</v>
      </c>
      <c r="M402">
        <v>0</v>
      </c>
      <c r="N402">
        <v>1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1</v>
      </c>
      <c r="U402">
        <v>1</v>
      </c>
      <c r="V402">
        <v>0</v>
      </c>
      <c r="W402">
        <v>0</v>
      </c>
      <c r="X402">
        <v>0</v>
      </c>
      <c r="Y402">
        <v>0</v>
      </c>
      <c r="Z402">
        <v>1</v>
      </c>
      <c r="AA402">
        <v>1.2</v>
      </c>
      <c r="AB402">
        <v>0</v>
      </c>
      <c r="AC402">
        <v>0</v>
      </c>
      <c r="AD402">
        <v>4</v>
      </c>
    </row>
    <row r="403" spans="1:30" x14ac:dyDescent="0.3">
      <c r="A403">
        <v>402</v>
      </c>
      <c r="B403" s="207" t="s">
        <v>295</v>
      </c>
      <c r="C403" t="s">
        <v>71</v>
      </c>
      <c r="D403">
        <v>22</v>
      </c>
      <c r="E403">
        <v>5</v>
      </c>
      <c r="F403">
        <v>3</v>
      </c>
      <c r="G403">
        <v>2</v>
      </c>
      <c r="H403">
        <v>5.5</v>
      </c>
      <c r="I403">
        <v>1.6</v>
      </c>
      <c r="J403">
        <v>0.6</v>
      </c>
      <c r="K403">
        <v>1.6</v>
      </c>
      <c r="L403">
        <v>37.5</v>
      </c>
      <c r="M403">
        <v>0.2</v>
      </c>
      <c r="N403">
        <v>0.8</v>
      </c>
      <c r="O403">
        <v>25</v>
      </c>
      <c r="P403">
        <v>0.2</v>
      </c>
      <c r="Q403">
        <v>0.4</v>
      </c>
      <c r="R403">
        <v>50</v>
      </c>
      <c r="S403">
        <v>0.2</v>
      </c>
      <c r="T403">
        <v>1</v>
      </c>
      <c r="U403">
        <v>1.2</v>
      </c>
      <c r="V403">
        <v>0.8</v>
      </c>
      <c r="W403">
        <v>0.6</v>
      </c>
      <c r="X403">
        <v>0.4</v>
      </c>
      <c r="Y403">
        <v>0.4</v>
      </c>
      <c r="Z403">
        <v>1</v>
      </c>
      <c r="AA403">
        <v>6</v>
      </c>
      <c r="AB403">
        <v>0</v>
      </c>
      <c r="AC403">
        <v>0</v>
      </c>
      <c r="AD403">
        <v>-4.4000000000000004</v>
      </c>
    </row>
    <row r="404" spans="1:30" x14ac:dyDescent="0.3">
      <c r="A404">
        <v>403</v>
      </c>
      <c r="B404" s="207" t="s">
        <v>485</v>
      </c>
      <c r="C404" t="s">
        <v>58</v>
      </c>
      <c r="D404">
        <v>25</v>
      </c>
      <c r="E404">
        <v>3</v>
      </c>
      <c r="F404">
        <v>1</v>
      </c>
      <c r="G404">
        <v>2</v>
      </c>
      <c r="H404">
        <v>5.4</v>
      </c>
      <c r="I404">
        <v>2.2999999999999998</v>
      </c>
      <c r="J404">
        <v>0.7</v>
      </c>
      <c r="K404">
        <v>1.3</v>
      </c>
      <c r="L404">
        <v>50</v>
      </c>
      <c r="M404">
        <v>0</v>
      </c>
      <c r="N404">
        <v>0.3</v>
      </c>
      <c r="O404">
        <v>0</v>
      </c>
      <c r="P404">
        <v>1</v>
      </c>
      <c r="Q404">
        <v>1.3</v>
      </c>
      <c r="R404">
        <v>75</v>
      </c>
      <c r="S404">
        <v>0.3</v>
      </c>
      <c r="T404">
        <v>1</v>
      </c>
      <c r="U404">
        <v>1.3</v>
      </c>
      <c r="V404">
        <v>0</v>
      </c>
      <c r="W404">
        <v>0.3</v>
      </c>
      <c r="X404">
        <v>0</v>
      </c>
      <c r="Y404">
        <v>0.3</v>
      </c>
      <c r="Z404">
        <v>0.7</v>
      </c>
      <c r="AA404">
        <v>4.5999999999999996</v>
      </c>
      <c r="AB404">
        <v>0</v>
      </c>
      <c r="AC404">
        <v>0</v>
      </c>
      <c r="AD404">
        <v>2</v>
      </c>
    </row>
    <row r="405" spans="1:30" x14ac:dyDescent="0.3">
      <c r="A405">
        <v>404</v>
      </c>
      <c r="B405" s="207" t="s">
        <v>440</v>
      </c>
      <c r="C405" t="s">
        <v>90</v>
      </c>
      <c r="D405">
        <v>22</v>
      </c>
      <c r="E405">
        <v>6</v>
      </c>
      <c r="F405">
        <v>4</v>
      </c>
      <c r="G405">
        <v>2</v>
      </c>
      <c r="H405">
        <v>5.4</v>
      </c>
      <c r="I405">
        <v>2.7</v>
      </c>
      <c r="J405">
        <v>1</v>
      </c>
      <c r="K405">
        <v>2</v>
      </c>
      <c r="L405">
        <v>50</v>
      </c>
      <c r="M405">
        <v>0.3</v>
      </c>
      <c r="N405">
        <v>0.8</v>
      </c>
      <c r="O405">
        <v>40</v>
      </c>
      <c r="P405">
        <v>0.3</v>
      </c>
      <c r="Q405">
        <v>0.7</v>
      </c>
      <c r="R405">
        <v>50</v>
      </c>
      <c r="S405">
        <v>0</v>
      </c>
      <c r="T405">
        <v>0.8</v>
      </c>
      <c r="U405">
        <v>0.8</v>
      </c>
      <c r="V405">
        <v>0.2</v>
      </c>
      <c r="W405">
        <v>0.2</v>
      </c>
      <c r="X405">
        <v>0</v>
      </c>
      <c r="Y405">
        <v>0</v>
      </c>
      <c r="Z405">
        <v>0.3</v>
      </c>
      <c r="AA405">
        <v>3.8</v>
      </c>
      <c r="AB405">
        <v>0</v>
      </c>
      <c r="AC405">
        <v>0</v>
      </c>
      <c r="AD405">
        <v>0.5</v>
      </c>
    </row>
    <row r="406" spans="1:30" x14ac:dyDescent="0.3">
      <c r="A406">
        <v>405</v>
      </c>
      <c r="B406" s="207" t="s">
        <v>466</v>
      </c>
      <c r="C406" t="s">
        <v>137</v>
      </c>
      <c r="D406">
        <v>26</v>
      </c>
      <c r="E406">
        <v>7</v>
      </c>
      <c r="F406">
        <v>3</v>
      </c>
      <c r="G406">
        <v>4</v>
      </c>
      <c r="H406">
        <v>5.4</v>
      </c>
      <c r="I406">
        <v>1.3</v>
      </c>
      <c r="J406">
        <v>0.6</v>
      </c>
      <c r="K406">
        <v>1.1000000000000001</v>
      </c>
      <c r="L406">
        <v>50</v>
      </c>
      <c r="M406">
        <v>0</v>
      </c>
      <c r="N406">
        <v>0.3</v>
      </c>
      <c r="O406">
        <v>0</v>
      </c>
      <c r="P406">
        <v>0.1</v>
      </c>
      <c r="Q406">
        <v>0.3</v>
      </c>
      <c r="R406">
        <v>50</v>
      </c>
      <c r="S406">
        <v>0.6</v>
      </c>
      <c r="T406">
        <v>0.4</v>
      </c>
      <c r="U406">
        <v>1</v>
      </c>
      <c r="V406">
        <v>0.7</v>
      </c>
      <c r="W406">
        <v>0.3</v>
      </c>
      <c r="X406">
        <v>0.1</v>
      </c>
      <c r="Y406">
        <v>0</v>
      </c>
      <c r="Z406">
        <v>0.4</v>
      </c>
      <c r="AA406">
        <v>3.7</v>
      </c>
      <c r="AB406">
        <v>0</v>
      </c>
      <c r="AC406">
        <v>0</v>
      </c>
      <c r="AD406">
        <v>-1.9</v>
      </c>
    </row>
    <row r="407" spans="1:30" x14ac:dyDescent="0.3">
      <c r="A407">
        <v>406</v>
      </c>
      <c r="B407" s="207" t="s">
        <v>486</v>
      </c>
      <c r="C407" t="s">
        <v>100</v>
      </c>
      <c r="D407">
        <v>20</v>
      </c>
      <c r="E407">
        <v>7</v>
      </c>
      <c r="F407">
        <v>3</v>
      </c>
      <c r="G407">
        <v>4</v>
      </c>
      <c r="H407">
        <v>5.2</v>
      </c>
      <c r="I407">
        <v>1.3</v>
      </c>
      <c r="J407">
        <v>0.6</v>
      </c>
      <c r="K407">
        <v>2.7</v>
      </c>
      <c r="L407">
        <v>21.1</v>
      </c>
      <c r="M407">
        <v>0.1</v>
      </c>
      <c r="N407">
        <v>2</v>
      </c>
      <c r="O407">
        <v>7.1</v>
      </c>
      <c r="P407">
        <v>0</v>
      </c>
      <c r="Q407">
        <v>0</v>
      </c>
      <c r="R407">
        <v>0</v>
      </c>
      <c r="S407">
        <v>0</v>
      </c>
      <c r="T407">
        <v>0.9</v>
      </c>
      <c r="U407">
        <v>0.9</v>
      </c>
      <c r="V407">
        <v>0.6</v>
      </c>
      <c r="W407">
        <v>0.3</v>
      </c>
      <c r="X407">
        <v>0</v>
      </c>
      <c r="Y407">
        <v>0.4</v>
      </c>
      <c r="Z407">
        <v>0.9</v>
      </c>
      <c r="AA407">
        <v>4.2</v>
      </c>
      <c r="AB407">
        <v>0</v>
      </c>
      <c r="AC407">
        <v>0</v>
      </c>
      <c r="AD407">
        <v>-0.7</v>
      </c>
    </row>
    <row r="408" spans="1:30" x14ac:dyDescent="0.3">
      <c r="A408">
        <v>407</v>
      </c>
      <c r="B408" s="207" t="s">
        <v>389</v>
      </c>
      <c r="C408" t="s">
        <v>135</v>
      </c>
      <c r="D408">
        <v>25</v>
      </c>
      <c r="E408">
        <v>8</v>
      </c>
      <c r="F408">
        <v>4</v>
      </c>
      <c r="G408">
        <v>4</v>
      </c>
      <c r="H408">
        <v>5.2</v>
      </c>
      <c r="I408">
        <v>0.4</v>
      </c>
      <c r="J408">
        <v>0.1</v>
      </c>
      <c r="K408">
        <v>0.8</v>
      </c>
      <c r="L408">
        <v>16.7</v>
      </c>
      <c r="M408">
        <v>0</v>
      </c>
      <c r="N408">
        <v>0.1</v>
      </c>
      <c r="O408">
        <v>0</v>
      </c>
      <c r="P408">
        <v>0.1</v>
      </c>
      <c r="Q408">
        <v>0.5</v>
      </c>
      <c r="R408">
        <v>25</v>
      </c>
      <c r="S408">
        <v>0.1</v>
      </c>
      <c r="T408">
        <v>0</v>
      </c>
      <c r="U408">
        <v>0.1</v>
      </c>
      <c r="V408">
        <v>0.4</v>
      </c>
      <c r="W408">
        <v>0.4</v>
      </c>
      <c r="X408">
        <v>0</v>
      </c>
      <c r="Y408">
        <v>0.3</v>
      </c>
      <c r="Z408">
        <v>0.3</v>
      </c>
      <c r="AA408">
        <v>1.5</v>
      </c>
      <c r="AB408">
        <v>0</v>
      </c>
      <c r="AC408">
        <v>0</v>
      </c>
      <c r="AD408">
        <v>-3.5</v>
      </c>
    </row>
    <row r="409" spans="1:30" x14ac:dyDescent="0.3">
      <c r="A409">
        <v>408</v>
      </c>
      <c r="B409" s="207" t="s">
        <v>391</v>
      </c>
      <c r="C409" t="s">
        <v>129</v>
      </c>
      <c r="D409">
        <v>36</v>
      </c>
      <c r="E409">
        <v>5</v>
      </c>
      <c r="F409">
        <v>5</v>
      </c>
      <c r="G409">
        <v>0</v>
      </c>
      <c r="H409">
        <v>5.0999999999999996</v>
      </c>
      <c r="I409">
        <v>1.6</v>
      </c>
      <c r="J409">
        <v>0.6</v>
      </c>
      <c r="K409">
        <v>1.4</v>
      </c>
      <c r="L409">
        <v>42.9</v>
      </c>
      <c r="M409">
        <v>0.4</v>
      </c>
      <c r="N409">
        <v>0.8</v>
      </c>
      <c r="O409">
        <v>50</v>
      </c>
      <c r="P409">
        <v>0</v>
      </c>
      <c r="Q409">
        <v>0</v>
      </c>
      <c r="R409">
        <v>0</v>
      </c>
      <c r="S409">
        <v>0.4</v>
      </c>
      <c r="T409">
        <v>0.4</v>
      </c>
      <c r="U409">
        <v>0.8</v>
      </c>
      <c r="V409">
        <v>0.6</v>
      </c>
      <c r="W409">
        <v>0.2</v>
      </c>
      <c r="X409">
        <v>0</v>
      </c>
      <c r="Y409">
        <v>0.2</v>
      </c>
      <c r="Z409">
        <v>0.2</v>
      </c>
      <c r="AA409">
        <v>3.9</v>
      </c>
      <c r="AB409">
        <v>0</v>
      </c>
      <c r="AC409">
        <v>0</v>
      </c>
      <c r="AD409">
        <v>-3.4</v>
      </c>
    </row>
    <row r="410" spans="1:30" x14ac:dyDescent="0.3">
      <c r="A410">
        <v>409</v>
      </c>
      <c r="B410" s="207" t="s">
        <v>2411</v>
      </c>
      <c r="C410" t="s">
        <v>127</v>
      </c>
      <c r="D410">
        <v>24</v>
      </c>
      <c r="E410">
        <v>1</v>
      </c>
      <c r="F410">
        <v>0</v>
      </c>
      <c r="G410">
        <v>1</v>
      </c>
      <c r="H410">
        <v>5.0999999999999996</v>
      </c>
      <c r="I410">
        <v>0</v>
      </c>
      <c r="J410">
        <v>0</v>
      </c>
      <c r="K410">
        <v>3</v>
      </c>
      <c r="L410">
        <v>0</v>
      </c>
      <c r="M410">
        <v>0</v>
      </c>
      <c r="N410">
        <v>1</v>
      </c>
      <c r="O410">
        <v>0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2</v>
      </c>
      <c r="V410">
        <v>1</v>
      </c>
      <c r="W410">
        <v>0</v>
      </c>
      <c r="X410">
        <v>0</v>
      </c>
      <c r="Y410">
        <v>0</v>
      </c>
      <c r="Z410">
        <v>0</v>
      </c>
      <c r="AA410">
        <v>3.9</v>
      </c>
      <c r="AB410">
        <v>0</v>
      </c>
      <c r="AC410">
        <v>0</v>
      </c>
      <c r="AD410">
        <v>-2</v>
      </c>
    </row>
    <row r="411" spans="1:30" x14ac:dyDescent="0.3">
      <c r="A411">
        <v>410</v>
      </c>
      <c r="B411" s="207" t="s">
        <v>476</v>
      </c>
      <c r="C411" t="s">
        <v>106</v>
      </c>
      <c r="D411">
        <v>25</v>
      </c>
      <c r="E411">
        <v>8</v>
      </c>
      <c r="F411">
        <v>5</v>
      </c>
      <c r="G411">
        <v>3</v>
      </c>
      <c r="H411">
        <v>4.8</v>
      </c>
      <c r="I411">
        <v>2.8</v>
      </c>
      <c r="J411">
        <v>1</v>
      </c>
      <c r="K411">
        <v>1.6</v>
      </c>
      <c r="L411">
        <v>61.5</v>
      </c>
      <c r="M411">
        <v>0.1</v>
      </c>
      <c r="N411">
        <v>0.3</v>
      </c>
      <c r="O411">
        <v>50</v>
      </c>
      <c r="P411">
        <v>0.6</v>
      </c>
      <c r="Q411">
        <v>0.6</v>
      </c>
      <c r="R411">
        <v>100</v>
      </c>
      <c r="S411">
        <v>0</v>
      </c>
      <c r="T411">
        <v>0.5</v>
      </c>
      <c r="U411">
        <v>0.5</v>
      </c>
      <c r="V411">
        <v>0.3</v>
      </c>
      <c r="W411">
        <v>0.6</v>
      </c>
      <c r="X411">
        <v>0.1</v>
      </c>
      <c r="Y411">
        <v>0</v>
      </c>
      <c r="Z411">
        <v>0.3</v>
      </c>
      <c r="AA411">
        <v>3.5</v>
      </c>
      <c r="AB411">
        <v>0</v>
      </c>
      <c r="AC411">
        <v>0</v>
      </c>
      <c r="AD411">
        <v>1.6</v>
      </c>
    </row>
    <row r="412" spans="1:30" x14ac:dyDescent="0.3">
      <c r="A412">
        <v>411</v>
      </c>
      <c r="B412" s="207" t="s">
        <v>401</v>
      </c>
      <c r="C412" t="s">
        <v>108</v>
      </c>
      <c r="D412">
        <v>23</v>
      </c>
      <c r="E412">
        <v>1</v>
      </c>
      <c r="F412">
        <v>0</v>
      </c>
      <c r="G412">
        <v>1</v>
      </c>
      <c r="H412">
        <v>4.7</v>
      </c>
      <c r="I412">
        <v>0</v>
      </c>
      <c r="J412">
        <v>0</v>
      </c>
      <c r="K412">
        <v>1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1</v>
      </c>
      <c r="U412">
        <v>1</v>
      </c>
      <c r="V412">
        <v>0</v>
      </c>
      <c r="W412">
        <v>1</v>
      </c>
      <c r="X412">
        <v>1</v>
      </c>
      <c r="Y412">
        <v>0</v>
      </c>
      <c r="Z412">
        <v>1</v>
      </c>
      <c r="AA412">
        <v>3.2</v>
      </c>
      <c r="AB412">
        <v>0</v>
      </c>
      <c r="AC412">
        <v>0</v>
      </c>
      <c r="AD412">
        <v>1</v>
      </c>
    </row>
    <row r="413" spans="1:30" x14ac:dyDescent="0.3">
      <c r="A413">
        <v>411</v>
      </c>
      <c r="B413" s="207" t="s">
        <v>481</v>
      </c>
      <c r="C413" t="s">
        <v>108</v>
      </c>
      <c r="D413">
        <v>27</v>
      </c>
      <c r="E413">
        <v>1</v>
      </c>
      <c r="F413">
        <v>0</v>
      </c>
      <c r="G413">
        <v>1</v>
      </c>
      <c r="H413">
        <v>4.7</v>
      </c>
      <c r="I413">
        <v>0</v>
      </c>
      <c r="J413">
        <v>0</v>
      </c>
      <c r="K413">
        <v>1</v>
      </c>
      <c r="L413">
        <v>0</v>
      </c>
      <c r="M413">
        <v>0</v>
      </c>
      <c r="N413">
        <v>1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1</v>
      </c>
      <c r="U413">
        <v>1</v>
      </c>
      <c r="V413">
        <v>1</v>
      </c>
      <c r="W413">
        <v>0</v>
      </c>
      <c r="X413">
        <v>0</v>
      </c>
      <c r="Y413">
        <v>0</v>
      </c>
      <c r="Z413">
        <v>0</v>
      </c>
      <c r="AA413">
        <v>2.7</v>
      </c>
      <c r="AB413">
        <v>0</v>
      </c>
      <c r="AC413">
        <v>0</v>
      </c>
      <c r="AD413">
        <v>1</v>
      </c>
    </row>
    <row r="414" spans="1:30" x14ac:dyDescent="0.3">
      <c r="A414">
        <v>413</v>
      </c>
      <c r="B414" s="207" t="s">
        <v>436</v>
      </c>
      <c r="C414" t="s">
        <v>92</v>
      </c>
      <c r="D414">
        <v>20</v>
      </c>
      <c r="E414">
        <v>6</v>
      </c>
      <c r="F414">
        <v>4</v>
      </c>
      <c r="G414">
        <v>2</v>
      </c>
      <c r="H414">
        <v>4.5999999999999996</v>
      </c>
      <c r="I414">
        <v>1.5</v>
      </c>
      <c r="J414">
        <v>0.7</v>
      </c>
      <c r="K414">
        <v>1.3</v>
      </c>
      <c r="L414">
        <v>50</v>
      </c>
      <c r="M414">
        <v>0</v>
      </c>
      <c r="N414">
        <v>0.2</v>
      </c>
      <c r="O414">
        <v>0</v>
      </c>
      <c r="P414">
        <v>0.2</v>
      </c>
      <c r="Q414">
        <v>0.3</v>
      </c>
      <c r="R414">
        <v>50</v>
      </c>
      <c r="S414">
        <v>0</v>
      </c>
      <c r="T414">
        <v>0.3</v>
      </c>
      <c r="U414">
        <v>0.3</v>
      </c>
      <c r="V414">
        <v>1.2</v>
      </c>
      <c r="W414">
        <v>0</v>
      </c>
      <c r="X414">
        <v>0</v>
      </c>
      <c r="Y414">
        <v>0</v>
      </c>
      <c r="Z414">
        <v>0</v>
      </c>
      <c r="AA414">
        <v>3.7</v>
      </c>
      <c r="AB414">
        <v>0</v>
      </c>
      <c r="AC414">
        <v>0</v>
      </c>
      <c r="AD414">
        <v>-0.3</v>
      </c>
    </row>
    <row r="415" spans="1:30" x14ac:dyDescent="0.3">
      <c r="A415">
        <v>414</v>
      </c>
      <c r="B415" s="207" t="s">
        <v>448</v>
      </c>
      <c r="C415" t="s">
        <v>135</v>
      </c>
      <c r="D415">
        <v>21</v>
      </c>
      <c r="E415">
        <v>3</v>
      </c>
      <c r="F415">
        <v>1</v>
      </c>
      <c r="G415">
        <v>2</v>
      </c>
      <c r="H415">
        <v>4.5999999999999996</v>
      </c>
      <c r="I415">
        <v>1.3</v>
      </c>
      <c r="J415">
        <v>0.7</v>
      </c>
      <c r="K415">
        <v>1.3</v>
      </c>
      <c r="L415">
        <v>50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0.3</v>
      </c>
      <c r="W415">
        <v>0</v>
      </c>
      <c r="X415">
        <v>0.7</v>
      </c>
      <c r="Y415">
        <v>0.3</v>
      </c>
      <c r="Z415">
        <v>0.7</v>
      </c>
      <c r="AA415">
        <v>4.8</v>
      </c>
      <c r="AB415">
        <v>0</v>
      </c>
      <c r="AC415">
        <v>0</v>
      </c>
      <c r="AD415">
        <v>-3</v>
      </c>
    </row>
    <row r="416" spans="1:30" x14ac:dyDescent="0.3">
      <c r="A416">
        <v>415</v>
      </c>
      <c r="B416" s="207" t="s">
        <v>441</v>
      </c>
      <c r="C416" t="s">
        <v>104</v>
      </c>
      <c r="D416">
        <v>22</v>
      </c>
      <c r="E416">
        <v>3</v>
      </c>
      <c r="F416">
        <v>2</v>
      </c>
      <c r="G416">
        <v>1</v>
      </c>
      <c r="H416">
        <v>4.5</v>
      </c>
      <c r="I416">
        <v>1.3</v>
      </c>
      <c r="J416">
        <v>0.7</v>
      </c>
      <c r="K416">
        <v>0.7</v>
      </c>
      <c r="L416">
        <v>100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1</v>
      </c>
      <c r="U416">
        <v>1</v>
      </c>
      <c r="V416">
        <v>0.3</v>
      </c>
      <c r="W416">
        <v>0</v>
      </c>
      <c r="X416">
        <v>0</v>
      </c>
      <c r="Y416">
        <v>0</v>
      </c>
      <c r="Z416">
        <v>1.3</v>
      </c>
      <c r="AA416">
        <v>3</v>
      </c>
      <c r="AB416">
        <v>0</v>
      </c>
      <c r="AC416">
        <v>0</v>
      </c>
      <c r="AD416">
        <v>2</v>
      </c>
    </row>
    <row r="417" spans="1:30" x14ac:dyDescent="0.3">
      <c r="A417">
        <v>416</v>
      </c>
      <c r="B417" s="207" t="s">
        <v>492</v>
      </c>
      <c r="C417" t="s">
        <v>90</v>
      </c>
      <c r="D417">
        <v>30</v>
      </c>
      <c r="E417">
        <v>5</v>
      </c>
      <c r="F417">
        <v>4</v>
      </c>
      <c r="G417">
        <v>1</v>
      </c>
      <c r="H417">
        <v>4.4000000000000004</v>
      </c>
      <c r="I417">
        <v>2</v>
      </c>
      <c r="J417">
        <v>1</v>
      </c>
      <c r="K417">
        <v>1.4</v>
      </c>
      <c r="L417">
        <v>71.400000000000006</v>
      </c>
      <c r="M417">
        <v>0</v>
      </c>
      <c r="N417">
        <v>0.2</v>
      </c>
      <c r="O417">
        <v>0</v>
      </c>
      <c r="P417">
        <v>0</v>
      </c>
      <c r="Q417">
        <v>0</v>
      </c>
      <c r="R417">
        <v>0</v>
      </c>
      <c r="S417">
        <v>0.2</v>
      </c>
      <c r="T417">
        <v>0.8</v>
      </c>
      <c r="U417">
        <v>1</v>
      </c>
      <c r="V417">
        <v>0.6</v>
      </c>
      <c r="W417">
        <v>0.6</v>
      </c>
      <c r="X417">
        <v>0.2</v>
      </c>
      <c r="Y417">
        <v>0</v>
      </c>
      <c r="Z417">
        <v>0.4</v>
      </c>
      <c r="AA417">
        <v>4.0999999999999996</v>
      </c>
      <c r="AB417">
        <v>0</v>
      </c>
      <c r="AC417">
        <v>0</v>
      </c>
      <c r="AD417">
        <v>-2.2000000000000002</v>
      </c>
    </row>
    <row r="418" spans="1:30" x14ac:dyDescent="0.3">
      <c r="A418">
        <v>417</v>
      </c>
      <c r="B418" s="207" t="s">
        <v>2501</v>
      </c>
      <c r="C418" t="s">
        <v>135</v>
      </c>
      <c r="D418">
        <v>28</v>
      </c>
      <c r="E418">
        <v>2</v>
      </c>
      <c r="F418">
        <v>1</v>
      </c>
      <c r="G418">
        <v>1</v>
      </c>
      <c r="H418">
        <v>4.3</v>
      </c>
      <c r="I418">
        <v>0</v>
      </c>
      <c r="J418">
        <v>0</v>
      </c>
      <c r="K418">
        <v>1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1</v>
      </c>
      <c r="V418">
        <v>1</v>
      </c>
      <c r="W418">
        <v>0</v>
      </c>
      <c r="X418">
        <v>0</v>
      </c>
      <c r="Y418">
        <v>0</v>
      </c>
      <c r="Z418">
        <v>0.5</v>
      </c>
      <c r="AA418">
        <v>2.7</v>
      </c>
      <c r="AB418">
        <v>0</v>
      </c>
      <c r="AC418">
        <v>0</v>
      </c>
      <c r="AD418">
        <v>-1.5</v>
      </c>
    </row>
    <row r="419" spans="1:30" x14ac:dyDescent="0.3">
      <c r="A419">
        <v>418</v>
      </c>
      <c r="B419" s="207" t="s">
        <v>2344</v>
      </c>
      <c r="C419" t="s">
        <v>108</v>
      </c>
      <c r="D419">
        <v>23</v>
      </c>
      <c r="E419">
        <v>3</v>
      </c>
      <c r="F419">
        <v>2</v>
      </c>
      <c r="G419">
        <v>1</v>
      </c>
      <c r="H419">
        <v>4.2</v>
      </c>
      <c r="I419">
        <v>0</v>
      </c>
      <c r="J419">
        <v>0</v>
      </c>
      <c r="K419">
        <v>1</v>
      </c>
      <c r="L419">
        <v>0</v>
      </c>
      <c r="M419">
        <v>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0.7</v>
      </c>
      <c r="U419">
        <v>0.7</v>
      </c>
      <c r="V419">
        <v>0</v>
      </c>
      <c r="W419">
        <v>0</v>
      </c>
      <c r="X419">
        <v>0</v>
      </c>
      <c r="Y419">
        <v>0</v>
      </c>
      <c r="Z419">
        <v>0.7</v>
      </c>
      <c r="AA419">
        <v>0.8</v>
      </c>
      <c r="AB419">
        <v>0</v>
      </c>
      <c r="AC419">
        <v>0</v>
      </c>
      <c r="AD419">
        <v>-3.3</v>
      </c>
    </row>
    <row r="420" spans="1:30" x14ac:dyDescent="0.3">
      <c r="A420">
        <v>419</v>
      </c>
      <c r="B420" s="207" t="s">
        <v>2444</v>
      </c>
      <c r="C420" t="s">
        <v>141</v>
      </c>
      <c r="D420">
        <v>25</v>
      </c>
      <c r="E420">
        <v>3</v>
      </c>
      <c r="F420">
        <v>1</v>
      </c>
      <c r="G420">
        <v>2</v>
      </c>
      <c r="H420">
        <v>4.0999999999999996</v>
      </c>
      <c r="I420">
        <v>2.2999999999999998</v>
      </c>
      <c r="J420">
        <v>0.3</v>
      </c>
      <c r="K420">
        <v>0.7</v>
      </c>
      <c r="L420">
        <v>50</v>
      </c>
      <c r="M420">
        <v>0</v>
      </c>
      <c r="N420">
        <v>0.3</v>
      </c>
      <c r="O420">
        <v>0</v>
      </c>
      <c r="P420">
        <v>1.7</v>
      </c>
      <c r="Q420">
        <v>1.7</v>
      </c>
      <c r="R420">
        <v>100</v>
      </c>
      <c r="S420">
        <v>0</v>
      </c>
      <c r="T420">
        <v>1.3</v>
      </c>
      <c r="U420">
        <v>1.3</v>
      </c>
      <c r="V420">
        <v>0.3</v>
      </c>
      <c r="W420">
        <v>0.7</v>
      </c>
      <c r="X420">
        <v>0</v>
      </c>
      <c r="Y420">
        <v>0</v>
      </c>
      <c r="Z420">
        <v>0.3</v>
      </c>
      <c r="AA420">
        <v>3.8</v>
      </c>
      <c r="AB420">
        <v>0</v>
      </c>
      <c r="AC420">
        <v>0</v>
      </c>
      <c r="AD420">
        <v>3.7</v>
      </c>
    </row>
    <row r="421" spans="1:30" x14ac:dyDescent="0.3">
      <c r="A421">
        <v>420</v>
      </c>
      <c r="B421" s="207" t="s">
        <v>477</v>
      </c>
      <c r="C421" t="s">
        <v>139</v>
      </c>
      <c r="D421">
        <v>25</v>
      </c>
      <c r="E421">
        <v>2</v>
      </c>
      <c r="F421">
        <v>0</v>
      </c>
      <c r="G421">
        <v>2</v>
      </c>
      <c r="H421">
        <v>4</v>
      </c>
      <c r="I421">
        <v>3.5</v>
      </c>
      <c r="J421">
        <v>1</v>
      </c>
      <c r="K421">
        <v>1</v>
      </c>
      <c r="L421">
        <v>100</v>
      </c>
      <c r="M421">
        <v>1</v>
      </c>
      <c r="N421">
        <v>1</v>
      </c>
      <c r="O421">
        <v>100</v>
      </c>
      <c r="P421">
        <v>0.5</v>
      </c>
      <c r="Q421">
        <v>1</v>
      </c>
      <c r="R421">
        <v>50</v>
      </c>
      <c r="S421">
        <v>0</v>
      </c>
      <c r="T421">
        <v>1</v>
      </c>
      <c r="U421">
        <v>1</v>
      </c>
      <c r="V421">
        <v>1.5</v>
      </c>
      <c r="W421">
        <v>0</v>
      </c>
      <c r="X421">
        <v>0.5</v>
      </c>
      <c r="Y421">
        <v>0</v>
      </c>
      <c r="Z421">
        <v>1</v>
      </c>
      <c r="AA421">
        <v>8.5</v>
      </c>
      <c r="AB421">
        <v>0</v>
      </c>
      <c r="AC421">
        <v>0</v>
      </c>
      <c r="AD421">
        <v>5</v>
      </c>
    </row>
    <row r="422" spans="1:30" x14ac:dyDescent="0.3">
      <c r="A422">
        <v>421</v>
      </c>
      <c r="B422" s="207" t="s">
        <v>385</v>
      </c>
      <c r="C422" t="s">
        <v>106</v>
      </c>
      <c r="D422">
        <v>29</v>
      </c>
      <c r="E422">
        <v>3</v>
      </c>
      <c r="F422">
        <v>1</v>
      </c>
      <c r="G422">
        <v>2</v>
      </c>
      <c r="H422">
        <v>3.9</v>
      </c>
      <c r="I422">
        <v>1</v>
      </c>
      <c r="J422">
        <v>0.3</v>
      </c>
      <c r="K422">
        <v>1.3</v>
      </c>
      <c r="L422">
        <v>25</v>
      </c>
      <c r="M422">
        <v>0</v>
      </c>
      <c r="N422">
        <v>0.3</v>
      </c>
      <c r="O422">
        <v>0</v>
      </c>
      <c r="P422">
        <v>0.3</v>
      </c>
      <c r="Q422">
        <v>0.7</v>
      </c>
      <c r="R422">
        <v>50</v>
      </c>
      <c r="S422">
        <v>0.7</v>
      </c>
      <c r="T422">
        <v>1</v>
      </c>
      <c r="U422">
        <v>1.7</v>
      </c>
      <c r="V422">
        <v>0</v>
      </c>
      <c r="W422">
        <v>0</v>
      </c>
      <c r="X422">
        <v>0</v>
      </c>
      <c r="Y422">
        <v>0</v>
      </c>
      <c r="Z422">
        <v>0.3</v>
      </c>
      <c r="AA422">
        <v>3</v>
      </c>
      <c r="AB422">
        <v>0</v>
      </c>
      <c r="AC422">
        <v>0</v>
      </c>
      <c r="AD422">
        <v>3.3</v>
      </c>
    </row>
    <row r="423" spans="1:30" x14ac:dyDescent="0.3">
      <c r="A423">
        <v>422</v>
      </c>
      <c r="B423" s="207" t="s">
        <v>304</v>
      </c>
      <c r="C423" t="s">
        <v>94</v>
      </c>
      <c r="D423">
        <v>34</v>
      </c>
      <c r="E423">
        <v>4</v>
      </c>
      <c r="F423">
        <v>2</v>
      </c>
      <c r="G423">
        <v>2</v>
      </c>
      <c r="H423">
        <v>3.9</v>
      </c>
      <c r="I423">
        <v>1.5</v>
      </c>
      <c r="J423">
        <v>0.8</v>
      </c>
      <c r="K423">
        <v>1</v>
      </c>
      <c r="L423">
        <v>75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0.5</v>
      </c>
      <c r="T423">
        <v>0.8</v>
      </c>
      <c r="U423">
        <v>1.3</v>
      </c>
      <c r="V423">
        <v>0.3</v>
      </c>
      <c r="W423">
        <v>0.5</v>
      </c>
      <c r="X423">
        <v>0</v>
      </c>
      <c r="Y423">
        <v>0.5</v>
      </c>
      <c r="Z423">
        <v>0.3</v>
      </c>
      <c r="AA423">
        <v>4.4000000000000004</v>
      </c>
      <c r="AB423">
        <v>0</v>
      </c>
      <c r="AC423">
        <v>0</v>
      </c>
      <c r="AD423">
        <v>-1.5</v>
      </c>
    </row>
    <row r="424" spans="1:30" x14ac:dyDescent="0.3">
      <c r="A424">
        <v>423</v>
      </c>
      <c r="B424" s="207" t="s">
        <v>456</v>
      </c>
      <c r="C424" t="s">
        <v>44</v>
      </c>
      <c r="D424">
        <v>23</v>
      </c>
      <c r="E424">
        <v>1</v>
      </c>
      <c r="F424">
        <v>0</v>
      </c>
      <c r="G424">
        <v>1</v>
      </c>
      <c r="H424">
        <v>3.9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1</v>
      </c>
      <c r="X424">
        <v>1</v>
      </c>
      <c r="Y424">
        <v>0</v>
      </c>
      <c r="Z424">
        <v>0</v>
      </c>
      <c r="AA424">
        <v>2</v>
      </c>
      <c r="AB424">
        <v>0</v>
      </c>
      <c r="AC424">
        <v>0</v>
      </c>
      <c r="AD424">
        <v>0</v>
      </c>
    </row>
    <row r="425" spans="1:30" x14ac:dyDescent="0.3">
      <c r="A425">
        <v>424</v>
      </c>
      <c r="B425" s="207" t="s">
        <v>2160</v>
      </c>
      <c r="C425" t="s">
        <v>71</v>
      </c>
      <c r="D425">
        <v>23</v>
      </c>
      <c r="E425">
        <v>2</v>
      </c>
      <c r="F425">
        <v>2</v>
      </c>
      <c r="G425">
        <v>0</v>
      </c>
      <c r="H425">
        <v>3.9</v>
      </c>
      <c r="I425">
        <v>1</v>
      </c>
      <c r="J425">
        <v>0</v>
      </c>
      <c r="K425">
        <v>2</v>
      </c>
      <c r="L425">
        <v>0</v>
      </c>
      <c r="M425">
        <v>0</v>
      </c>
      <c r="N425">
        <v>0.5</v>
      </c>
      <c r="O425">
        <v>0</v>
      </c>
      <c r="P425">
        <v>1</v>
      </c>
      <c r="Q425">
        <v>1</v>
      </c>
      <c r="R425">
        <v>100</v>
      </c>
      <c r="S425">
        <v>0.5</v>
      </c>
      <c r="T425">
        <v>0</v>
      </c>
      <c r="U425">
        <v>0.5</v>
      </c>
      <c r="V425">
        <v>0.5</v>
      </c>
      <c r="W425">
        <v>0</v>
      </c>
      <c r="X425">
        <v>0</v>
      </c>
      <c r="Y425">
        <v>0</v>
      </c>
      <c r="Z425">
        <v>0</v>
      </c>
      <c r="AA425">
        <v>2.4</v>
      </c>
      <c r="AB425">
        <v>0</v>
      </c>
      <c r="AC425">
        <v>0</v>
      </c>
      <c r="AD425">
        <v>-2</v>
      </c>
    </row>
    <row r="426" spans="1:30" x14ac:dyDescent="0.3">
      <c r="A426">
        <v>425</v>
      </c>
      <c r="B426" s="207" t="s">
        <v>412</v>
      </c>
      <c r="C426" t="s">
        <v>106</v>
      </c>
      <c r="D426">
        <v>20</v>
      </c>
      <c r="E426">
        <v>7</v>
      </c>
      <c r="F426">
        <v>4</v>
      </c>
      <c r="G426">
        <v>3</v>
      </c>
      <c r="H426">
        <v>3.8</v>
      </c>
      <c r="I426">
        <v>0.9</v>
      </c>
      <c r="J426">
        <v>0.3</v>
      </c>
      <c r="K426">
        <v>1.4</v>
      </c>
      <c r="L426">
        <v>20</v>
      </c>
      <c r="M426">
        <v>0</v>
      </c>
      <c r="N426">
        <v>0.3</v>
      </c>
      <c r="O426">
        <v>0</v>
      </c>
      <c r="P426">
        <v>0.3</v>
      </c>
      <c r="Q426">
        <v>0.3</v>
      </c>
      <c r="R426">
        <v>100</v>
      </c>
      <c r="S426">
        <v>0.1</v>
      </c>
      <c r="T426">
        <v>0.6</v>
      </c>
      <c r="U426">
        <v>0.7</v>
      </c>
      <c r="V426">
        <v>0.6</v>
      </c>
      <c r="W426">
        <v>0</v>
      </c>
      <c r="X426">
        <v>0.6</v>
      </c>
      <c r="Y426">
        <v>0</v>
      </c>
      <c r="Z426">
        <v>0.3</v>
      </c>
      <c r="AA426">
        <v>4.3</v>
      </c>
      <c r="AB426">
        <v>0</v>
      </c>
      <c r="AC426">
        <v>0</v>
      </c>
      <c r="AD426">
        <v>0.4</v>
      </c>
    </row>
    <row r="427" spans="1:30" x14ac:dyDescent="0.3">
      <c r="A427">
        <v>426</v>
      </c>
      <c r="B427" s="207" t="s">
        <v>480</v>
      </c>
      <c r="C427" t="s">
        <v>157</v>
      </c>
      <c r="D427">
        <v>24</v>
      </c>
      <c r="E427">
        <v>3</v>
      </c>
      <c r="F427">
        <v>3</v>
      </c>
      <c r="G427">
        <v>0</v>
      </c>
      <c r="H427">
        <v>3.7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0.7</v>
      </c>
      <c r="U427">
        <v>0.7</v>
      </c>
      <c r="V427">
        <v>0</v>
      </c>
      <c r="W427">
        <v>0.7</v>
      </c>
      <c r="X427">
        <v>0</v>
      </c>
      <c r="Y427">
        <v>0.3</v>
      </c>
      <c r="Z427">
        <v>0.7</v>
      </c>
      <c r="AA427">
        <v>1.1000000000000001</v>
      </c>
      <c r="AB427">
        <v>0</v>
      </c>
      <c r="AC427">
        <v>0</v>
      </c>
      <c r="AD427">
        <v>-8.6999999999999993</v>
      </c>
    </row>
    <row r="428" spans="1:30" x14ac:dyDescent="0.3">
      <c r="A428">
        <v>427</v>
      </c>
      <c r="B428" s="207" t="s">
        <v>2352</v>
      </c>
      <c r="C428" t="s">
        <v>141</v>
      </c>
      <c r="D428">
        <v>24</v>
      </c>
      <c r="E428">
        <v>1</v>
      </c>
      <c r="F428">
        <v>0</v>
      </c>
      <c r="G428">
        <v>1</v>
      </c>
      <c r="H428">
        <v>3.7</v>
      </c>
      <c r="I428">
        <v>2</v>
      </c>
      <c r="J428">
        <v>1</v>
      </c>
      <c r="K428">
        <v>3</v>
      </c>
      <c r="L428">
        <v>33.299999999999997</v>
      </c>
      <c r="M428">
        <v>0</v>
      </c>
      <c r="N428">
        <v>1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1</v>
      </c>
      <c r="Y428">
        <v>0</v>
      </c>
      <c r="Z428">
        <v>0</v>
      </c>
      <c r="AA428">
        <v>5</v>
      </c>
      <c r="AB428">
        <v>0</v>
      </c>
      <c r="AC428">
        <v>0</v>
      </c>
      <c r="AD428">
        <v>6</v>
      </c>
    </row>
    <row r="429" spans="1:30" x14ac:dyDescent="0.3">
      <c r="A429">
        <v>428</v>
      </c>
      <c r="B429" s="207" t="s">
        <v>2415</v>
      </c>
      <c r="C429" t="s">
        <v>90</v>
      </c>
      <c r="D429">
        <v>25</v>
      </c>
      <c r="E429">
        <v>5</v>
      </c>
      <c r="F429">
        <v>4</v>
      </c>
      <c r="G429">
        <v>1</v>
      </c>
      <c r="H429">
        <v>3.6</v>
      </c>
      <c r="I429">
        <v>1.6</v>
      </c>
      <c r="J429">
        <v>0.6</v>
      </c>
      <c r="K429">
        <v>1.8</v>
      </c>
      <c r="L429">
        <v>33.299999999999997</v>
      </c>
      <c r="M429">
        <v>0</v>
      </c>
      <c r="N429">
        <v>0.8</v>
      </c>
      <c r="O429">
        <v>0</v>
      </c>
      <c r="P429">
        <v>0.4</v>
      </c>
      <c r="Q429">
        <v>0.4</v>
      </c>
      <c r="R429">
        <v>100</v>
      </c>
      <c r="S429">
        <v>0</v>
      </c>
      <c r="T429">
        <v>0.2</v>
      </c>
      <c r="U429">
        <v>0.2</v>
      </c>
      <c r="V429">
        <v>0.4</v>
      </c>
      <c r="W429">
        <v>0.4</v>
      </c>
      <c r="X429">
        <v>0</v>
      </c>
      <c r="Y429">
        <v>0</v>
      </c>
      <c r="Z429">
        <v>0.4</v>
      </c>
      <c r="AA429">
        <v>2</v>
      </c>
      <c r="AB429">
        <v>0</v>
      </c>
      <c r="AC429">
        <v>0</v>
      </c>
      <c r="AD429">
        <v>-0.4</v>
      </c>
    </row>
    <row r="430" spans="1:30" x14ac:dyDescent="0.3">
      <c r="A430">
        <v>429</v>
      </c>
      <c r="B430" s="207" t="s">
        <v>2412</v>
      </c>
      <c r="C430" t="s">
        <v>94</v>
      </c>
      <c r="D430">
        <v>26</v>
      </c>
      <c r="E430">
        <v>3</v>
      </c>
      <c r="F430">
        <v>3</v>
      </c>
      <c r="G430">
        <v>0</v>
      </c>
      <c r="H430">
        <v>3.6</v>
      </c>
      <c r="I430">
        <v>0.7</v>
      </c>
      <c r="J430">
        <v>0.3</v>
      </c>
      <c r="K430">
        <v>1.3</v>
      </c>
      <c r="L430">
        <v>25</v>
      </c>
      <c r="M430">
        <v>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0.3</v>
      </c>
      <c r="U430">
        <v>0.3</v>
      </c>
      <c r="V430">
        <v>0.3</v>
      </c>
      <c r="W430">
        <v>0</v>
      </c>
      <c r="X430">
        <v>0</v>
      </c>
      <c r="Y430">
        <v>0</v>
      </c>
      <c r="Z430">
        <v>0.7</v>
      </c>
      <c r="AA430">
        <v>1.6</v>
      </c>
      <c r="AB430">
        <v>0</v>
      </c>
      <c r="AC430">
        <v>0</v>
      </c>
      <c r="AD430">
        <v>-3</v>
      </c>
    </row>
    <row r="431" spans="1:30" x14ac:dyDescent="0.3">
      <c r="A431">
        <v>430</v>
      </c>
      <c r="B431" s="207" t="s">
        <v>587</v>
      </c>
      <c r="C431" t="s">
        <v>113</v>
      </c>
      <c r="D431">
        <v>23</v>
      </c>
      <c r="E431">
        <v>4</v>
      </c>
      <c r="F431">
        <v>2</v>
      </c>
      <c r="G431">
        <v>2</v>
      </c>
      <c r="H431">
        <v>3.6</v>
      </c>
      <c r="I431">
        <v>0.8</v>
      </c>
      <c r="J431">
        <v>0.3</v>
      </c>
      <c r="K431">
        <v>0.8</v>
      </c>
      <c r="L431">
        <v>33.299999999999997</v>
      </c>
      <c r="M431">
        <v>0.3</v>
      </c>
      <c r="N431">
        <v>0.5</v>
      </c>
      <c r="O431">
        <v>50</v>
      </c>
      <c r="P431">
        <v>0</v>
      </c>
      <c r="Q431">
        <v>0</v>
      </c>
      <c r="R431">
        <v>0</v>
      </c>
      <c r="S431">
        <v>0.3</v>
      </c>
      <c r="T431">
        <v>0</v>
      </c>
      <c r="U431">
        <v>0.3</v>
      </c>
      <c r="V431">
        <v>0.3</v>
      </c>
      <c r="W431">
        <v>0</v>
      </c>
      <c r="X431">
        <v>0.3</v>
      </c>
      <c r="Y431">
        <v>0</v>
      </c>
      <c r="Z431">
        <v>0.8</v>
      </c>
      <c r="AA431">
        <v>2.2000000000000002</v>
      </c>
      <c r="AB431">
        <v>0</v>
      </c>
      <c r="AC431">
        <v>0</v>
      </c>
      <c r="AD431">
        <v>-4</v>
      </c>
    </row>
    <row r="432" spans="1:30" x14ac:dyDescent="0.3">
      <c r="A432">
        <v>431</v>
      </c>
      <c r="B432" s="207" t="s">
        <v>494</v>
      </c>
      <c r="C432" t="s">
        <v>157</v>
      </c>
      <c r="D432">
        <v>19</v>
      </c>
      <c r="E432">
        <v>2</v>
      </c>
      <c r="F432">
        <v>2</v>
      </c>
      <c r="G432">
        <v>0</v>
      </c>
      <c r="H432">
        <v>3.5</v>
      </c>
      <c r="I432">
        <v>1.5</v>
      </c>
      <c r="J432">
        <v>0.5</v>
      </c>
      <c r="K432">
        <v>1.5</v>
      </c>
      <c r="L432">
        <v>33.299999999999997</v>
      </c>
      <c r="M432">
        <v>0.5</v>
      </c>
      <c r="N432">
        <v>1.5</v>
      </c>
      <c r="O432">
        <v>33.299999999999997</v>
      </c>
      <c r="P432">
        <v>0</v>
      </c>
      <c r="Q432">
        <v>0</v>
      </c>
      <c r="R432">
        <v>0</v>
      </c>
      <c r="S432">
        <v>0</v>
      </c>
      <c r="T432">
        <v>0.5</v>
      </c>
      <c r="U432">
        <v>0.5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2.1</v>
      </c>
      <c r="AB432">
        <v>0</v>
      </c>
      <c r="AC432">
        <v>0</v>
      </c>
      <c r="AD432">
        <v>-8</v>
      </c>
    </row>
    <row r="433" spans="1:30" x14ac:dyDescent="0.3">
      <c r="A433">
        <v>432</v>
      </c>
      <c r="B433" s="207" t="s">
        <v>360</v>
      </c>
      <c r="C433" t="s">
        <v>113</v>
      </c>
      <c r="D433">
        <v>29</v>
      </c>
      <c r="E433">
        <v>3</v>
      </c>
      <c r="F433">
        <v>2</v>
      </c>
      <c r="G433">
        <v>1</v>
      </c>
      <c r="H433">
        <v>3.5</v>
      </c>
      <c r="I433">
        <v>1.7</v>
      </c>
      <c r="J433">
        <v>0.7</v>
      </c>
      <c r="K433">
        <v>1.7</v>
      </c>
      <c r="L433">
        <v>40</v>
      </c>
      <c r="M433">
        <v>0.3</v>
      </c>
      <c r="N433">
        <v>0.3</v>
      </c>
      <c r="O433">
        <v>100</v>
      </c>
      <c r="P433">
        <v>0</v>
      </c>
      <c r="Q433">
        <v>0</v>
      </c>
      <c r="R433">
        <v>0</v>
      </c>
      <c r="S433">
        <v>0.7</v>
      </c>
      <c r="T433">
        <v>0.3</v>
      </c>
      <c r="U433">
        <v>1</v>
      </c>
      <c r="V433">
        <v>0</v>
      </c>
      <c r="W433">
        <v>0.7</v>
      </c>
      <c r="X433">
        <v>0</v>
      </c>
      <c r="Y433">
        <v>0</v>
      </c>
      <c r="Z433">
        <v>0.7</v>
      </c>
      <c r="AA433">
        <v>2.2000000000000002</v>
      </c>
      <c r="AB433">
        <v>0</v>
      </c>
      <c r="AC433">
        <v>0</v>
      </c>
      <c r="AD433">
        <v>-6</v>
      </c>
    </row>
    <row r="434" spans="1:30" x14ac:dyDescent="0.3">
      <c r="A434">
        <v>433</v>
      </c>
      <c r="B434" s="207" t="s">
        <v>469</v>
      </c>
      <c r="C434" t="s">
        <v>113</v>
      </c>
      <c r="D434">
        <v>29</v>
      </c>
      <c r="E434">
        <v>5</v>
      </c>
      <c r="F434">
        <v>3</v>
      </c>
      <c r="G434">
        <v>2</v>
      </c>
      <c r="H434">
        <v>3.5</v>
      </c>
      <c r="I434">
        <v>0.8</v>
      </c>
      <c r="J434">
        <v>0.2</v>
      </c>
      <c r="K434">
        <v>0.6</v>
      </c>
      <c r="L434">
        <v>33.299999999999997</v>
      </c>
      <c r="M434">
        <v>0</v>
      </c>
      <c r="N434">
        <v>0.2</v>
      </c>
      <c r="O434">
        <v>0</v>
      </c>
      <c r="P434">
        <v>0.4</v>
      </c>
      <c r="Q434">
        <v>0.8</v>
      </c>
      <c r="R434">
        <v>50</v>
      </c>
      <c r="S434">
        <v>0.2</v>
      </c>
      <c r="T434">
        <v>0.6</v>
      </c>
      <c r="U434">
        <v>0.8</v>
      </c>
      <c r="V434">
        <v>0.2</v>
      </c>
      <c r="W434">
        <v>0.6</v>
      </c>
      <c r="X434">
        <v>0</v>
      </c>
      <c r="Y434">
        <v>0.4</v>
      </c>
      <c r="Z434">
        <v>0.6</v>
      </c>
      <c r="AA434">
        <v>2.7</v>
      </c>
      <c r="AB434">
        <v>0</v>
      </c>
      <c r="AC434">
        <v>0</v>
      </c>
      <c r="AD434">
        <v>-2.8</v>
      </c>
    </row>
    <row r="435" spans="1:30" x14ac:dyDescent="0.3">
      <c r="A435">
        <v>434</v>
      </c>
      <c r="B435" s="207" t="s">
        <v>2443</v>
      </c>
      <c r="C435" t="s">
        <v>94</v>
      </c>
      <c r="D435">
        <v>26</v>
      </c>
      <c r="E435">
        <v>3</v>
      </c>
      <c r="F435">
        <v>3</v>
      </c>
      <c r="G435">
        <v>0</v>
      </c>
      <c r="H435">
        <v>3.5</v>
      </c>
      <c r="I435">
        <v>1.7</v>
      </c>
      <c r="J435">
        <v>0.7</v>
      </c>
      <c r="K435">
        <v>1</v>
      </c>
      <c r="L435">
        <v>66.7</v>
      </c>
      <c r="M435">
        <v>0.3</v>
      </c>
      <c r="N435">
        <v>0.7</v>
      </c>
      <c r="O435">
        <v>50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0.3</v>
      </c>
      <c r="W435">
        <v>0.3</v>
      </c>
      <c r="X435">
        <v>0.3</v>
      </c>
      <c r="Y435">
        <v>0</v>
      </c>
      <c r="Z435">
        <v>0</v>
      </c>
      <c r="AA435">
        <v>2.8</v>
      </c>
      <c r="AB435">
        <v>0</v>
      </c>
      <c r="AC435">
        <v>0</v>
      </c>
      <c r="AD435">
        <v>-0.3</v>
      </c>
    </row>
    <row r="436" spans="1:30" x14ac:dyDescent="0.3">
      <c r="A436">
        <v>435</v>
      </c>
      <c r="B436" s="207" t="s">
        <v>488</v>
      </c>
      <c r="C436" t="s">
        <v>108</v>
      </c>
      <c r="D436">
        <v>22</v>
      </c>
      <c r="E436">
        <v>2</v>
      </c>
      <c r="F436">
        <v>1</v>
      </c>
      <c r="G436">
        <v>1</v>
      </c>
      <c r="H436">
        <v>3.5</v>
      </c>
      <c r="I436">
        <v>1</v>
      </c>
      <c r="J436">
        <v>0.5</v>
      </c>
      <c r="K436">
        <v>1.5</v>
      </c>
      <c r="L436">
        <v>33.299999999999997</v>
      </c>
      <c r="M436">
        <v>0</v>
      </c>
      <c r="N436">
        <v>1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1</v>
      </c>
      <c r="AB436">
        <v>0</v>
      </c>
      <c r="AC436">
        <v>0</v>
      </c>
      <c r="AD436">
        <v>-1.5</v>
      </c>
    </row>
    <row r="437" spans="1:30" x14ac:dyDescent="0.3">
      <c r="A437">
        <v>436</v>
      </c>
      <c r="B437" s="207" t="s">
        <v>581</v>
      </c>
      <c r="C437" t="s">
        <v>102</v>
      </c>
      <c r="D437">
        <v>20</v>
      </c>
      <c r="E437">
        <v>4</v>
      </c>
      <c r="F437">
        <v>4</v>
      </c>
      <c r="G437">
        <v>0</v>
      </c>
      <c r="H437">
        <v>3.4</v>
      </c>
      <c r="I437">
        <v>1.8</v>
      </c>
      <c r="J437">
        <v>0.8</v>
      </c>
      <c r="K437">
        <v>1.3</v>
      </c>
      <c r="L437">
        <v>60</v>
      </c>
      <c r="M437">
        <v>0.3</v>
      </c>
      <c r="N437">
        <v>0.3</v>
      </c>
      <c r="O437">
        <v>100</v>
      </c>
      <c r="P437">
        <v>0</v>
      </c>
      <c r="Q437">
        <v>0</v>
      </c>
      <c r="R437">
        <v>0</v>
      </c>
      <c r="S437">
        <v>0.3</v>
      </c>
      <c r="T437">
        <v>0.8</v>
      </c>
      <c r="U437">
        <v>1</v>
      </c>
      <c r="V437">
        <v>1.3</v>
      </c>
      <c r="W437">
        <v>0.3</v>
      </c>
      <c r="X437">
        <v>0.3</v>
      </c>
      <c r="Y437">
        <v>0</v>
      </c>
      <c r="Z437">
        <v>1</v>
      </c>
      <c r="AA437">
        <v>5.3</v>
      </c>
      <c r="AB437">
        <v>0</v>
      </c>
      <c r="AC437">
        <v>0</v>
      </c>
      <c r="AD437">
        <v>4</v>
      </c>
    </row>
    <row r="438" spans="1:30" x14ac:dyDescent="0.3">
      <c r="A438">
        <v>437</v>
      </c>
      <c r="B438" s="207" t="s">
        <v>2502</v>
      </c>
      <c r="C438" t="s">
        <v>141</v>
      </c>
      <c r="D438">
        <v>27</v>
      </c>
      <c r="E438">
        <v>4</v>
      </c>
      <c r="F438">
        <v>1</v>
      </c>
      <c r="G438">
        <v>3</v>
      </c>
      <c r="H438">
        <v>3.4</v>
      </c>
      <c r="I438">
        <v>0.5</v>
      </c>
      <c r="J438">
        <v>0.3</v>
      </c>
      <c r="K438">
        <v>0.3</v>
      </c>
      <c r="L438">
        <v>100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0.5</v>
      </c>
      <c r="T438">
        <v>0.5</v>
      </c>
      <c r="U438">
        <v>1</v>
      </c>
      <c r="V438">
        <v>0.3</v>
      </c>
      <c r="W438">
        <v>0.5</v>
      </c>
      <c r="X438">
        <v>0</v>
      </c>
      <c r="Y438">
        <v>0</v>
      </c>
      <c r="Z438">
        <v>0</v>
      </c>
      <c r="AA438">
        <v>1.6</v>
      </c>
      <c r="AB438">
        <v>0</v>
      </c>
      <c r="AC438">
        <v>0</v>
      </c>
      <c r="AD438">
        <v>5</v>
      </c>
    </row>
    <row r="439" spans="1:30" x14ac:dyDescent="0.3">
      <c r="A439">
        <v>438</v>
      </c>
      <c r="B439" s="207" t="s">
        <v>392</v>
      </c>
      <c r="C439" t="s">
        <v>94</v>
      </c>
      <c r="D439">
        <v>23</v>
      </c>
      <c r="E439">
        <v>2</v>
      </c>
      <c r="F439">
        <v>2</v>
      </c>
      <c r="G439">
        <v>0</v>
      </c>
      <c r="H439">
        <v>3.2</v>
      </c>
      <c r="I439">
        <v>1</v>
      </c>
      <c r="J439">
        <v>0.5</v>
      </c>
      <c r="K439">
        <v>1</v>
      </c>
      <c r="L439">
        <v>50</v>
      </c>
      <c r="M439">
        <v>0</v>
      </c>
      <c r="N439">
        <v>0.5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0.5</v>
      </c>
      <c r="U439">
        <v>0.5</v>
      </c>
      <c r="V439">
        <v>0</v>
      </c>
      <c r="W439">
        <v>0</v>
      </c>
      <c r="X439">
        <v>0</v>
      </c>
      <c r="Y439">
        <v>0.5</v>
      </c>
      <c r="Z439">
        <v>0</v>
      </c>
      <c r="AA439">
        <v>3.1</v>
      </c>
      <c r="AB439">
        <v>0</v>
      </c>
      <c r="AC439">
        <v>0</v>
      </c>
      <c r="AD439">
        <v>-2</v>
      </c>
    </row>
    <row r="440" spans="1:30" x14ac:dyDescent="0.3">
      <c r="A440">
        <v>439</v>
      </c>
      <c r="B440" s="207" t="s">
        <v>497</v>
      </c>
      <c r="C440" t="s">
        <v>58</v>
      </c>
      <c r="D440">
        <v>21</v>
      </c>
      <c r="E440">
        <v>3</v>
      </c>
      <c r="F440">
        <v>1</v>
      </c>
      <c r="G440">
        <v>2</v>
      </c>
      <c r="H440">
        <v>3.2</v>
      </c>
      <c r="I440">
        <v>1.3</v>
      </c>
      <c r="J440">
        <v>0.7</v>
      </c>
      <c r="K440">
        <v>1.7</v>
      </c>
      <c r="L440">
        <v>40</v>
      </c>
      <c r="M440">
        <v>0</v>
      </c>
      <c r="N440">
        <v>0.3</v>
      </c>
      <c r="O440">
        <v>0</v>
      </c>
      <c r="P440">
        <v>0</v>
      </c>
      <c r="Q440">
        <v>0</v>
      </c>
      <c r="R440">
        <v>0</v>
      </c>
      <c r="S440">
        <v>0.3</v>
      </c>
      <c r="T440">
        <v>0</v>
      </c>
      <c r="U440">
        <v>0.3</v>
      </c>
      <c r="V440">
        <v>0.7</v>
      </c>
      <c r="W440">
        <v>0</v>
      </c>
      <c r="X440">
        <v>0.7</v>
      </c>
      <c r="Y440">
        <v>0</v>
      </c>
      <c r="Z440">
        <v>0</v>
      </c>
      <c r="AA440">
        <v>4.7</v>
      </c>
      <c r="AB440">
        <v>0</v>
      </c>
      <c r="AC440">
        <v>0</v>
      </c>
      <c r="AD440">
        <v>-0.7</v>
      </c>
    </row>
    <row r="441" spans="1:30" x14ac:dyDescent="0.3">
      <c r="A441">
        <v>440</v>
      </c>
      <c r="B441" s="207" t="s">
        <v>449</v>
      </c>
      <c r="C441" t="s">
        <v>139</v>
      </c>
      <c r="D441">
        <v>20</v>
      </c>
      <c r="E441">
        <v>4</v>
      </c>
      <c r="F441">
        <v>3</v>
      </c>
      <c r="G441">
        <v>1</v>
      </c>
      <c r="H441">
        <v>3.1</v>
      </c>
      <c r="I441">
        <v>2.8</v>
      </c>
      <c r="J441">
        <v>1</v>
      </c>
      <c r="K441">
        <v>1.5</v>
      </c>
      <c r="L441">
        <v>66.7</v>
      </c>
      <c r="M441">
        <v>0.8</v>
      </c>
      <c r="N441">
        <v>1</v>
      </c>
      <c r="O441">
        <v>75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0.3</v>
      </c>
      <c r="W441">
        <v>0</v>
      </c>
      <c r="X441">
        <v>0</v>
      </c>
      <c r="Y441">
        <v>0</v>
      </c>
      <c r="Z441">
        <v>0.3</v>
      </c>
      <c r="AA441">
        <v>3.1</v>
      </c>
      <c r="AB441">
        <v>0</v>
      </c>
      <c r="AC441">
        <v>0</v>
      </c>
      <c r="AD441">
        <v>1.5</v>
      </c>
    </row>
    <row r="442" spans="1:30" x14ac:dyDescent="0.3">
      <c r="A442">
        <v>441</v>
      </c>
      <c r="B442" s="207" t="s">
        <v>364</v>
      </c>
      <c r="C442" t="s">
        <v>125</v>
      </c>
      <c r="D442">
        <v>24</v>
      </c>
      <c r="E442">
        <v>4</v>
      </c>
      <c r="F442">
        <v>2</v>
      </c>
      <c r="G442">
        <v>2</v>
      </c>
      <c r="H442">
        <v>3.1</v>
      </c>
      <c r="I442">
        <v>1.5</v>
      </c>
      <c r="J442">
        <v>0.5</v>
      </c>
      <c r="K442">
        <v>1.5</v>
      </c>
      <c r="L442">
        <v>33.299999999999997</v>
      </c>
      <c r="M442">
        <v>0.5</v>
      </c>
      <c r="N442">
        <v>1</v>
      </c>
      <c r="O442">
        <v>50</v>
      </c>
      <c r="P442">
        <v>0</v>
      </c>
      <c r="Q442">
        <v>0</v>
      </c>
      <c r="R442">
        <v>0</v>
      </c>
      <c r="S442">
        <v>0.3</v>
      </c>
      <c r="T442">
        <v>0.3</v>
      </c>
      <c r="U442">
        <v>0.5</v>
      </c>
      <c r="V442">
        <v>0</v>
      </c>
      <c r="W442">
        <v>0.3</v>
      </c>
      <c r="X442">
        <v>0.3</v>
      </c>
      <c r="Y442">
        <v>0</v>
      </c>
      <c r="Z442">
        <v>0.3</v>
      </c>
      <c r="AA442">
        <v>2.6</v>
      </c>
      <c r="AB442">
        <v>0</v>
      </c>
      <c r="AC442">
        <v>0</v>
      </c>
      <c r="AD442">
        <v>0.3</v>
      </c>
    </row>
    <row r="443" spans="1:30" x14ac:dyDescent="0.3">
      <c r="A443">
        <v>442</v>
      </c>
      <c r="B443" s="207" t="s">
        <v>347</v>
      </c>
      <c r="C443" t="s">
        <v>58</v>
      </c>
      <c r="D443">
        <v>25</v>
      </c>
      <c r="E443">
        <v>1</v>
      </c>
      <c r="F443">
        <v>0</v>
      </c>
      <c r="G443">
        <v>1</v>
      </c>
      <c r="H443">
        <v>3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1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1.2</v>
      </c>
      <c r="AB443">
        <v>0</v>
      </c>
      <c r="AC443">
        <v>0</v>
      </c>
      <c r="AD443">
        <v>4</v>
      </c>
    </row>
    <row r="444" spans="1:30" x14ac:dyDescent="0.3">
      <c r="A444">
        <v>443</v>
      </c>
      <c r="B444" s="207" t="s">
        <v>415</v>
      </c>
      <c r="C444" t="s">
        <v>110</v>
      </c>
      <c r="D444">
        <v>20</v>
      </c>
      <c r="E444">
        <v>3</v>
      </c>
      <c r="F444">
        <v>2</v>
      </c>
      <c r="G444">
        <v>1</v>
      </c>
      <c r="H444">
        <v>2.9</v>
      </c>
      <c r="I444">
        <v>0.7</v>
      </c>
      <c r="J444">
        <v>0.3</v>
      </c>
      <c r="K444">
        <v>0.7</v>
      </c>
      <c r="L444">
        <v>50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0.3</v>
      </c>
      <c r="Y444">
        <v>0</v>
      </c>
      <c r="Z444">
        <v>0.3</v>
      </c>
      <c r="AA444">
        <v>1.7</v>
      </c>
      <c r="AB444">
        <v>0</v>
      </c>
      <c r="AC444">
        <v>0</v>
      </c>
      <c r="AD444">
        <v>-4.7</v>
      </c>
    </row>
    <row r="445" spans="1:30" x14ac:dyDescent="0.3">
      <c r="A445">
        <v>444</v>
      </c>
      <c r="B445" s="207" t="s">
        <v>300</v>
      </c>
      <c r="C445" t="s">
        <v>92</v>
      </c>
      <c r="D445">
        <v>21</v>
      </c>
      <c r="E445">
        <v>2</v>
      </c>
      <c r="F445">
        <v>1</v>
      </c>
      <c r="G445">
        <v>1</v>
      </c>
      <c r="H445">
        <v>2.8</v>
      </c>
      <c r="I445">
        <v>1.5</v>
      </c>
      <c r="J445">
        <v>0.5</v>
      </c>
      <c r="K445">
        <v>2</v>
      </c>
      <c r="L445">
        <v>25</v>
      </c>
      <c r="M445">
        <v>0.5</v>
      </c>
      <c r="N445">
        <v>2</v>
      </c>
      <c r="O445">
        <v>25</v>
      </c>
      <c r="P445">
        <v>0</v>
      </c>
      <c r="Q445">
        <v>0</v>
      </c>
      <c r="R445">
        <v>0</v>
      </c>
      <c r="S445">
        <v>0.5</v>
      </c>
      <c r="T445">
        <v>0</v>
      </c>
      <c r="U445">
        <v>0.5</v>
      </c>
      <c r="V445">
        <v>0</v>
      </c>
      <c r="W445">
        <v>0</v>
      </c>
      <c r="X445">
        <v>0</v>
      </c>
      <c r="Y445">
        <v>0</v>
      </c>
      <c r="Z445">
        <v>0.5</v>
      </c>
      <c r="AA445">
        <v>2.1</v>
      </c>
      <c r="AB445">
        <v>0</v>
      </c>
      <c r="AC445">
        <v>0</v>
      </c>
      <c r="AD445">
        <v>-2</v>
      </c>
    </row>
    <row r="446" spans="1:30" x14ac:dyDescent="0.3">
      <c r="A446">
        <v>445</v>
      </c>
      <c r="B446" s="207" t="s">
        <v>431</v>
      </c>
      <c r="C446" t="s">
        <v>88</v>
      </c>
      <c r="D446">
        <v>27</v>
      </c>
      <c r="E446">
        <v>5</v>
      </c>
      <c r="F446">
        <v>3</v>
      </c>
      <c r="G446">
        <v>2</v>
      </c>
      <c r="H446">
        <v>2.8</v>
      </c>
      <c r="I446">
        <v>0</v>
      </c>
      <c r="J446">
        <v>0</v>
      </c>
      <c r="K446">
        <v>0.4</v>
      </c>
      <c r="L446">
        <v>0</v>
      </c>
      <c r="M446">
        <v>0</v>
      </c>
      <c r="N446">
        <v>0.4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0.8</v>
      </c>
      <c r="U446">
        <v>0.8</v>
      </c>
      <c r="V446">
        <v>0.4</v>
      </c>
      <c r="W446">
        <v>0.2</v>
      </c>
      <c r="X446">
        <v>0</v>
      </c>
      <c r="Y446">
        <v>0</v>
      </c>
      <c r="Z446">
        <v>0.6</v>
      </c>
      <c r="AA446">
        <v>1.4</v>
      </c>
      <c r="AB446">
        <v>0</v>
      </c>
      <c r="AC446">
        <v>0</v>
      </c>
      <c r="AD446">
        <v>-0.2</v>
      </c>
    </row>
    <row r="447" spans="1:30" x14ac:dyDescent="0.3">
      <c r="A447">
        <v>446</v>
      </c>
      <c r="B447" s="207" t="s">
        <v>461</v>
      </c>
      <c r="C447" t="s">
        <v>92</v>
      </c>
      <c r="D447">
        <v>22</v>
      </c>
      <c r="E447">
        <v>1</v>
      </c>
      <c r="F447">
        <v>0</v>
      </c>
      <c r="G447">
        <v>1</v>
      </c>
      <c r="H447">
        <v>2.6</v>
      </c>
      <c r="I447">
        <v>3</v>
      </c>
      <c r="J447">
        <v>1</v>
      </c>
      <c r="K447">
        <v>1</v>
      </c>
      <c r="L447">
        <v>100</v>
      </c>
      <c r="M447">
        <v>1</v>
      </c>
      <c r="N447">
        <v>1</v>
      </c>
      <c r="O447">
        <v>100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3</v>
      </c>
      <c r="AB447">
        <v>0</v>
      </c>
      <c r="AC447">
        <v>0</v>
      </c>
      <c r="AD447">
        <v>2</v>
      </c>
    </row>
    <row r="448" spans="1:30" x14ac:dyDescent="0.3">
      <c r="A448">
        <v>447</v>
      </c>
      <c r="B448" s="207" t="s">
        <v>269</v>
      </c>
      <c r="C448" t="s">
        <v>157</v>
      </c>
      <c r="D448">
        <v>34</v>
      </c>
      <c r="E448">
        <v>1</v>
      </c>
      <c r="F448">
        <v>1</v>
      </c>
      <c r="G448">
        <v>0</v>
      </c>
      <c r="H448">
        <v>2.4</v>
      </c>
      <c r="I448">
        <v>0</v>
      </c>
      <c r="J448">
        <v>0</v>
      </c>
      <c r="K448">
        <v>4</v>
      </c>
      <c r="L448">
        <v>0</v>
      </c>
      <c r="M448">
        <v>0</v>
      </c>
      <c r="N448">
        <v>3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-5</v>
      </c>
    </row>
    <row r="449" spans="1:30" x14ac:dyDescent="0.3">
      <c r="A449">
        <v>448</v>
      </c>
      <c r="B449" s="207" t="s">
        <v>326</v>
      </c>
      <c r="C449" t="s">
        <v>104</v>
      </c>
      <c r="D449">
        <v>24</v>
      </c>
      <c r="E449">
        <v>2</v>
      </c>
      <c r="F449">
        <v>1</v>
      </c>
      <c r="G449">
        <v>1</v>
      </c>
      <c r="H449">
        <v>2.2999999999999998</v>
      </c>
      <c r="I449">
        <v>0</v>
      </c>
      <c r="J449">
        <v>0</v>
      </c>
      <c r="K449">
        <v>0.5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-1.5</v>
      </c>
    </row>
    <row r="450" spans="1:30" x14ac:dyDescent="0.3">
      <c r="A450">
        <v>449</v>
      </c>
      <c r="B450" s="207" t="s">
        <v>424</v>
      </c>
      <c r="C450" t="s">
        <v>146</v>
      </c>
      <c r="D450">
        <v>29</v>
      </c>
      <c r="E450">
        <v>4</v>
      </c>
      <c r="F450">
        <v>1</v>
      </c>
      <c r="G450">
        <v>3</v>
      </c>
      <c r="H450">
        <v>2.2999999999999998</v>
      </c>
      <c r="I450">
        <v>0.8</v>
      </c>
      <c r="J450">
        <v>0.3</v>
      </c>
      <c r="K450">
        <v>0.8</v>
      </c>
      <c r="L450">
        <v>33.299999999999997</v>
      </c>
      <c r="M450">
        <v>0.3</v>
      </c>
      <c r="N450">
        <v>0.8</v>
      </c>
      <c r="O450">
        <v>33.299999999999997</v>
      </c>
      <c r="P450">
        <v>0</v>
      </c>
      <c r="Q450">
        <v>0</v>
      </c>
      <c r="R450">
        <v>0</v>
      </c>
      <c r="S450">
        <v>0</v>
      </c>
      <c r="T450">
        <v>0.8</v>
      </c>
      <c r="U450">
        <v>0.8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1.7</v>
      </c>
      <c r="AB450">
        <v>0</v>
      </c>
      <c r="AC450">
        <v>0</v>
      </c>
      <c r="AD450">
        <v>1.3</v>
      </c>
    </row>
    <row r="451" spans="1:30" x14ac:dyDescent="0.3">
      <c r="A451">
        <v>450</v>
      </c>
      <c r="B451" s="207" t="s">
        <v>463</v>
      </c>
      <c r="C451" t="s">
        <v>139</v>
      </c>
      <c r="D451">
        <v>34</v>
      </c>
      <c r="E451">
        <v>8</v>
      </c>
      <c r="F451">
        <v>4</v>
      </c>
      <c r="G451">
        <v>4</v>
      </c>
      <c r="H451">
        <v>2.2999999999999998</v>
      </c>
      <c r="I451">
        <v>0.8</v>
      </c>
      <c r="J451">
        <v>0.4</v>
      </c>
      <c r="K451">
        <v>0.5</v>
      </c>
      <c r="L451">
        <v>75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0.4</v>
      </c>
      <c r="U451">
        <v>0.4</v>
      </c>
      <c r="V451">
        <v>0.9</v>
      </c>
      <c r="W451">
        <v>0.4</v>
      </c>
      <c r="X451">
        <v>0</v>
      </c>
      <c r="Y451">
        <v>0</v>
      </c>
      <c r="Z451">
        <v>0.3</v>
      </c>
      <c r="AA451">
        <v>2.1</v>
      </c>
      <c r="AB451">
        <v>0</v>
      </c>
      <c r="AC451">
        <v>0</v>
      </c>
      <c r="AD451">
        <v>0.5</v>
      </c>
    </row>
    <row r="452" spans="1:30" x14ac:dyDescent="0.3">
      <c r="A452">
        <v>451</v>
      </c>
      <c r="B452" s="207" t="s">
        <v>493</v>
      </c>
      <c r="C452" t="s">
        <v>104</v>
      </c>
      <c r="D452">
        <v>24</v>
      </c>
      <c r="E452">
        <v>1</v>
      </c>
      <c r="F452">
        <v>1</v>
      </c>
      <c r="G452">
        <v>0</v>
      </c>
      <c r="H452">
        <v>2.2999999999999998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1</v>
      </c>
      <c r="X452">
        <v>0</v>
      </c>
      <c r="Y452">
        <v>0</v>
      </c>
      <c r="Z452">
        <v>0</v>
      </c>
      <c r="AA452">
        <v>-1</v>
      </c>
      <c r="AB452">
        <v>0</v>
      </c>
      <c r="AC452">
        <v>0</v>
      </c>
      <c r="AD452">
        <v>-5</v>
      </c>
    </row>
    <row r="453" spans="1:30" x14ac:dyDescent="0.3">
      <c r="A453">
        <v>452</v>
      </c>
      <c r="B453" s="207" t="s">
        <v>2270</v>
      </c>
      <c r="C453" t="s">
        <v>113</v>
      </c>
      <c r="D453">
        <v>26</v>
      </c>
      <c r="E453">
        <v>6</v>
      </c>
      <c r="F453">
        <v>4</v>
      </c>
      <c r="G453">
        <v>2</v>
      </c>
      <c r="H453">
        <v>2.2000000000000002</v>
      </c>
      <c r="I453">
        <v>0.3</v>
      </c>
      <c r="J453">
        <v>0.2</v>
      </c>
      <c r="K453">
        <v>1.2</v>
      </c>
      <c r="L453">
        <v>14.3</v>
      </c>
      <c r="M453">
        <v>0</v>
      </c>
      <c r="N453">
        <v>0.5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0.7</v>
      </c>
      <c r="U453">
        <v>0.7</v>
      </c>
      <c r="V453">
        <v>0</v>
      </c>
      <c r="W453">
        <v>0.3</v>
      </c>
      <c r="X453">
        <v>0</v>
      </c>
      <c r="Y453">
        <v>0.2</v>
      </c>
      <c r="Z453">
        <v>0.3</v>
      </c>
      <c r="AA453">
        <v>1.3</v>
      </c>
      <c r="AB453">
        <v>0</v>
      </c>
      <c r="AC453">
        <v>0</v>
      </c>
      <c r="AD453">
        <v>-2.7</v>
      </c>
    </row>
    <row r="454" spans="1:30" x14ac:dyDescent="0.3">
      <c r="A454">
        <v>453</v>
      </c>
      <c r="B454" s="207" t="s">
        <v>332</v>
      </c>
      <c r="C454" t="s">
        <v>139</v>
      </c>
      <c r="D454">
        <v>34</v>
      </c>
      <c r="E454">
        <v>1</v>
      </c>
      <c r="F454">
        <v>1</v>
      </c>
      <c r="G454">
        <v>0</v>
      </c>
      <c r="H454">
        <v>1.8</v>
      </c>
      <c r="I454">
        <v>2</v>
      </c>
      <c r="J454">
        <v>1</v>
      </c>
      <c r="K454">
        <v>1</v>
      </c>
      <c r="L454">
        <v>100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1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3.2</v>
      </c>
      <c r="AB454">
        <v>0</v>
      </c>
      <c r="AC454">
        <v>0</v>
      </c>
      <c r="AD454">
        <v>1</v>
      </c>
    </row>
    <row r="455" spans="1:30" x14ac:dyDescent="0.3">
      <c r="A455">
        <v>454</v>
      </c>
      <c r="B455" s="207" t="s">
        <v>388</v>
      </c>
      <c r="C455" t="s">
        <v>30</v>
      </c>
      <c r="D455">
        <v>23</v>
      </c>
      <c r="E455">
        <v>1</v>
      </c>
      <c r="F455">
        <v>0</v>
      </c>
      <c r="G455">
        <v>1</v>
      </c>
      <c r="H455">
        <v>1.5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</row>
    <row r="456" spans="1:30" x14ac:dyDescent="0.3">
      <c r="A456">
        <v>455</v>
      </c>
      <c r="B456" s="207" t="s">
        <v>462</v>
      </c>
      <c r="C456" t="s">
        <v>110</v>
      </c>
      <c r="D456">
        <v>27</v>
      </c>
      <c r="E456">
        <v>2</v>
      </c>
      <c r="F456">
        <v>1</v>
      </c>
      <c r="G456">
        <v>1</v>
      </c>
      <c r="H456">
        <v>1.4</v>
      </c>
      <c r="I456">
        <v>0</v>
      </c>
      <c r="J456">
        <v>0</v>
      </c>
      <c r="K456">
        <v>0.5</v>
      </c>
      <c r="L456">
        <v>0</v>
      </c>
      <c r="M456">
        <v>0</v>
      </c>
      <c r="N456">
        <v>0.5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1</v>
      </c>
      <c r="AA456">
        <v>0</v>
      </c>
      <c r="AB456">
        <v>0</v>
      </c>
      <c r="AC456">
        <v>0</v>
      </c>
      <c r="AD456">
        <v>-2.5</v>
      </c>
    </row>
    <row r="457" spans="1:30" x14ac:dyDescent="0.3">
      <c r="A457">
        <v>456</v>
      </c>
      <c r="B457" s="207" t="s">
        <v>578</v>
      </c>
      <c r="C457" t="s">
        <v>137</v>
      </c>
      <c r="D457">
        <v>24</v>
      </c>
      <c r="E457">
        <v>1</v>
      </c>
      <c r="F457">
        <v>0</v>
      </c>
      <c r="G457">
        <v>1</v>
      </c>
      <c r="H457">
        <v>0.2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</row>
    <row r="458" spans="1:30" x14ac:dyDescent="0.3">
      <c r="B458" s="207"/>
    </row>
    <row r="459" spans="1:30" x14ac:dyDescent="0.3">
      <c r="B459" s="207"/>
    </row>
    <row r="460" spans="1:30" x14ac:dyDescent="0.3">
      <c r="B460" s="207"/>
    </row>
    <row r="461" spans="1:30" x14ac:dyDescent="0.3">
      <c r="B461" s="207"/>
    </row>
    <row r="462" spans="1:30" x14ac:dyDescent="0.3">
      <c r="B462" s="207"/>
    </row>
    <row r="463" spans="1:30" x14ac:dyDescent="0.3">
      <c r="B463" s="207"/>
    </row>
    <row r="464" spans="1:30" x14ac:dyDescent="0.3">
      <c r="B464" s="207"/>
    </row>
    <row r="465" spans="2:2" x14ac:dyDescent="0.3">
      <c r="B465" s="207"/>
    </row>
    <row r="466" spans="2:2" x14ac:dyDescent="0.3">
      <c r="B466" s="207"/>
    </row>
    <row r="467" spans="2:2" x14ac:dyDescent="0.3">
      <c r="B467" s="207"/>
    </row>
    <row r="468" spans="2:2" x14ac:dyDescent="0.3">
      <c r="B468" s="207"/>
    </row>
    <row r="469" spans="2:2" x14ac:dyDescent="0.3">
      <c r="B469" s="207"/>
    </row>
    <row r="470" spans="2:2" x14ac:dyDescent="0.3">
      <c r="B470" s="207"/>
    </row>
    <row r="471" spans="2:2" x14ac:dyDescent="0.3">
      <c r="B471" s="207"/>
    </row>
    <row r="472" spans="2:2" x14ac:dyDescent="0.3">
      <c r="B472" s="207"/>
    </row>
    <row r="473" spans="2:2" x14ac:dyDescent="0.3">
      <c r="B473" s="207"/>
    </row>
    <row r="474" spans="2:2" x14ac:dyDescent="0.3">
      <c r="B474" s="207"/>
    </row>
    <row r="475" spans="2:2" x14ac:dyDescent="0.3">
      <c r="B475" s="207"/>
    </row>
    <row r="476" spans="2:2" x14ac:dyDescent="0.3">
      <c r="B476" s="207"/>
    </row>
    <row r="477" spans="2:2" x14ac:dyDescent="0.3">
      <c r="B477" s="207"/>
    </row>
    <row r="478" spans="2:2" x14ac:dyDescent="0.3">
      <c r="B478" s="207"/>
    </row>
    <row r="479" spans="2:2" x14ac:dyDescent="0.3">
      <c r="B479" s="207"/>
    </row>
    <row r="480" spans="2:2" x14ac:dyDescent="0.3">
      <c r="B480" s="207"/>
    </row>
    <row r="481" spans="2:2" x14ac:dyDescent="0.3">
      <c r="B481" s="207"/>
    </row>
  </sheetData>
  <autoFilter ref="A1:AD440" xr:uid="{E1C72ACC-6F38-44AC-83D4-69C745DDBA5A}">
    <sortState xmlns:xlrd2="http://schemas.microsoft.com/office/spreadsheetml/2017/richdata2" ref="A2:AD440">
      <sortCondition ref="A1:A440"/>
    </sortState>
  </autoFilter>
  <hyperlinks>
    <hyperlink ref="A1" r:id="rId1" xr:uid="{F19C19B4-D686-4AD9-965B-3E9BDEBD0C7A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E0DB-7229-4103-A6B6-F0FB6A08F929}">
  <sheetPr codeName="Sheet9"/>
  <dimension ref="A1:BC465"/>
  <sheetViews>
    <sheetView workbookViewId="0">
      <pane ySplit="1" topLeftCell="A414" activePane="bottomLeft" state="frozen"/>
      <selection activeCell="I1" sqref="I1"/>
      <selection pane="bottomLeft" activeCell="AE3" sqref="AE3"/>
    </sheetView>
  </sheetViews>
  <sheetFormatPr defaultRowHeight="14.4" x14ac:dyDescent="0.3"/>
  <cols>
    <col min="1" max="1" width="4" bestFit="1" customWidth="1"/>
    <col min="2" max="3" width="8.77734375" customWidth="1"/>
    <col min="4" max="4" width="6.5546875" bestFit="1" customWidth="1"/>
    <col min="5" max="5" width="8.77734375" style="163" customWidth="1"/>
    <col min="6" max="7" width="8.77734375" style="2" customWidth="1"/>
    <col min="8" max="11" width="8.77734375" customWidth="1"/>
    <col min="12" max="12" width="5.5546875" bestFit="1" customWidth="1"/>
    <col min="13" max="13" width="6.21875" bestFit="1" customWidth="1"/>
    <col min="14" max="14" width="6.44140625" bestFit="1" customWidth="1"/>
    <col min="15" max="15" width="6.33203125" bestFit="1" customWidth="1"/>
    <col min="16" max="19" width="8.77734375" customWidth="1"/>
    <col min="20" max="20" width="6.6640625" bestFit="1" customWidth="1"/>
    <col min="21" max="21" width="7.88671875" bestFit="1" customWidth="1"/>
    <col min="22" max="23" width="4.33203125" style="80" customWidth="1"/>
    <col min="24" max="24" width="3" style="80" bestFit="1" customWidth="1"/>
    <col min="25" max="25" width="3" style="80" customWidth="1"/>
    <col min="26" max="26" width="5.44140625" style="2" bestFit="1" customWidth="1"/>
    <col min="27" max="27" width="4.109375" style="2" bestFit="1" customWidth="1"/>
    <col min="28" max="28" width="4" style="2" bestFit="1" customWidth="1"/>
    <col min="29" max="29" width="4.5546875" style="2" bestFit="1" customWidth="1"/>
    <col min="30" max="30" width="4.109375" style="2" bestFit="1" customWidth="1"/>
    <col min="31" max="31" width="4.5546875" style="2" bestFit="1" customWidth="1"/>
    <col min="32" max="32" width="4.33203125" style="2" bestFit="1" customWidth="1"/>
    <col min="33" max="33" width="4.44140625" style="2" bestFit="1" customWidth="1"/>
    <col min="34" max="34" width="4.21875" style="2" bestFit="1" customWidth="1"/>
    <col min="35" max="35" width="3.88671875" style="2" bestFit="1" customWidth="1"/>
    <col min="36" max="36" width="4.33203125" style="2" bestFit="1" customWidth="1"/>
    <col min="37" max="37" width="4.88671875" style="2" bestFit="1" customWidth="1"/>
    <col min="38" max="38" width="4.109375" style="2" bestFit="1" customWidth="1"/>
    <col min="39" max="39" width="5" style="2" bestFit="1" customWidth="1"/>
    <col min="40" max="40" width="4.5546875" style="2" bestFit="1" customWidth="1"/>
    <col min="41" max="41" width="3.88671875" style="2" bestFit="1" customWidth="1"/>
    <col min="42" max="42" width="5" style="2" bestFit="1" customWidth="1"/>
    <col min="43" max="43" width="4.44140625" style="2" bestFit="1" customWidth="1"/>
    <col min="44" max="44" width="4.5546875" style="2" bestFit="1" customWidth="1"/>
    <col min="45" max="45" width="4.44140625" style="2" bestFit="1" customWidth="1"/>
    <col min="46" max="46" width="4.109375" style="2" bestFit="1" customWidth="1"/>
    <col min="47" max="47" width="5.33203125" style="2" bestFit="1" customWidth="1"/>
    <col min="48" max="48" width="4.88671875" style="2" bestFit="1" customWidth="1"/>
    <col min="49" max="49" width="4.5546875" style="2" bestFit="1" customWidth="1"/>
    <col min="50" max="50" width="4.44140625" style="2" bestFit="1" customWidth="1"/>
    <col min="51" max="51" width="4" style="2" bestFit="1" customWidth="1"/>
    <col min="52" max="52" width="4.44140625" style="2" bestFit="1" customWidth="1"/>
    <col min="53" max="53" width="4.33203125" style="2" bestFit="1" customWidth="1"/>
    <col min="54" max="54" width="4.44140625" style="2" bestFit="1" customWidth="1"/>
    <col min="55" max="55" width="3.88671875" style="2" bestFit="1" customWidth="1"/>
  </cols>
  <sheetData>
    <row r="1" spans="1:55" x14ac:dyDescent="0.3">
      <c r="B1" t="s">
        <v>0</v>
      </c>
      <c r="C1" t="s">
        <v>1</v>
      </c>
      <c r="D1" t="s">
        <v>2</v>
      </c>
      <c r="E1" s="163" t="s">
        <v>595</v>
      </c>
      <c r="F1" s="2" t="s">
        <v>596</v>
      </c>
      <c r="G1" s="2" t="s">
        <v>597</v>
      </c>
      <c r="H1" t="s">
        <v>598</v>
      </c>
      <c r="I1" t="s">
        <v>599</v>
      </c>
      <c r="J1" t="s">
        <v>600</v>
      </c>
      <c r="K1" t="s">
        <v>601</v>
      </c>
      <c r="L1" t="s">
        <v>3</v>
      </c>
      <c r="M1" t="s">
        <v>7</v>
      </c>
      <c r="N1" t="s">
        <v>19</v>
      </c>
      <c r="O1" t="s">
        <v>20</v>
      </c>
      <c r="P1" t="s">
        <v>602</v>
      </c>
      <c r="Q1" t="s">
        <v>603</v>
      </c>
      <c r="R1" t="s">
        <v>604</v>
      </c>
      <c r="S1" t="s">
        <v>605</v>
      </c>
      <c r="T1" t="s">
        <v>606</v>
      </c>
      <c r="U1" t="s">
        <v>607</v>
      </c>
      <c r="V1" s="80" t="s">
        <v>2176</v>
      </c>
      <c r="W1" s="80" t="s">
        <v>2177</v>
      </c>
      <c r="Z1" s="202" t="s">
        <v>58</v>
      </c>
      <c r="AA1" s="202" t="s">
        <v>90</v>
      </c>
      <c r="AB1" s="202" t="s">
        <v>104</v>
      </c>
      <c r="AC1" s="202" t="s">
        <v>139</v>
      </c>
      <c r="AD1" s="202" t="s">
        <v>131</v>
      </c>
      <c r="AE1" s="202" t="s">
        <v>98</v>
      </c>
      <c r="AF1" s="202" t="s">
        <v>125</v>
      </c>
      <c r="AG1" s="202" t="s">
        <v>102</v>
      </c>
      <c r="AH1" s="202" t="s">
        <v>122</v>
      </c>
      <c r="AI1" s="202" t="s">
        <v>30</v>
      </c>
      <c r="AJ1" s="202" t="s">
        <v>113</v>
      </c>
      <c r="AK1" s="202" t="s">
        <v>146</v>
      </c>
      <c r="AL1" s="202" t="s">
        <v>135</v>
      </c>
      <c r="AM1" s="202" t="s">
        <v>100</v>
      </c>
      <c r="AN1" s="202" t="s">
        <v>96</v>
      </c>
      <c r="AO1" s="202" t="s">
        <v>110</v>
      </c>
      <c r="AP1" s="202" t="s">
        <v>141</v>
      </c>
      <c r="AQ1" s="202" t="s">
        <v>137</v>
      </c>
      <c r="AR1" s="202" t="s">
        <v>44</v>
      </c>
      <c r="AS1" s="202" t="s">
        <v>71</v>
      </c>
      <c r="AT1" s="202" t="s">
        <v>116</v>
      </c>
      <c r="AU1" s="202" t="s">
        <v>92</v>
      </c>
      <c r="AV1" s="202" t="s">
        <v>129</v>
      </c>
      <c r="AW1" s="202" t="s">
        <v>119</v>
      </c>
      <c r="AX1" s="202" t="s">
        <v>157</v>
      </c>
      <c r="AY1" s="202" t="s">
        <v>94</v>
      </c>
      <c r="AZ1" s="202" t="s">
        <v>108</v>
      </c>
      <c r="BA1" s="202" t="s">
        <v>88</v>
      </c>
      <c r="BB1" s="202" t="s">
        <v>127</v>
      </c>
      <c r="BC1" s="202" t="s">
        <v>106</v>
      </c>
    </row>
    <row r="2" spans="1:55" x14ac:dyDescent="0.3">
      <c r="A2">
        <v>1</v>
      </c>
      <c r="B2" t="s">
        <v>586</v>
      </c>
      <c r="C2" t="s">
        <v>58</v>
      </c>
      <c r="D2">
        <v>22</v>
      </c>
      <c r="E2" s="163" t="s">
        <v>781</v>
      </c>
      <c r="F2" s="2">
        <v>179</v>
      </c>
      <c r="G2" s="2" t="s">
        <v>608</v>
      </c>
      <c r="H2" t="s">
        <v>609</v>
      </c>
      <c r="I2" t="s">
        <v>610</v>
      </c>
      <c r="J2" t="s">
        <v>610</v>
      </c>
      <c r="K2" t="s">
        <v>610</v>
      </c>
      <c r="L2">
        <v>1</v>
      </c>
      <c r="M2">
        <v>2</v>
      </c>
      <c r="N2">
        <v>1</v>
      </c>
      <c r="O2">
        <v>0</v>
      </c>
      <c r="P2">
        <v>-100</v>
      </c>
      <c r="Q2">
        <v>0</v>
      </c>
      <c r="R2">
        <v>33.299999999999997</v>
      </c>
      <c r="S2">
        <v>16.7</v>
      </c>
      <c r="T2">
        <v>100</v>
      </c>
      <c r="U2">
        <v>0</v>
      </c>
      <c r="V2" s="162" t="str">
        <f>LEFT(E2,1)</f>
        <v>6</v>
      </c>
      <c r="W2" s="162" t="str">
        <f>RIGHT(E2,2)</f>
        <v>-6</v>
      </c>
      <c r="X2" s="70">
        <f>IF(LEFT(W2,1)="-",((V2*12)+(RIGHT(W2,1))),((V2*12)+W2))</f>
        <v>78</v>
      </c>
      <c r="Y2" s="70"/>
      <c r="Z2" s="2">
        <f>AVERAGEIFS($F:$F,$C:$C,Z1)</f>
        <v>217.26666666666668</v>
      </c>
      <c r="AA2" s="2">
        <f t="shared" ref="AA2:AM2" si="0">AVERAGEIFS($F:$F,$C:$C,AA1)</f>
        <v>221</v>
      </c>
      <c r="AB2" s="2">
        <f t="shared" si="0"/>
        <v>209.73333333333332</v>
      </c>
      <c r="AC2" s="2">
        <f t="shared" si="0"/>
        <v>220.5625</v>
      </c>
      <c r="AD2" s="2">
        <f t="shared" si="0"/>
        <v>214.35714285714286</v>
      </c>
      <c r="AE2" s="2">
        <f t="shared" si="0"/>
        <v>210.0625</v>
      </c>
      <c r="AF2" s="2">
        <f t="shared" si="0"/>
        <v>218.78571428571428</v>
      </c>
      <c r="AG2" s="2">
        <f t="shared" si="0"/>
        <v>223.71428571428572</v>
      </c>
      <c r="AH2" s="2">
        <f t="shared" si="0"/>
        <v>217.88235294117646</v>
      </c>
      <c r="AI2" s="2">
        <f t="shared" si="0"/>
        <v>216.2</v>
      </c>
      <c r="AJ2" s="2">
        <f t="shared" si="0"/>
        <v>214.5625</v>
      </c>
      <c r="AK2" s="2">
        <f t="shared" si="0"/>
        <v>219.8125</v>
      </c>
      <c r="AL2" s="2">
        <f t="shared" si="0"/>
        <v>214.375</v>
      </c>
      <c r="AM2" s="2">
        <f t="shared" si="0"/>
        <v>211.73333333333332</v>
      </c>
      <c r="AN2" s="2">
        <f t="shared" ref="AN2" si="1">AVERAGEIFS($F:$F,$C:$C,AN1)</f>
        <v>214</v>
      </c>
      <c r="AO2" s="2">
        <f t="shared" ref="AO2" si="2">AVERAGEIFS($F:$F,$C:$C,AO1)</f>
        <v>209.58823529411765</v>
      </c>
      <c r="AP2" s="2">
        <f t="shared" ref="AP2" si="3">AVERAGEIFS($F:$F,$C:$C,AP1)</f>
        <v>215.35294117647058</v>
      </c>
      <c r="AQ2" s="2">
        <f t="shared" ref="AQ2" si="4">AVERAGEIFS($F:$F,$C:$C,AQ1)</f>
        <v>216.33333333333334</v>
      </c>
      <c r="AR2" s="2">
        <f t="shared" ref="AR2" si="5">AVERAGEIFS($F:$F,$C:$C,AR1)</f>
        <v>215.93333333333334</v>
      </c>
      <c r="AS2" s="2">
        <f t="shared" ref="AS2" si="6">AVERAGEIFS($F:$F,$C:$C,AS1)</f>
        <v>216.6</v>
      </c>
      <c r="AT2" s="2">
        <f t="shared" ref="AT2" si="7">AVERAGEIFS($F:$F,$C:$C,AT1)</f>
        <v>216.22222222222223</v>
      </c>
      <c r="AU2" s="2">
        <f t="shared" ref="AU2" si="8">AVERAGEIFS($F:$F,$C:$C,AU1)</f>
        <v>222.8</v>
      </c>
      <c r="AV2" s="2">
        <f t="shared" ref="AV2" si="9">AVERAGEIFS($F:$F,$C:$C,AV1)</f>
        <v>214.93333333333334</v>
      </c>
      <c r="AW2" s="2">
        <f t="shared" ref="AW2" si="10">AVERAGEIFS($F:$F,$C:$C,AW1)</f>
        <v>209.125</v>
      </c>
      <c r="AX2" s="2">
        <f t="shared" ref="AX2" si="11">AVERAGEIFS($F:$F,$C:$C,AX1)</f>
        <v>215.75</v>
      </c>
      <c r="AY2" s="2">
        <f t="shared" ref="AY2" si="12">AVERAGEIFS($F:$F,$C:$C,AY1)</f>
        <v>225.78571428571428</v>
      </c>
      <c r="AZ2" s="2">
        <f t="shared" ref="AZ2" si="13">AVERAGEIFS($F:$F,$C:$C,AZ1)</f>
        <v>213.8235294117647</v>
      </c>
      <c r="BA2" s="2">
        <f t="shared" ref="BA2" si="14">AVERAGEIFS($F:$F,$C:$C,BA1)</f>
        <v>214.1764705882353</v>
      </c>
      <c r="BB2" s="2">
        <f t="shared" ref="BB2" si="15">AVERAGEIFS($F:$F,$C:$C,BB1)</f>
        <v>219.75</v>
      </c>
      <c r="BC2" s="202">
        <f t="shared" ref="BC2" si="16">AVERAGEIFS($F:$F,$C:$C,BC1)</f>
        <v>220.07142857142858</v>
      </c>
    </row>
    <row r="3" spans="1:55" x14ac:dyDescent="0.3">
      <c r="A3">
        <v>2</v>
      </c>
      <c r="B3" t="s">
        <v>583</v>
      </c>
      <c r="C3" t="s">
        <v>90</v>
      </c>
      <c r="D3">
        <v>23</v>
      </c>
      <c r="E3" s="163" t="s">
        <v>777</v>
      </c>
      <c r="F3" s="2">
        <v>190</v>
      </c>
      <c r="G3" s="2" t="s">
        <v>611</v>
      </c>
      <c r="H3" t="s">
        <v>612</v>
      </c>
      <c r="I3" t="s">
        <v>610</v>
      </c>
      <c r="J3" t="s">
        <v>610</v>
      </c>
      <c r="K3" t="s">
        <v>610</v>
      </c>
      <c r="L3">
        <v>2</v>
      </c>
      <c r="M3">
        <v>1.5</v>
      </c>
      <c r="N3">
        <v>1.5</v>
      </c>
      <c r="O3">
        <v>0.5</v>
      </c>
      <c r="P3">
        <v>-42.2</v>
      </c>
      <c r="Q3">
        <v>5</v>
      </c>
      <c r="R3">
        <v>18.2</v>
      </c>
      <c r="S3">
        <v>9.8000000000000007</v>
      </c>
      <c r="T3">
        <v>37.5</v>
      </c>
      <c r="U3">
        <v>9.1</v>
      </c>
      <c r="V3" s="162" t="str">
        <f t="shared" ref="V3:V66" si="17">LEFT(E3,1)</f>
        <v>6</v>
      </c>
      <c r="W3" s="162" t="str">
        <f t="shared" ref="W3:W66" si="18">RIGHT(E3,2)</f>
        <v>-5</v>
      </c>
      <c r="X3" s="70">
        <f t="shared" ref="X3:X66" si="19">IF(LEFT(W3,1)="-",((V3*12)+(RIGHT(W3,1))),((V3*12)+W3))</f>
        <v>77</v>
      </c>
      <c r="Y3" s="162"/>
      <c r="Z3" s="2">
        <f>AVERAGEIFS($X:$X,$C:$C,Z1)</f>
        <v>78.333333333333329</v>
      </c>
      <c r="AA3" s="2">
        <f t="shared" ref="AA3:BC3" si="20">AVERAGEIFS($X:$X,$C:$C,AA1)</f>
        <v>79.428571428571431</v>
      </c>
      <c r="AB3" s="2">
        <f t="shared" si="20"/>
        <v>78.533333333333331</v>
      </c>
      <c r="AC3" s="2">
        <f t="shared" si="20"/>
        <v>78.5625</v>
      </c>
      <c r="AD3" s="2">
        <f t="shared" si="20"/>
        <v>78.142857142857139</v>
      </c>
      <c r="AE3" s="2">
        <f t="shared" si="20"/>
        <v>78.875</v>
      </c>
      <c r="AF3" s="2">
        <f t="shared" si="20"/>
        <v>79.571428571428569</v>
      </c>
      <c r="AG3" s="2">
        <f t="shared" si="20"/>
        <v>78.5</v>
      </c>
      <c r="AH3" s="2">
        <f t="shared" si="20"/>
        <v>78.705882352941174</v>
      </c>
      <c r="AI3" s="2">
        <f t="shared" si="20"/>
        <v>79</v>
      </c>
      <c r="AJ3" s="2">
        <f t="shared" si="20"/>
        <v>78.5625</v>
      </c>
      <c r="AK3" s="2">
        <f t="shared" si="20"/>
        <v>78.5</v>
      </c>
      <c r="AL3" s="2">
        <f t="shared" si="20"/>
        <v>78.8125</v>
      </c>
      <c r="AM3" s="2">
        <f t="shared" si="20"/>
        <v>78.266666666666666</v>
      </c>
      <c r="AN3" s="2">
        <f t="shared" si="20"/>
        <v>78.571428571428569</v>
      </c>
      <c r="AO3" s="2">
        <f t="shared" si="20"/>
        <v>77.941176470588232</v>
      </c>
      <c r="AP3" s="2">
        <f t="shared" si="20"/>
        <v>79.17647058823529</v>
      </c>
      <c r="AQ3" s="2">
        <f t="shared" si="20"/>
        <v>78.066666666666663</v>
      </c>
      <c r="AR3" s="2">
        <f t="shared" si="20"/>
        <v>78</v>
      </c>
      <c r="AS3" s="2">
        <f t="shared" si="20"/>
        <v>77.86666666666666</v>
      </c>
      <c r="AT3" s="2">
        <f t="shared" si="20"/>
        <v>78.944444444444443</v>
      </c>
      <c r="AU3" s="2">
        <f t="shared" si="20"/>
        <v>77.86666666666666</v>
      </c>
      <c r="AV3" s="2">
        <f t="shared" si="20"/>
        <v>78.666666666666671</v>
      </c>
      <c r="AW3" s="2">
        <f t="shared" si="20"/>
        <v>79.25</v>
      </c>
      <c r="AX3" s="2">
        <f t="shared" si="20"/>
        <v>78.125</v>
      </c>
      <c r="AY3" s="2">
        <f t="shared" si="20"/>
        <v>78.714285714285708</v>
      </c>
      <c r="AZ3" s="2">
        <f t="shared" si="20"/>
        <v>78.588235294117652</v>
      </c>
      <c r="BA3" s="2">
        <f t="shared" si="20"/>
        <v>78.058823529411768</v>
      </c>
      <c r="BB3" s="2">
        <f t="shared" si="20"/>
        <v>78.8125</v>
      </c>
      <c r="BC3" s="2">
        <f t="shared" si="20"/>
        <v>77.928571428571431</v>
      </c>
    </row>
    <row r="4" spans="1:55" x14ac:dyDescent="0.3">
      <c r="A4">
        <v>3</v>
      </c>
      <c r="B4" t="s">
        <v>341</v>
      </c>
      <c r="C4" t="s">
        <v>104</v>
      </c>
      <c r="D4">
        <v>19</v>
      </c>
      <c r="E4" s="163" t="s">
        <v>781</v>
      </c>
      <c r="F4" s="2">
        <v>220</v>
      </c>
      <c r="G4" s="2" t="s">
        <v>613</v>
      </c>
      <c r="H4" t="s">
        <v>612</v>
      </c>
      <c r="I4">
        <v>2022</v>
      </c>
      <c r="J4">
        <v>1</v>
      </c>
      <c r="K4">
        <v>16</v>
      </c>
      <c r="L4">
        <v>11</v>
      </c>
      <c r="M4">
        <v>6.8</v>
      </c>
      <c r="N4">
        <v>1.7</v>
      </c>
      <c r="O4">
        <v>0.6</v>
      </c>
      <c r="P4">
        <v>-0.3</v>
      </c>
      <c r="Q4">
        <v>4.9000000000000004</v>
      </c>
      <c r="R4">
        <v>7.1</v>
      </c>
      <c r="S4">
        <v>18.899999999999999</v>
      </c>
      <c r="T4">
        <v>59.2</v>
      </c>
      <c r="U4">
        <v>6.7</v>
      </c>
      <c r="V4" s="162" t="str">
        <f t="shared" si="17"/>
        <v>6</v>
      </c>
      <c r="W4" s="162" t="str">
        <f t="shared" si="18"/>
        <v>-6</v>
      </c>
      <c r="X4" s="70">
        <f t="shared" si="19"/>
        <v>78</v>
      </c>
      <c r="Y4" s="162"/>
      <c r="Z4" s="2" t="str">
        <f>IF(LEFT(Z3,2)=Misc!$B$2,Misc!$D$2,IF(LEFT(Z3,2)=Misc!$B$3,Misc!$D$3,IF(LEFT(Z3,2)=Misc!$B$4,Misc!$D$4,IF(LEFT(Z3,2)=Misc!$B$5,Misc!$D$5,IF(LEFT(Z3,2)=Misc!$B$6,Misc!$D$6,IF(LEFT(Z3,2)=Misc!$B$7,Misc!$D$7,IF(LEFT(Z3,2)=Misc!$B$8,Misc!$D$8,IF(LEFT(Z3,2)=Misc!$B$9,Misc!$D$9,IF(LEFT(Z3,2)=Misc!$B$10,Misc!$D$10,IF(LEFT(Z3,2)=Misc!$B$11,Misc!$D$11,IF(LEFT(Z3,2)=Misc!$B$12,Misc!$D$12,IF(LEFT(Z3,2)=Misc!$B$13,Misc!$D$13,IF(LEFT(Z3,2)=Misc!$B$14,Misc!$D$14,IF(LEFT(Z3,2)=Misc!$B$15,Misc!$D$15,IF(LEFT(Z3,2)=Misc!$B$16,Misc!$D$16,IF(LEFT(Z3,2)=Misc!$B$17,Misc!$D$17,IF(LEFT(Z3,2)=Misc!$B$18,Misc!$D$18,IF(LEFT(Z3,2)=Misc!$B$19,Misc!$D$19,Misc!$D$20))))))))))))))))))</f>
        <v>7-4</v>
      </c>
      <c r="AA4" s="2" t="str">
        <f>IF(LEFT(AA3,2)=Misc!$B$2,Misc!$D$2,IF(LEFT(AA3,2)=Misc!$B$3,Misc!$D$3,IF(LEFT(AA3,2)=Misc!$B$4,Misc!$D$4,IF(LEFT(AA3,2)=Misc!$B$5,Misc!$D$5,IF(LEFT(AA3,2)=Misc!$B$6,Misc!$D$6,IF(LEFT(AA3,2)=Misc!$B$7,Misc!$D$7,IF(LEFT(AA3,2)=Misc!$B$8,Misc!$D$8,IF(LEFT(AA3,2)=Misc!$B$9,Misc!$D$9,IF(LEFT(AA3,2)=Misc!$B$10,Misc!$D$10,IF(LEFT(AA3,2)=Misc!$B$11,Misc!$D$11,IF(LEFT(AA3,2)=Misc!$B$12,Misc!$D$12,IF(LEFT(AA3,2)=Misc!$B$13,Misc!$D$13,IF(LEFT(AA3,2)=Misc!$B$14,Misc!$D$14,IF(LEFT(AA3,2)=Misc!$B$15,Misc!$D$15,IF(LEFT(AA3,2)=Misc!$B$16,Misc!$D$16,IF(LEFT(AA3,2)=Misc!$B$17,Misc!$D$17,IF(LEFT(AA3,2)=Misc!$B$18,Misc!$D$18,IF(LEFT(AA3,2)=Misc!$B$19,Misc!$D$19,Misc!$D$20))))))))))))))))))</f>
        <v>7-4</v>
      </c>
      <c r="AB4" s="2" t="str">
        <f>IF(LEFT(AB3,2)=Misc!$B$2,Misc!$D$2,IF(LEFT(AB3,2)=Misc!$B$3,Misc!$D$3,IF(LEFT(AB3,2)=Misc!$B$4,Misc!$D$4,IF(LEFT(AB3,2)=Misc!$B$5,Misc!$D$5,IF(LEFT(AB3,2)=Misc!$B$6,Misc!$D$6,IF(LEFT(AB3,2)=Misc!$B$7,Misc!$D$7,IF(LEFT(AB3,2)=Misc!$B$8,Misc!$D$8,IF(LEFT(AB3,2)=Misc!$B$9,Misc!$D$9,IF(LEFT(AB3,2)=Misc!$B$10,Misc!$D$10,IF(LEFT(AB3,2)=Misc!$B$11,Misc!$D$11,IF(LEFT(AB3,2)=Misc!$B$12,Misc!$D$12,IF(LEFT(AB3,2)=Misc!$B$13,Misc!$D$13,IF(LEFT(AB3,2)=Misc!$B$14,Misc!$D$14,IF(LEFT(AB3,2)=Misc!$B$15,Misc!$D$15,IF(LEFT(AB3,2)=Misc!$B$16,Misc!$D$16,IF(LEFT(AB3,2)=Misc!$B$17,Misc!$D$17,IF(LEFT(AB3,2)=Misc!$B$18,Misc!$D$18,IF(LEFT(AB3,2)=Misc!$B$19,Misc!$D$19,Misc!$D$20))))))))))))))))))</f>
        <v>7-4</v>
      </c>
      <c r="AC4" s="2" t="str">
        <f>IF(LEFT(AC3,2)=Misc!$B$2,Misc!$D$2,IF(LEFT(AC3,2)=Misc!$B$3,Misc!$D$3,IF(LEFT(AC3,2)=Misc!$B$4,Misc!$D$4,IF(LEFT(AC3,2)=Misc!$B$5,Misc!$D$5,IF(LEFT(AC3,2)=Misc!$B$6,Misc!$D$6,IF(LEFT(AC3,2)=Misc!$B$7,Misc!$D$7,IF(LEFT(AC3,2)=Misc!$B$8,Misc!$D$8,IF(LEFT(AC3,2)=Misc!$B$9,Misc!$D$9,IF(LEFT(AC3,2)=Misc!$B$10,Misc!$D$10,IF(LEFT(AC3,2)=Misc!$B$11,Misc!$D$11,IF(LEFT(AC3,2)=Misc!$B$12,Misc!$D$12,IF(LEFT(AC3,2)=Misc!$B$13,Misc!$D$13,IF(LEFT(AC3,2)=Misc!$B$14,Misc!$D$14,IF(LEFT(AC3,2)=Misc!$B$15,Misc!$D$15,IF(LEFT(AC3,2)=Misc!$B$16,Misc!$D$16,IF(LEFT(AC3,2)=Misc!$B$17,Misc!$D$17,IF(LEFT(AC3,2)=Misc!$B$18,Misc!$D$18,IF(LEFT(AC3,2)=Misc!$B$19,Misc!$D$19,Misc!$D$20))))))))))))))))))</f>
        <v>7-4</v>
      </c>
      <c r="AD4" s="2" t="str">
        <f>IF(LEFT(AD3,2)=Misc!$B$2,Misc!$D$2,IF(LEFT(AD3,2)=Misc!$B$3,Misc!$D$3,IF(LEFT(AD3,2)=Misc!$B$4,Misc!$D$4,IF(LEFT(AD3,2)=Misc!$B$5,Misc!$D$5,IF(LEFT(AD3,2)=Misc!$B$6,Misc!$D$6,IF(LEFT(AD3,2)=Misc!$B$7,Misc!$D$7,IF(LEFT(AD3,2)=Misc!$B$8,Misc!$D$8,IF(LEFT(AD3,2)=Misc!$B$9,Misc!$D$9,IF(LEFT(AD3,2)=Misc!$B$10,Misc!$D$10,IF(LEFT(AD3,2)=Misc!$B$11,Misc!$D$11,IF(LEFT(AD3,2)=Misc!$B$12,Misc!$D$12,IF(LEFT(AD3,2)=Misc!$B$13,Misc!$D$13,IF(LEFT(AD3,2)=Misc!$B$14,Misc!$D$14,IF(LEFT(AD3,2)=Misc!$B$15,Misc!$D$15,IF(LEFT(AD3,2)=Misc!$B$16,Misc!$D$16,IF(LEFT(AD3,2)=Misc!$B$17,Misc!$D$17,IF(LEFT(AD3,2)=Misc!$B$18,Misc!$D$18,IF(LEFT(AD3,2)=Misc!$B$19,Misc!$D$19,Misc!$D$20))))))))))))))))))</f>
        <v>7-4</v>
      </c>
    </row>
    <row r="5" spans="1:55" x14ac:dyDescent="0.3">
      <c r="A5">
        <v>4</v>
      </c>
      <c r="B5" t="s">
        <v>195</v>
      </c>
      <c r="C5" t="s">
        <v>139</v>
      </c>
      <c r="D5">
        <v>27</v>
      </c>
      <c r="E5" s="163" t="s">
        <v>774</v>
      </c>
      <c r="F5" s="2">
        <v>235</v>
      </c>
      <c r="G5" s="2" t="s">
        <v>614</v>
      </c>
      <c r="H5" t="s">
        <v>612</v>
      </c>
      <c r="I5">
        <v>2014</v>
      </c>
      <c r="J5">
        <v>1</v>
      </c>
      <c r="K5">
        <v>4</v>
      </c>
      <c r="L5">
        <v>13</v>
      </c>
      <c r="M5">
        <v>14.5</v>
      </c>
      <c r="N5">
        <v>6.8</v>
      </c>
      <c r="O5">
        <v>2.5</v>
      </c>
      <c r="P5">
        <v>8.4</v>
      </c>
      <c r="Q5">
        <v>8.1999999999999993</v>
      </c>
      <c r="R5">
        <v>16.600000000000001</v>
      </c>
      <c r="S5">
        <v>18.399999999999999</v>
      </c>
      <c r="T5">
        <v>63.4</v>
      </c>
      <c r="U5">
        <v>11.1</v>
      </c>
      <c r="V5" s="162" t="str">
        <f t="shared" si="17"/>
        <v>6</v>
      </c>
      <c r="W5" s="162" t="str">
        <f t="shared" si="18"/>
        <v>-8</v>
      </c>
      <c r="X5" s="70">
        <f t="shared" si="19"/>
        <v>80</v>
      </c>
      <c r="Y5" s="162"/>
      <c r="Z5" s="206" t="s">
        <v>781</v>
      </c>
      <c r="AA5" s="206" t="s">
        <v>780</v>
      </c>
      <c r="AB5" s="206" t="s">
        <v>780</v>
      </c>
      <c r="AC5" s="206" t="s">
        <v>781</v>
      </c>
      <c r="AD5" s="206" t="s">
        <v>781</v>
      </c>
      <c r="AE5" s="206" t="s">
        <v>781</v>
      </c>
      <c r="AF5" s="206" t="s">
        <v>774</v>
      </c>
      <c r="AG5" s="206" t="s">
        <v>780</v>
      </c>
      <c r="AH5" s="206" t="s">
        <v>780</v>
      </c>
      <c r="AI5" s="206" t="s">
        <v>780</v>
      </c>
      <c r="AJ5" s="206" t="s">
        <v>780</v>
      </c>
      <c r="AK5" s="206" t="s">
        <v>781</v>
      </c>
      <c r="AL5" s="206" t="s">
        <v>780</v>
      </c>
      <c r="AM5" s="206" t="s">
        <v>781</v>
      </c>
      <c r="AN5" s="206" t="s">
        <v>781</v>
      </c>
      <c r="AO5" s="206" t="s">
        <v>781</v>
      </c>
      <c r="AP5" s="206" t="s">
        <v>780</v>
      </c>
      <c r="AQ5" s="206" t="s">
        <v>781</v>
      </c>
      <c r="AR5" s="206" t="s">
        <v>781</v>
      </c>
      <c r="AS5" s="206" t="s">
        <v>781</v>
      </c>
      <c r="AT5" s="206" t="s">
        <v>780</v>
      </c>
      <c r="AU5" s="206" t="s">
        <v>781</v>
      </c>
      <c r="AV5" s="206" t="s">
        <v>780</v>
      </c>
      <c r="AW5" s="206" t="s">
        <v>780</v>
      </c>
      <c r="AX5" s="206" t="s">
        <v>781</v>
      </c>
      <c r="AY5" s="206" t="s">
        <v>780</v>
      </c>
      <c r="AZ5" s="206" t="s">
        <v>780</v>
      </c>
      <c r="BA5" s="206" t="s">
        <v>781</v>
      </c>
      <c r="BB5" s="206" t="s">
        <v>780</v>
      </c>
      <c r="BC5" s="206" t="s">
        <v>781</v>
      </c>
    </row>
    <row r="6" spans="1:55" x14ac:dyDescent="0.3">
      <c r="A6">
        <v>5</v>
      </c>
      <c r="B6" t="s">
        <v>329</v>
      </c>
      <c r="C6" t="s">
        <v>104</v>
      </c>
      <c r="D6">
        <v>26</v>
      </c>
      <c r="E6" s="163" t="s">
        <v>782</v>
      </c>
      <c r="F6" s="2">
        <v>185</v>
      </c>
      <c r="G6" s="2" t="s">
        <v>615</v>
      </c>
      <c r="H6" t="s">
        <v>612</v>
      </c>
      <c r="I6">
        <v>2018</v>
      </c>
      <c r="J6">
        <v>1</v>
      </c>
      <c r="K6">
        <v>23</v>
      </c>
      <c r="L6">
        <v>15</v>
      </c>
      <c r="M6">
        <v>4.8</v>
      </c>
      <c r="N6">
        <v>1.5</v>
      </c>
      <c r="O6">
        <v>1.7</v>
      </c>
      <c r="P6">
        <v>1.5</v>
      </c>
      <c r="Q6">
        <v>1.9</v>
      </c>
      <c r="R6">
        <v>5.7</v>
      </c>
      <c r="S6">
        <v>11.8</v>
      </c>
      <c r="T6">
        <v>50.7</v>
      </c>
      <c r="U6">
        <v>11.2</v>
      </c>
      <c r="V6" s="162" t="str">
        <f t="shared" si="17"/>
        <v>6</v>
      </c>
      <c r="W6" s="162" t="str">
        <f t="shared" si="18"/>
        <v>-0</v>
      </c>
      <c r="X6" s="70">
        <f t="shared" si="19"/>
        <v>72</v>
      </c>
      <c r="Y6" s="162"/>
    </row>
    <row r="7" spans="1:55" x14ac:dyDescent="0.3">
      <c r="A7">
        <v>6</v>
      </c>
      <c r="B7" t="s">
        <v>266</v>
      </c>
      <c r="C7" t="s">
        <v>131</v>
      </c>
      <c r="D7">
        <v>23</v>
      </c>
      <c r="E7" s="163" t="s">
        <v>777</v>
      </c>
      <c r="F7" s="2">
        <v>215</v>
      </c>
      <c r="G7" s="2" t="s">
        <v>616</v>
      </c>
      <c r="H7" t="s">
        <v>612</v>
      </c>
      <c r="I7">
        <v>2020</v>
      </c>
      <c r="J7">
        <v>1</v>
      </c>
      <c r="K7">
        <v>14</v>
      </c>
      <c r="L7">
        <v>10</v>
      </c>
      <c r="M7">
        <v>6.2</v>
      </c>
      <c r="N7">
        <v>2.8</v>
      </c>
      <c r="O7">
        <v>1.5</v>
      </c>
      <c r="P7">
        <v>0.6</v>
      </c>
      <c r="Q7">
        <v>1.6</v>
      </c>
      <c r="R7">
        <v>12.8</v>
      </c>
      <c r="S7">
        <v>15.3</v>
      </c>
      <c r="T7">
        <v>48.7</v>
      </c>
      <c r="U7">
        <v>10.199999999999999</v>
      </c>
      <c r="V7" s="162" t="str">
        <f t="shared" si="17"/>
        <v>6</v>
      </c>
      <c r="W7" s="162" t="str">
        <f t="shared" si="18"/>
        <v>-5</v>
      </c>
      <c r="X7" s="70">
        <f t="shared" si="19"/>
        <v>77</v>
      </c>
      <c r="Y7" s="162"/>
    </row>
    <row r="8" spans="1:55" x14ac:dyDescent="0.3">
      <c r="A8">
        <v>7</v>
      </c>
      <c r="B8" t="s">
        <v>292</v>
      </c>
      <c r="C8" t="s">
        <v>98</v>
      </c>
      <c r="D8">
        <v>23</v>
      </c>
      <c r="E8" s="163" t="s">
        <v>777</v>
      </c>
      <c r="F8" s="2">
        <v>190</v>
      </c>
      <c r="G8" s="2" t="s">
        <v>617</v>
      </c>
      <c r="H8" t="s">
        <v>612</v>
      </c>
      <c r="I8">
        <v>2021</v>
      </c>
      <c r="J8">
        <v>2</v>
      </c>
      <c r="K8">
        <v>55</v>
      </c>
      <c r="L8">
        <v>13</v>
      </c>
      <c r="M8">
        <v>6.2</v>
      </c>
      <c r="N8">
        <v>4</v>
      </c>
      <c r="O8">
        <v>2</v>
      </c>
      <c r="P8">
        <v>8</v>
      </c>
      <c r="Q8">
        <v>4.4000000000000004</v>
      </c>
      <c r="R8">
        <v>14</v>
      </c>
      <c r="S8">
        <v>12.3</v>
      </c>
      <c r="T8">
        <v>56.9</v>
      </c>
      <c r="U8">
        <v>11.5</v>
      </c>
      <c r="V8" s="162" t="str">
        <f t="shared" si="17"/>
        <v>6</v>
      </c>
      <c r="W8" s="162" t="str">
        <f t="shared" si="18"/>
        <v>-5</v>
      </c>
      <c r="X8" s="70">
        <f t="shared" si="19"/>
        <v>77</v>
      </c>
      <c r="Y8" s="162"/>
    </row>
    <row r="9" spans="1:55" x14ac:dyDescent="0.3">
      <c r="A9">
        <v>8</v>
      </c>
      <c r="B9" t="s">
        <v>410</v>
      </c>
      <c r="C9" t="s">
        <v>125</v>
      </c>
      <c r="D9">
        <v>25</v>
      </c>
      <c r="E9" s="163" t="s">
        <v>777</v>
      </c>
      <c r="F9" s="2">
        <v>241</v>
      </c>
      <c r="G9" s="2" t="s">
        <v>618</v>
      </c>
      <c r="H9" t="s">
        <v>619</v>
      </c>
      <c r="I9">
        <v>2019</v>
      </c>
      <c r="J9">
        <v>2</v>
      </c>
      <c r="K9">
        <v>42</v>
      </c>
      <c r="L9">
        <v>7</v>
      </c>
      <c r="M9">
        <v>2</v>
      </c>
      <c r="N9">
        <v>1</v>
      </c>
      <c r="O9">
        <v>0.4</v>
      </c>
      <c r="P9">
        <v>-25.8</v>
      </c>
      <c r="Q9">
        <v>1.9</v>
      </c>
      <c r="R9">
        <v>13.6</v>
      </c>
      <c r="S9">
        <v>10.1</v>
      </c>
      <c r="T9">
        <v>63.6</v>
      </c>
      <c r="U9">
        <v>8.3000000000000007</v>
      </c>
      <c r="V9" s="162" t="str">
        <f t="shared" si="17"/>
        <v>6</v>
      </c>
      <c r="W9" s="162" t="str">
        <f t="shared" si="18"/>
        <v>-5</v>
      </c>
      <c r="X9" s="70">
        <f t="shared" si="19"/>
        <v>77</v>
      </c>
      <c r="Y9" s="162"/>
    </row>
    <row r="10" spans="1:55" x14ac:dyDescent="0.3">
      <c r="A10">
        <v>9</v>
      </c>
      <c r="B10" t="s">
        <v>278</v>
      </c>
      <c r="C10" t="s">
        <v>102</v>
      </c>
      <c r="D10">
        <v>36</v>
      </c>
      <c r="E10" s="163" t="s">
        <v>778</v>
      </c>
      <c r="F10" s="2">
        <v>240</v>
      </c>
      <c r="G10" s="2" t="s">
        <v>620</v>
      </c>
      <c r="H10" t="s">
        <v>621</v>
      </c>
      <c r="I10">
        <v>2007</v>
      </c>
      <c r="J10">
        <v>1</v>
      </c>
      <c r="K10">
        <v>3</v>
      </c>
      <c r="L10">
        <v>13</v>
      </c>
      <c r="M10">
        <v>11.5</v>
      </c>
      <c r="N10">
        <v>6.9</v>
      </c>
      <c r="O10">
        <v>2.4</v>
      </c>
      <c r="P10">
        <v>5.7</v>
      </c>
      <c r="Q10">
        <v>5.0999999999999996</v>
      </c>
      <c r="R10">
        <v>16.8</v>
      </c>
      <c r="S10">
        <v>12.6</v>
      </c>
      <c r="T10">
        <v>69.900000000000006</v>
      </c>
      <c r="U10">
        <v>10.1</v>
      </c>
      <c r="V10" s="162" t="str">
        <f t="shared" si="17"/>
        <v>6</v>
      </c>
      <c r="W10" s="162" t="str">
        <f t="shared" si="18"/>
        <v>-9</v>
      </c>
      <c r="X10" s="70">
        <f t="shared" si="19"/>
        <v>81</v>
      </c>
      <c r="Y10" s="162"/>
    </row>
    <row r="11" spans="1:55" x14ac:dyDescent="0.3">
      <c r="A11">
        <v>10</v>
      </c>
      <c r="B11" t="s">
        <v>575</v>
      </c>
      <c r="C11" t="s">
        <v>122</v>
      </c>
      <c r="D11">
        <v>31</v>
      </c>
      <c r="E11" s="163" t="s">
        <v>781</v>
      </c>
      <c r="F11" s="2">
        <v>214</v>
      </c>
      <c r="G11" s="2" t="s">
        <v>622</v>
      </c>
      <c r="H11" t="s">
        <v>612</v>
      </c>
      <c r="I11">
        <v>2011</v>
      </c>
      <c r="J11">
        <v>1</v>
      </c>
      <c r="K11">
        <v>12</v>
      </c>
      <c r="L11">
        <v>4</v>
      </c>
      <c r="M11">
        <v>15.3</v>
      </c>
      <c r="N11">
        <v>2.2999999999999998</v>
      </c>
      <c r="O11">
        <v>2</v>
      </c>
      <c r="P11">
        <v>0.8</v>
      </c>
      <c r="Q11">
        <v>1.2</v>
      </c>
      <c r="R11">
        <v>9.6</v>
      </c>
      <c r="S11">
        <v>23.2</v>
      </c>
      <c r="T11">
        <v>66.3</v>
      </c>
      <c r="U11">
        <v>14.8</v>
      </c>
      <c r="V11" s="162" t="str">
        <f t="shared" si="17"/>
        <v>6</v>
      </c>
      <c r="W11" s="162" t="str">
        <f t="shared" si="18"/>
        <v>-6</v>
      </c>
      <c r="X11" s="70">
        <f t="shared" si="19"/>
        <v>78</v>
      </c>
      <c r="Y11" s="162"/>
    </row>
    <row r="12" spans="1:55" x14ac:dyDescent="0.3">
      <c r="A12">
        <v>11</v>
      </c>
      <c r="B12" t="s">
        <v>310</v>
      </c>
      <c r="C12" t="s">
        <v>98</v>
      </c>
      <c r="D12">
        <v>20</v>
      </c>
      <c r="E12" s="163" t="s">
        <v>775</v>
      </c>
      <c r="F12" s="2">
        <v>210</v>
      </c>
      <c r="G12" s="2" t="s">
        <v>623</v>
      </c>
      <c r="H12" t="s">
        <v>624</v>
      </c>
      <c r="I12">
        <v>2020</v>
      </c>
      <c r="J12">
        <v>1</v>
      </c>
      <c r="K12">
        <v>17</v>
      </c>
      <c r="L12">
        <v>14</v>
      </c>
      <c r="M12">
        <v>9.8000000000000007</v>
      </c>
      <c r="N12">
        <v>5.2</v>
      </c>
      <c r="O12">
        <v>1.6</v>
      </c>
      <c r="P12">
        <v>-7.8</v>
      </c>
      <c r="Q12">
        <v>5.6</v>
      </c>
      <c r="R12">
        <v>15.6</v>
      </c>
      <c r="S12">
        <v>17.2</v>
      </c>
      <c r="T12">
        <v>58.2</v>
      </c>
      <c r="U12">
        <v>9.9</v>
      </c>
      <c r="V12" s="162" t="str">
        <f t="shared" si="17"/>
        <v>7</v>
      </c>
      <c r="W12" s="162" t="str">
        <f t="shared" si="18"/>
        <v>-0</v>
      </c>
      <c r="X12" s="70">
        <f t="shared" si="19"/>
        <v>84</v>
      </c>
      <c r="Y12" s="162"/>
    </row>
    <row r="13" spans="1:55" x14ac:dyDescent="0.3">
      <c r="A13">
        <v>12</v>
      </c>
      <c r="B13" t="s">
        <v>39</v>
      </c>
      <c r="C13" t="s">
        <v>30</v>
      </c>
      <c r="D13">
        <v>28</v>
      </c>
      <c r="E13" s="163" t="s">
        <v>777</v>
      </c>
      <c r="F13" s="2">
        <v>186</v>
      </c>
      <c r="G13" s="2" t="s">
        <v>625</v>
      </c>
      <c r="H13" t="s">
        <v>612</v>
      </c>
      <c r="I13" t="s">
        <v>610</v>
      </c>
      <c r="J13" t="s">
        <v>610</v>
      </c>
      <c r="K13" t="s">
        <v>610</v>
      </c>
      <c r="L13">
        <v>16</v>
      </c>
      <c r="M13">
        <v>5.0999999999999996</v>
      </c>
      <c r="N13">
        <v>3.1</v>
      </c>
      <c r="O13">
        <v>3.8</v>
      </c>
      <c r="P13">
        <v>6.8</v>
      </c>
      <c r="Q13">
        <v>2.2999999999999998</v>
      </c>
      <c r="R13">
        <v>10.8</v>
      </c>
      <c r="S13">
        <v>10.8</v>
      </c>
      <c r="T13">
        <v>52.7</v>
      </c>
      <c r="U13">
        <v>18.600000000000001</v>
      </c>
      <c r="V13" s="162" t="str">
        <f t="shared" si="17"/>
        <v>6</v>
      </c>
      <c r="W13" s="162" t="str">
        <f t="shared" si="18"/>
        <v>-5</v>
      </c>
      <c r="X13" s="70">
        <f t="shared" si="19"/>
        <v>77</v>
      </c>
      <c r="Y13" s="162"/>
    </row>
    <row r="14" spans="1:55" x14ac:dyDescent="0.3">
      <c r="A14">
        <v>13</v>
      </c>
      <c r="B14" t="s">
        <v>469</v>
      </c>
      <c r="C14" t="s">
        <v>113</v>
      </c>
      <c r="D14">
        <v>29</v>
      </c>
      <c r="E14" s="163" t="s">
        <v>783</v>
      </c>
      <c r="F14" s="2">
        <v>250</v>
      </c>
      <c r="G14" s="2" t="s">
        <v>617</v>
      </c>
      <c r="H14" t="s">
        <v>626</v>
      </c>
      <c r="I14">
        <v>2013</v>
      </c>
      <c r="J14">
        <v>1</v>
      </c>
      <c r="K14">
        <v>5</v>
      </c>
      <c r="L14">
        <v>5</v>
      </c>
      <c r="M14">
        <v>1</v>
      </c>
      <c r="N14">
        <v>0.6</v>
      </c>
      <c r="O14">
        <v>0</v>
      </c>
      <c r="P14">
        <v>-18.8</v>
      </c>
      <c r="Q14">
        <v>0</v>
      </c>
      <c r="R14">
        <v>18.8</v>
      </c>
      <c r="S14">
        <v>9.8000000000000007</v>
      </c>
      <c r="T14">
        <v>64.400000000000006</v>
      </c>
      <c r="U14">
        <v>0</v>
      </c>
      <c r="V14" s="162" t="str">
        <f t="shared" si="17"/>
        <v>7</v>
      </c>
      <c r="W14" s="162" t="str">
        <f t="shared" si="18"/>
        <v>-2</v>
      </c>
      <c r="X14" s="70">
        <f t="shared" si="19"/>
        <v>86</v>
      </c>
      <c r="Y14" s="162"/>
    </row>
    <row r="15" spans="1:55" x14ac:dyDescent="0.3">
      <c r="A15">
        <v>14</v>
      </c>
      <c r="B15" t="s">
        <v>181</v>
      </c>
      <c r="C15" t="s">
        <v>146</v>
      </c>
      <c r="D15">
        <v>20</v>
      </c>
      <c r="E15" s="163" t="s">
        <v>779</v>
      </c>
      <c r="F15" s="2">
        <v>243</v>
      </c>
      <c r="G15" s="2" t="s">
        <v>623</v>
      </c>
      <c r="H15" t="s">
        <v>627</v>
      </c>
      <c r="I15">
        <v>2021</v>
      </c>
      <c r="J15">
        <v>1</v>
      </c>
      <c r="K15">
        <v>16</v>
      </c>
      <c r="L15">
        <v>14</v>
      </c>
      <c r="M15">
        <v>15.6</v>
      </c>
      <c r="N15">
        <v>8.6</v>
      </c>
      <c r="O15">
        <v>2</v>
      </c>
      <c r="P15">
        <v>-8.8000000000000007</v>
      </c>
      <c r="Q15">
        <v>12.1</v>
      </c>
      <c r="R15">
        <v>19.3</v>
      </c>
      <c r="S15">
        <v>22.9</v>
      </c>
      <c r="T15">
        <v>61.8</v>
      </c>
      <c r="U15">
        <v>12.6</v>
      </c>
      <c r="V15" s="162" t="str">
        <f t="shared" si="17"/>
        <v>6</v>
      </c>
      <c r="W15" s="162" t="str">
        <f t="shared" si="18"/>
        <v>11</v>
      </c>
      <c r="X15" s="70">
        <f t="shared" si="19"/>
        <v>83</v>
      </c>
      <c r="Y15" s="162"/>
    </row>
    <row r="16" spans="1:55" x14ac:dyDescent="0.3">
      <c r="A16">
        <v>15</v>
      </c>
      <c r="B16" t="s">
        <v>389</v>
      </c>
      <c r="C16" t="s">
        <v>135</v>
      </c>
      <c r="D16">
        <v>25</v>
      </c>
      <c r="E16" s="163" t="s">
        <v>780</v>
      </c>
      <c r="F16" s="2">
        <v>210</v>
      </c>
      <c r="G16" s="2" t="s">
        <v>628</v>
      </c>
      <c r="H16" t="s">
        <v>612</v>
      </c>
      <c r="I16" t="s">
        <v>610</v>
      </c>
      <c r="J16" t="s">
        <v>610</v>
      </c>
      <c r="K16" t="s">
        <v>610</v>
      </c>
      <c r="L16">
        <v>13</v>
      </c>
      <c r="M16">
        <v>2.2000000000000002</v>
      </c>
      <c r="N16">
        <v>0.7</v>
      </c>
      <c r="O16">
        <v>0.6</v>
      </c>
      <c r="P16">
        <v>1.9</v>
      </c>
      <c r="Q16">
        <v>2.8</v>
      </c>
      <c r="R16">
        <v>3.9</v>
      </c>
      <c r="S16">
        <v>11.1</v>
      </c>
      <c r="T16">
        <v>52</v>
      </c>
      <c r="U16">
        <v>9.3000000000000007</v>
      </c>
      <c r="V16" s="162" t="str">
        <f t="shared" si="17"/>
        <v>6</v>
      </c>
      <c r="W16" s="162" t="str">
        <f t="shared" si="18"/>
        <v>-7</v>
      </c>
      <c r="X16" s="70">
        <f t="shared" si="19"/>
        <v>79</v>
      </c>
      <c r="Y16" s="162"/>
    </row>
    <row r="17" spans="1:25" x14ac:dyDescent="0.3">
      <c r="A17">
        <v>16</v>
      </c>
      <c r="B17" t="s">
        <v>33</v>
      </c>
      <c r="C17" t="s">
        <v>30</v>
      </c>
      <c r="D17">
        <v>29</v>
      </c>
      <c r="E17" s="163" t="s">
        <v>779</v>
      </c>
      <c r="F17" s="2">
        <v>279</v>
      </c>
      <c r="G17" s="2" t="s">
        <v>629</v>
      </c>
      <c r="H17" t="s">
        <v>612</v>
      </c>
      <c r="I17">
        <v>2012</v>
      </c>
      <c r="J17">
        <v>1</v>
      </c>
      <c r="K17">
        <v>9</v>
      </c>
      <c r="L17">
        <v>10</v>
      </c>
      <c r="M17">
        <v>8.4</v>
      </c>
      <c r="N17">
        <v>8.6999999999999993</v>
      </c>
      <c r="O17">
        <v>0.8</v>
      </c>
      <c r="P17">
        <v>6.8</v>
      </c>
      <c r="Q17">
        <v>18.8</v>
      </c>
      <c r="R17">
        <v>34.1</v>
      </c>
      <c r="S17">
        <v>21.5</v>
      </c>
      <c r="T17">
        <v>58.8</v>
      </c>
      <c r="U17">
        <v>7.3</v>
      </c>
      <c r="V17" s="162" t="str">
        <f t="shared" si="17"/>
        <v>6</v>
      </c>
      <c r="W17" s="162" t="str">
        <f t="shared" si="18"/>
        <v>11</v>
      </c>
      <c r="X17" s="70">
        <f t="shared" si="19"/>
        <v>83</v>
      </c>
      <c r="Y17" s="162"/>
    </row>
    <row r="18" spans="1:25" x14ac:dyDescent="0.3">
      <c r="A18">
        <v>17</v>
      </c>
      <c r="B18" t="s">
        <v>330</v>
      </c>
      <c r="C18" t="s">
        <v>131</v>
      </c>
      <c r="D18">
        <v>22</v>
      </c>
      <c r="E18" s="163" t="s">
        <v>784</v>
      </c>
      <c r="F18" s="2">
        <v>191</v>
      </c>
      <c r="G18" s="2" t="s">
        <v>630</v>
      </c>
      <c r="H18" t="s">
        <v>609</v>
      </c>
      <c r="I18">
        <v>2022</v>
      </c>
      <c r="J18">
        <v>2</v>
      </c>
      <c r="K18">
        <v>31</v>
      </c>
      <c r="L18">
        <v>13</v>
      </c>
      <c r="M18">
        <v>7.2</v>
      </c>
      <c r="N18">
        <v>2.2000000000000002</v>
      </c>
      <c r="O18">
        <v>3.2</v>
      </c>
      <c r="P18">
        <v>2.7</v>
      </c>
      <c r="Q18">
        <v>1.4</v>
      </c>
      <c r="R18">
        <v>8.8000000000000007</v>
      </c>
      <c r="S18">
        <v>13.8</v>
      </c>
      <c r="T18">
        <v>59.4</v>
      </c>
      <c r="U18">
        <v>21.2</v>
      </c>
      <c r="V18" s="162" t="str">
        <f t="shared" si="17"/>
        <v>6</v>
      </c>
      <c r="W18" s="162" t="str">
        <f t="shared" si="18"/>
        <v>-3</v>
      </c>
      <c r="X18" s="70">
        <f t="shared" si="19"/>
        <v>75</v>
      </c>
      <c r="Y18" s="162"/>
    </row>
    <row r="19" spans="1:25" x14ac:dyDescent="0.3">
      <c r="A19">
        <v>18</v>
      </c>
      <c r="B19" t="s">
        <v>165</v>
      </c>
      <c r="C19" t="s">
        <v>100</v>
      </c>
      <c r="D19">
        <v>27</v>
      </c>
      <c r="E19" s="163" t="s">
        <v>780</v>
      </c>
      <c r="F19" s="2">
        <v>197</v>
      </c>
      <c r="G19" s="2" t="s">
        <v>631</v>
      </c>
      <c r="H19" t="s">
        <v>609</v>
      </c>
      <c r="I19">
        <v>2014</v>
      </c>
      <c r="J19">
        <v>1</v>
      </c>
      <c r="K19">
        <v>1</v>
      </c>
      <c r="L19">
        <v>15</v>
      </c>
      <c r="M19">
        <v>18.100000000000001</v>
      </c>
      <c r="N19">
        <v>5.6</v>
      </c>
      <c r="O19">
        <v>2.2999999999999998</v>
      </c>
      <c r="P19">
        <v>4.5999999999999996</v>
      </c>
      <c r="Q19">
        <v>4.5999999999999996</v>
      </c>
      <c r="R19">
        <v>11.5</v>
      </c>
      <c r="S19">
        <v>20.8</v>
      </c>
      <c r="T19">
        <v>59.5</v>
      </c>
      <c r="U19">
        <v>9.6999999999999993</v>
      </c>
      <c r="V19" s="162" t="str">
        <f t="shared" si="17"/>
        <v>6</v>
      </c>
      <c r="W19" s="162" t="str">
        <f t="shared" si="18"/>
        <v>-7</v>
      </c>
      <c r="X19" s="70">
        <f t="shared" si="19"/>
        <v>79</v>
      </c>
      <c r="Y19" s="162"/>
    </row>
    <row r="20" spans="1:25" x14ac:dyDescent="0.3">
      <c r="A20">
        <v>19</v>
      </c>
      <c r="B20" t="s">
        <v>142</v>
      </c>
      <c r="C20" t="s">
        <v>96</v>
      </c>
      <c r="D20">
        <v>23</v>
      </c>
      <c r="E20" s="163" t="s">
        <v>784</v>
      </c>
      <c r="F20" s="2">
        <v>181</v>
      </c>
      <c r="G20" s="2" t="s">
        <v>623</v>
      </c>
      <c r="H20" t="s">
        <v>612</v>
      </c>
      <c r="I20">
        <v>2018</v>
      </c>
      <c r="J20">
        <v>1</v>
      </c>
      <c r="K20">
        <v>24</v>
      </c>
      <c r="L20">
        <v>13</v>
      </c>
      <c r="M20">
        <v>22.5</v>
      </c>
      <c r="N20">
        <v>2.8</v>
      </c>
      <c r="O20">
        <v>3.8</v>
      </c>
      <c r="P20">
        <v>1.2</v>
      </c>
      <c r="Q20">
        <v>1.1000000000000001</v>
      </c>
      <c r="R20">
        <v>7.2</v>
      </c>
      <c r="S20">
        <v>26.5</v>
      </c>
      <c r="T20">
        <v>56.4</v>
      </c>
      <c r="U20">
        <v>17.899999999999999</v>
      </c>
      <c r="V20" s="162" t="str">
        <f t="shared" si="17"/>
        <v>6</v>
      </c>
      <c r="W20" s="162" t="str">
        <f t="shared" si="18"/>
        <v>-3</v>
      </c>
      <c r="X20" s="70">
        <f t="shared" si="19"/>
        <v>75</v>
      </c>
      <c r="Y20" s="162"/>
    </row>
    <row r="21" spans="1:25" x14ac:dyDescent="0.3">
      <c r="A21">
        <v>20</v>
      </c>
      <c r="B21" t="s">
        <v>117</v>
      </c>
      <c r="C21" t="s">
        <v>110</v>
      </c>
      <c r="D21">
        <v>29</v>
      </c>
      <c r="E21" s="163" t="s">
        <v>776</v>
      </c>
      <c r="F21" s="2">
        <v>253</v>
      </c>
      <c r="G21" s="2" t="s">
        <v>632</v>
      </c>
      <c r="H21" t="s">
        <v>612</v>
      </c>
      <c r="I21">
        <v>2012</v>
      </c>
      <c r="J21">
        <v>1</v>
      </c>
      <c r="K21">
        <v>1</v>
      </c>
      <c r="L21">
        <v>13</v>
      </c>
      <c r="M21">
        <v>25.3</v>
      </c>
      <c r="N21">
        <v>11.5</v>
      </c>
      <c r="O21">
        <v>2.5</v>
      </c>
      <c r="P21">
        <v>-3.6</v>
      </c>
      <c r="Q21">
        <v>9.6999999999999993</v>
      </c>
      <c r="R21">
        <v>23.2</v>
      </c>
      <c r="S21">
        <v>27.2</v>
      </c>
      <c r="T21">
        <v>60.9</v>
      </c>
      <c r="U21">
        <v>11.9</v>
      </c>
      <c r="V21" s="162" t="str">
        <f t="shared" si="17"/>
        <v>6</v>
      </c>
      <c r="W21" s="162" t="str">
        <f t="shared" si="18"/>
        <v>10</v>
      </c>
      <c r="X21" s="70">
        <f t="shared" si="19"/>
        <v>82</v>
      </c>
      <c r="Y21" s="162"/>
    </row>
    <row r="22" spans="1:25" x14ac:dyDescent="0.3">
      <c r="A22">
        <v>21</v>
      </c>
      <c r="B22" t="s">
        <v>57</v>
      </c>
      <c r="C22" t="s">
        <v>58</v>
      </c>
      <c r="D22">
        <v>21</v>
      </c>
      <c r="E22" s="163" t="s">
        <v>785</v>
      </c>
      <c r="F22" s="2">
        <v>225</v>
      </c>
      <c r="G22" s="2" t="s">
        <v>633</v>
      </c>
      <c r="H22" t="s">
        <v>612</v>
      </c>
      <c r="I22">
        <v>2020</v>
      </c>
      <c r="J22">
        <v>1</v>
      </c>
      <c r="K22">
        <v>1</v>
      </c>
      <c r="L22">
        <v>15</v>
      </c>
      <c r="M22">
        <v>21.9</v>
      </c>
      <c r="N22">
        <v>5.8</v>
      </c>
      <c r="O22">
        <v>3.9</v>
      </c>
      <c r="P22">
        <v>2.8</v>
      </c>
      <c r="Q22">
        <v>1.3</v>
      </c>
      <c r="R22">
        <v>13.2</v>
      </c>
      <c r="S22">
        <v>25.7</v>
      </c>
      <c r="T22">
        <v>56.3</v>
      </c>
      <c r="U22">
        <v>15.8</v>
      </c>
      <c r="V22" s="162" t="str">
        <f t="shared" si="17"/>
        <v>6</v>
      </c>
      <c r="W22" s="162" t="str">
        <f t="shared" si="18"/>
        <v>-4</v>
      </c>
      <c r="X22" s="70">
        <f t="shared" si="19"/>
        <v>76</v>
      </c>
      <c r="Y22" s="162"/>
    </row>
    <row r="23" spans="1:25" x14ac:dyDescent="0.3">
      <c r="A23">
        <v>22</v>
      </c>
      <c r="B23" t="s">
        <v>355</v>
      </c>
      <c r="C23" t="s">
        <v>141</v>
      </c>
      <c r="D23">
        <v>30</v>
      </c>
      <c r="E23" s="163" t="s">
        <v>774</v>
      </c>
      <c r="F23" s="2">
        <v>230</v>
      </c>
      <c r="G23" s="2" t="s">
        <v>634</v>
      </c>
      <c r="H23" t="s">
        <v>612</v>
      </c>
      <c r="I23" t="s">
        <v>610</v>
      </c>
      <c r="J23" t="s">
        <v>610</v>
      </c>
      <c r="K23" t="s">
        <v>610</v>
      </c>
      <c r="L23">
        <v>13</v>
      </c>
      <c r="M23">
        <v>3.8</v>
      </c>
      <c r="N23">
        <v>1.8</v>
      </c>
      <c r="O23">
        <v>0.7</v>
      </c>
      <c r="P23">
        <v>-3.7</v>
      </c>
      <c r="Q23">
        <v>6</v>
      </c>
      <c r="R23">
        <v>8.4</v>
      </c>
      <c r="S23">
        <v>10.3</v>
      </c>
      <c r="T23">
        <v>63.1</v>
      </c>
      <c r="U23">
        <v>7.3</v>
      </c>
      <c r="V23" s="162" t="str">
        <f t="shared" si="17"/>
        <v>6</v>
      </c>
      <c r="W23" s="162" t="str">
        <f t="shared" si="18"/>
        <v>-8</v>
      </c>
      <c r="X23" s="70">
        <f t="shared" si="19"/>
        <v>80</v>
      </c>
      <c r="Y23" s="162"/>
    </row>
    <row r="24" spans="1:25" x14ac:dyDescent="0.3">
      <c r="A24">
        <v>23</v>
      </c>
      <c r="B24" t="s">
        <v>421</v>
      </c>
      <c r="C24" t="s">
        <v>100</v>
      </c>
      <c r="D24">
        <v>24</v>
      </c>
      <c r="E24" s="163" t="s">
        <v>781</v>
      </c>
      <c r="F24" s="2">
        <v>227</v>
      </c>
      <c r="G24" s="2" t="s">
        <v>635</v>
      </c>
      <c r="H24" t="s">
        <v>612</v>
      </c>
      <c r="I24" t="s">
        <v>610</v>
      </c>
      <c r="J24" t="s">
        <v>610</v>
      </c>
      <c r="K24" t="s">
        <v>610</v>
      </c>
      <c r="L24">
        <v>8</v>
      </c>
      <c r="M24">
        <v>7.6</v>
      </c>
      <c r="N24">
        <v>3.5</v>
      </c>
      <c r="O24">
        <v>1.5</v>
      </c>
      <c r="P24">
        <v>-2.8</v>
      </c>
      <c r="Q24">
        <v>4.7</v>
      </c>
      <c r="R24">
        <v>12.6</v>
      </c>
      <c r="S24">
        <v>14.6</v>
      </c>
      <c r="T24">
        <v>69.3</v>
      </c>
      <c r="U24">
        <v>10.8</v>
      </c>
      <c r="V24" s="162" t="str">
        <f t="shared" si="17"/>
        <v>6</v>
      </c>
      <c r="W24" s="162" t="str">
        <f t="shared" si="18"/>
        <v>-6</v>
      </c>
      <c r="X24" s="70">
        <f t="shared" si="19"/>
        <v>78</v>
      </c>
      <c r="Y24" s="162"/>
    </row>
    <row r="25" spans="1:25" x14ac:dyDescent="0.3">
      <c r="A25">
        <v>24</v>
      </c>
      <c r="B25" t="s">
        <v>294</v>
      </c>
      <c r="C25" t="s">
        <v>110</v>
      </c>
      <c r="D25">
        <v>24</v>
      </c>
      <c r="E25" s="163" t="s">
        <v>777</v>
      </c>
      <c r="F25" s="2">
        <v>197</v>
      </c>
      <c r="G25" s="2" t="s">
        <v>636</v>
      </c>
      <c r="H25" t="s">
        <v>612</v>
      </c>
      <c r="I25" t="s">
        <v>610</v>
      </c>
      <c r="J25" t="s">
        <v>610</v>
      </c>
      <c r="K25" t="s">
        <v>610</v>
      </c>
      <c r="L25">
        <v>14</v>
      </c>
      <c r="M25">
        <v>9</v>
      </c>
      <c r="N25">
        <v>3.3</v>
      </c>
      <c r="O25">
        <v>1.9</v>
      </c>
      <c r="P25">
        <v>-2.2000000000000002</v>
      </c>
      <c r="Q25">
        <v>2.6</v>
      </c>
      <c r="R25">
        <v>9</v>
      </c>
      <c r="S25">
        <v>11.4</v>
      </c>
      <c r="T25">
        <v>66.099999999999994</v>
      </c>
      <c r="U25">
        <v>9.1999999999999993</v>
      </c>
      <c r="V25" s="162" t="str">
        <f t="shared" si="17"/>
        <v>6</v>
      </c>
      <c r="W25" s="162" t="str">
        <f t="shared" si="18"/>
        <v>-5</v>
      </c>
      <c r="X25" s="70">
        <f t="shared" si="19"/>
        <v>77</v>
      </c>
      <c r="Y25" s="162"/>
    </row>
    <row r="26" spans="1:25" x14ac:dyDescent="0.3">
      <c r="A26">
        <v>25</v>
      </c>
      <c r="B26" t="s">
        <v>69</v>
      </c>
      <c r="C26" t="s">
        <v>58</v>
      </c>
      <c r="D26">
        <v>30</v>
      </c>
      <c r="E26" s="163" t="s">
        <v>785</v>
      </c>
      <c r="F26" s="2">
        <v>200</v>
      </c>
      <c r="G26" s="2" t="s">
        <v>613</v>
      </c>
      <c r="H26" t="s">
        <v>612</v>
      </c>
      <c r="I26">
        <v>2012</v>
      </c>
      <c r="J26">
        <v>1</v>
      </c>
      <c r="K26">
        <v>10</v>
      </c>
      <c r="L26">
        <v>7</v>
      </c>
      <c r="M26">
        <v>1.3</v>
      </c>
      <c r="N26">
        <v>0.6</v>
      </c>
      <c r="O26">
        <v>0.3</v>
      </c>
      <c r="P26">
        <v>6.9</v>
      </c>
      <c r="Q26">
        <v>0</v>
      </c>
      <c r="R26">
        <v>6.6</v>
      </c>
      <c r="S26">
        <v>10.5</v>
      </c>
      <c r="T26">
        <v>41.8</v>
      </c>
      <c r="U26">
        <v>6.9</v>
      </c>
      <c r="V26" s="162" t="str">
        <f t="shared" si="17"/>
        <v>6</v>
      </c>
      <c r="W26" s="162" t="str">
        <f t="shared" si="18"/>
        <v>-4</v>
      </c>
      <c r="X26" s="70">
        <f t="shared" si="19"/>
        <v>76</v>
      </c>
      <c r="Y26" s="162"/>
    </row>
    <row r="27" spans="1:25" x14ac:dyDescent="0.3">
      <c r="A27">
        <v>26</v>
      </c>
      <c r="B27" t="s">
        <v>34</v>
      </c>
      <c r="C27" t="s">
        <v>30</v>
      </c>
      <c r="D27">
        <v>22</v>
      </c>
      <c r="E27" s="163" t="s">
        <v>777</v>
      </c>
      <c r="F27" s="2">
        <v>200</v>
      </c>
      <c r="G27" s="2" t="s">
        <v>637</v>
      </c>
      <c r="H27" t="s">
        <v>612</v>
      </c>
      <c r="I27">
        <v>2021</v>
      </c>
      <c r="J27">
        <v>2</v>
      </c>
      <c r="K27">
        <v>38</v>
      </c>
      <c r="L27">
        <v>15</v>
      </c>
      <c r="M27">
        <v>11.3</v>
      </c>
      <c r="N27">
        <v>3.5</v>
      </c>
      <c r="O27">
        <v>3</v>
      </c>
      <c r="P27">
        <v>-9.8000000000000007</v>
      </c>
      <c r="Q27">
        <v>1.6</v>
      </c>
      <c r="R27">
        <v>10.5</v>
      </c>
      <c r="S27">
        <v>16.399999999999999</v>
      </c>
      <c r="T27">
        <v>58.8</v>
      </c>
      <c r="U27">
        <v>15.7</v>
      </c>
      <c r="V27" s="162" t="str">
        <f t="shared" si="17"/>
        <v>6</v>
      </c>
      <c r="W27" s="162" t="str">
        <f t="shared" si="18"/>
        <v>-5</v>
      </c>
      <c r="X27" s="70">
        <f t="shared" si="19"/>
        <v>77</v>
      </c>
      <c r="Y27" s="162"/>
    </row>
    <row r="28" spans="1:25" x14ac:dyDescent="0.3">
      <c r="A28">
        <v>27</v>
      </c>
      <c r="B28" t="s">
        <v>163</v>
      </c>
      <c r="C28" t="s">
        <v>137</v>
      </c>
      <c r="D28">
        <v>25</v>
      </c>
      <c r="E28" s="163" t="s">
        <v>778</v>
      </c>
      <c r="F28" s="2">
        <v>255</v>
      </c>
      <c r="G28" s="2" t="s">
        <v>632</v>
      </c>
      <c r="H28" t="s">
        <v>612</v>
      </c>
      <c r="I28">
        <v>2017</v>
      </c>
      <c r="J28">
        <v>1</v>
      </c>
      <c r="K28">
        <v>14</v>
      </c>
      <c r="L28">
        <v>14</v>
      </c>
      <c r="M28">
        <v>19.100000000000001</v>
      </c>
      <c r="N28">
        <v>9.1</v>
      </c>
      <c r="O28">
        <v>3.4</v>
      </c>
      <c r="P28">
        <v>6.9</v>
      </c>
      <c r="Q28">
        <v>7.2</v>
      </c>
      <c r="R28">
        <v>19.5</v>
      </c>
      <c r="S28">
        <v>24.6</v>
      </c>
      <c r="T28">
        <v>59</v>
      </c>
      <c r="U28">
        <v>15.3</v>
      </c>
      <c r="V28" s="162" t="str">
        <f t="shared" si="17"/>
        <v>6</v>
      </c>
      <c r="W28" s="162" t="str">
        <f t="shared" si="18"/>
        <v>-9</v>
      </c>
      <c r="X28" s="70">
        <f t="shared" si="19"/>
        <v>81</v>
      </c>
      <c r="Y28" s="162"/>
    </row>
    <row r="29" spans="1:25" x14ac:dyDescent="0.3">
      <c r="A29">
        <v>28</v>
      </c>
      <c r="B29" t="s">
        <v>50</v>
      </c>
      <c r="C29" t="s">
        <v>44</v>
      </c>
      <c r="D29">
        <v>26</v>
      </c>
      <c r="E29" s="163" t="s">
        <v>776</v>
      </c>
      <c r="F29" s="2">
        <v>240</v>
      </c>
      <c r="G29" s="2" t="s">
        <v>638</v>
      </c>
      <c r="H29" t="s">
        <v>639</v>
      </c>
      <c r="I29">
        <v>2016</v>
      </c>
      <c r="J29">
        <v>1</v>
      </c>
      <c r="K29">
        <v>1</v>
      </c>
      <c r="L29">
        <v>11</v>
      </c>
      <c r="M29">
        <v>6.6</v>
      </c>
      <c r="N29">
        <v>6.7</v>
      </c>
      <c r="O29">
        <v>5.7</v>
      </c>
      <c r="P29">
        <v>-5.0999999999999996</v>
      </c>
      <c r="Q29">
        <v>3.8</v>
      </c>
      <c r="R29">
        <v>18.8</v>
      </c>
      <c r="S29">
        <v>13.2</v>
      </c>
      <c r="T29">
        <v>54.3</v>
      </c>
      <c r="U29">
        <v>30.3</v>
      </c>
      <c r="V29" s="162" t="str">
        <f t="shared" si="17"/>
        <v>6</v>
      </c>
      <c r="W29" s="162" t="str">
        <f t="shared" si="18"/>
        <v>10</v>
      </c>
      <c r="X29" s="70">
        <f t="shared" si="19"/>
        <v>82</v>
      </c>
      <c r="Y29" s="162"/>
    </row>
    <row r="30" spans="1:25" x14ac:dyDescent="0.3">
      <c r="A30">
        <v>29</v>
      </c>
      <c r="B30" t="s">
        <v>144</v>
      </c>
      <c r="C30" t="s">
        <v>131</v>
      </c>
      <c r="D30">
        <v>20</v>
      </c>
      <c r="E30" s="163" t="s">
        <v>777</v>
      </c>
      <c r="F30" s="2">
        <v>210</v>
      </c>
      <c r="G30" s="2" t="s">
        <v>614</v>
      </c>
      <c r="H30" t="s">
        <v>612</v>
      </c>
      <c r="I30">
        <v>2022</v>
      </c>
      <c r="J30">
        <v>1</v>
      </c>
      <c r="K30">
        <v>6</v>
      </c>
      <c r="L30">
        <v>14</v>
      </c>
      <c r="M30">
        <v>19.600000000000001</v>
      </c>
      <c r="N30">
        <v>3.9</v>
      </c>
      <c r="O30">
        <v>2.1</v>
      </c>
      <c r="P30">
        <v>0.8</v>
      </c>
      <c r="Q30">
        <v>4.0999999999999996</v>
      </c>
      <c r="R30">
        <v>9.1</v>
      </c>
      <c r="S30">
        <v>25.9</v>
      </c>
      <c r="T30">
        <v>61.1</v>
      </c>
      <c r="U30">
        <v>12.1</v>
      </c>
      <c r="V30" s="162" t="str">
        <f t="shared" si="17"/>
        <v>6</v>
      </c>
      <c r="W30" s="162" t="str">
        <f t="shared" si="18"/>
        <v>-5</v>
      </c>
      <c r="X30" s="70">
        <f t="shared" si="19"/>
        <v>77</v>
      </c>
      <c r="Y30" s="162"/>
    </row>
    <row r="31" spans="1:25" x14ac:dyDescent="0.3">
      <c r="A31">
        <v>30</v>
      </c>
      <c r="B31" t="s">
        <v>78</v>
      </c>
      <c r="C31" t="s">
        <v>71</v>
      </c>
      <c r="D31">
        <v>30</v>
      </c>
      <c r="E31" s="163" t="s">
        <v>774</v>
      </c>
      <c r="F31" s="2">
        <v>255</v>
      </c>
      <c r="G31" s="2" t="s">
        <v>623</v>
      </c>
      <c r="H31" t="s">
        <v>640</v>
      </c>
      <c r="I31">
        <v>2011</v>
      </c>
      <c r="J31">
        <v>1</v>
      </c>
      <c r="K31">
        <v>7</v>
      </c>
      <c r="L31">
        <v>11</v>
      </c>
      <c r="M31">
        <v>3.3</v>
      </c>
      <c r="N31">
        <v>3.3</v>
      </c>
      <c r="O31">
        <v>0.5</v>
      </c>
      <c r="P31">
        <v>2.9</v>
      </c>
      <c r="Q31">
        <v>6.3</v>
      </c>
      <c r="R31">
        <v>19</v>
      </c>
      <c r="S31">
        <v>12.8</v>
      </c>
      <c r="T31">
        <v>58.1</v>
      </c>
      <c r="U31">
        <v>6.2</v>
      </c>
      <c r="V31" s="162" t="str">
        <f t="shared" si="17"/>
        <v>6</v>
      </c>
      <c r="W31" s="162" t="str">
        <f t="shared" si="18"/>
        <v>-8</v>
      </c>
      <c r="X31" s="70">
        <f t="shared" si="19"/>
        <v>80</v>
      </c>
      <c r="Y31" s="162"/>
    </row>
    <row r="32" spans="1:25" x14ac:dyDescent="0.3">
      <c r="A32">
        <v>31</v>
      </c>
      <c r="B32" t="s">
        <v>411</v>
      </c>
      <c r="C32" t="s">
        <v>102</v>
      </c>
      <c r="D32">
        <v>33</v>
      </c>
      <c r="E32" s="163" t="s">
        <v>778</v>
      </c>
      <c r="F32" s="2">
        <v>250</v>
      </c>
      <c r="G32" s="2" t="s">
        <v>636</v>
      </c>
      <c r="H32" t="s">
        <v>612</v>
      </c>
      <c r="I32">
        <v>2009</v>
      </c>
      <c r="J32">
        <v>1</v>
      </c>
      <c r="K32">
        <v>1</v>
      </c>
      <c r="L32">
        <v>7</v>
      </c>
      <c r="M32">
        <v>3.4</v>
      </c>
      <c r="N32">
        <v>2.9</v>
      </c>
      <c r="O32">
        <v>0.9</v>
      </c>
      <c r="P32">
        <v>0.4</v>
      </c>
      <c r="Q32">
        <v>7.5</v>
      </c>
      <c r="R32">
        <v>16.899999999999999</v>
      </c>
      <c r="S32">
        <v>14.5</v>
      </c>
      <c r="T32">
        <v>55.5</v>
      </c>
      <c r="U32">
        <v>10.7</v>
      </c>
      <c r="V32" s="162" t="str">
        <f t="shared" si="17"/>
        <v>6</v>
      </c>
      <c r="W32" s="162" t="str">
        <f t="shared" si="18"/>
        <v>-9</v>
      </c>
      <c r="X32" s="70">
        <f t="shared" si="19"/>
        <v>81</v>
      </c>
      <c r="Y32" s="162"/>
    </row>
    <row r="33" spans="1:25" x14ac:dyDescent="0.3">
      <c r="A33">
        <v>32</v>
      </c>
      <c r="B33" t="s">
        <v>279</v>
      </c>
      <c r="C33" t="s">
        <v>116</v>
      </c>
      <c r="D33">
        <v>19</v>
      </c>
      <c r="E33" s="163" t="s">
        <v>785</v>
      </c>
      <c r="F33" s="2">
        <v>185</v>
      </c>
      <c r="G33" s="2" t="s">
        <v>641</v>
      </c>
      <c r="H33" t="s">
        <v>612</v>
      </c>
      <c r="I33">
        <v>2022</v>
      </c>
      <c r="J33">
        <v>1</v>
      </c>
      <c r="K33">
        <v>25</v>
      </c>
      <c r="L33">
        <v>2</v>
      </c>
      <c r="M33">
        <v>8</v>
      </c>
      <c r="N33">
        <v>1</v>
      </c>
      <c r="O33">
        <v>2</v>
      </c>
      <c r="P33">
        <v>-27.7</v>
      </c>
      <c r="Q33">
        <v>4</v>
      </c>
      <c r="R33">
        <v>4.8</v>
      </c>
      <c r="S33">
        <v>21.3</v>
      </c>
      <c r="T33">
        <v>74.3</v>
      </c>
      <c r="U33">
        <v>25</v>
      </c>
      <c r="V33" s="162" t="str">
        <f t="shared" si="17"/>
        <v>6</v>
      </c>
      <c r="W33" s="162" t="str">
        <f t="shared" si="18"/>
        <v>-4</v>
      </c>
      <c r="X33" s="70">
        <f t="shared" si="19"/>
        <v>76</v>
      </c>
      <c r="Y33" s="162"/>
    </row>
    <row r="34" spans="1:25" x14ac:dyDescent="0.3">
      <c r="A34">
        <v>33</v>
      </c>
      <c r="B34" t="s">
        <v>453</v>
      </c>
      <c r="C34" t="s">
        <v>146</v>
      </c>
      <c r="D34">
        <v>34</v>
      </c>
      <c r="E34" s="163" t="s">
        <v>786</v>
      </c>
      <c r="F34" s="2">
        <v>290</v>
      </c>
      <c r="G34" s="2" t="s">
        <v>623</v>
      </c>
      <c r="H34" t="s">
        <v>624</v>
      </c>
      <c r="I34" t="s">
        <v>610</v>
      </c>
      <c r="J34" t="s">
        <v>610</v>
      </c>
      <c r="K34" t="s">
        <v>610</v>
      </c>
      <c r="L34">
        <v>6</v>
      </c>
      <c r="M34">
        <v>1.2</v>
      </c>
      <c r="N34">
        <v>1</v>
      </c>
      <c r="O34">
        <v>0.2</v>
      </c>
      <c r="P34">
        <v>14.3</v>
      </c>
      <c r="Q34">
        <v>4.5</v>
      </c>
      <c r="R34">
        <v>29.4</v>
      </c>
      <c r="S34">
        <v>16</v>
      </c>
      <c r="T34">
        <v>56.5</v>
      </c>
      <c r="U34">
        <v>7.7</v>
      </c>
      <c r="V34" s="162" t="str">
        <f t="shared" si="17"/>
        <v>7</v>
      </c>
      <c r="W34" s="162" t="str">
        <f t="shared" si="18"/>
        <v>-4</v>
      </c>
      <c r="X34" s="70">
        <f t="shared" si="19"/>
        <v>88</v>
      </c>
      <c r="Y34" s="162"/>
    </row>
    <row r="35" spans="1:25" x14ac:dyDescent="0.3">
      <c r="A35">
        <v>34</v>
      </c>
      <c r="B35" t="s">
        <v>202</v>
      </c>
      <c r="C35" t="s">
        <v>90</v>
      </c>
      <c r="D35">
        <v>27</v>
      </c>
      <c r="E35" s="163" t="s">
        <v>779</v>
      </c>
      <c r="F35" s="2">
        <v>250</v>
      </c>
      <c r="G35" s="2" t="s">
        <v>642</v>
      </c>
      <c r="H35" t="s">
        <v>612</v>
      </c>
      <c r="I35">
        <v>2015</v>
      </c>
      <c r="J35">
        <v>1</v>
      </c>
      <c r="K35">
        <v>22</v>
      </c>
      <c r="L35">
        <v>15</v>
      </c>
      <c r="M35">
        <v>13.7</v>
      </c>
      <c r="N35">
        <v>10.9</v>
      </c>
      <c r="O35">
        <v>2.1</v>
      </c>
      <c r="P35">
        <v>3.3</v>
      </c>
      <c r="Q35">
        <v>8.6999999999999993</v>
      </c>
      <c r="R35">
        <v>28.8</v>
      </c>
      <c r="S35">
        <v>20.100000000000001</v>
      </c>
      <c r="T35">
        <v>53.9</v>
      </c>
      <c r="U35">
        <v>12</v>
      </c>
      <c r="V35" s="162" t="str">
        <f t="shared" si="17"/>
        <v>6</v>
      </c>
      <c r="W35" s="162" t="str">
        <f t="shared" si="18"/>
        <v>11</v>
      </c>
      <c r="X35" s="70">
        <f t="shared" si="19"/>
        <v>83</v>
      </c>
      <c r="Y35" s="162"/>
    </row>
    <row r="36" spans="1:25" x14ac:dyDescent="0.3">
      <c r="A36">
        <v>35</v>
      </c>
      <c r="B36" t="s">
        <v>123</v>
      </c>
      <c r="C36" t="s">
        <v>122</v>
      </c>
      <c r="D36">
        <v>33</v>
      </c>
      <c r="E36" s="163" t="s">
        <v>780</v>
      </c>
      <c r="F36" s="2">
        <v>226</v>
      </c>
      <c r="G36" s="2" t="s">
        <v>623</v>
      </c>
      <c r="H36" t="s">
        <v>643</v>
      </c>
      <c r="I36">
        <v>2011</v>
      </c>
      <c r="J36">
        <v>2</v>
      </c>
      <c r="K36">
        <v>31</v>
      </c>
      <c r="L36">
        <v>17</v>
      </c>
      <c r="M36">
        <v>20.5</v>
      </c>
      <c r="N36">
        <v>3.6</v>
      </c>
      <c r="O36">
        <v>2.4</v>
      </c>
      <c r="P36">
        <v>-7.3</v>
      </c>
      <c r="Q36">
        <v>1.4</v>
      </c>
      <c r="R36">
        <v>9.6999999999999993</v>
      </c>
      <c r="S36">
        <v>22.6</v>
      </c>
      <c r="T36">
        <v>65.3</v>
      </c>
      <c r="U36">
        <v>12.4</v>
      </c>
      <c r="V36" s="162" t="str">
        <f t="shared" si="17"/>
        <v>6</v>
      </c>
      <c r="W36" s="162" t="str">
        <f t="shared" si="18"/>
        <v>-7</v>
      </c>
      <c r="X36" s="70">
        <f t="shared" si="19"/>
        <v>79</v>
      </c>
      <c r="Y36" s="162"/>
    </row>
    <row r="37" spans="1:25" x14ac:dyDescent="0.3">
      <c r="A37">
        <v>36</v>
      </c>
      <c r="B37" t="s">
        <v>235</v>
      </c>
      <c r="C37" t="s">
        <v>125</v>
      </c>
      <c r="D37">
        <v>23</v>
      </c>
      <c r="E37" s="163" t="s">
        <v>783</v>
      </c>
      <c r="F37" s="2">
        <v>220</v>
      </c>
      <c r="G37" s="2" t="s">
        <v>644</v>
      </c>
      <c r="H37" t="s">
        <v>645</v>
      </c>
      <c r="I37">
        <v>2019</v>
      </c>
      <c r="J37">
        <v>2</v>
      </c>
      <c r="K37">
        <v>44</v>
      </c>
      <c r="L37">
        <v>16</v>
      </c>
      <c r="M37">
        <v>12.8</v>
      </c>
      <c r="N37">
        <v>8</v>
      </c>
      <c r="O37">
        <v>0.6</v>
      </c>
      <c r="P37">
        <v>-1.1000000000000001</v>
      </c>
      <c r="Q37">
        <v>6.6</v>
      </c>
      <c r="R37">
        <v>24</v>
      </c>
      <c r="S37">
        <v>18.8</v>
      </c>
      <c r="T37">
        <v>69.8</v>
      </c>
      <c r="U37">
        <v>3.9</v>
      </c>
      <c r="V37" s="162" t="str">
        <f t="shared" si="17"/>
        <v>7</v>
      </c>
      <c r="W37" s="162" t="str">
        <f t="shared" si="18"/>
        <v>-2</v>
      </c>
      <c r="X37" s="70">
        <f t="shared" si="19"/>
        <v>86</v>
      </c>
      <c r="Y37" s="162"/>
    </row>
    <row r="38" spans="1:25" x14ac:dyDescent="0.3">
      <c r="A38">
        <v>37</v>
      </c>
      <c r="B38" t="s">
        <v>218</v>
      </c>
      <c r="C38" t="s">
        <v>139</v>
      </c>
      <c r="D38">
        <v>22</v>
      </c>
      <c r="E38" s="163" t="s">
        <v>787</v>
      </c>
      <c r="F38" s="2">
        <v>169</v>
      </c>
      <c r="G38" s="2" t="s">
        <v>646</v>
      </c>
      <c r="H38" t="s">
        <v>612</v>
      </c>
      <c r="I38">
        <v>2021</v>
      </c>
      <c r="J38">
        <v>1</v>
      </c>
      <c r="K38">
        <v>26</v>
      </c>
      <c r="L38">
        <v>11</v>
      </c>
      <c r="M38">
        <v>14.9</v>
      </c>
      <c r="N38">
        <v>2.2000000000000002</v>
      </c>
      <c r="O38">
        <v>3.7</v>
      </c>
      <c r="P38">
        <v>-8.5</v>
      </c>
      <c r="Q38">
        <v>0.8</v>
      </c>
      <c r="R38">
        <v>9</v>
      </c>
      <c r="S38">
        <v>30.2</v>
      </c>
      <c r="T38">
        <v>55.4</v>
      </c>
      <c r="U38">
        <v>28.5</v>
      </c>
      <c r="V38" s="162" t="str">
        <f t="shared" si="17"/>
        <v>6</v>
      </c>
      <c r="W38" s="162" t="str">
        <f t="shared" si="18"/>
        <v>-2</v>
      </c>
      <c r="X38" s="70">
        <f t="shared" si="19"/>
        <v>74</v>
      </c>
      <c r="Y38" s="162"/>
    </row>
    <row r="39" spans="1:25" x14ac:dyDescent="0.3">
      <c r="A39">
        <v>38</v>
      </c>
      <c r="B39" t="s">
        <v>140</v>
      </c>
      <c r="C39" t="s">
        <v>141</v>
      </c>
      <c r="D39">
        <v>29</v>
      </c>
      <c r="E39" s="163" t="s">
        <v>785</v>
      </c>
      <c r="F39" s="2">
        <v>207</v>
      </c>
      <c r="G39" s="2" t="s">
        <v>620</v>
      </c>
      <c r="H39" t="s">
        <v>612</v>
      </c>
      <c r="I39">
        <v>2012</v>
      </c>
      <c r="J39">
        <v>1</v>
      </c>
      <c r="K39">
        <v>3</v>
      </c>
      <c r="L39">
        <v>11</v>
      </c>
      <c r="M39">
        <v>22.4</v>
      </c>
      <c r="N39">
        <v>3.6</v>
      </c>
      <c r="O39">
        <v>5.9</v>
      </c>
      <c r="P39">
        <v>-0.9</v>
      </c>
      <c r="Q39">
        <v>2.1</v>
      </c>
      <c r="R39">
        <v>7.7</v>
      </c>
      <c r="S39">
        <v>25</v>
      </c>
      <c r="T39">
        <v>61.6</v>
      </c>
      <c r="U39">
        <v>26.2</v>
      </c>
      <c r="V39" s="162" t="str">
        <f t="shared" si="17"/>
        <v>6</v>
      </c>
      <c r="W39" s="162" t="str">
        <f t="shared" si="18"/>
        <v>-4</v>
      </c>
      <c r="X39" s="70">
        <f t="shared" si="19"/>
        <v>76</v>
      </c>
      <c r="Y39" s="162"/>
    </row>
    <row r="40" spans="1:25" x14ac:dyDescent="0.3">
      <c r="A40">
        <v>39</v>
      </c>
      <c r="B40" t="s">
        <v>407</v>
      </c>
      <c r="C40" t="s">
        <v>135</v>
      </c>
      <c r="D40">
        <v>20</v>
      </c>
      <c r="E40" s="163" t="s">
        <v>781</v>
      </c>
      <c r="F40" s="2">
        <v>188</v>
      </c>
      <c r="G40" s="2" t="s">
        <v>632</v>
      </c>
      <c r="H40" t="s">
        <v>612</v>
      </c>
      <c r="I40">
        <v>2021</v>
      </c>
      <c r="J40">
        <v>2</v>
      </c>
      <c r="K40">
        <v>51</v>
      </c>
      <c r="L40">
        <v>5</v>
      </c>
      <c r="M40">
        <v>2.6</v>
      </c>
      <c r="N40">
        <v>0.4</v>
      </c>
      <c r="O40">
        <v>0</v>
      </c>
      <c r="P40">
        <v>2.7</v>
      </c>
      <c r="Q40">
        <v>5.6</v>
      </c>
      <c r="R40">
        <v>6.7</v>
      </c>
      <c r="S40">
        <v>28.2</v>
      </c>
      <c r="T40">
        <v>59.7</v>
      </c>
      <c r="U40">
        <v>0</v>
      </c>
      <c r="V40" s="162" t="str">
        <f t="shared" si="17"/>
        <v>6</v>
      </c>
      <c r="W40" s="162" t="str">
        <f t="shared" si="18"/>
        <v>-6</v>
      </c>
      <c r="X40" s="70">
        <f t="shared" si="19"/>
        <v>78</v>
      </c>
      <c r="Y40" s="162"/>
    </row>
    <row r="41" spans="1:25" x14ac:dyDescent="0.3">
      <c r="A41">
        <v>40</v>
      </c>
      <c r="B41" t="s">
        <v>256</v>
      </c>
      <c r="C41" t="s">
        <v>92</v>
      </c>
      <c r="D41">
        <v>26</v>
      </c>
      <c r="E41" s="163" t="s">
        <v>774</v>
      </c>
      <c r="F41" s="2">
        <v>215</v>
      </c>
      <c r="G41" s="2" t="s">
        <v>630</v>
      </c>
      <c r="H41" t="s">
        <v>609</v>
      </c>
      <c r="I41">
        <v>2019</v>
      </c>
      <c r="J41">
        <v>1</v>
      </c>
      <c r="K41">
        <v>21</v>
      </c>
      <c r="L41">
        <v>16</v>
      </c>
      <c r="M41">
        <v>9.5</v>
      </c>
      <c r="N41">
        <v>4.5</v>
      </c>
      <c r="O41">
        <v>1.4</v>
      </c>
      <c r="P41">
        <v>-5.8</v>
      </c>
      <c r="Q41">
        <v>5.3</v>
      </c>
      <c r="R41">
        <v>16.5</v>
      </c>
      <c r="S41">
        <v>18.3</v>
      </c>
      <c r="T41">
        <v>65.400000000000006</v>
      </c>
      <c r="U41">
        <v>10.9</v>
      </c>
      <c r="V41" s="162" t="str">
        <f t="shared" si="17"/>
        <v>6</v>
      </c>
      <c r="W41" s="162" t="str">
        <f t="shared" si="18"/>
        <v>-8</v>
      </c>
      <c r="X41" s="70">
        <f t="shared" si="19"/>
        <v>80</v>
      </c>
      <c r="Y41" s="162"/>
    </row>
    <row r="42" spans="1:25" x14ac:dyDescent="0.3">
      <c r="A42">
        <v>41</v>
      </c>
      <c r="B42" t="s">
        <v>128</v>
      </c>
      <c r="C42" t="s">
        <v>129</v>
      </c>
      <c r="D42">
        <v>25</v>
      </c>
      <c r="E42" s="163" t="s">
        <v>774</v>
      </c>
      <c r="F42" s="2">
        <v>190</v>
      </c>
      <c r="G42" s="2" t="s">
        <v>613</v>
      </c>
      <c r="H42" t="s">
        <v>612</v>
      </c>
      <c r="I42">
        <v>2016</v>
      </c>
      <c r="J42">
        <v>1</v>
      </c>
      <c r="K42">
        <v>2</v>
      </c>
      <c r="L42">
        <v>12</v>
      </c>
      <c r="M42">
        <v>21.1</v>
      </c>
      <c r="N42">
        <v>5.3</v>
      </c>
      <c r="O42">
        <v>4.5</v>
      </c>
      <c r="P42">
        <v>9.1999999999999993</v>
      </c>
      <c r="Q42">
        <v>1.6</v>
      </c>
      <c r="R42">
        <v>14.5</v>
      </c>
      <c r="S42">
        <v>26.8</v>
      </c>
      <c r="T42">
        <v>57</v>
      </c>
      <c r="U42">
        <v>19.899999999999999</v>
      </c>
      <c r="V42" s="162" t="str">
        <f t="shared" si="17"/>
        <v>6</v>
      </c>
      <c r="W42" s="162" t="str">
        <f t="shared" si="18"/>
        <v>-8</v>
      </c>
      <c r="X42" s="70">
        <f t="shared" si="19"/>
        <v>80</v>
      </c>
      <c r="Y42" s="162"/>
    </row>
    <row r="43" spans="1:25" x14ac:dyDescent="0.3">
      <c r="A43">
        <v>42</v>
      </c>
      <c r="B43" t="s">
        <v>363</v>
      </c>
      <c r="C43" t="s">
        <v>122</v>
      </c>
      <c r="D43">
        <v>25</v>
      </c>
      <c r="E43" s="163" t="s">
        <v>774</v>
      </c>
      <c r="F43" s="2">
        <v>225</v>
      </c>
      <c r="G43" s="2" t="s">
        <v>634</v>
      </c>
      <c r="H43" t="s">
        <v>612</v>
      </c>
      <c r="I43" t="s">
        <v>610</v>
      </c>
      <c r="J43" t="s">
        <v>610</v>
      </c>
      <c r="K43" t="s">
        <v>610</v>
      </c>
      <c r="L43">
        <v>2</v>
      </c>
      <c r="M43">
        <v>2</v>
      </c>
      <c r="N43">
        <v>0.5</v>
      </c>
      <c r="O43">
        <v>0</v>
      </c>
      <c r="P43">
        <v>16.100000000000001</v>
      </c>
      <c r="Q43">
        <v>0</v>
      </c>
      <c r="R43">
        <v>12.5</v>
      </c>
      <c r="S43">
        <v>12.5</v>
      </c>
      <c r="T43">
        <v>106.4</v>
      </c>
      <c r="U43">
        <v>0</v>
      </c>
      <c r="V43" s="162" t="str">
        <f t="shared" si="17"/>
        <v>6</v>
      </c>
      <c r="W43" s="162" t="str">
        <f t="shared" si="18"/>
        <v>-8</v>
      </c>
      <c r="X43" s="70">
        <f t="shared" si="19"/>
        <v>80</v>
      </c>
      <c r="Y43" s="162"/>
    </row>
    <row r="44" spans="1:25" x14ac:dyDescent="0.3">
      <c r="A44">
        <v>43</v>
      </c>
      <c r="B44" t="s">
        <v>179</v>
      </c>
      <c r="C44" t="s">
        <v>90</v>
      </c>
      <c r="D44">
        <v>34</v>
      </c>
      <c r="E44" s="163" t="s">
        <v>788</v>
      </c>
      <c r="F44" s="2">
        <v>282</v>
      </c>
      <c r="G44" s="2" t="s">
        <v>647</v>
      </c>
      <c r="H44" t="s">
        <v>612</v>
      </c>
      <c r="I44">
        <v>2008</v>
      </c>
      <c r="J44">
        <v>1</v>
      </c>
      <c r="K44">
        <v>10</v>
      </c>
      <c r="L44">
        <v>15</v>
      </c>
      <c r="M44">
        <v>16.3</v>
      </c>
      <c r="N44">
        <v>6.1</v>
      </c>
      <c r="O44">
        <v>1.1000000000000001</v>
      </c>
      <c r="P44">
        <v>8.8000000000000007</v>
      </c>
      <c r="Q44">
        <v>5.5</v>
      </c>
      <c r="R44">
        <v>11.7</v>
      </c>
      <c r="S44">
        <v>18.8</v>
      </c>
      <c r="T44">
        <v>62.2</v>
      </c>
      <c r="U44">
        <v>5.2</v>
      </c>
      <c r="V44" s="162" t="str">
        <f t="shared" si="17"/>
        <v>7</v>
      </c>
      <c r="W44" s="162" t="str">
        <f t="shared" si="18"/>
        <v>-1</v>
      </c>
      <c r="X44" s="70">
        <f t="shared" si="19"/>
        <v>85</v>
      </c>
      <c r="Y44" s="162"/>
    </row>
    <row r="45" spans="1:25" x14ac:dyDescent="0.3">
      <c r="A45">
        <v>44</v>
      </c>
      <c r="B45" t="s">
        <v>239</v>
      </c>
      <c r="C45" t="s">
        <v>139</v>
      </c>
      <c r="D45">
        <v>26</v>
      </c>
      <c r="E45" s="163" t="s">
        <v>785</v>
      </c>
      <c r="F45" s="2">
        <v>202</v>
      </c>
      <c r="G45" s="2" t="s">
        <v>648</v>
      </c>
      <c r="H45" t="s">
        <v>612</v>
      </c>
      <c r="I45">
        <v>2018</v>
      </c>
      <c r="J45">
        <v>2</v>
      </c>
      <c r="K45">
        <v>42</v>
      </c>
      <c r="L45">
        <v>15</v>
      </c>
      <c r="M45">
        <v>10.7</v>
      </c>
      <c r="N45">
        <v>4.0999999999999996</v>
      </c>
      <c r="O45">
        <v>4.3</v>
      </c>
      <c r="P45">
        <v>-3.3</v>
      </c>
      <c r="Q45">
        <v>4.2</v>
      </c>
      <c r="R45">
        <v>11.1</v>
      </c>
      <c r="S45">
        <v>17</v>
      </c>
      <c r="T45">
        <v>56.1</v>
      </c>
      <c r="U45">
        <v>21.5</v>
      </c>
      <c r="V45" s="162" t="str">
        <f t="shared" si="17"/>
        <v>6</v>
      </c>
      <c r="W45" s="162" t="str">
        <f t="shared" si="18"/>
        <v>-4</v>
      </c>
      <c r="X45" s="70">
        <f t="shared" si="19"/>
        <v>76</v>
      </c>
      <c r="Y45" s="162"/>
    </row>
    <row r="46" spans="1:25" x14ac:dyDescent="0.3">
      <c r="A46">
        <v>45</v>
      </c>
      <c r="B46" t="s">
        <v>326</v>
      </c>
      <c r="C46" t="s">
        <v>146</v>
      </c>
      <c r="D46">
        <v>24</v>
      </c>
      <c r="E46" s="163" t="s">
        <v>776</v>
      </c>
      <c r="F46" s="2">
        <v>240</v>
      </c>
      <c r="G46" s="2" t="s">
        <v>617</v>
      </c>
      <c r="H46" t="s">
        <v>649</v>
      </c>
      <c r="I46">
        <v>2019</v>
      </c>
      <c r="J46">
        <v>2</v>
      </c>
      <c r="K46">
        <v>34</v>
      </c>
      <c r="L46">
        <v>2</v>
      </c>
      <c r="M46">
        <v>5.5</v>
      </c>
      <c r="N46">
        <v>6.5</v>
      </c>
      <c r="O46">
        <v>4.5</v>
      </c>
      <c r="P46">
        <v>-12.5</v>
      </c>
      <c r="Q46">
        <v>12.8</v>
      </c>
      <c r="R46">
        <v>20.5</v>
      </c>
      <c r="S46">
        <v>9</v>
      </c>
      <c r="T46">
        <v>79.900000000000006</v>
      </c>
      <c r="U46">
        <v>31</v>
      </c>
      <c r="V46" s="162" t="str">
        <f t="shared" si="17"/>
        <v>6</v>
      </c>
      <c r="W46" s="162" t="str">
        <f t="shared" si="18"/>
        <v>10</v>
      </c>
      <c r="X46" s="70">
        <f t="shared" si="19"/>
        <v>82</v>
      </c>
      <c r="Y46" s="162"/>
    </row>
    <row r="47" spans="1:25" x14ac:dyDescent="0.3">
      <c r="A47">
        <v>46</v>
      </c>
      <c r="B47" t="s">
        <v>457</v>
      </c>
      <c r="C47" t="s">
        <v>119</v>
      </c>
      <c r="D47">
        <v>20</v>
      </c>
      <c r="E47" s="163" t="s">
        <v>781</v>
      </c>
      <c r="F47" s="2">
        <v>175</v>
      </c>
      <c r="G47" s="2" t="s">
        <v>650</v>
      </c>
      <c r="H47" t="s">
        <v>612</v>
      </c>
      <c r="I47">
        <v>2022</v>
      </c>
      <c r="J47">
        <v>2</v>
      </c>
      <c r="K47">
        <v>40</v>
      </c>
      <c r="L47">
        <v>5</v>
      </c>
      <c r="M47">
        <v>3.2</v>
      </c>
      <c r="N47">
        <v>0.4</v>
      </c>
      <c r="O47">
        <v>0.2</v>
      </c>
      <c r="P47">
        <v>2.7</v>
      </c>
      <c r="Q47">
        <v>0</v>
      </c>
      <c r="R47">
        <v>7.1</v>
      </c>
      <c r="S47">
        <v>15.4</v>
      </c>
      <c r="T47">
        <v>71.400000000000006</v>
      </c>
      <c r="U47">
        <v>4.8</v>
      </c>
      <c r="V47" s="162" t="str">
        <f t="shared" si="17"/>
        <v>6</v>
      </c>
      <c r="W47" s="162" t="str">
        <f t="shared" si="18"/>
        <v>-6</v>
      </c>
      <c r="X47" s="70">
        <f t="shared" si="19"/>
        <v>78</v>
      </c>
      <c r="Y47" s="162"/>
    </row>
    <row r="48" spans="1:25" x14ac:dyDescent="0.3">
      <c r="A48">
        <v>47</v>
      </c>
      <c r="B48" t="s">
        <v>67</v>
      </c>
      <c r="C48" t="s">
        <v>58</v>
      </c>
      <c r="D48">
        <v>29</v>
      </c>
      <c r="E48" s="163" t="s">
        <v>787</v>
      </c>
      <c r="F48" s="2">
        <v>205</v>
      </c>
      <c r="G48" s="2" t="s">
        <v>651</v>
      </c>
      <c r="H48" t="s">
        <v>612</v>
      </c>
      <c r="I48" t="s">
        <v>610</v>
      </c>
      <c r="J48" t="s">
        <v>610</v>
      </c>
      <c r="K48" t="s">
        <v>610</v>
      </c>
      <c r="L48">
        <v>8</v>
      </c>
      <c r="M48">
        <v>3.3</v>
      </c>
      <c r="N48">
        <v>0.6</v>
      </c>
      <c r="O48">
        <v>1</v>
      </c>
      <c r="P48">
        <v>-6</v>
      </c>
      <c r="Q48">
        <v>2.9</v>
      </c>
      <c r="R48">
        <v>2.2000000000000002</v>
      </c>
      <c r="S48">
        <v>15.8</v>
      </c>
      <c r="T48">
        <v>42.3</v>
      </c>
      <c r="U48">
        <v>13.1</v>
      </c>
      <c r="V48" s="162" t="str">
        <f t="shared" si="17"/>
        <v>6</v>
      </c>
      <c r="W48" s="162" t="str">
        <f t="shared" si="18"/>
        <v>-2</v>
      </c>
      <c r="X48" s="70">
        <f t="shared" si="19"/>
        <v>74</v>
      </c>
      <c r="Y48" s="162"/>
    </row>
    <row r="49" spans="1:25" x14ac:dyDescent="0.3">
      <c r="A49">
        <v>48</v>
      </c>
      <c r="B49" t="s">
        <v>470</v>
      </c>
      <c r="C49" t="s">
        <v>122</v>
      </c>
      <c r="D49">
        <v>23</v>
      </c>
      <c r="E49" s="163" t="s">
        <v>781</v>
      </c>
      <c r="F49" s="2">
        <v>205</v>
      </c>
      <c r="G49" s="2" t="s">
        <v>652</v>
      </c>
      <c r="H49" t="s">
        <v>612</v>
      </c>
      <c r="I49" t="s">
        <v>610</v>
      </c>
      <c r="J49" t="s">
        <v>610</v>
      </c>
      <c r="K49" t="s">
        <v>610</v>
      </c>
      <c r="L49">
        <v>1</v>
      </c>
      <c r="M49">
        <v>0</v>
      </c>
      <c r="N49">
        <v>0</v>
      </c>
      <c r="O49">
        <v>0</v>
      </c>
      <c r="P49">
        <v>66.7</v>
      </c>
      <c r="Q49">
        <v>0</v>
      </c>
      <c r="R49">
        <v>0</v>
      </c>
      <c r="S49">
        <v>0</v>
      </c>
      <c r="T49">
        <v>0</v>
      </c>
      <c r="U49">
        <v>0</v>
      </c>
      <c r="V49" s="162" t="str">
        <f t="shared" si="17"/>
        <v>6</v>
      </c>
      <c r="W49" s="162" t="str">
        <f t="shared" si="18"/>
        <v>-6</v>
      </c>
      <c r="X49" s="70">
        <f t="shared" si="19"/>
        <v>78</v>
      </c>
      <c r="Y49" s="162"/>
    </row>
    <row r="50" spans="1:25" x14ac:dyDescent="0.3">
      <c r="A50">
        <v>49</v>
      </c>
      <c r="B50" t="s">
        <v>161</v>
      </c>
      <c r="C50" t="s">
        <v>131</v>
      </c>
      <c r="D50">
        <v>29</v>
      </c>
      <c r="E50" s="163" t="s">
        <v>785</v>
      </c>
      <c r="F50" s="2">
        <v>220</v>
      </c>
      <c r="G50" s="2" t="s">
        <v>636</v>
      </c>
      <c r="H50" t="s">
        <v>653</v>
      </c>
      <c r="I50">
        <v>2016</v>
      </c>
      <c r="J50">
        <v>1</v>
      </c>
      <c r="K50">
        <v>6</v>
      </c>
      <c r="L50">
        <v>14</v>
      </c>
      <c r="M50">
        <v>18.2</v>
      </c>
      <c r="N50">
        <v>5.0999999999999996</v>
      </c>
      <c r="O50">
        <v>3.1</v>
      </c>
      <c r="P50">
        <v>2.7</v>
      </c>
      <c r="Q50">
        <v>3.5</v>
      </c>
      <c r="R50">
        <v>11.8</v>
      </c>
      <c r="S50">
        <v>21.9</v>
      </c>
      <c r="T50">
        <v>59.9</v>
      </c>
      <c r="U50">
        <v>14.3</v>
      </c>
      <c r="V50" s="162" t="str">
        <f t="shared" si="17"/>
        <v>6</v>
      </c>
      <c r="W50" s="162" t="str">
        <f t="shared" si="18"/>
        <v>-4</v>
      </c>
      <c r="X50" s="70">
        <f t="shared" si="19"/>
        <v>76</v>
      </c>
      <c r="Y50" s="162"/>
    </row>
    <row r="51" spans="1:25" x14ac:dyDescent="0.3">
      <c r="A51">
        <v>50</v>
      </c>
      <c r="B51" t="s">
        <v>143</v>
      </c>
      <c r="C51" t="s">
        <v>129</v>
      </c>
      <c r="D51">
        <v>31</v>
      </c>
      <c r="E51" s="163" t="s">
        <v>784</v>
      </c>
      <c r="F51" s="2">
        <v>190</v>
      </c>
      <c r="G51" s="2" t="s">
        <v>654</v>
      </c>
      <c r="H51" t="s">
        <v>612</v>
      </c>
      <c r="I51">
        <v>2013</v>
      </c>
      <c r="J51">
        <v>1</v>
      </c>
      <c r="K51">
        <v>10</v>
      </c>
      <c r="L51">
        <v>16</v>
      </c>
      <c r="M51">
        <v>18.899999999999999</v>
      </c>
      <c r="N51">
        <v>5.2</v>
      </c>
      <c r="O51">
        <v>6.4</v>
      </c>
      <c r="P51">
        <v>7.2</v>
      </c>
      <c r="Q51">
        <v>2.5</v>
      </c>
      <c r="R51">
        <v>11.3</v>
      </c>
      <c r="S51">
        <v>24.8</v>
      </c>
      <c r="T51">
        <v>48.9</v>
      </c>
      <c r="U51">
        <v>25.2</v>
      </c>
      <c r="V51" s="162" t="str">
        <f t="shared" si="17"/>
        <v>6</v>
      </c>
      <c r="W51" s="162" t="str">
        <f t="shared" si="18"/>
        <v>-3</v>
      </c>
      <c r="X51" s="70">
        <f t="shared" si="19"/>
        <v>75</v>
      </c>
      <c r="Y51" s="162"/>
    </row>
    <row r="52" spans="1:25" x14ac:dyDescent="0.3">
      <c r="A52">
        <v>51</v>
      </c>
      <c r="B52" t="s">
        <v>121</v>
      </c>
      <c r="C52" t="s">
        <v>122</v>
      </c>
      <c r="D52">
        <v>21</v>
      </c>
      <c r="E52" s="163" t="s">
        <v>780</v>
      </c>
      <c r="F52" s="2">
        <v>220</v>
      </c>
      <c r="G52" s="2" t="s">
        <v>655</v>
      </c>
      <c r="H52" t="s">
        <v>612</v>
      </c>
      <c r="I52">
        <v>2021</v>
      </c>
      <c r="J52">
        <v>1</v>
      </c>
      <c r="K52">
        <v>1</v>
      </c>
      <c r="L52">
        <v>12</v>
      </c>
      <c r="M52">
        <v>19.899999999999999</v>
      </c>
      <c r="N52">
        <v>6.2</v>
      </c>
      <c r="O52">
        <v>6</v>
      </c>
      <c r="P52">
        <v>-6.1</v>
      </c>
      <c r="Q52">
        <v>2.7</v>
      </c>
      <c r="R52">
        <v>14.8</v>
      </c>
      <c r="S52">
        <v>28.7</v>
      </c>
      <c r="T52">
        <v>49.2</v>
      </c>
      <c r="U52">
        <v>30.6</v>
      </c>
      <c r="V52" s="162" t="str">
        <f t="shared" si="17"/>
        <v>6</v>
      </c>
      <c r="W52" s="162" t="str">
        <f t="shared" si="18"/>
        <v>-7</v>
      </c>
      <c r="X52" s="70">
        <f t="shared" si="19"/>
        <v>79</v>
      </c>
      <c r="Y52" s="162"/>
    </row>
    <row r="53" spans="1:25" x14ac:dyDescent="0.3">
      <c r="A53">
        <v>52</v>
      </c>
      <c r="B53" t="s">
        <v>390</v>
      </c>
      <c r="C53" t="s">
        <v>125</v>
      </c>
      <c r="D53">
        <v>19</v>
      </c>
      <c r="E53" s="163" t="s">
        <v>774</v>
      </c>
      <c r="F53" s="2">
        <v>205</v>
      </c>
      <c r="G53" s="2" t="s">
        <v>656</v>
      </c>
      <c r="H53" t="s">
        <v>609</v>
      </c>
      <c r="I53">
        <v>2022</v>
      </c>
      <c r="J53">
        <v>2</v>
      </c>
      <c r="K53">
        <v>32</v>
      </c>
      <c r="L53">
        <v>11</v>
      </c>
      <c r="M53">
        <v>3.4</v>
      </c>
      <c r="N53">
        <v>2.2000000000000002</v>
      </c>
      <c r="O53">
        <v>0.5</v>
      </c>
      <c r="P53">
        <v>-0.7</v>
      </c>
      <c r="Q53">
        <v>2.7</v>
      </c>
      <c r="R53">
        <v>9</v>
      </c>
      <c r="S53">
        <v>8.8000000000000007</v>
      </c>
      <c r="T53">
        <v>50.5</v>
      </c>
      <c r="U53">
        <v>3.5</v>
      </c>
      <c r="V53" s="162" t="str">
        <f t="shared" si="17"/>
        <v>6</v>
      </c>
      <c r="W53" s="162" t="str">
        <f t="shared" si="18"/>
        <v>-8</v>
      </c>
      <c r="X53" s="70">
        <f t="shared" si="19"/>
        <v>80</v>
      </c>
      <c r="Y53" s="162"/>
    </row>
    <row r="54" spans="1:25" x14ac:dyDescent="0.3">
      <c r="A54">
        <v>53</v>
      </c>
      <c r="B54" t="s">
        <v>267</v>
      </c>
      <c r="C54" t="s">
        <v>137</v>
      </c>
      <c r="D54">
        <v>27</v>
      </c>
      <c r="E54" s="163" t="s">
        <v>777</v>
      </c>
      <c r="F54" s="2">
        <v>205</v>
      </c>
      <c r="G54" s="2" t="s">
        <v>657</v>
      </c>
      <c r="H54" t="s">
        <v>612</v>
      </c>
      <c r="I54" t="s">
        <v>610</v>
      </c>
      <c r="J54" t="s">
        <v>610</v>
      </c>
      <c r="K54" t="s">
        <v>610</v>
      </c>
      <c r="L54">
        <v>15</v>
      </c>
      <c r="M54">
        <v>9.1999999999999993</v>
      </c>
      <c r="N54">
        <v>4.8</v>
      </c>
      <c r="O54">
        <v>2</v>
      </c>
      <c r="P54">
        <v>6.2</v>
      </c>
      <c r="Q54">
        <v>6</v>
      </c>
      <c r="R54">
        <v>9.5</v>
      </c>
      <c r="S54">
        <v>13.8</v>
      </c>
      <c r="T54">
        <v>52.8</v>
      </c>
      <c r="U54">
        <v>9.4</v>
      </c>
      <c r="V54" s="162" t="str">
        <f t="shared" si="17"/>
        <v>6</v>
      </c>
      <c r="W54" s="162" t="str">
        <f t="shared" si="18"/>
        <v>-5</v>
      </c>
      <c r="X54" s="70">
        <f t="shared" si="19"/>
        <v>77</v>
      </c>
      <c r="Y54" s="162"/>
    </row>
    <row r="55" spans="1:25" x14ac:dyDescent="0.3">
      <c r="A55">
        <v>54</v>
      </c>
      <c r="B55" t="s">
        <v>277</v>
      </c>
      <c r="C55" t="s">
        <v>157</v>
      </c>
      <c r="D55">
        <v>23</v>
      </c>
      <c r="E55" s="163" t="s">
        <v>780</v>
      </c>
      <c r="F55" s="2">
        <v>217</v>
      </c>
      <c r="G55" s="2" t="s">
        <v>613</v>
      </c>
      <c r="H55" t="s">
        <v>612</v>
      </c>
      <c r="I55">
        <v>2019</v>
      </c>
      <c r="J55">
        <v>1</v>
      </c>
      <c r="K55">
        <v>10</v>
      </c>
      <c r="L55">
        <v>16</v>
      </c>
      <c r="M55">
        <v>9.3000000000000007</v>
      </c>
      <c r="N55">
        <v>1.9</v>
      </c>
      <c r="O55">
        <v>1</v>
      </c>
      <c r="P55">
        <v>1</v>
      </c>
      <c r="Q55">
        <v>1.8</v>
      </c>
      <c r="R55">
        <v>5.8</v>
      </c>
      <c r="S55">
        <v>15.5</v>
      </c>
      <c r="T55">
        <v>56.5</v>
      </c>
      <c r="U55">
        <v>5.9</v>
      </c>
      <c r="V55" s="162" t="str">
        <f t="shared" si="17"/>
        <v>6</v>
      </c>
      <c r="W55" s="162" t="str">
        <f t="shared" si="18"/>
        <v>-7</v>
      </c>
      <c r="X55" s="70">
        <f t="shared" si="19"/>
        <v>79</v>
      </c>
      <c r="Y55" s="162"/>
    </row>
    <row r="56" spans="1:25" x14ac:dyDescent="0.3">
      <c r="A56">
        <v>55</v>
      </c>
      <c r="B56" t="s">
        <v>458</v>
      </c>
      <c r="C56" t="s">
        <v>44</v>
      </c>
      <c r="D56">
        <v>21</v>
      </c>
      <c r="E56" s="163" t="s">
        <v>784</v>
      </c>
      <c r="F56" s="2">
        <v>210</v>
      </c>
      <c r="G56" s="2" t="s">
        <v>638</v>
      </c>
      <c r="H56" t="s">
        <v>658</v>
      </c>
      <c r="I56">
        <v>2021</v>
      </c>
      <c r="J56">
        <v>1</v>
      </c>
      <c r="K56">
        <v>27</v>
      </c>
      <c r="L56">
        <v>11</v>
      </c>
      <c r="M56">
        <v>8.6999999999999993</v>
      </c>
      <c r="N56">
        <v>1.6</v>
      </c>
      <c r="O56">
        <v>2.1</v>
      </c>
      <c r="P56">
        <v>12.7</v>
      </c>
      <c r="Q56">
        <v>0.5</v>
      </c>
      <c r="R56">
        <v>7.7</v>
      </c>
      <c r="S56">
        <v>22.5</v>
      </c>
      <c r="T56">
        <v>52.3</v>
      </c>
      <c r="U56">
        <v>16.7</v>
      </c>
      <c r="V56" s="162" t="str">
        <f t="shared" si="17"/>
        <v>6</v>
      </c>
      <c r="W56" s="162" t="str">
        <f t="shared" si="18"/>
        <v>-3</v>
      </c>
      <c r="X56" s="70">
        <f t="shared" si="19"/>
        <v>75</v>
      </c>
      <c r="Y56" s="162"/>
    </row>
    <row r="57" spans="1:25" x14ac:dyDescent="0.3">
      <c r="A57">
        <v>56</v>
      </c>
      <c r="B57" t="s">
        <v>73</v>
      </c>
      <c r="C57" t="s">
        <v>71</v>
      </c>
      <c r="D57">
        <v>26</v>
      </c>
      <c r="E57" s="163" t="s">
        <v>774</v>
      </c>
      <c r="F57" s="2">
        <v>210</v>
      </c>
      <c r="G57" s="2" t="s">
        <v>659</v>
      </c>
      <c r="H57" t="s">
        <v>612</v>
      </c>
      <c r="I57">
        <v>2019</v>
      </c>
      <c r="J57">
        <v>1</v>
      </c>
      <c r="K57">
        <v>11</v>
      </c>
      <c r="L57">
        <v>8</v>
      </c>
      <c r="M57">
        <v>13</v>
      </c>
      <c r="N57">
        <v>3.4</v>
      </c>
      <c r="O57">
        <v>1.8</v>
      </c>
      <c r="P57">
        <v>18.8</v>
      </c>
      <c r="Q57">
        <v>2.7</v>
      </c>
      <c r="R57">
        <v>10.1</v>
      </c>
      <c r="S57">
        <v>19.5</v>
      </c>
      <c r="T57">
        <v>59.2</v>
      </c>
      <c r="U57">
        <v>9.4</v>
      </c>
      <c r="V57" s="162" t="str">
        <f t="shared" si="17"/>
        <v>6</v>
      </c>
      <c r="W57" s="162" t="str">
        <f t="shared" si="18"/>
        <v>-8</v>
      </c>
      <c r="X57" s="70">
        <f t="shared" si="19"/>
        <v>80</v>
      </c>
      <c r="Y57" s="162"/>
    </row>
    <row r="58" spans="1:25" x14ac:dyDescent="0.3">
      <c r="A58">
        <v>57</v>
      </c>
      <c r="B58" t="s">
        <v>76</v>
      </c>
      <c r="C58" t="s">
        <v>71</v>
      </c>
      <c r="D58">
        <v>28</v>
      </c>
      <c r="E58" s="163" t="s">
        <v>789</v>
      </c>
      <c r="F58" s="2">
        <v>183</v>
      </c>
      <c r="G58" s="2" t="s">
        <v>660</v>
      </c>
      <c r="H58" t="s">
        <v>612</v>
      </c>
      <c r="I58">
        <v>2015</v>
      </c>
      <c r="J58">
        <v>1</v>
      </c>
      <c r="K58">
        <v>14</v>
      </c>
      <c r="L58">
        <v>13</v>
      </c>
      <c r="M58">
        <v>13.5</v>
      </c>
      <c r="N58">
        <v>2.4</v>
      </c>
      <c r="O58">
        <v>4.2</v>
      </c>
      <c r="P58">
        <v>-0.5</v>
      </c>
      <c r="Q58">
        <v>0.9</v>
      </c>
      <c r="R58">
        <v>9.8000000000000007</v>
      </c>
      <c r="S58">
        <v>24.8</v>
      </c>
      <c r="T58">
        <v>55.5</v>
      </c>
      <c r="U58">
        <v>26.7</v>
      </c>
      <c r="V58" s="162" t="str">
        <f t="shared" si="17"/>
        <v>6</v>
      </c>
      <c r="W58" s="162" t="str">
        <f t="shared" si="18"/>
        <v>-1</v>
      </c>
      <c r="X58" s="70">
        <f t="shared" si="19"/>
        <v>73</v>
      </c>
      <c r="Y58" s="162"/>
    </row>
    <row r="59" spans="1:25" x14ac:dyDescent="0.3">
      <c r="A59">
        <v>58</v>
      </c>
      <c r="B59" t="s">
        <v>184</v>
      </c>
      <c r="C59" t="s">
        <v>94</v>
      </c>
      <c r="D59">
        <v>28</v>
      </c>
      <c r="E59" s="163" t="s">
        <v>781</v>
      </c>
      <c r="F59" s="2">
        <v>205</v>
      </c>
      <c r="G59" s="2" t="s">
        <v>656</v>
      </c>
      <c r="H59" t="s">
        <v>612</v>
      </c>
      <c r="I59">
        <v>2016</v>
      </c>
      <c r="J59">
        <v>1</v>
      </c>
      <c r="K59">
        <v>20</v>
      </c>
      <c r="L59">
        <v>15</v>
      </c>
      <c r="M59">
        <v>12.3</v>
      </c>
      <c r="N59">
        <v>4.5</v>
      </c>
      <c r="O59">
        <v>4.9000000000000004</v>
      </c>
      <c r="P59">
        <v>6.7</v>
      </c>
      <c r="Q59">
        <v>3.3</v>
      </c>
      <c r="R59">
        <v>10.1</v>
      </c>
      <c r="S59">
        <v>18.8</v>
      </c>
      <c r="T59">
        <v>49.2</v>
      </c>
      <c r="U59">
        <v>20.6</v>
      </c>
      <c r="V59" s="162" t="str">
        <f t="shared" si="17"/>
        <v>6</v>
      </c>
      <c r="W59" s="162" t="str">
        <f t="shared" si="18"/>
        <v>-6</v>
      </c>
      <c r="X59" s="70">
        <f t="shared" si="19"/>
        <v>78</v>
      </c>
      <c r="Y59" s="162"/>
    </row>
    <row r="60" spans="1:25" x14ac:dyDescent="0.3">
      <c r="A60">
        <v>59</v>
      </c>
      <c r="B60" t="s">
        <v>230</v>
      </c>
      <c r="C60" t="s">
        <v>94</v>
      </c>
      <c r="D60">
        <v>27</v>
      </c>
      <c r="E60" s="163" t="s">
        <v>780</v>
      </c>
      <c r="F60" s="2">
        <v>230</v>
      </c>
      <c r="G60" s="2" t="s">
        <v>623</v>
      </c>
      <c r="H60" t="s">
        <v>627</v>
      </c>
      <c r="I60">
        <v>2015</v>
      </c>
      <c r="J60">
        <v>2</v>
      </c>
      <c r="K60">
        <v>31</v>
      </c>
      <c r="L60">
        <v>15</v>
      </c>
      <c r="M60">
        <v>8</v>
      </c>
      <c r="N60">
        <v>2.2999999999999998</v>
      </c>
      <c r="O60">
        <v>1.8</v>
      </c>
      <c r="P60">
        <v>11.3</v>
      </c>
      <c r="Q60">
        <v>1.1000000000000001</v>
      </c>
      <c r="R60">
        <v>11.3</v>
      </c>
      <c r="S60">
        <v>16.600000000000001</v>
      </c>
      <c r="T60">
        <v>57.9</v>
      </c>
      <c r="U60">
        <v>12.3</v>
      </c>
      <c r="V60" s="162" t="str">
        <f t="shared" si="17"/>
        <v>6</v>
      </c>
      <c r="W60" s="162" t="str">
        <f t="shared" si="18"/>
        <v>-7</v>
      </c>
      <c r="X60" s="70">
        <f t="shared" si="19"/>
        <v>79</v>
      </c>
      <c r="Y60" s="162"/>
    </row>
    <row r="61" spans="1:25" x14ac:dyDescent="0.3">
      <c r="A61">
        <v>60</v>
      </c>
      <c r="B61" t="s">
        <v>537</v>
      </c>
      <c r="C61" t="s">
        <v>116</v>
      </c>
      <c r="D61">
        <v>22</v>
      </c>
      <c r="E61" s="163" t="s">
        <v>778</v>
      </c>
      <c r="F61" s="2">
        <v>230</v>
      </c>
      <c r="G61" s="2" t="s">
        <v>661</v>
      </c>
      <c r="H61" t="s">
        <v>662</v>
      </c>
      <c r="I61">
        <v>2021</v>
      </c>
      <c r="J61">
        <v>2</v>
      </c>
      <c r="K61">
        <v>53</v>
      </c>
      <c r="L61">
        <v>7</v>
      </c>
      <c r="M61">
        <v>6.1</v>
      </c>
      <c r="N61">
        <v>6.6</v>
      </c>
      <c r="O61">
        <v>1.9</v>
      </c>
      <c r="P61">
        <v>-10.3</v>
      </c>
      <c r="Q61">
        <v>14.4</v>
      </c>
      <c r="R61">
        <v>25.2</v>
      </c>
      <c r="S61">
        <v>15.7</v>
      </c>
      <c r="T61">
        <v>72.5</v>
      </c>
      <c r="U61">
        <v>17.100000000000001</v>
      </c>
      <c r="V61" s="162" t="str">
        <f t="shared" si="17"/>
        <v>6</v>
      </c>
      <c r="W61" s="162" t="str">
        <f t="shared" si="18"/>
        <v>-9</v>
      </c>
      <c r="X61" s="70">
        <f t="shared" si="19"/>
        <v>81</v>
      </c>
      <c r="Y61" s="162"/>
    </row>
    <row r="62" spans="1:25" x14ac:dyDescent="0.3">
      <c r="A62">
        <v>61</v>
      </c>
      <c r="B62" t="s">
        <v>471</v>
      </c>
      <c r="C62" t="s">
        <v>113</v>
      </c>
      <c r="D62">
        <v>26</v>
      </c>
      <c r="E62" s="163" t="s">
        <v>777</v>
      </c>
      <c r="F62" s="2">
        <v>223</v>
      </c>
      <c r="G62" s="2" t="s">
        <v>663</v>
      </c>
      <c r="H62" t="s">
        <v>662</v>
      </c>
      <c r="I62" t="s">
        <v>610</v>
      </c>
      <c r="J62" t="s">
        <v>610</v>
      </c>
      <c r="K62" t="s">
        <v>610</v>
      </c>
      <c r="L62">
        <v>2</v>
      </c>
      <c r="M62">
        <v>1</v>
      </c>
      <c r="N62">
        <v>1</v>
      </c>
      <c r="O62">
        <v>0.5</v>
      </c>
      <c r="P62">
        <v>-57.2</v>
      </c>
      <c r="Q62">
        <v>25</v>
      </c>
      <c r="R62">
        <v>0</v>
      </c>
      <c r="S62">
        <v>25</v>
      </c>
      <c r="T62">
        <v>34.700000000000003</v>
      </c>
      <c r="U62">
        <v>25</v>
      </c>
      <c r="V62" s="162" t="str">
        <f t="shared" si="17"/>
        <v>6</v>
      </c>
      <c r="W62" s="162" t="str">
        <f t="shared" si="18"/>
        <v>-5</v>
      </c>
      <c r="X62" s="70">
        <f t="shared" si="19"/>
        <v>77</v>
      </c>
      <c r="Y62" s="162"/>
    </row>
    <row r="63" spans="1:25" x14ac:dyDescent="0.3">
      <c r="A63">
        <v>62</v>
      </c>
      <c r="B63" t="s">
        <v>422</v>
      </c>
      <c r="C63" t="s">
        <v>113</v>
      </c>
      <c r="D63">
        <v>25</v>
      </c>
      <c r="E63" s="163" t="s">
        <v>778</v>
      </c>
      <c r="F63" s="2">
        <v>225</v>
      </c>
      <c r="G63" s="2" t="s">
        <v>664</v>
      </c>
      <c r="H63" t="s">
        <v>612</v>
      </c>
      <c r="I63">
        <v>2018</v>
      </c>
      <c r="J63">
        <v>2</v>
      </c>
      <c r="K63">
        <v>49</v>
      </c>
      <c r="L63">
        <v>10</v>
      </c>
      <c r="M63">
        <v>5</v>
      </c>
      <c r="N63">
        <v>2.7</v>
      </c>
      <c r="O63">
        <v>0.9</v>
      </c>
      <c r="P63">
        <v>10.5</v>
      </c>
      <c r="Q63">
        <v>3.3</v>
      </c>
      <c r="R63">
        <v>19.7</v>
      </c>
      <c r="S63">
        <v>16.600000000000001</v>
      </c>
      <c r="T63">
        <v>59.4</v>
      </c>
      <c r="U63">
        <v>9</v>
      </c>
      <c r="V63" s="162" t="str">
        <f t="shared" si="17"/>
        <v>6</v>
      </c>
      <c r="W63" s="162" t="str">
        <f t="shared" si="18"/>
        <v>-9</v>
      </c>
      <c r="X63" s="70">
        <f t="shared" si="19"/>
        <v>81</v>
      </c>
      <c r="Y63" s="162"/>
    </row>
    <row r="64" spans="1:25" x14ac:dyDescent="0.3">
      <c r="A64">
        <v>63</v>
      </c>
      <c r="B64" t="s">
        <v>240</v>
      </c>
      <c r="C64" t="s">
        <v>108</v>
      </c>
      <c r="D64">
        <v>29</v>
      </c>
      <c r="E64" s="163" t="s">
        <v>778</v>
      </c>
      <c r="F64" s="2">
        <v>200</v>
      </c>
      <c r="G64" s="2" t="s">
        <v>644</v>
      </c>
      <c r="H64" t="s">
        <v>665</v>
      </c>
      <c r="I64" t="s">
        <v>610</v>
      </c>
      <c r="J64" t="s">
        <v>610</v>
      </c>
      <c r="K64" t="s">
        <v>610</v>
      </c>
      <c r="L64">
        <v>13</v>
      </c>
      <c r="M64">
        <v>12.3</v>
      </c>
      <c r="N64">
        <v>5.8</v>
      </c>
      <c r="O64">
        <v>0.7</v>
      </c>
      <c r="P64">
        <v>2.2999999999999998</v>
      </c>
      <c r="Q64">
        <v>8.8000000000000007</v>
      </c>
      <c r="R64">
        <v>17.8</v>
      </c>
      <c r="S64">
        <v>19.899999999999999</v>
      </c>
      <c r="T64">
        <v>61.9</v>
      </c>
      <c r="U64">
        <v>4.7</v>
      </c>
      <c r="V64" s="162" t="str">
        <f t="shared" si="17"/>
        <v>6</v>
      </c>
      <c r="W64" s="162" t="str">
        <f t="shared" si="18"/>
        <v>-9</v>
      </c>
      <c r="X64" s="70">
        <f t="shared" si="19"/>
        <v>81</v>
      </c>
      <c r="Y64" s="162"/>
    </row>
    <row r="65" spans="1:25" x14ac:dyDescent="0.3">
      <c r="A65">
        <v>64</v>
      </c>
      <c r="B65" t="s">
        <v>244</v>
      </c>
      <c r="C65" t="s">
        <v>131</v>
      </c>
      <c r="D65">
        <v>25</v>
      </c>
      <c r="E65" s="163" t="s">
        <v>777</v>
      </c>
      <c r="F65" s="2">
        <v>190</v>
      </c>
      <c r="G65" s="2" t="s">
        <v>644</v>
      </c>
      <c r="H65" t="s">
        <v>621</v>
      </c>
      <c r="I65">
        <v>2021</v>
      </c>
      <c r="J65">
        <v>1</v>
      </c>
      <c r="K65">
        <v>13</v>
      </c>
      <c r="L65">
        <v>9</v>
      </c>
      <c r="M65">
        <v>8.9</v>
      </c>
      <c r="N65">
        <v>2.1</v>
      </c>
      <c r="O65">
        <v>1</v>
      </c>
      <c r="P65">
        <v>-0.4</v>
      </c>
      <c r="Q65">
        <v>2.1</v>
      </c>
      <c r="R65">
        <v>9.3000000000000007</v>
      </c>
      <c r="S65">
        <v>19.899999999999999</v>
      </c>
      <c r="T65">
        <v>52.4</v>
      </c>
      <c r="U65">
        <v>7.7</v>
      </c>
      <c r="V65" s="162" t="str">
        <f t="shared" si="17"/>
        <v>6</v>
      </c>
      <c r="W65" s="162" t="str">
        <f t="shared" si="18"/>
        <v>-5</v>
      </c>
      <c r="X65" s="70">
        <f t="shared" si="19"/>
        <v>77</v>
      </c>
      <c r="Y65" s="162"/>
    </row>
    <row r="66" spans="1:25" x14ac:dyDescent="0.3">
      <c r="A66">
        <v>65</v>
      </c>
      <c r="B66" t="s">
        <v>75</v>
      </c>
      <c r="C66" t="s">
        <v>71</v>
      </c>
      <c r="D66">
        <v>37</v>
      </c>
      <c r="E66" s="163" t="s">
        <v>782</v>
      </c>
      <c r="F66" s="2">
        <v>175</v>
      </c>
      <c r="G66" s="2" t="s">
        <v>666</v>
      </c>
      <c r="H66" t="s">
        <v>612</v>
      </c>
      <c r="I66">
        <v>2005</v>
      </c>
      <c r="J66">
        <v>1</v>
      </c>
      <c r="K66">
        <v>4</v>
      </c>
      <c r="L66">
        <v>10</v>
      </c>
      <c r="M66">
        <v>9.5</v>
      </c>
      <c r="N66">
        <v>4.5</v>
      </c>
      <c r="O66">
        <v>9.4</v>
      </c>
      <c r="P66">
        <v>11.9</v>
      </c>
      <c r="Q66">
        <v>1.7</v>
      </c>
      <c r="R66">
        <v>12.8</v>
      </c>
      <c r="S66">
        <v>15.6</v>
      </c>
      <c r="T66">
        <v>52.2</v>
      </c>
      <c r="U66">
        <v>39.700000000000003</v>
      </c>
      <c r="V66" s="162" t="str">
        <f t="shared" si="17"/>
        <v>6</v>
      </c>
      <c r="W66" s="162" t="str">
        <f t="shared" si="18"/>
        <v>-0</v>
      </c>
      <c r="X66" s="70">
        <f t="shared" si="19"/>
        <v>72</v>
      </c>
      <c r="Y66" s="162"/>
    </row>
    <row r="67" spans="1:25" x14ac:dyDescent="0.3">
      <c r="A67">
        <v>66</v>
      </c>
      <c r="B67" t="s">
        <v>356</v>
      </c>
      <c r="C67" t="s">
        <v>139</v>
      </c>
      <c r="D67">
        <v>21</v>
      </c>
      <c r="E67" s="163" t="s">
        <v>781</v>
      </c>
      <c r="F67" s="2">
        <v>220</v>
      </c>
      <c r="G67" s="2" t="s">
        <v>631</v>
      </c>
      <c r="H67" t="s">
        <v>612</v>
      </c>
      <c r="I67">
        <v>2022</v>
      </c>
      <c r="J67">
        <v>1</v>
      </c>
      <c r="K67">
        <v>21</v>
      </c>
      <c r="L67">
        <v>14</v>
      </c>
      <c r="M67">
        <v>3.8</v>
      </c>
      <c r="N67">
        <v>2.2000000000000002</v>
      </c>
      <c r="O67">
        <v>1.1000000000000001</v>
      </c>
      <c r="P67">
        <v>-5.5</v>
      </c>
      <c r="Q67">
        <v>4.5</v>
      </c>
      <c r="R67">
        <v>10</v>
      </c>
      <c r="S67">
        <v>10.7</v>
      </c>
      <c r="T67">
        <v>52</v>
      </c>
      <c r="U67">
        <v>9</v>
      </c>
      <c r="V67" s="162" t="str">
        <f t="shared" ref="V67:V130" si="21">LEFT(E67,1)</f>
        <v>6</v>
      </c>
      <c r="W67" s="162" t="str">
        <f t="shared" ref="W67:W130" si="22">RIGHT(E67,2)</f>
        <v>-6</v>
      </c>
      <c r="X67" s="70">
        <f t="shared" ref="X67:X130" si="23">IF(LEFT(W67,1)="-",((V67*12)+(RIGHT(W67,1))),((V67*12)+W67))</f>
        <v>78</v>
      </c>
      <c r="Y67" s="162"/>
    </row>
    <row r="68" spans="1:25" x14ac:dyDescent="0.3">
      <c r="A68">
        <v>67</v>
      </c>
      <c r="B68" t="s">
        <v>383</v>
      </c>
      <c r="C68" t="s">
        <v>108</v>
      </c>
      <c r="D68">
        <v>22</v>
      </c>
      <c r="E68" s="163" t="s">
        <v>775</v>
      </c>
      <c r="F68" s="2">
        <v>230</v>
      </c>
      <c r="G68" s="2" t="s">
        <v>614</v>
      </c>
      <c r="H68" t="s">
        <v>667</v>
      </c>
      <c r="I68">
        <v>2022</v>
      </c>
      <c r="J68">
        <v>2</v>
      </c>
      <c r="K68">
        <v>33</v>
      </c>
      <c r="L68">
        <v>16</v>
      </c>
      <c r="M68">
        <v>4</v>
      </c>
      <c r="N68">
        <v>3.2</v>
      </c>
      <c r="O68">
        <v>0.5</v>
      </c>
      <c r="P68">
        <v>10.6</v>
      </c>
      <c r="Q68">
        <v>7.8</v>
      </c>
      <c r="R68">
        <v>10.6</v>
      </c>
      <c r="S68">
        <v>11.1</v>
      </c>
      <c r="T68">
        <v>50.3</v>
      </c>
      <c r="U68">
        <v>3.9</v>
      </c>
      <c r="V68" s="162" t="str">
        <f t="shared" si="21"/>
        <v>7</v>
      </c>
      <c r="W68" s="162" t="str">
        <f t="shared" si="22"/>
        <v>-0</v>
      </c>
      <c r="X68" s="70">
        <f t="shared" si="23"/>
        <v>84</v>
      </c>
      <c r="Y68" s="162"/>
    </row>
    <row r="69" spans="1:25" x14ac:dyDescent="0.3">
      <c r="A69">
        <v>68</v>
      </c>
      <c r="B69" t="s">
        <v>168</v>
      </c>
      <c r="C69" t="s">
        <v>88</v>
      </c>
      <c r="D69">
        <v>27</v>
      </c>
      <c r="E69" s="163" t="s">
        <v>778</v>
      </c>
      <c r="F69" s="2">
        <v>214</v>
      </c>
      <c r="G69" s="2" t="s">
        <v>668</v>
      </c>
      <c r="H69" t="s">
        <v>612</v>
      </c>
      <c r="I69" t="s">
        <v>610</v>
      </c>
      <c r="J69" t="s">
        <v>610</v>
      </c>
      <c r="K69" t="s">
        <v>610</v>
      </c>
      <c r="L69">
        <v>13</v>
      </c>
      <c r="M69">
        <v>17.5</v>
      </c>
      <c r="N69">
        <v>7.5</v>
      </c>
      <c r="O69">
        <v>0.9</v>
      </c>
      <c r="P69">
        <v>10.199999999999999</v>
      </c>
      <c r="Q69">
        <v>5.3</v>
      </c>
      <c r="R69">
        <v>26.7</v>
      </c>
      <c r="S69">
        <v>28</v>
      </c>
      <c r="T69">
        <v>65.900000000000006</v>
      </c>
      <c r="U69">
        <v>6.7</v>
      </c>
      <c r="V69" s="162" t="str">
        <f t="shared" si="21"/>
        <v>6</v>
      </c>
      <c r="W69" s="162" t="str">
        <f t="shared" si="22"/>
        <v>-9</v>
      </c>
      <c r="X69" s="70">
        <f t="shared" si="23"/>
        <v>81</v>
      </c>
      <c r="Y69" s="162"/>
    </row>
    <row r="70" spans="1:25" x14ac:dyDescent="0.3">
      <c r="A70">
        <v>69</v>
      </c>
      <c r="B70" t="s">
        <v>364</v>
      </c>
      <c r="C70" t="s">
        <v>125</v>
      </c>
      <c r="D70">
        <v>24</v>
      </c>
      <c r="E70" s="163" t="s">
        <v>774</v>
      </c>
      <c r="F70" s="2">
        <v>229</v>
      </c>
      <c r="G70" s="2" t="s">
        <v>669</v>
      </c>
      <c r="H70" t="s">
        <v>612</v>
      </c>
      <c r="I70">
        <v>2019</v>
      </c>
      <c r="J70">
        <v>1</v>
      </c>
      <c r="K70">
        <v>16</v>
      </c>
      <c r="L70">
        <v>16</v>
      </c>
      <c r="M70">
        <v>5.9</v>
      </c>
      <c r="N70">
        <v>4.5999999999999996</v>
      </c>
      <c r="O70">
        <v>1.6</v>
      </c>
      <c r="P70">
        <v>-7.5</v>
      </c>
      <c r="Q70">
        <v>5.7</v>
      </c>
      <c r="R70">
        <v>13.8</v>
      </c>
      <c r="S70">
        <v>11.8</v>
      </c>
      <c r="T70">
        <v>52.6</v>
      </c>
      <c r="U70">
        <v>9.6</v>
      </c>
      <c r="V70" s="162" t="str">
        <f t="shared" si="21"/>
        <v>6</v>
      </c>
      <c r="W70" s="162" t="str">
        <f t="shared" si="22"/>
        <v>-8</v>
      </c>
      <c r="X70" s="70">
        <f t="shared" si="23"/>
        <v>80</v>
      </c>
      <c r="Y70" s="162"/>
    </row>
    <row r="71" spans="1:25" x14ac:dyDescent="0.3">
      <c r="A71">
        <v>70</v>
      </c>
      <c r="B71" t="s">
        <v>270</v>
      </c>
      <c r="C71" t="s">
        <v>104</v>
      </c>
      <c r="D71">
        <v>28</v>
      </c>
      <c r="E71" s="163" t="s">
        <v>776</v>
      </c>
      <c r="F71" s="2">
        <v>256</v>
      </c>
      <c r="G71" s="2" t="s">
        <v>623</v>
      </c>
      <c r="H71" t="s">
        <v>670</v>
      </c>
      <c r="I71">
        <v>2014</v>
      </c>
      <c r="J71">
        <v>1</v>
      </c>
      <c r="K71">
        <v>25</v>
      </c>
      <c r="L71">
        <v>15</v>
      </c>
      <c r="M71">
        <v>11.1</v>
      </c>
      <c r="N71">
        <v>11.6</v>
      </c>
      <c r="O71">
        <v>0.7</v>
      </c>
      <c r="P71">
        <v>2.2999999999999998</v>
      </c>
      <c r="Q71">
        <v>13.9</v>
      </c>
      <c r="R71">
        <v>25</v>
      </c>
      <c r="S71">
        <v>14.7</v>
      </c>
      <c r="T71">
        <v>61.4</v>
      </c>
      <c r="U71">
        <v>3.4</v>
      </c>
      <c r="V71" s="162" t="str">
        <f t="shared" si="21"/>
        <v>6</v>
      </c>
      <c r="W71" s="162" t="str">
        <f t="shared" si="22"/>
        <v>10</v>
      </c>
      <c r="X71" s="70">
        <f t="shared" si="23"/>
        <v>82</v>
      </c>
      <c r="Y71" s="162"/>
    </row>
    <row r="72" spans="1:25" x14ac:dyDescent="0.3">
      <c r="A72">
        <v>71</v>
      </c>
      <c r="B72" t="s">
        <v>35</v>
      </c>
      <c r="C72" t="s">
        <v>30</v>
      </c>
      <c r="D72">
        <v>22</v>
      </c>
      <c r="E72" s="163" t="s">
        <v>777</v>
      </c>
      <c r="F72" s="2">
        <v>195</v>
      </c>
      <c r="G72" s="2" t="s">
        <v>659</v>
      </c>
      <c r="H72" t="s">
        <v>612</v>
      </c>
      <c r="I72">
        <v>2019</v>
      </c>
      <c r="J72">
        <v>1</v>
      </c>
      <c r="K72">
        <v>7</v>
      </c>
      <c r="L72">
        <v>8</v>
      </c>
      <c r="M72">
        <v>7.1</v>
      </c>
      <c r="N72">
        <v>1.6</v>
      </c>
      <c r="O72">
        <v>1.8</v>
      </c>
      <c r="P72">
        <v>2.9</v>
      </c>
      <c r="Q72">
        <v>0.6</v>
      </c>
      <c r="R72">
        <v>7.7</v>
      </c>
      <c r="S72">
        <v>16.600000000000001</v>
      </c>
      <c r="T72">
        <v>47.5</v>
      </c>
      <c r="U72">
        <v>11.7</v>
      </c>
      <c r="V72" s="162" t="str">
        <f t="shared" si="21"/>
        <v>6</v>
      </c>
      <c r="W72" s="162" t="str">
        <f t="shared" si="22"/>
        <v>-5</v>
      </c>
      <c r="X72" s="70">
        <f t="shared" si="23"/>
        <v>77</v>
      </c>
      <c r="Y72" s="162"/>
    </row>
    <row r="73" spans="1:25" x14ac:dyDescent="0.3">
      <c r="A73">
        <v>72</v>
      </c>
      <c r="B73" t="s">
        <v>472</v>
      </c>
      <c r="C73" t="s">
        <v>119</v>
      </c>
      <c r="D73">
        <v>27</v>
      </c>
      <c r="E73" s="163" t="s">
        <v>781</v>
      </c>
      <c r="F73" s="2">
        <v>205</v>
      </c>
      <c r="G73" s="2" t="s">
        <v>657</v>
      </c>
      <c r="H73" t="s">
        <v>612</v>
      </c>
      <c r="I73">
        <v>2019</v>
      </c>
      <c r="J73">
        <v>2</v>
      </c>
      <c r="K73">
        <v>36</v>
      </c>
      <c r="L73">
        <v>1</v>
      </c>
      <c r="M73">
        <v>0</v>
      </c>
      <c r="N73">
        <v>0</v>
      </c>
      <c r="O73">
        <v>0</v>
      </c>
      <c r="P73">
        <v>-300</v>
      </c>
      <c r="Q73">
        <v>0</v>
      </c>
      <c r="R73">
        <v>0</v>
      </c>
      <c r="S73">
        <v>0</v>
      </c>
      <c r="T73">
        <v>0</v>
      </c>
      <c r="U73">
        <v>0</v>
      </c>
      <c r="V73" s="162" t="str">
        <f t="shared" si="21"/>
        <v>6</v>
      </c>
      <c r="W73" s="162" t="str">
        <f t="shared" si="22"/>
        <v>-6</v>
      </c>
      <c r="X73" s="70">
        <f t="shared" si="23"/>
        <v>78</v>
      </c>
      <c r="Y73" s="162"/>
    </row>
    <row r="74" spans="1:25" x14ac:dyDescent="0.3">
      <c r="A74">
        <v>73</v>
      </c>
      <c r="B74" t="s">
        <v>177</v>
      </c>
      <c r="C74" t="s">
        <v>125</v>
      </c>
      <c r="D74">
        <v>22</v>
      </c>
      <c r="E74" s="163" t="s">
        <v>784</v>
      </c>
      <c r="F74" s="2">
        <v>185</v>
      </c>
      <c r="G74" s="2" t="s">
        <v>659</v>
      </c>
      <c r="H74" t="s">
        <v>612</v>
      </c>
      <c r="I74">
        <v>2020</v>
      </c>
      <c r="J74">
        <v>1</v>
      </c>
      <c r="K74">
        <v>15</v>
      </c>
      <c r="L74">
        <v>4</v>
      </c>
      <c r="M74">
        <v>15.5</v>
      </c>
      <c r="N74">
        <v>4.8</v>
      </c>
      <c r="O74">
        <v>4.3</v>
      </c>
      <c r="P74">
        <v>-8.6</v>
      </c>
      <c r="Q74">
        <v>2.5</v>
      </c>
      <c r="R74">
        <v>11.7</v>
      </c>
      <c r="S74">
        <v>23.8</v>
      </c>
      <c r="T74">
        <v>52</v>
      </c>
      <c r="U74">
        <v>24.3</v>
      </c>
      <c r="V74" s="162" t="str">
        <f t="shared" si="21"/>
        <v>6</v>
      </c>
      <c r="W74" s="162" t="str">
        <f t="shared" si="22"/>
        <v>-3</v>
      </c>
      <c r="X74" s="70">
        <f t="shared" si="23"/>
        <v>75</v>
      </c>
      <c r="Y74" s="162"/>
    </row>
    <row r="75" spans="1:25" x14ac:dyDescent="0.3">
      <c r="A75">
        <v>74</v>
      </c>
      <c r="B75" t="s">
        <v>473</v>
      </c>
      <c r="C75" t="s">
        <v>110</v>
      </c>
      <c r="D75">
        <v>23</v>
      </c>
      <c r="E75" s="163" t="s">
        <v>778</v>
      </c>
      <c r="F75" s="2">
        <v>220</v>
      </c>
      <c r="G75" s="2" t="s">
        <v>652</v>
      </c>
      <c r="H75" t="s">
        <v>612</v>
      </c>
      <c r="I75" t="s">
        <v>610</v>
      </c>
      <c r="J75" t="s">
        <v>610</v>
      </c>
      <c r="K75" t="s">
        <v>610</v>
      </c>
      <c r="L75">
        <v>1</v>
      </c>
      <c r="M75">
        <v>0</v>
      </c>
      <c r="N75">
        <v>1</v>
      </c>
      <c r="O75">
        <v>1</v>
      </c>
      <c r="P75">
        <v>75</v>
      </c>
      <c r="Q75">
        <v>0</v>
      </c>
      <c r="R75">
        <v>50</v>
      </c>
      <c r="S75">
        <v>25</v>
      </c>
      <c r="T75">
        <v>0</v>
      </c>
      <c r="U75">
        <v>100</v>
      </c>
      <c r="V75" s="162" t="str">
        <f t="shared" si="21"/>
        <v>6</v>
      </c>
      <c r="W75" s="162" t="str">
        <f t="shared" si="22"/>
        <v>-9</v>
      </c>
      <c r="X75" s="70">
        <f t="shared" si="23"/>
        <v>81</v>
      </c>
      <c r="Y75" s="162"/>
    </row>
    <row r="76" spans="1:25" x14ac:dyDescent="0.3">
      <c r="A76">
        <v>75</v>
      </c>
      <c r="B76" t="s">
        <v>213</v>
      </c>
      <c r="C76" t="s">
        <v>127</v>
      </c>
      <c r="D76">
        <v>23</v>
      </c>
      <c r="E76" s="163" t="s">
        <v>787</v>
      </c>
      <c r="F76" s="2">
        <v>190</v>
      </c>
      <c r="G76" s="2" t="s">
        <v>671</v>
      </c>
      <c r="H76" t="s">
        <v>612</v>
      </c>
      <c r="I76">
        <v>2018</v>
      </c>
      <c r="J76">
        <v>1</v>
      </c>
      <c r="K76">
        <v>8</v>
      </c>
      <c r="L76">
        <v>17</v>
      </c>
      <c r="M76">
        <v>13.3</v>
      </c>
      <c r="N76">
        <v>2.6</v>
      </c>
      <c r="O76">
        <v>1.8</v>
      </c>
      <c r="P76">
        <v>-0.8</v>
      </c>
      <c r="Q76">
        <v>3.7</v>
      </c>
      <c r="R76">
        <v>8</v>
      </c>
      <c r="S76">
        <v>24</v>
      </c>
      <c r="T76">
        <v>57.8</v>
      </c>
      <c r="U76">
        <v>12.2</v>
      </c>
      <c r="V76" s="162" t="str">
        <f t="shared" si="21"/>
        <v>6</v>
      </c>
      <c r="W76" s="162" t="str">
        <f t="shared" si="22"/>
        <v>-2</v>
      </c>
      <c r="X76" s="70">
        <f t="shared" si="23"/>
        <v>74</v>
      </c>
      <c r="Y76" s="162"/>
    </row>
    <row r="77" spans="1:25" x14ac:dyDescent="0.3">
      <c r="A77">
        <v>76</v>
      </c>
      <c r="B77" t="s">
        <v>547</v>
      </c>
      <c r="C77" t="s">
        <v>141</v>
      </c>
      <c r="D77">
        <v>23</v>
      </c>
      <c r="E77" s="163" t="s">
        <v>781</v>
      </c>
      <c r="F77" s="2">
        <v>224</v>
      </c>
      <c r="G77" s="2" t="s">
        <v>630</v>
      </c>
      <c r="H77" t="s">
        <v>612</v>
      </c>
      <c r="I77">
        <v>2021</v>
      </c>
      <c r="J77">
        <v>1</v>
      </c>
      <c r="K77">
        <v>15</v>
      </c>
      <c r="L77">
        <v>8</v>
      </c>
      <c r="M77">
        <v>9</v>
      </c>
      <c r="N77">
        <v>2.1</v>
      </c>
      <c r="O77">
        <v>1.9</v>
      </c>
      <c r="P77">
        <v>-2.7</v>
      </c>
      <c r="Q77">
        <v>1</v>
      </c>
      <c r="R77">
        <v>6.6</v>
      </c>
      <c r="S77">
        <v>12.5</v>
      </c>
      <c r="T77">
        <v>72.7</v>
      </c>
      <c r="U77">
        <v>11.8</v>
      </c>
      <c r="V77" s="162" t="str">
        <f t="shared" si="21"/>
        <v>6</v>
      </c>
      <c r="W77" s="162" t="str">
        <f t="shared" si="22"/>
        <v>-6</v>
      </c>
      <c r="X77" s="70">
        <f t="shared" si="23"/>
        <v>78</v>
      </c>
      <c r="Y77" s="162"/>
    </row>
    <row r="78" spans="1:25" x14ac:dyDescent="0.3">
      <c r="A78">
        <v>77</v>
      </c>
      <c r="B78" t="s">
        <v>374</v>
      </c>
      <c r="C78" t="s">
        <v>122</v>
      </c>
      <c r="D78">
        <v>31</v>
      </c>
      <c r="E78" s="163" t="s">
        <v>784</v>
      </c>
      <c r="F78" s="2">
        <v>200</v>
      </c>
      <c r="G78" s="2" t="s">
        <v>672</v>
      </c>
      <c r="H78" t="s">
        <v>609</v>
      </c>
      <c r="I78">
        <v>2011</v>
      </c>
      <c r="J78">
        <v>1</v>
      </c>
      <c r="K78">
        <v>29</v>
      </c>
      <c r="L78">
        <v>12</v>
      </c>
      <c r="M78">
        <v>3.5</v>
      </c>
      <c r="N78">
        <v>0.9</v>
      </c>
      <c r="O78">
        <v>2.4</v>
      </c>
      <c r="P78">
        <v>-15.9</v>
      </c>
      <c r="Q78">
        <v>1.1000000000000001</v>
      </c>
      <c r="R78">
        <v>5.5</v>
      </c>
      <c r="S78">
        <v>11.8</v>
      </c>
      <c r="T78">
        <v>55.5</v>
      </c>
      <c r="U78">
        <v>30.9</v>
      </c>
      <c r="V78" s="162" t="str">
        <f t="shared" si="21"/>
        <v>6</v>
      </c>
      <c r="W78" s="162" t="str">
        <f t="shared" si="22"/>
        <v>-3</v>
      </c>
      <c r="X78" s="70">
        <f t="shared" si="23"/>
        <v>75</v>
      </c>
      <c r="Y78" s="162"/>
    </row>
    <row r="79" spans="1:25" x14ac:dyDescent="0.3">
      <c r="A79">
        <v>78</v>
      </c>
      <c r="B79" t="s">
        <v>61</v>
      </c>
      <c r="C79" t="s">
        <v>58</v>
      </c>
      <c r="D79">
        <v>26</v>
      </c>
      <c r="E79" s="163" t="s">
        <v>785</v>
      </c>
      <c r="F79" s="2">
        <v>193</v>
      </c>
      <c r="G79" s="2" t="s">
        <v>673</v>
      </c>
      <c r="H79" t="s">
        <v>612</v>
      </c>
      <c r="I79">
        <v>2015</v>
      </c>
      <c r="J79">
        <v>1</v>
      </c>
      <c r="K79">
        <v>2</v>
      </c>
      <c r="L79">
        <v>15</v>
      </c>
      <c r="M79">
        <v>14.2</v>
      </c>
      <c r="N79">
        <v>3.4</v>
      </c>
      <c r="O79">
        <v>6.2</v>
      </c>
      <c r="P79">
        <v>-2.2000000000000002</v>
      </c>
      <c r="Q79">
        <v>2.4</v>
      </c>
      <c r="R79">
        <v>8</v>
      </c>
      <c r="S79">
        <v>23.2</v>
      </c>
      <c r="T79">
        <v>51.8</v>
      </c>
      <c r="U79">
        <v>29.4</v>
      </c>
      <c r="V79" s="162" t="str">
        <f t="shared" si="21"/>
        <v>6</v>
      </c>
      <c r="W79" s="162" t="str">
        <f t="shared" si="22"/>
        <v>-4</v>
      </c>
      <c r="X79" s="70">
        <f t="shared" si="23"/>
        <v>76</v>
      </c>
      <c r="Y79" s="162"/>
    </row>
    <row r="80" spans="1:25" x14ac:dyDescent="0.3">
      <c r="A80">
        <v>79</v>
      </c>
      <c r="B80" t="s">
        <v>377</v>
      </c>
      <c r="C80" t="s">
        <v>146</v>
      </c>
      <c r="D80">
        <v>20</v>
      </c>
      <c r="E80" s="163" t="s">
        <v>785</v>
      </c>
      <c r="F80" s="2">
        <v>226</v>
      </c>
      <c r="G80" s="2" t="s">
        <v>623</v>
      </c>
      <c r="H80" t="s">
        <v>612</v>
      </c>
      <c r="I80" t="s">
        <v>610</v>
      </c>
      <c r="J80" t="s">
        <v>610</v>
      </c>
      <c r="K80" t="s">
        <v>610</v>
      </c>
      <c r="L80">
        <v>14</v>
      </c>
      <c r="M80">
        <v>3.4</v>
      </c>
      <c r="N80">
        <v>1.4</v>
      </c>
      <c r="O80">
        <v>2.1</v>
      </c>
      <c r="P80">
        <v>-5</v>
      </c>
      <c r="Q80">
        <v>1.4</v>
      </c>
      <c r="R80">
        <v>7.8</v>
      </c>
      <c r="S80">
        <v>12.6</v>
      </c>
      <c r="T80">
        <v>52.4</v>
      </c>
      <c r="U80">
        <v>19</v>
      </c>
      <c r="V80" s="162" t="str">
        <f t="shared" si="21"/>
        <v>6</v>
      </c>
      <c r="W80" s="162" t="str">
        <f t="shared" si="22"/>
        <v>-4</v>
      </c>
      <c r="X80" s="70">
        <f t="shared" si="23"/>
        <v>76</v>
      </c>
      <c r="Y80" s="162"/>
    </row>
    <row r="81" spans="1:25" x14ac:dyDescent="0.3">
      <c r="A81">
        <v>80</v>
      </c>
      <c r="B81" t="s">
        <v>401</v>
      </c>
      <c r="C81" t="s">
        <v>108</v>
      </c>
      <c r="D81">
        <v>23</v>
      </c>
      <c r="E81" s="163" t="s">
        <v>780</v>
      </c>
      <c r="F81" s="2">
        <v>204</v>
      </c>
      <c r="G81" s="2" t="s">
        <v>650</v>
      </c>
      <c r="H81" t="s">
        <v>609</v>
      </c>
      <c r="I81">
        <v>2021</v>
      </c>
      <c r="J81">
        <v>2</v>
      </c>
      <c r="K81">
        <v>46</v>
      </c>
      <c r="L81">
        <v>15</v>
      </c>
      <c r="M81">
        <v>6.4</v>
      </c>
      <c r="N81">
        <v>1.3</v>
      </c>
      <c r="O81">
        <v>1.1000000000000001</v>
      </c>
      <c r="P81">
        <v>-9.1999999999999993</v>
      </c>
      <c r="Q81">
        <v>3.7</v>
      </c>
      <c r="R81">
        <v>8.1</v>
      </c>
      <c r="S81">
        <v>23.4</v>
      </c>
      <c r="T81">
        <v>53.9</v>
      </c>
      <c r="U81">
        <v>16.8</v>
      </c>
      <c r="V81" s="162" t="str">
        <f t="shared" si="21"/>
        <v>6</v>
      </c>
      <c r="W81" s="162" t="str">
        <f t="shared" si="22"/>
        <v>-7</v>
      </c>
      <c r="X81" s="70">
        <f t="shared" si="23"/>
        <v>79</v>
      </c>
      <c r="Y81" s="162"/>
    </row>
    <row r="82" spans="1:25" x14ac:dyDescent="0.3">
      <c r="A82">
        <v>81</v>
      </c>
      <c r="B82" t="s">
        <v>41</v>
      </c>
      <c r="C82" t="s">
        <v>30</v>
      </c>
      <c r="D82">
        <v>20</v>
      </c>
      <c r="E82" s="163" t="s">
        <v>780</v>
      </c>
      <c r="F82" s="2">
        <v>195</v>
      </c>
      <c r="G82" s="2" t="s">
        <v>614</v>
      </c>
      <c r="H82" t="s">
        <v>612</v>
      </c>
      <c r="I82">
        <v>2022</v>
      </c>
      <c r="J82">
        <v>1</v>
      </c>
      <c r="K82">
        <v>18</v>
      </c>
      <c r="L82">
        <v>9</v>
      </c>
      <c r="M82">
        <v>1.1000000000000001</v>
      </c>
      <c r="N82">
        <v>0.2</v>
      </c>
      <c r="O82">
        <v>0.6</v>
      </c>
      <c r="P82">
        <v>1.6</v>
      </c>
      <c r="Q82">
        <v>0</v>
      </c>
      <c r="R82">
        <v>4.8</v>
      </c>
      <c r="S82">
        <v>22.9</v>
      </c>
      <c r="T82">
        <v>42.5</v>
      </c>
      <c r="U82">
        <v>26.3</v>
      </c>
      <c r="V82" s="162" t="str">
        <f t="shared" si="21"/>
        <v>6</v>
      </c>
      <c r="W82" s="162" t="str">
        <f t="shared" si="22"/>
        <v>-7</v>
      </c>
      <c r="X82" s="70">
        <f t="shared" si="23"/>
        <v>79</v>
      </c>
      <c r="Y82" s="162"/>
    </row>
    <row r="83" spans="1:25" x14ac:dyDescent="0.3">
      <c r="A83">
        <v>82</v>
      </c>
      <c r="B83" t="s">
        <v>408</v>
      </c>
      <c r="C83" t="s">
        <v>110</v>
      </c>
      <c r="D83">
        <v>27</v>
      </c>
      <c r="E83" s="163" t="s">
        <v>779</v>
      </c>
      <c r="F83" s="2">
        <v>245</v>
      </c>
      <c r="G83" s="2" t="s">
        <v>616</v>
      </c>
      <c r="H83" t="s">
        <v>612</v>
      </c>
      <c r="I83">
        <v>2016</v>
      </c>
      <c r="J83">
        <v>1</v>
      </c>
      <c r="K83">
        <v>30</v>
      </c>
      <c r="L83">
        <v>9</v>
      </c>
      <c r="M83">
        <v>3</v>
      </c>
      <c r="N83">
        <v>2.7</v>
      </c>
      <c r="O83">
        <v>0.3</v>
      </c>
      <c r="P83">
        <v>-23.3</v>
      </c>
      <c r="Q83">
        <v>10</v>
      </c>
      <c r="R83">
        <v>17.2</v>
      </c>
      <c r="S83">
        <v>15.7</v>
      </c>
      <c r="T83">
        <v>53.1</v>
      </c>
      <c r="U83">
        <v>7.5</v>
      </c>
      <c r="V83" s="162" t="str">
        <f t="shared" si="21"/>
        <v>6</v>
      </c>
      <c r="W83" s="162" t="str">
        <f t="shared" si="22"/>
        <v>11</v>
      </c>
      <c r="X83" s="70">
        <f t="shared" si="23"/>
        <v>83</v>
      </c>
      <c r="Y83" s="162"/>
    </row>
    <row r="84" spans="1:25" x14ac:dyDescent="0.3">
      <c r="A84">
        <v>83</v>
      </c>
      <c r="B84" t="s">
        <v>95</v>
      </c>
      <c r="C84" t="s">
        <v>96</v>
      </c>
      <c r="D84">
        <v>32</v>
      </c>
      <c r="E84" s="163" t="s">
        <v>787</v>
      </c>
      <c r="F84" s="2">
        <v>195</v>
      </c>
      <c r="G84" s="2" t="s">
        <v>674</v>
      </c>
      <c r="H84" t="s">
        <v>612</v>
      </c>
      <c r="I84">
        <v>2012</v>
      </c>
      <c r="J84">
        <v>1</v>
      </c>
      <c r="K84">
        <v>6</v>
      </c>
      <c r="L84">
        <v>10</v>
      </c>
      <c r="M84">
        <v>27.6</v>
      </c>
      <c r="N84">
        <v>4.5</v>
      </c>
      <c r="O84">
        <v>7</v>
      </c>
      <c r="P84">
        <v>4.0999999999999996</v>
      </c>
      <c r="Q84">
        <v>3</v>
      </c>
      <c r="R84">
        <v>9.9</v>
      </c>
      <c r="S84">
        <v>31.6</v>
      </c>
      <c r="T84">
        <v>61.8</v>
      </c>
      <c r="U84">
        <v>33.799999999999997</v>
      </c>
      <c r="V84" s="162" t="str">
        <f t="shared" si="21"/>
        <v>6</v>
      </c>
      <c r="W84" s="162" t="str">
        <f t="shared" si="22"/>
        <v>-2</v>
      </c>
      <c r="X84" s="70">
        <f t="shared" si="23"/>
        <v>74</v>
      </c>
      <c r="Y84" s="162"/>
    </row>
    <row r="85" spans="1:25" x14ac:dyDescent="0.3">
      <c r="A85">
        <v>84</v>
      </c>
      <c r="B85" t="s">
        <v>81</v>
      </c>
      <c r="C85" t="s">
        <v>71</v>
      </c>
      <c r="D85">
        <v>30</v>
      </c>
      <c r="E85" s="163" t="s">
        <v>777</v>
      </c>
      <c r="F85" s="2">
        <v>210</v>
      </c>
      <c r="G85" s="2" t="s">
        <v>675</v>
      </c>
      <c r="H85" t="s">
        <v>612</v>
      </c>
      <c r="I85" t="s">
        <v>610</v>
      </c>
      <c r="J85" t="s">
        <v>610</v>
      </c>
      <c r="K85" t="s">
        <v>610</v>
      </c>
      <c r="L85">
        <v>15</v>
      </c>
      <c r="M85">
        <v>7.1</v>
      </c>
      <c r="N85">
        <v>2.9</v>
      </c>
      <c r="O85">
        <v>1</v>
      </c>
      <c r="P85">
        <v>4.2</v>
      </c>
      <c r="Q85">
        <v>2.2000000000000002</v>
      </c>
      <c r="R85">
        <v>12.8</v>
      </c>
      <c r="S85">
        <v>12.6</v>
      </c>
      <c r="T85">
        <v>62.2</v>
      </c>
      <c r="U85">
        <v>6.8</v>
      </c>
      <c r="V85" s="162" t="str">
        <f t="shared" si="21"/>
        <v>6</v>
      </c>
      <c r="W85" s="162" t="str">
        <f t="shared" si="22"/>
        <v>-5</v>
      </c>
      <c r="X85" s="70">
        <f t="shared" si="23"/>
        <v>77</v>
      </c>
      <c r="Y85" s="162"/>
    </row>
    <row r="86" spans="1:25" x14ac:dyDescent="0.3">
      <c r="A86">
        <v>85</v>
      </c>
      <c r="B86" t="s">
        <v>339</v>
      </c>
      <c r="C86" t="s">
        <v>141</v>
      </c>
      <c r="D86">
        <v>24</v>
      </c>
      <c r="E86" s="163" t="s">
        <v>776</v>
      </c>
      <c r="F86" s="2">
        <v>234</v>
      </c>
      <c r="G86" s="2" t="s">
        <v>642</v>
      </c>
      <c r="H86" t="s">
        <v>612</v>
      </c>
      <c r="I86">
        <v>2019</v>
      </c>
      <c r="J86">
        <v>2</v>
      </c>
      <c r="K86">
        <v>38</v>
      </c>
      <c r="L86">
        <v>16</v>
      </c>
      <c r="M86">
        <v>5.3</v>
      </c>
      <c r="N86">
        <v>3.5</v>
      </c>
      <c r="O86">
        <v>0.5</v>
      </c>
      <c r="P86">
        <v>-11.9</v>
      </c>
      <c r="Q86">
        <v>9</v>
      </c>
      <c r="R86">
        <v>15.5</v>
      </c>
      <c r="S86">
        <v>14.4</v>
      </c>
      <c r="T86">
        <v>72.7</v>
      </c>
      <c r="U86">
        <v>5.9</v>
      </c>
      <c r="V86" s="162" t="str">
        <f t="shared" si="21"/>
        <v>6</v>
      </c>
      <c r="W86" s="162" t="str">
        <f t="shared" si="22"/>
        <v>10</v>
      </c>
      <c r="X86" s="70">
        <f t="shared" si="23"/>
        <v>82</v>
      </c>
      <c r="Y86" s="162"/>
    </row>
    <row r="87" spans="1:25" x14ac:dyDescent="0.3">
      <c r="A87">
        <v>86</v>
      </c>
      <c r="B87" t="s">
        <v>406</v>
      </c>
      <c r="C87" t="s">
        <v>106</v>
      </c>
      <c r="D87">
        <v>29</v>
      </c>
      <c r="E87" s="163" t="s">
        <v>781</v>
      </c>
      <c r="F87" s="2">
        <v>220</v>
      </c>
      <c r="G87" s="2" t="s">
        <v>625</v>
      </c>
      <c r="H87" t="s">
        <v>612</v>
      </c>
      <c r="I87" t="s">
        <v>610</v>
      </c>
      <c r="J87" t="s">
        <v>610</v>
      </c>
      <c r="K87" t="s">
        <v>610</v>
      </c>
      <c r="L87">
        <v>13</v>
      </c>
      <c r="M87">
        <v>4.3</v>
      </c>
      <c r="N87">
        <v>1.7</v>
      </c>
      <c r="O87">
        <v>0.8</v>
      </c>
      <c r="P87">
        <v>-3.5</v>
      </c>
      <c r="Q87">
        <v>1.8</v>
      </c>
      <c r="R87">
        <v>7.7</v>
      </c>
      <c r="S87">
        <v>10.4</v>
      </c>
      <c r="T87">
        <v>58.3</v>
      </c>
      <c r="U87">
        <v>6.8</v>
      </c>
      <c r="V87" s="162" t="str">
        <f t="shared" si="21"/>
        <v>6</v>
      </c>
      <c r="W87" s="162" t="str">
        <f t="shared" si="22"/>
        <v>-6</v>
      </c>
      <c r="X87" s="70">
        <f t="shared" si="23"/>
        <v>78</v>
      </c>
      <c r="Y87" s="162"/>
    </row>
    <row r="88" spans="1:25" x14ac:dyDescent="0.3">
      <c r="A88">
        <v>87</v>
      </c>
      <c r="B88" t="s">
        <v>474</v>
      </c>
      <c r="C88" t="s">
        <v>71</v>
      </c>
      <c r="D88">
        <v>28</v>
      </c>
      <c r="E88" s="163" t="s">
        <v>776</v>
      </c>
      <c r="F88" s="2">
        <v>225</v>
      </c>
      <c r="G88" s="2" t="s">
        <v>623</v>
      </c>
      <c r="H88" t="s">
        <v>643</v>
      </c>
      <c r="I88">
        <v>2014</v>
      </c>
      <c r="J88">
        <v>1</v>
      </c>
      <c r="K88">
        <v>12</v>
      </c>
      <c r="L88">
        <v>8</v>
      </c>
      <c r="M88">
        <v>2.6</v>
      </c>
      <c r="N88">
        <v>3.3</v>
      </c>
      <c r="O88">
        <v>0.9</v>
      </c>
      <c r="P88">
        <v>-0.7</v>
      </c>
      <c r="Q88">
        <v>13.6</v>
      </c>
      <c r="R88">
        <v>25</v>
      </c>
      <c r="S88">
        <v>16.100000000000001</v>
      </c>
      <c r="T88">
        <v>37.799999999999997</v>
      </c>
      <c r="U88">
        <v>13.2</v>
      </c>
      <c r="V88" s="162" t="str">
        <f t="shared" si="21"/>
        <v>6</v>
      </c>
      <c r="W88" s="162" t="str">
        <f t="shared" si="22"/>
        <v>10</v>
      </c>
      <c r="X88" s="70">
        <f t="shared" si="23"/>
        <v>82</v>
      </c>
      <c r="Y88" s="162"/>
    </row>
    <row r="89" spans="1:25" x14ac:dyDescent="0.3">
      <c r="A89">
        <v>88</v>
      </c>
      <c r="B89" t="s">
        <v>295</v>
      </c>
      <c r="C89" t="s">
        <v>98</v>
      </c>
      <c r="D89">
        <v>22</v>
      </c>
      <c r="E89" s="163" t="s">
        <v>778</v>
      </c>
      <c r="F89" s="2">
        <v>216</v>
      </c>
      <c r="G89" s="2" t="s">
        <v>623</v>
      </c>
      <c r="H89" t="s">
        <v>612</v>
      </c>
      <c r="I89">
        <v>2019</v>
      </c>
      <c r="J89">
        <v>1</v>
      </c>
      <c r="K89">
        <v>23</v>
      </c>
      <c r="L89">
        <v>11</v>
      </c>
      <c r="M89">
        <v>6</v>
      </c>
      <c r="N89">
        <v>4.7</v>
      </c>
      <c r="O89">
        <v>1.5</v>
      </c>
      <c r="P89">
        <v>3.8</v>
      </c>
      <c r="Q89">
        <v>8.4</v>
      </c>
      <c r="R89">
        <v>17.2</v>
      </c>
      <c r="S89">
        <v>16.3</v>
      </c>
      <c r="T89">
        <v>47.9</v>
      </c>
      <c r="U89">
        <v>13.2</v>
      </c>
      <c r="V89" s="162" t="str">
        <f t="shared" si="21"/>
        <v>6</v>
      </c>
      <c r="W89" s="162" t="str">
        <f t="shared" si="22"/>
        <v>-9</v>
      </c>
      <c r="X89" s="70">
        <f t="shared" si="23"/>
        <v>81</v>
      </c>
      <c r="Y89" s="162"/>
    </row>
    <row r="90" spans="1:25" x14ac:dyDescent="0.3">
      <c r="A90">
        <v>89</v>
      </c>
      <c r="B90" t="s">
        <v>365</v>
      </c>
      <c r="C90" t="s">
        <v>94</v>
      </c>
      <c r="D90">
        <v>22</v>
      </c>
      <c r="E90" s="163" t="s">
        <v>789</v>
      </c>
      <c r="F90" s="2">
        <v>192</v>
      </c>
      <c r="G90" s="2" t="s">
        <v>616</v>
      </c>
      <c r="H90" t="s">
        <v>612</v>
      </c>
      <c r="I90">
        <v>2019</v>
      </c>
      <c r="J90">
        <v>1</v>
      </c>
      <c r="K90">
        <v>5</v>
      </c>
      <c r="L90">
        <v>9</v>
      </c>
      <c r="M90">
        <v>23.6</v>
      </c>
      <c r="N90">
        <v>2.2999999999999998</v>
      </c>
      <c r="O90">
        <v>7.8</v>
      </c>
      <c r="P90">
        <v>1.8</v>
      </c>
      <c r="Q90">
        <v>1.2</v>
      </c>
      <c r="R90">
        <v>5.2</v>
      </c>
      <c r="S90">
        <v>28.5</v>
      </c>
      <c r="T90">
        <v>55.9</v>
      </c>
      <c r="U90">
        <v>34.799999999999997</v>
      </c>
      <c r="V90" s="162" t="str">
        <f t="shared" si="21"/>
        <v>6</v>
      </c>
      <c r="W90" s="162" t="str">
        <f t="shared" si="22"/>
        <v>-1</v>
      </c>
      <c r="X90" s="70">
        <f t="shared" si="23"/>
        <v>73</v>
      </c>
      <c r="Y90" s="162"/>
    </row>
    <row r="91" spans="1:25" x14ac:dyDescent="0.3">
      <c r="A91">
        <v>90</v>
      </c>
      <c r="B91" t="s">
        <v>47</v>
      </c>
      <c r="C91" t="s">
        <v>44</v>
      </c>
      <c r="D91">
        <v>23</v>
      </c>
      <c r="E91" s="163" t="s">
        <v>785</v>
      </c>
      <c r="F91" s="2">
        <v>204</v>
      </c>
      <c r="G91" s="2" t="s">
        <v>676</v>
      </c>
      <c r="H91" t="s">
        <v>612</v>
      </c>
      <c r="I91" t="s">
        <v>610</v>
      </c>
      <c r="J91" t="s">
        <v>610</v>
      </c>
      <c r="K91" t="s">
        <v>610</v>
      </c>
      <c r="L91">
        <v>9</v>
      </c>
      <c r="M91">
        <v>3.7</v>
      </c>
      <c r="N91">
        <v>1.1000000000000001</v>
      </c>
      <c r="O91">
        <v>0.7</v>
      </c>
      <c r="P91">
        <v>-11.8</v>
      </c>
      <c r="Q91">
        <v>4.8</v>
      </c>
      <c r="R91">
        <v>7</v>
      </c>
      <c r="S91">
        <v>18.8</v>
      </c>
      <c r="T91">
        <v>52.7</v>
      </c>
      <c r="U91">
        <v>11.8</v>
      </c>
      <c r="V91" s="162" t="str">
        <f t="shared" si="21"/>
        <v>6</v>
      </c>
      <c r="W91" s="162" t="str">
        <f t="shared" si="22"/>
        <v>-4</v>
      </c>
      <c r="X91" s="70">
        <f t="shared" si="23"/>
        <v>76</v>
      </c>
      <c r="Y91" s="162"/>
    </row>
    <row r="92" spans="1:25" x14ac:dyDescent="0.3">
      <c r="A92">
        <v>91</v>
      </c>
      <c r="B92" t="s">
        <v>349</v>
      </c>
      <c r="C92" t="s">
        <v>92</v>
      </c>
      <c r="D92">
        <v>21</v>
      </c>
      <c r="E92" s="163" t="s">
        <v>785</v>
      </c>
      <c r="F92" s="2">
        <v>255</v>
      </c>
      <c r="G92" s="2" t="s">
        <v>677</v>
      </c>
      <c r="H92" t="s">
        <v>612</v>
      </c>
      <c r="I92">
        <v>2022</v>
      </c>
      <c r="J92">
        <v>1</v>
      </c>
      <c r="K92">
        <v>23</v>
      </c>
      <c r="L92">
        <v>16</v>
      </c>
      <c r="M92">
        <v>5.4</v>
      </c>
      <c r="N92">
        <v>2.6</v>
      </c>
      <c r="O92">
        <v>0.6</v>
      </c>
      <c r="P92">
        <v>-14.7</v>
      </c>
      <c r="Q92">
        <v>4.2</v>
      </c>
      <c r="R92">
        <v>9.3000000000000007</v>
      </c>
      <c r="S92">
        <v>14.9</v>
      </c>
      <c r="T92">
        <v>45.9</v>
      </c>
      <c r="U92">
        <v>5.2</v>
      </c>
      <c r="V92" s="162" t="str">
        <f t="shared" si="21"/>
        <v>6</v>
      </c>
      <c r="W92" s="162" t="str">
        <f t="shared" si="22"/>
        <v>-4</v>
      </c>
      <c r="X92" s="70">
        <f t="shared" si="23"/>
        <v>76</v>
      </c>
      <c r="Y92" s="162"/>
    </row>
    <row r="93" spans="1:25" x14ac:dyDescent="0.3">
      <c r="A93">
        <v>92</v>
      </c>
      <c r="B93" t="s">
        <v>288</v>
      </c>
      <c r="C93" t="s">
        <v>113</v>
      </c>
      <c r="D93">
        <v>24</v>
      </c>
      <c r="E93" s="163" t="s">
        <v>782</v>
      </c>
      <c r="F93" s="2">
        <v>202</v>
      </c>
      <c r="G93" s="2" t="s">
        <v>678</v>
      </c>
      <c r="H93" t="s">
        <v>612</v>
      </c>
      <c r="I93">
        <v>2021</v>
      </c>
      <c r="J93">
        <v>1</v>
      </c>
      <c r="K93">
        <v>9</v>
      </c>
      <c r="L93">
        <v>14</v>
      </c>
      <c r="M93">
        <v>6.8</v>
      </c>
      <c r="N93">
        <v>1.3</v>
      </c>
      <c r="O93">
        <v>2</v>
      </c>
      <c r="P93">
        <v>2.7</v>
      </c>
      <c r="Q93">
        <v>0.4</v>
      </c>
      <c r="R93">
        <v>7.1</v>
      </c>
      <c r="S93">
        <v>16.5</v>
      </c>
      <c r="T93">
        <v>56.1</v>
      </c>
      <c r="U93">
        <v>15.2</v>
      </c>
      <c r="V93" s="162" t="str">
        <f t="shared" si="21"/>
        <v>6</v>
      </c>
      <c r="W93" s="162" t="str">
        <f t="shared" si="22"/>
        <v>-0</v>
      </c>
      <c r="X93" s="70">
        <f t="shared" si="23"/>
        <v>72</v>
      </c>
      <c r="Y93" s="162"/>
    </row>
    <row r="94" spans="1:25" x14ac:dyDescent="0.3">
      <c r="A94">
        <v>93</v>
      </c>
      <c r="B94" t="s">
        <v>584</v>
      </c>
      <c r="C94" t="s">
        <v>88</v>
      </c>
      <c r="D94">
        <v>30</v>
      </c>
      <c r="E94" s="163" t="s">
        <v>776</v>
      </c>
      <c r="F94" s="2">
        <v>225</v>
      </c>
      <c r="G94" s="2" t="s">
        <v>623</v>
      </c>
      <c r="H94" t="s">
        <v>679</v>
      </c>
      <c r="I94">
        <v>2011</v>
      </c>
      <c r="J94">
        <v>2</v>
      </c>
      <c r="K94">
        <v>42</v>
      </c>
      <c r="L94">
        <v>2</v>
      </c>
      <c r="M94">
        <v>1.5</v>
      </c>
      <c r="N94">
        <v>0.5</v>
      </c>
      <c r="O94">
        <v>0</v>
      </c>
      <c r="P94">
        <v>0</v>
      </c>
      <c r="Q94">
        <v>0</v>
      </c>
      <c r="R94">
        <v>8.3000000000000007</v>
      </c>
      <c r="S94">
        <v>27.8</v>
      </c>
      <c r="T94">
        <v>30</v>
      </c>
      <c r="U94">
        <v>0</v>
      </c>
      <c r="V94" s="162" t="str">
        <f t="shared" si="21"/>
        <v>6</v>
      </c>
      <c r="W94" s="162" t="str">
        <f t="shared" si="22"/>
        <v>10</v>
      </c>
      <c r="X94" s="70">
        <f t="shared" si="23"/>
        <v>82</v>
      </c>
      <c r="Y94" s="162"/>
    </row>
    <row r="95" spans="1:25" x14ac:dyDescent="0.3">
      <c r="A95">
        <v>94</v>
      </c>
      <c r="B95" t="s">
        <v>462</v>
      </c>
      <c r="C95" t="s">
        <v>139</v>
      </c>
      <c r="D95">
        <v>27</v>
      </c>
      <c r="E95" s="163" t="s">
        <v>777</v>
      </c>
      <c r="F95" s="2">
        <v>206</v>
      </c>
      <c r="G95" s="2" t="s">
        <v>648</v>
      </c>
      <c r="H95" t="s">
        <v>612</v>
      </c>
      <c r="I95">
        <v>2017</v>
      </c>
      <c r="J95">
        <v>2</v>
      </c>
      <c r="K95">
        <v>32</v>
      </c>
      <c r="L95">
        <v>10</v>
      </c>
      <c r="M95">
        <v>1.8</v>
      </c>
      <c r="N95">
        <v>1</v>
      </c>
      <c r="O95">
        <v>0.1</v>
      </c>
      <c r="P95">
        <v>-20.100000000000001</v>
      </c>
      <c r="Q95">
        <v>1.4</v>
      </c>
      <c r="R95">
        <v>16.7</v>
      </c>
      <c r="S95">
        <v>18.100000000000001</v>
      </c>
      <c r="T95">
        <v>43.6</v>
      </c>
      <c r="U95">
        <v>2.4</v>
      </c>
      <c r="V95" s="162" t="str">
        <f t="shared" si="21"/>
        <v>6</v>
      </c>
      <c r="W95" s="162" t="str">
        <f t="shared" si="22"/>
        <v>-5</v>
      </c>
      <c r="X95" s="70">
        <f t="shared" si="23"/>
        <v>77</v>
      </c>
      <c r="Y95" s="162"/>
    </row>
    <row r="96" spans="1:25" x14ac:dyDescent="0.3">
      <c r="A96">
        <v>95</v>
      </c>
      <c r="B96" t="s">
        <v>53</v>
      </c>
      <c r="C96" t="s">
        <v>44</v>
      </c>
      <c r="D96">
        <v>21</v>
      </c>
      <c r="E96" s="163" t="s">
        <v>778</v>
      </c>
      <c r="F96" s="2">
        <v>265</v>
      </c>
      <c r="G96" s="2" t="s">
        <v>659</v>
      </c>
      <c r="H96" t="s">
        <v>612</v>
      </c>
      <c r="I96">
        <v>2021</v>
      </c>
      <c r="J96">
        <v>1</v>
      </c>
      <c r="K96">
        <v>29</v>
      </c>
      <c r="L96">
        <v>11</v>
      </c>
      <c r="M96">
        <v>2.8</v>
      </c>
      <c r="N96">
        <v>3.2</v>
      </c>
      <c r="O96">
        <v>0.8</v>
      </c>
      <c r="P96">
        <v>-16.2</v>
      </c>
      <c r="Q96">
        <v>9.5</v>
      </c>
      <c r="R96">
        <v>24.5</v>
      </c>
      <c r="S96">
        <v>15.2</v>
      </c>
      <c r="T96">
        <v>51.2</v>
      </c>
      <c r="U96">
        <v>12.2</v>
      </c>
      <c r="V96" s="162" t="str">
        <f t="shared" si="21"/>
        <v>6</v>
      </c>
      <c r="W96" s="162" t="str">
        <f t="shared" si="22"/>
        <v>-9</v>
      </c>
      <c r="X96" s="70">
        <f t="shared" si="23"/>
        <v>81</v>
      </c>
      <c r="Y96" s="162"/>
    </row>
    <row r="97" spans="1:25" x14ac:dyDescent="0.3">
      <c r="A97">
        <v>96</v>
      </c>
      <c r="B97" t="s">
        <v>112</v>
      </c>
      <c r="C97" t="s">
        <v>113</v>
      </c>
      <c r="D97">
        <v>24</v>
      </c>
      <c r="E97" s="163" t="s">
        <v>784</v>
      </c>
      <c r="F97" s="2">
        <v>185</v>
      </c>
      <c r="G97" s="2" t="s">
        <v>632</v>
      </c>
      <c r="H97" t="s">
        <v>612</v>
      </c>
      <c r="I97">
        <v>2017</v>
      </c>
      <c r="J97">
        <v>1</v>
      </c>
      <c r="K97">
        <v>5</v>
      </c>
      <c r="L97">
        <v>13</v>
      </c>
      <c r="M97">
        <v>24.8</v>
      </c>
      <c r="N97">
        <v>4.8</v>
      </c>
      <c r="O97">
        <v>6.4</v>
      </c>
      <c r="P97">
        <v>7.2</v>
      </c>
      <c r="Q97">
        <v>1.8</v>
      </c>
      <c r="R97">
        <v>13.6</v>
      </c>
      <c r="S97">
        <v>28.7</v>
      </c>
      <c r="T97">
        <v>64.3</v>
      </c>
      <c r="U97">
        <v>31.3</v>
      </c>
      <c r="V97" s="162" t="str">
        <f t="shared" si="21"/>
        <v>6</v>
      </c>
      <c r="W97" s="162" t="str">
        <f t="shared" si="22"/>
        <v>-3</v>
      </c>
      <c r="X97" s="70">
        <f t="shared" si="23"/>
        <v>75</v>
      </c>
      <c r="Y97" s="162"/>
    </row>
    <row r="98" spans="1:25" x14ac:dyDescent="0.3">
      <c r="A98">
        <v>97</v>
      </c>
      <c r="B98" t="s">
        <v>191</v>
      </c>
      <c r="C98" t="s">
        <v>104</v>
      </c>
      <c r="D98">
        <v>24</v>
      </c>
      <c r="E98" s="163" t="s">
        <v>774</v>
      </c>
      <c r="F98" s="2">
        <v>221</v>
      </c>
      <c r="G98" s="2" t="s">
        <v>634</v>
      </c>
      <c r="H98" t="s">
        <v>612</v>
      </c>
      <c r="I98">
        <v>2019</v>
      </c>
      <c r="J98">
        <v>1</v>
      </c>
      <c r="K98">
        <v>4</v>
      </c>
      <c r="L98">
        <v>15</v>
      </c>
      <c r="M98">
        <v>15.5</v>
      </c>
      <c r="N98">
        <v>3.9</v>
      </c>
      <c r="O98">
        <v>0.9</v>
      </c>
      <c r="P98">
        <v>1.1000000000000001</v>
      </c>
      <c r="Q98">
        <v>2</v>
      </c>
      <c r="R98">
        <v>9.9</v>
      </c>
      <c r="S98">
        <v>20.399999999999999</v>
      </c>
      <c r="T98">
        <v>55.2</v>
      </c>
      <c r="U98">
        <v>4.2</v>
      </c>
      <c r="V98" s="162" t="str">
        <f t="shared" si="21"/>
        <v>6</v>
      </c>
      <c r="W98" s="162" t="str">
        <f t="shared" si="22"/>
        <v>-8</v>
      </c>
      <c r="X98" s="70">
        <f t="shared" si="23"/>
        <v>80</v>
      </c>
      <c r="Y98" s="162"/>
    </row>
    <row r="99" spans="1:25" x14ac:dyDescent="0.3">
      <c r="A99">
        <v>98</v>
      </c>
      <c r="B99" t="s">
        <v>250</v>
      </c>
      <c r="C99" t="s">
        <v>106</v>
      </c>
      <c r="D99">
        <v>24</v>
      </c>
      <c r="E99" s="163" t="s">
        <v>787</v>
      </c>
      <c r="F99" s="2">
        <v>200</v>
      </c>
      <c r="G99" s="2" t="s">
        <v>664</v>
      </c>
      <c r="H99" t="s">
        <v>612</v>
      </c>
      <c r="I99">
        <v>2018</v>
      </c>
      <c r="J99">
        <v>2</v>
      </c>
      <c r="K99">
        <v>46</v>
      </c>
      <c r="L99">
        <v>13</v>
      </c>
      <c r="M99">
        <v>8.8000000000000007</v>
      </c>
      <c r="N99">
        <v>4.5</v>
      </c>
      <c r="O99">
        <v>2.9</v>
      </c>
      <c r="P99">
        <v>-2.5</v>
      </c>
      <c r="Q99">
        <v>4.7</v>
      </c>
      <c r="R99">
        <v>12.9</v>
      </c>
      <c r="S99">
        <v>16.399999999999999</v>
      </c>
      <c r="T99">
        <v>52.8</v>
      </c>
      <c r="U99">
        <v>17.100000000000001</v>
      </c>
      <c r="V99" s="162" t="str">
        <f t="shared" si="21"/>
        <v>6</v>
      </c>
      <c r="W99" s="162" t="str">
        <f t="shared" si="22"/>
        <v>-2</v>
      </c>
      <c r="X99" s="70">
        <f t="shared" si="23"/>
        <v>74</v>
      </c>
      <c r="Y99" s="162"/>
    </row>
    <row r="100" spans="1:25" x14ac:dyDescent="0.3">
      <c r="A100">
        <v>99</v>
      </c>
      <c r="B100" t="s">
        <v>332</v>
      </c>
      <c r="C100" t="s">
        <v>139</v>
      </c>
      <c r="D100">
        <v>34</v>
      </c>
      <c r="E100" s="163" t="s">
        <v>779</v>
      </c>
      <c r="F100" s="2">
        <v>265</v>
      </c>
      <c r="G100" s="2" t="s">
        <v>625</v>
      </c>
      <c r="H100" t="s">
        <v>612</v>
      </c>
      <c r="I100">
        <v>2008</v>
      </c>
      <c r="J100">
        <v>2</v>
      </c>
      <c r="K100">
        <v>35</v>
      </c>
      <c r="L100">
        <v>13</v>
      </c>
      <c r="M100">
        <v>5.4</v>
      </c>
      <c r="N100">
        <v>5.3</v>
      </c>
      <c r="O100">
        <v>0.9</v>
      </c>
      <c r="P100">
        <v>-5.9</v>
      </c>
      <c r="Q100">
        <v>10.8</v>
      </c>
      <c r="R100">
        <v>22.4</v>
      </c>
      <c r="S100">
        <v>14</v>
      </c>
      <c r="T100">
        <v>74.8</v>
      </c>
      <c r="U100">
        <v>9.3000000000000007</v>
      </c>
      <c r="V100" s="162" t="str">
        <f t="shared" si="21"/>
        <v>6</v>
      </c>
      <c r="W100" s="162" t="str">
        <f t="shared" si="22"/>
        <v>11</v>
      </c>
      <c r="X100" s="70">
        <f t="shared" si="23"/>
        <v>83</v>
      </c>
      <c r="Y100" s="162"/>
    </row>
    <row r="101" spans="1:25" x14ac:dyDescent="0.3">
      <c r="A101">
        <v>100</v>
      </c>
      <c r="B101" t="s">
        <v>29</v>
      </c>
      <c r="C101" t="s">
        <v>30</v>
      </c>
      <c r="D101">
        <v>33</v>
      </c>
      <c r="E101" s="163" t="s">
        <v>781</v>
      </c>
      <c r="F101" s="2">
        <v>220</v>
      </c>
      <c r="G101" s="2" t="s">
        <v>664</v>
      </c>
      <c r="H101" t="s">
        <v>612</v>
      </c>
      <c r="I101">
        <v>2009</v>
      </c>
      <c r="J101">
        <v>1</v>
      </c>
      <c r="K101">
        <v>9</v>
      </c>
      <c r="L101">
        <v>16</v>
      </c>
      <c r="M101">
        <v>25.2</v>
      </c>
      <c r="N101">
        <v>3.9</v>
      </c>
      <c r="O101">
        <v>4.3</v>
      </c>
      <c r="P101">
        <v>-3.1</v>
      </c>
      <c r="Q101">
        <v>1.3</v>
      </c>
      <c r="R101">
        <v>11.2</v>
      </c>
      <c r="S101">
        <v>27.7</v>
      </c>
      <c r="T101">
        <v>61.7</v>
      </c>
      <c r="U101">
        <v>21.2</v>
      </c>
      <c r="V101" s="162" t="str">
        <f t="shared" si="21"/>
        <v>6</v>
      </c>
      <c r="W101" s="162" t="str">
        <f t="shared" si="22"/>
        <v>-6</v>
      </c>
      <c r="X101" s="70">
        <f t="shared" si="23"/>
        <v>78</v>
      </c>
      <c r="Y101" s="162"/>
    </row>
    <row r="102" spans="1:25" x14ac:dyDescent="0.3">
      <c r="A102">
        <v>101</v>
      </c>
      <c r="B102" t="s">
        <v>241</v>
      </c>
      <c r="C102" t="s">
        <v>94</v>
      </c>
      <c r="D102">
        <v>25</v>
      </c>
      <c r="E102" s="163" t="s">
        <v>778</v>
      </c>
      <c r="F102" s="2">
        <v>228</v>
      </c>
      <c r="G102" s="2" t="s">
        <v>680</v>
      </c>
      <c r="H102" t="s">
        <v>612</v>
      </c>
      <c r="I102" t="s">
        <v>610</v>
      </c>
      <c r="J102" t="s">
        <v>610</v>
      </c>
      <c r="K102" t="s">
        <v>610</v>
      </c>
      <c r="L102">
        <v>11</v>
      </c>
      <c r="M102">
        <v>7.3</v>
      </c>
      <c r="N102">
        <v>3.3</v>
      </c>
      <c r="O102">
        <v>1</v>
      </c>
      <c r="P102">
        <v>18.3</v>
      </c>
      <c r="Q102">
        <v>2.1</v>
      </c>
      <c r="R102">
        <v>12.1</v>
      </c>
      <c r="S102">
        <v>10</v>
      </c>
      <c r="T102">
        <v>71.599999999999994</v>
      </c>
      <c r="U102">
        <v>6</v>
      </c>
      <c r="V102" s="162" t="str">
        <f t="shared" si="21"/>
        <v>6</v>
      </c>
      <c r="W102" s="162" t="str">
        <f t="shared" si="22"/>
        <v>-9</v>
      </c>
      <c r="X102" s="70">
        <f t="shared" si="23"/>
        <v>81</v>
      </c>
      <c r="Y102" s="162"/>
    </row>
    <row r="103" spans="1:25" x14ac:dyDescent="0.3">
      <c r="A103">
        <v>102</v>
      </c>
      <c r="B103" t="s">
        <v>77</v>
      </c>
      <c r="C103" t="s">
        <v>71</v>
      </c>
      <c r="D103">
        <v>24</v>
      </c>
      <c r="E103" s="163" t="s">
        <v>775</v>
      </c>
      <c r="F103" s="2">
        <v>250</v>
      </c>
      <c r="G103" s="2" t="s">
        <v>614</v>
      </c>
      <c r="H103" t="s">
        <v>653</v>
      </c>
      <c r="I103">
        <v>2018</v>
      </c>
      <c r="J103">
        <v>1</v>
      </c>
      <c r="K103">
        <v>1</v>
      </c>
      <c r="L103">
        <v>13</v>
      </c>
      <c r="M103">
        <v>14.8</v>
      </c>
      <c r="N103">
        <v>7.8</v>
      </c>
      <c r="O103">
        <v>2.1</v>
      </c>
      <c r="P103">
        <v>1.6</v>
      </c>
      <c r="Q103">
        <v>10.1</v>
      </c>
      <c r="R103">
        <v>19.3</v>
      </c>
      <c r="S103">
        <v>22.1</v>
      </c>
      <c r="T103">
        <v>59.7</v>
      </c>
      <c r="U103">
        <v>11.3</v>
      </c>
      <c r="V103" s="162" t="str">
        <f t="shared" si="21"/>
        <v>7</v>
      </c>
      <c r="W103" s="162" t="str">
        <f t="shared" si="22"/>
        <v>-0</v>
      </c>
      <c r="X103" s="70">
        <f t="shared" si="23"/>
        <v>84</v>
      </c>
      <c r="Y103" s="162"/>
    </row>
    <row r="104" spans="1:25" x14ac:dyDescent="0.3">
      <c r="A104">
        <v>103</v>
      </c>
      <c r="B104" t="s">
        <v>147</v>
      </c>
      <c r="C104" t="s">
        <v>104</v>
      </c>
      <c r="D104">
        <v>26</v>
      </c>
      <c r="E104" s="163" t="s">
        <v>777</v>
      </c>
      <c r="F104" s="2">
        <v>180</v>
      </c>
      <c r="G104" s="2" t="s">
        <v>681</v>
      </c>
      <c r="H104" t="s">
        <v>612</v>
      </c>
      <c r="I104">
        <v>2016</v>
      </c>
      <c r="J104">
        <v>1</v>
      </c>
      <c r="K104">
        <v>29</v>
      </c>
      <c r="L104">
        <v>15</v>
      </c>
      <c r="M104">
        <v>21.3</v>
      </c>
      <c r="N104">
        <v>6.2</v>
      </c>
      <c r="O104">
        <v>7.6</v>
      </c>
      <c r="P104">
        <v>1.5</v>
      </c>
      <c r="Q104">
        <v>2</v>
      </c>
      <c r="R104">
        <v>14.1</v>
      </c>
      <c r="S104">
        <v>24.9</v>
      </c>
      <c r="T104">
        <v>53.2</v>
      </c>
      <c r="U104">
        <v>30.5</v>
      </c>
      <c r="V104" s="162" t="str">
        <f t="shared" si="21"/>
        <v>6</v>
      </c>
      <c r="W104" s="162" t="str">
        <f t="shared" si="22"/>
        <v>-5</v>
      </c>
      <c r="X104" s="70">
        <f t="shared" si="23"/>
        <v>77</v>
      </c>
      <c r="Y104" s="162"/>
    </row>
    <row r="105" spans="1:25" x14ac:dyDescent="0.3">
      <c r="A105">
        <v>104</v>
      </c>
      <c r="B105" t="s">
        <v>306</v>
      </c>
      <c r="C105" t="s">
        <v>141</v>
      </c>
      <c r="D105">
        <v>30</v>
      </c>
      <c r="E105" s="163" t="s">
        <v>777</v>
      </c>
      <c r="F105" s="2">
        <v>185</v>
      </c>
      <c r="G105" s="2" t="s">
        <v>682</v>
      </c>
      <c r="H105" t="s">
        <v>612</v>
      </c>
      <c r="I105">
        <v>2015</v>
      </c>
      <c r="J105">
        <v>1</v>
      </c>
      <c r="K105">
        <v>20</v>
      </c>
      <c r="L105">
        <v>4</v>
      </c>
      <c r="M105">
        <v>6.5</v>
      </c>
      <c r="N105">
        <v>2.5</v>
      </c>
      <c r="O105">
        <v>3.3</v>
      </c>
      <c r="P105">
        <v>-13.7</v>
      </c>
      <c r="Q105">
        <v>4.5</v>
      </c>
      <c r="R105">
        <v>5.4</v>
      </c>
      <c r="S105">
        <v>14</v>
      </c>
      <c r="T105">
        <v>49.6</v>
      </c>
      <c r="U105">
        <v>23.2</v>
      </c>
      <c r="V105" s="162" t="str">
        <f t="shared" si="21"/>
        <v>6</v>
      </c>
      <c r="W105" s="162" t="str">
        <f t="shared" si="22"/>
        <v>-5</v>
      </c>
      <c r="X105" s="70">
        <f t="shared" si="23"/>
        <v>77</v>
      </c>
      <c r="Y105" s="162"/>
    </row>
    <row r="106" spans="1:25" x14ac:dyDescent="0.3">
      <c r="A106">
        <v>105</v>
      </c>
      <c r="B106" t="s">
        <v>350</v>
      </c>
      <c r="C106" t="s">
        <v>141</v>
      </c>
      <c r="D106">
        <v>21</v>
      </c>
      <c r="E106" s="163" t="s">
        <v>778</v>
      </c>
      <c r="F106" s="2">
        <v>210</v>
      </c>
      <c r="G106" s="2" t="s">
        <v>623</v>
      </c>
      <c r="H106" t="s">
        <v>683</v>
      </c>
      <c r="I106">
        <v>2020</v>
      </c>
      <c r="J106">
        <v>1</v>
      </c>
      <c r="K106">
        <v>9</v>
      </c>
      <c r="L106">
        <v>16</v>
      </c>
      <c r="M106">
        <v>6.9</v>
      </c>
      <c r="N106">
        <v>4.3</v>
      </c>
      <c r="O106">
        <v>2</v>
      </c>
      <c r="P106">
        <v>2.2000000000000002</v>
      </c>
      <c r="Q106">
        <v>3.6</v>
      </c>
      <c r="R106">
        <v>15.2</v>
      </c>
      <c r="S106">
        <v>16.2</v>
      </c>
      <c r="T106">
        <v>50.2</v>
      </c>
      <c r="U106">
        <v>11.8</v>
      </c>
      <c r="V106" s="162" t="str">
        <f t="shared" si="21"/>
        <v>6</v>
      </c>
      <c r="W106" s="162" t="str">
        <f t="shared" si="22"/>
        <v>-9</v>
      </c>
      <c r="X106" s="70">
        <f t="shared" si="23"/>
        <v>81</v>
      </c>
      <c r="Y106" s="162"/>
    </row>
    <row r="107" spans="1:25" x14ac:dyDescent="0.3">
      <c r="A107">
        <v>106</v>
      </c>
      <c r="B107" t="s">
        <v>591</v>
      </c>
      <c r="C107" t="s">
        <v>110</v>
      </c>
      <c r="D107">
        <v>29</v>
      </c>
      <c r="E107" s="163" t="s">
        <v>789</v>
      </c>
      <c r="F107" s="2">
        <v>172</v>
      </c>
      <c r="G107" s="2" t="s">
        <v>623</v>
      </c>
      <c r="H107" t="s">
        <v>684</v>
      </c>
      <c r="I107">
        <v>2013</v>
      </c>
      <c r="J107">
        <v>1</v>
      </c>
      <c r="K107">
        <v>17</v>
      </c>
      <c r="L107">
        <v>1</v>
      </c>
      <c r="M107">
        <v>2</v>
      </c>
      <c r="N107">
        <v>0</v>
      </c>
      <c r="O107">
        <v>2</v>
      </c>
      <c r="P107">
        <v>-18.2</v>
      </c>
      <c r="Q107">
        <v>0</v>
      </c>
      <c r="R107">
        <v>0</v>
      </c>
      <c r="S107">
        <v>17.600000000000001</v>
      </c>
      <c r="T107">
        <v>20</v>
      </c>
      <c r="U107">
        <v>28.6</v>
      </c>
      <c r="V107" s="162" t="str">
        <f t="shared" si="21"/>
        <v>6</v>
      </c>
      <c r="W107" s="162" t="str">
        <f t="shared" si="22"/>
        <v>-1</v>
      </c>
      <c r="X107" s="70">
        <f t="shared" si="23"/>
        <v>73</v>
      </c>
      <c r="Y107" s="162"/>
    </row>
    <row r="108" spans="1:25" x14ac:dyDescent="0.3">
      <c r="A108">
        <v>107</v>
      </c>
      <c r="B108" t="s">
        <v>217</v>
      </c>
      <c r="C108" t="s">
        <v>119</v>
      </c>
      <c r="D108">
        <v>24</v>
      </c>
      <c r="E108" s="163" t="s">
        <v>787</v>
      </c>
      <c r="F108" s="2">
        <v>205</v>
      </c>
      <c r="G108" s="2" t="s">
        <v>685</v>
      </c>
      <c r="H108" t="s">
        <v>612</v>
      </c>
      <c r="I108">
        <v>2017</v>
      </c>
      <c r="J108">
        <v>1</v>
      </c>
      <c r="K108">
        <v>9</v>
      </c>
      <c r="L108">
        <v>13</v>
      </c>
      <c r="M108">
        <v>10.199999999999999</v>
      </c>
      <c r="N108">
        <v>3.6</v>
      </c>
      <c r="O108">
        <v>6.2</v>
      </c>
      <c r="P108">
        <v>0.2</v>
      </c>
      <c r="Q108">
        <v>2.1</v>
      </c>
      <c r="R108">
        <v>9.8000000000000007</v>
      </c>
      <c r="S108">
        <v>16.600000000000001</v>
      </c>
      <c r="T108">
        <v>50.8</v>
      </c>
      <c r="U108">
        <v>30.9</v>
      </c>
      <c r="V108" s="162" t="str">
        <f t="shared" si="21"/>
        <v>6</v>
      </c>
      <c r="W108" s="162" t="str">
        <f t="shared" si="22"/>
        <v>-2</v>
      </c>
      <c r="X108" s="70">
        <f t="shared" si="23"/>
        <v>74</v>
      </c>
      <c r="Y108" s="162"/>
    </row>
    <row r="109" spans="1:25" x14ac:dyDescent="0.3">
      <c r="A109">
        <v>108</v>
      </c>
      <c r="B109" t="s">
        <v>475</v>
      </c>
      <c r="C109" t="s">
        <v>129</v>
      </c>
      <c r="D109">
        <v>22</v>
      </c>
      <c r="E109" s="163" t="s">
        <v>777</v>
      </c>
      <c r="F109" s="2">
        <v>180</v>
      </c>
      <c r="G109" s="2" t="s">
        <v>685</v>
      </c>
      <c r="H109" t="s">
        <v>612</v>
      </c>
      <c r="I109" t="s">
        <v>610</v>
      </c>
      <c r="J109" t="s">
        <v>610</v>
      </c>
      <c r="K109" t="s">
        <v>610</v>
      </c>
      <c r="L109">
        <v>2</v>
      </c>
      <c r="M109">
        <v>0</v>
      </c>
      <c r="N109">
        <v>0</v>
      </c>
      <c r="O109">
        <v>0</v>
      </c>
      <c r="P109">
        <v>5</v>
      </c>
      <c r="Q109">
        <v>0</v>
      </c>
      <c r="R109">
        <v>0</v>
      </c>
      <c r="S109">
        <v>0</v>
      </c>
      <c r="T109">
        <v>0</v>
      </c>
      <c r="U109">
        <v>0</v>
      </c>
      <c r="V109" s="162" t="str">
        <f t="shared" si="21"/>
        <v>6</v>
      </c>
      <c r="W109" s="162" t="str">
        <f t="shared" si="22"/>
        <v>-5</v>
      </c>
      <c r="X109" s="70">
        <f t="shared" si="23"/>
        <v>77</v>
      </c>
      <c r="Y109" s="162"/>
    </row>
    <row r="110" spans="1:25" x14ac:dyDescent="0.3">
      <c r="A110">
        <v>109</v>
      </c>
      <c r="B110" t="s">
        <v>40</v>
      </c>
      <c r="C110" t="s">
        <v>30</v>
      </c>
      <c r="D110">
        <v>25</v>
      </c>
      <c r="E110" s="163" t="s">
        <v>781</v>
      </c>
      <c r="F110" s="2">
        <v>210</v>
      </c>
      <c r="G110" s="2" t="s">
        <v>668</v>
      </c>
      <c r="H110" t="s">
        <v>612</v>
      </c>
      <c r="I110" t="s">
        <v>610</v>
      </c>
      <c r="J110" t="s">
        <v>610</v>
      </c>
      <c r="K110" t="s">
        <v>610</v>
      </c>
      <c r="L110">
        <v>14</v>
      </c>
      <c r="M110">
        <v>4.9000000000000004</v>
      </c>
      <c r="N110">
        <v>2.4</v>
      </c>
      <c r="O110">
        <v>0.6</v>
      </c>
      <c r="P110">
        <v>6.1</v>
      </c>
      <c r="Q110">
        <v>7.2</v>
      </c>
      <c r="R110">
        <v>9.9</v>
      </c>
      <c r="S110">
        <v>14.5</v>
      </c>
      <c r="T110">
        <v>55.1</v>
      </c>
      <c r="U110">
        <v>5.8</v>
      </c>
      <c r="V110" s="162" t="str">
        <f t="shared" si="21"/>
        <v>6</v>
      </c>
      <c r="W110" s="162" t="str">
        <f t="shared" si="22"/>
        <v>-6</v>
      </c>
      <c r="X110" s="70">
        <f t="shared" si="23"/>
        <v>78</v>
      </c>
      <c r="Y110" s="162"/>
    </row>
    <row r="111" spans="1:25" x14ac:dyDescent="0.3">
      <c r="A111">
        <v>110</v>
      </c>
      <c r="B111" t="s">
        <v>269</v>
      </c>
      <c r="C111" t="s">
        <v>157</v>
      </c>
      <c r="D111">
        <v>34</v>
      </c>
      <c r="E111" s="163" t="s">
        <v>784</v>
      </c>
      <c r="F111" s="2">
        <v>200</v>
      </c>
      <c r="G111" s="2" t="s">
        <v>686</v>
      </c>
      <c r="H111" t="s">
        <v>612</v>
      </c>
      <c r="I111">
        <v>2008</v>
      </c>
      <c r="J111">
        <v>1</v>
      </c>
      <c r="K111">
        <v>1</v>
      </c>
      <c r="L111">
        <v>16</v>
      </c>
      <c r="M111">
        <v>6.8</v>
      </c>
      <c r="N111">
        <v>1.6</v>
      </c>
      <c r="O111">
        <v>2.2999999999999998</v>
      </c>
      <c r="P111">
        <v>0.6</v>
      </c>
      <c r="Q111">
        <v>2.1</v>
      </c>
      <c r="R111">
        <v>8.1999999999999993</v>
      </c>
      <c r="S111">
        <v>22.9</v>
      </c>
      <c r="T111">
        <v>50.3</v>
      </c>
      <c r="U111">
        <v>25.2</v>
      </c>
      <c r="V111" s="162" t="str">
        <f t="shared" si="21"/>
        <v>6</v>
      </c>
      <c r="W111" s="162" t="str">
        <f t="shared" si="22"/>
        <v>-3</v>
      </c>
      <c r="X111" s="70">
        <f t="shared" si="23"/>
        <v>75</v>
      </c>
      <c r="Y111" s="162"/>
    </row>
    <row r="112" spans="1:25" x14ac:dyDescent="0.3">
      <c r="A112">
        <v>111</v>
      </c>
      <c r="B112" t="s">
        <v>247</v>
      </c>
      <c r="C112" t="s">
        <v>102</v>
      </c>
      <c r="D112">
        <v>28</v>
      </c>
      <c r="E112" s="163" t="s">
        <v>785</v>
      </c>
      <c r="F112" s="2">
        <v>190</v>
      </c>
      <c r="G112" s="2" t="s">
        <v>622</v>
      </c>
      <c r="H112" t="s">
        <v>612</v>
      </c>
      <c r="I112">
        <v>2017</v>
      </c>
      <c r="J112">
        <v>1</v>
      </c>
      <c r="K112">
        <v>29</v>
      </c>
      <c r="L112">
        <v>16</v>
      </c>
      <c r="M112">
        <v>10.4</v>
      </c>
      <c r="N112">
        <v>3.3</v>
      </c>
      <c r="O112">
        <v>3.4</v>
      </c>
      <c r="P112">
        <v>11.9</v>
      </c>
      <c r="Q112">
        <v>2.2999999999999998</v>
      </c>
      <c r="R112">
        <v>9.4</v>
      </c>
      <c r="S112">
        <v>15</v>
      </c>
      <c r="T112">
        <v>62.6</v>
      </c>
      <c r="U112">
        <v>17.5</v>
      </c>
      <c r="V112" s="162" t="str">
        <f t="shared" si="21"/>
        <v>6</v>
      </c>
      <c r="W112" s="162" t="str">
        <f t="shared" si="22"/>
        <v>-4</v>
      </c>
      <c r="X112" s="70">
        <f t="shared" si="23"/>
        <v>76</v>
      </c>
      <c r="Y112" s="162"/>
    </row>
    <row r="113" spans="1:25" x14ac:dyDescent="0.3">
      <c r="A113">
        <v>112</v>
      </c>
      <c r="B113" t="s">
        <v>114</v>
      </c>
      <c r="C113" t="s">
        <v>92</v>
      </c>
      <c r="D113">
        <v>24</v>
      </c>
      <c r="E113" s="163" t="s">
        <v>777</v>
      </c>
      <c r="F113" s="2">
        <v>215</v>
      </c>
      <c r="G113" s="2" t="s">
        <v>687</v>
      </c>
      <c r="H113" t="s">
        <v>612</v>
      </c>
      <c r="I113">
        <v>2020</v>
      </c>
      <c r="J113">
        <v>1</v>
      </c>
      <c r="K113">
        <v>30</v>
      </c>
      <c r="L113">
        <v>12</v>
      </c>
      <c r="M113">
        <v>24.7</v>
      </c>
      <c r="N113">
        <v>4.9000000000000004</v>
      </c>
      <c r="O113">
        <v>4.8</v>
      </c>
      <c r="P113">
        <v>9.1999999999999993</v>
      </c>
      <c r="Q113">
        <v>1.4</v>
      </c>
      <c r="R113">
        <v>12.3</v>
      </c>
      <c r="S113">
        <v>26.5</v>
      </c>
      <c r="T113">
        <v>62.2</v>
      </c>
      <c r="U113">
        <v>21.1</v>
      </c>
      <c r="V113" s="162" t="str">
        <f t="shared" si="21"/>
        <v>6</v>
      </c>
      <c r="W113" s="162" t="str">
        <f t="shared" si="22"/>
        <v>-5</v>
      </c>
      <c r="X113" s="70">
        <f t="shared" si="23"/>
        <v>77</v>
      </c>
      <c r="Y113" s="162"/>
    </row>
    <row r="114" spans="1:25" x14ac:dyDescent="0.3">
      <c r="A114">
        <v>113</v>
      </c>
      <c r="B114" t="s">
        <v>70</v>
      </c>
      <c r="C114" t="s">
        <v>71</v>
      </c>
      <c r="D114">
        <v>26</v>
      </c>
      <c r="E114" s="163" t="s">
        <v>777</v>
      </c>
      <c r="F114" s="2">
        <v>206</v>
      </c>
      <c r="G114" s="2" t="s">
        <v>632</v>
      </c>
      <c r="H114" t="s">
        <v>612</v>
      </c>
      <c r="I114">
        <v>2015</v>
      </c>
      <c r="J114">
        <v>1</v>
      </c>
      <c r="K114">
        <v>13</v>
      </c>
      <c r="L114">
        <v>15</v>
      </c>
      <c r="M114">
        <v>28.1</v>
      </c>
      <c r="N114">
        <v>4.8</v>
      </c>
      <c r="O114">
        <v>6.1</v>
      </c>
      <c r="P114">
        <v>8.1999999999999993</v>
      </c>
      <c r="Q114">
        <v>2.6</v>
      </c>
      <c r="R114">
        <v>10.4</v>
      </c>
      <c r="S114">
        <v>29.8</v>
      </c>
      <c r="T114">
        <v>59.7</v>
      </c>
      <c r="U114">
        <v>25.2</v>
      </c>
      <c r="V114" s="162" t="str">
        <f t="shared" si="21"/>
        <v>6</v>
      </c>
      <c r="W114" s="162" t="str">
        <f t="shared" si="22"/>
        <v>-5</v>
      </c>
      <c r="X114" s="70">
        <f t="shared" si="23"/>
        <v>77</v>
      </c>
      <c r="Y114" s="162"/>
    </row>
    <row r="115" spans="1:25" x14ac:dyDescent="0.3">
      <c r="A115">
        <v>114</v>
      </c>
      <c r="B115" t="s">
        <v>149</v>
      </c>
      <c r="C115" t="s">
        <v>116</v>
      </c>
      <c r="D115">
        <v>22</v>
      </c>
      <c r="E115" s="163" t="s">
        <v>777</v>
      </c>
      <c r="F115" s="2">
        <v>200</v>
      </c>
      <c r="G115" s="2" t="s">
        <v>688</v>
      </c>
      <c r="H115" t="s">
        <v>612</v>
      </c>
      <c r="I115">
        <v>2020</v>
      </c>
      <c r="J115">
        <v>1</v>
      </c>
      <c r="K115">
        <v>11</v>
      </c>
      <c r="L115">
        <v>12</v>
      </c>
      <c r="M115">
        <v>20.399999999999999</v>
      </c>
      <c r="N115">
        <v>3.8</v>
      </c>
      <c r="O115">
        <v>3.3</v>
      </c>
      <c r="P115">
        <v>-8.5</v>
      </c>
      <c r="Q115">
        <v>0.2</v>
      </c>
      <c r="R115">
        <v>12.5</v>
      </c>
      <c r="S115">
        <v>24.1</v>
      </c>
      <c r="T115">
        <v>58.7</v>
      </c>
      <c r="U115">
        <v>15.7</v>
      </c>
      <c r="V115" s="162" t="str">
        <f t="shared" si="21"/>
        <v>6</v>
      </c>
      <c r="W115" s="162" t="str">
        <f t="shared" si="22"/>
        <v>-5</v>
      </c>
      <c r="X115" s="70">
        <f t="shared" si="23"/>
        <v>77</v>
      </c>
      <c r="Y115" s="162"/>
    </row>
    <row r="116" spans="1:25" x14ac:dyDescent="0.3">
      <c r="A116">
        <v>115</v>
      </c>
      <c r="B116" t="s">
        <v>303</v>
      </c>
      <c r="C116" t="s">
        <v>129</v>
      </c>
      <c r="D116">
        <v>27</v>
      </c>
      <c r="E116" s="163" t="s">
        <v>789</v>
      </c>
      <c r="F116" s="2">
        <v>195</v>
      </c>
      <c r="G116" s="2" t="s">
        <v>631</v>
      </c>
      <c r="H116" t="s">
        <v>612</v>
      </c>
      <c r="I116">
        <v>2018</v>
      </c>
      <c r="J116">
        <v>2</v>
      </c>
      <c r="K116">
        <v>34</v>
      </c>
      <c r="L116">
        <v>16</v>
      </c>
      <c r="M116">
        <v>4.5999999999999996</v>
      </c>
      <c r="N116">
        <v>1.1000000000000001</v>
      </c>
      <c r="O116">
        <v>2.1</v>
      </c>
      <c r="P116">
        <v>-7.7</v>
      </c>
      <c r="Q116">
        <v>0.8</v>
      </c>
      <c r="R116">
        <v>6.8</v>
      </c>
      <c r="S116">
        <v>12.7</v>
      </c>
      <c r="T116">
        <v>57.6</v>
      </c>
      <c r="U116">
        <v>20.100000000000001</v>
      </c>
      <c r="V116" s="162" t="str">
        <f t="shared" si="21"/>
        <v>6</v>
      </c>
      <c r="W116" s="162" t="str">
        <f t="shared" si="22"/>
        <v>-1</v>
      </c>
      <c r="X116" s="70">
        <f t="shared" si="23"/>
        <v>73</v>
      </c>
      <c r="Y116" s="162"/>
    </row>
    <row r="117" spans="1:25" x14ac:dyDescent="0.3">
      <c r="A117">
        <v>116</v>
      </c>
      <c r="B117" t="s">
        <v>380</v>
      </c>
      <c r="C117" t="s">
        <v>137</v>
      </c>
      <c r="D117">
        <v>33</v>
      </c>
      <c r="E117" s="163" t="s">
        <v>776</v>
      </c>
      <c r="F117" s="2">
        <v>245</v>
      </c>
      <c r="G117" s="2" t="s">
        <v>664</v>
      </c>
      <c r="H117" t="s">
        <v>612</v>
      </c>
      <c r="I117" t="s">
        <v>610</v>
      </c>
      <c r="J117" t="s">
        <v>610</v>
      </c>
      <c r="K117" t="s">
        <v>610</v>
      </c>
      <c r="L117">
        <v>13</v>
      </c>
      <c r="M117">
        <v>6.5</v>
      </c>
      <c r="N117">
        <v>3.2</v>
      </c>
      <c r="O117">
        <v>0.6</v>
      </c>
      <c r="P117">
        <v>-14.2</v>
      </c>
      <c r="Q117">
        <v>7.5</v>
      </c>
      <c r="R117">
        <v>19.600000000000001</v>
      </c>
      <c r="S117">
        <v>18.399999999999999</v>
      </c>
      <c r="T117">
        <v>69.3</v>
      </c>
      <c r="U117">
        <v>9</v>
      </c>
      <c r="V117" s="162" t="str">
        <f t="shared" si="21"/>
        <v>6</v>
      </c>
      <c r="W117" s="162" t="str">
        <f t="shared" si="22"/>
        <v>10</v>
      </c>
      <c r="X117" s="70">
        <f t="shared" si="23"/>
        <v>82</v>
      </c>
      <c r="Y117" s="162"/>
    </row>
    <row r="118" spans="1:25" x14ac:dyDescent="0.3">
      <c r="A118">
        <v>117</v>
      </c>
      <c r="B118" t="s">
        <v>173</v>
      </c>
      <c r="C118" t="s">
        <v>92</v>
      </c>
      <c r="D118">
        <v>26</v>
      </c>
      <c r="E118" s="163" t="s">
        <v>781</v>
      </c>
      <c r="F118" s="2">
        <v>225</v>
      </c>
      <c r="G118" s="2" t="s">
        <v>644</v>
      </c>
      <c r="H118" t="s">
        <v>609</v>
      </c>
      <c r="I118">
        <v>2017</v>
      </c>
      <c r="J118">
        <v>2</v>
      </c>
      <c r="K118">
        <v>45</v>
      </c>
      <c r="L118">
        <v>13</v>
      </c>
      <c r="M118">
        <v>15.8</v>
      </c>
      <c r="N118">
        <v>3.4</v>
      </c>
      <c r="O118">
        <v>2.2999999999999998</v>
      </c>
      <c r="P118">
        <v>10.6</v>
      </c>
      <c r="Q118">
        <v>1.4</v>
      </c>
      <c r="R118">
        <v>9.1999999999999993</v>
      </c>
      <c r="S118">
        <v>23.9</v>
      </c>
      <c r="T118">
        <v>48</v>
      </c>
      <c r="U118">
        <v>10.9</v>
      </c>
      <c r="V118" s="162" t="str">
        <f t="shared" si="21"/>
        <v>6</v>
      </c>
      <c r="W118" s="162" t="str">
        <f t="shared" si="22"/>
        <v>-6</v>
      </c>
      <c r="X118" s="70">
        <f t="shared" si="23"/>
        <v>78</v>
      </c>
      <c r="Y118" s="162"/>
    </row>
    <row r="119" spans="1:25" x14ac:dyDescent="0.3">
      <c r="A119">
        <v>118</v>
      </c>
      <c r="B119" t="s">
        <v>199</v>
      </c>
      <c r="C119" t="s">
        <v>113</v>
      </c>
      <c r="D119">
        <v>26</v>
      </c>
      <c r="E119" s="163" t="s">
        <v>788</v>
      </c>
      <c r="F119" s="2">
        <v>240</v>
      </c>
      <c r="G119" s="2" t="s">
        <v>630</v>
      </c>
      <c r="H119" t="s">
        <v>689</v>
      </c>
      <c r="I119">
        <v>2016</v>
      </c>
      <c r="J119">
        <v>1</v>
      </c>
      <c r="K119">
        <v>11</v>
      </c>
      <c r="L119">
        <v>14</v>
      </c>
      <c r="M119">
        <v>17.7</v>
      </c>
      <c r="N119">
        <v>10.8</v>
      </c>
      <c r="O119">
        <v>5.9</v>
      </c>
      <c r="P119">
        <v>7.9</v>
      </c>
      <c r="Q119">
        <v>7.9</v>
      </c>
      <c r="R119">
        <v>28.3</v>
      </c>
      <c r="S119">
        <v>21.7</v>
      </c>
      <c r="T119">
        <v>64.900000000000006</v>
      </c>
      <c r="U119">
        <v>26.1</v>
      </c>
      <c r="V119" s="162" t="str">
        <f t="shared" si="21"/>
        <v>7</v>
      </c>
      <c r="W119" s="162" t="str">
        <f t="shared" si="22"/>
        <v>-1</v>
      </c>
      <c r="X119" s="70">
        <f t="shared" si="23"/>
        <v>85</v>
      </c>
      <c r="Y119" s="162"/>
    </row>
    <row r="120" spans="1:25" x14ac:dyDescent="0.3">
      <c r="A120">
        <v>119</v>
      </c>
      <c r="B120" t="s">
        <v>540</v>
      </c>
      <c r="C120" t="s">
        <v>116</v>
      </c>
      <c r="D120">
        <v>19</v>
      </c>
      <c r="E120" s="163" t="s">
        <v>778</v>
      </c>
      <c r="F120" s="2">
        <v>215</v>
      </c>
      <c r="G120" s="2" t="s">
        <v>623</v>
      </c>
      <c r="H120" t="s">
        <v>612</v>
      </c>
      <c r="I120" t="s">
        <v>610</v>
      </c>
      <c r="J120" t="s">
        <v>610</v>
      </c>
      <c r="K120" t="s">
        <v>610</v>
      </c>
      <c r="L120">
        <v>1</v>
      </c>
      <c r="M120">
        <v>2</v>
      </c>
      <c r="N120">
        <v>1</v>
      </c>
      <c r="O120">
        <v>3</v>
      </c>
      <c r="P120">
        <v>-19.899999999999999</v>
      </c>
      <c r="Q120">
        <v>0</v>
      </c>
      <c r="R120">
        <v>11.1</v>
      </c>
      <c r="S120">
        <v>11.5</v>
      </c>
      <c r="T120">
        <v>33.299999999999997</v>
      </c>
      <c r="U120">
        <v>37.5</v>
      </c>
      <c r="V120" s="162" t="str">
        <f t="shared" si="21"/>
        <v>6</v>
      </c>
      <c r="W120" s="162" t="str">
        <f t="shared" si="22"/>
        <v>-9</v>
      </c>
      <c r="X120" s="70">
        <f t="shared" si="23"/>
        <v>81</v>
      </c>
      <c r="Y120" s="162"/>
    </row>
    <row r="121" spans="1:25" x14ac:dyDescent="0.3">
      <c r="A121">
        <v>120</v>
      </c>
      <c r="B121" t="s">
        <v>93</v>
      </c>
      <c r="C121" t="s">
        <v>94</v>
      </c>
      <c r="D121">
        <v>26</v>
      </c>
      <c r="E121" s="163" t="s">
        <v>789</v>
      </c>
      <c r="F121" s="2">
        <v>215</v>
      </c>
      <c r="G121" s="2" t="s">
        <v>690</v>
      </c>
      <c r="H121" t="s">
        <v>612</v>
      </c>
      <c r="I121">
        <v>2017</v>
      </c>
      <c r="J121">
        <v>1</v>
      </c>
      <c r="K121">
        <v>13</v>
      </c>
      <c r="L121">
        <v>13</v>
      </c>
      <c r="M121">
        <v>31.2</v>
      </c>
      <c r="N121">
        <v>4.5</v>
      </c>
      <c r="O121">
        <v>5.8</v>
      </c>
      <c r="P121">
        <v>5.2</v>
      </c>
      <c r="Q121">
        <v>2.4</v>
      </c>
      <c r="R121">
        <v>9.3000000000000007</v>
      </c>
      <c r="S121">
        <v>29.9</v>
      </c>
      <c r="T121">
        <v>64</v>
      </c>
      <c r="U121">
        <v>26.1</v>
      </c>
      <c r="V121" s="162" t="str">
        <f t="shared" si="21"/>
        <v>6</v>
      </c>
      <c r="W121" s="162" t="str">
        <f t="shared" si="22"/>
        <v>-1</v>
      </c>
      <c r="X121" s="70">
        <f t="shared" si="23"/>
        <v>73</v>
      </c>
      <c r="Y121" s="162"/>
    </row>
    <row r="122" spans="1:25" x14ac:dyDescent="0.3">
      <c r="A122">
        <v>121</v>
      </c>
      <c r="B122" t="s">
        <v>342</v>
      </c>
      <c r="C122" t="s">
        <v>100</v>
      </c>
      <c r="D122">
        <v>25</v>
      </c>
      <c r="E122" s="163" t="s">
        <v>785</v>
      </c>
      <c r="F122" s="2">
        <v>203</v>
      </c>
      <c r="G122" s="2" t="s">
        <v>691</v>
      </c>
      <c r="H122" t="s">
        <v>612</v>
      </c>
      <c r="I122">
        <v>2018</v>
      </c>
      <c r="J122">
        <v>1</v>
      </c>
      <c r="K122">
        <v>17</v>
      </c>
      <c r="L122">
        <v>8</v>
      </c>
      <c r="M122">
        <v>4.5999999999999996</v>
      </c>
      <c r="N122">
        <v>1.9</v>
      </c>
      <c r="O122">
        <v>1.6</v>
      </c>
      <c r="P122">
        <v>-5.6</v>
      </c>
      <c r="Q122">
        <v>0.8</v>
      </c>
      <c r="R122">
        <v>10.199999999999999</v>
      </c>
      <c r="S122">
        <v>13.8</v>
      </c>
      <c r="T122">
        <v>56.7</v>
      </c>
      <c r="U122">
        <v>14.1</v>
      </c>
      <c r="V122" s="162" t="str">
        <f t="shared" si="21"/>
        <v>6</v>
      </c>
      <c r="W122" s="162" t="str">
        <f t="shared" si="22"/>
        <v>-4</v>
      </c>
      <c r="X122" s="70">
        <f t="shared" si="23"/>
        <v>76</v>
      </c>
      <c r="Y122" s="162"/>
    </row>
    <row r="123" spans="1:25" x14ac:dyDescent="0.3">
      <c r="A123">
        <v>122</v>
      </c>
      <c r="B123" t="s">
        <v>280</v>
      </c>
      <c r="C123" t="s">
        <v>88</v>
      </c>
      <c r="D123">
        <v>29</v>
      </c>
      <c r="E123" s="163" t="s">
        <v>780</v>
      </c>
      <c r="F123" s="2">
        <v>220</v>
      </c>
      <c r="G123" s="2" t="s">
        <v>620</v>
      </c>
      <c r="H123" t="s">
        <v>612</v>
      </c>
      <c r="I123" t="s">
        <v>610</v>
      </c>
      <c r="J123" t="s">
        <v>610</v>
      </c>
      <c r="K123" t="s">
        <v>610</v>
      </c>
      <c r="L123">
        <v>15</v>
      </c>
      <c r="M123">
        <v>8.9</v>
      </c>
      <c r="N123">
        <v>4.2</v>
      </c>
      <c r="O123">
        <v>0.7</v>
      </c>
      <c r="P123">
        <v>0.8</v>
      </c>
      <c r="Q123">
        <v>3.8</v>
      </c>
      <c r="R123">
        <v>10</v>
      </c>
      <c r="S123">
        <v>12.4</v>
      </c>
      <c r="T123">
        <v>54.6</v>
      </c>
      <c r="U123">
        <v>3.2</v>
      </c>
      <c r="V123" s="162" t="str">
        <f t="shared" si="21"/>
        <v>6</v>
      </c>
      <c r="W123" s="162" t="str">
        <f t="shared" si="22"/>
        <v>-7</v>
      </c>
      <c r="X123" s="70">
        <f t="shared" si="23"/>
        <v>79</v>
      </c>
      <c r="Y123" s="162"/>
    </row>
    <row r="124" spans="1:25" x14ac:dyDescent="0.3">
      <c r="A124">
        <v>123</v>
      </c>
      <c r="B124" t="s">
        <v>225</v>
      </c>
      <c r="C124" t="s">
        <v>116</v>
      </c>
      <c r="D124">
        <v>30</v>
      </c>
      <c r="E124" s="163" t="s">
        <v>781</v>
      </c>
      <c r="F124" s="2">
        <v>225</v>
      </c>
      <c r="G124" s="2" t="s">
        <v>692</v>
      </c>
      <c r="H124" t="s">
        <v>612</v>
      </c>
      <c r="I124">
        <v>2014</v>
      </c>
      <c r="J124">
        <v>1</v>
      </c>
      <c r="K124">
        <v>11</v>
      </c>
      <c r="L124">
        <v>15</v>
      </c>
      <c r="M124">
        <v>9.5</v>
      </c>
      <c r="N124">
        <v>1.9</v>
      </c>
      <c r="O124">
        <v>1.2</v>
      </c>
      <c r="P124">
        <v>-10.9</v>
      </c>
      <c r="Q124">
        <v>1.1000000000000001</v>
      </c>
      <c r="R124">
        <v>8</v>
      </c>
      <c r="S124">
        <v>18.3</v>
      </c>
      <c r="T124">
        <v>56</v>
      </c>
      <c r="U124">
        <v>8.3000000000000007</v>
      </c>
      <c r="V124" s="162" t="str">
        <f t="shared" si="21"/>
        <v>6</v>
      </c>
      <c r="W124" s="162" t="str">
        <f t="shared" si="22"/>
        <v>-6</v>
      </c>
      <c r="X124" s="70">
        <f t="shared" si="23"/>
        <v>78</v>
      </c>
      <c r="Y124" s="162"/>
    </row>
    <row r="125" spans="1:25" x14ac:dyDescent="0.3">
      <c r="A125">
        <v>124</v>
      </c>
      <c r="B125" t="s">
        <v>249</v>
      </c>
      <c r="C125" t="s">
        <v>100</v>
      </c>
      <c r="D125">
        <v>32</v>
      </c>
      <c r="E125" s="163" t="s">
        <v>781</v>
      </c>
      <c r="F125" s="2">
        <v>230</v>
      </c>
      <c r="G125" s="2" t="s">
        <v>651</v>
      </c>
      <c r="H125" t="s">
        <v>612</v>
      </c>
      <c r="I125">
        <v>2012</v>
      </c>
      <c r="J125">
        <v>2</v>
      </c>
      <c r="K125">
        <v>35</v>
      </c>
      <c r="L125">
        <v>15</v>
      </c>
      <c r="M125">
        <v>8.1</v>
      </c>
      <c r="N125">
        <v>6.3</v>
      </c>
      <c r="O125">
        <v>6.7</v>
      </c>
      <c r="P125">
        <v>6.9</v>
      </c>
      <c r="Q125">
        <v>2</v>
      </c>
      <c r="R125">
        <v>17.5</v>
      </c>
      <c r="S125">
        <v>12.5</v>
      </c>
      <c r="T125">
        <v>61</v>
      </c>
      <c r="U125">
        <v>26.6</v>
      </c>
      <c r="V125" s="162" t="str">
        <f t="shared" si="21"/>
        <v>6</v>
      </c>
      <c r="W125" s="162" t="str">
        <f t="shared" si="22"/>
        <v>-6</v>
      </c>
      <c r="X125" s="70">
        <f t="shared" si="23"/>
        <v>78</v>
      </c>
      <c r="Y125" s="162"/>
    </row>
    <row r="126" spans="1:25" x14ac:dyDescent="0.3">
      <c r="A126">
        <v>125</v>
      </c>
      <c r="B126" t="s">
        <v>361</v>
      </c>
      <c r="C126" t="s">
        <v>96</v>
      </c>
      <c r="D126">
        <v>25</v>
      </c>
      <c r="E126" s="163" t="s">
        <v>776</v>
      </c>
      <c r="F126" s="2">
        <v>245</v>
      </c>
      <c r="G126" s="2" t="s">
        <v>693</v>
      </c>
      <c r="H126" t="s">
        <v>612</v>
      </c>
      <c r="I126" t="s">
        <v>610</v>
      </c>
      <c r="J126" t="s">
        <v>610</v>
      </c>
      <c r="K126" t="s">
        <v>610</v>
      </c>
      <c r="L126">
        <v>15</v>
      </c>
      <c r="M126">
        <v>5.5</v>
      </c>
      <c r="N126">
        <v>4.2</v>
      </c>
      <c r="O126">
        <v>0.8</v>
      </c>
      <c r="P126">
        <v>1.2</v>
      </c>
      <c r="Q126">
        <v>8.1</v>
      </c>
      <c r="R126">
        <v>16</v>
      </c>
      <c r="S126">
        <v>11</v>
      </c>
      <c r="T126">
        <v>69.5</v>
      </c>
      <c r="U126">
        <v>6.3</v>
      </c>
      <c r="V126" s="162" t="str">
        <f t="shared" si="21"/>
        <v>6</v>
      </c>
      <c r="W126" s="162" t="str">
        <f t="shared" si="22"/>
        <v>10</v>
      </c>
      <c r="X126" s="70">
        <f t="shared" si="23"/>
        <v>82</v>
      </c>
      <c r="Y126" s="162"/>
    </row>
    <row r="127" spans="1:25" x14ac:dyDescent="0.3">
      <c r="A127">
        <v>126</v>
      </c>
      <c r="B127" t="s">
        <v>423</v>
      </c>
      <c r="C127" t="s">
        <v>137</v>
      </c>
      <c r="D127">
        <v>24</v>
      </c>
      <c r="E127" s="163" t="s">
        <v>784</v>
      </c>
      <c r="F127" s="2">
        <v>203</v>
      </c>
      <c r="G127" s="2" t="s">
        <v>694</v>
      </c>
      <c r="H127" t="s">
        <v>612</v>
      </c>
      <c r="I127" t="s">
        <v>610</v>
      </c>
      <c r="J127" t="s">
        <v>610</v>
      </c>
      <c r="K127" t="s">
        <v>610</v>
      </c>
      <c r="L127">
        <v>1</v>
      </c>
      <c r="M127">
        <v>2</v>
      </c>
      <c r="N127">
        <v>1</v>
      </c>
      <c r="O127">
        <v>0</v>
      </c>
      <c r="P127">
        <v>-41.7</v>
      </c>
      <c r="Q127">
        <v>0</v>
      </c>
      <c r="R127">
        <v>16.7</v>
      </c>
      <c r="S127">
        <v>25</v>
      </c>
      <c r="T127">
        <v>33.299999999999997</v>
      </c>
      <c r="U127">
        <v>0</v>
      </c>
      <c r="V127" s="162" t="str">
        <f t="shared" si="21"/>
        <v>6</v>
      </c>
      <c r="W127" s="162" t="str">
        <f t="shared" si="22"/>
        <v>-3</v>
      </c>
      <c r="X127" s="70">
        <f t="shared" si="23"/>
        <v>75</v>
      </c>
      <c r="Y127" s="162"/>
    </row>
    <row r="128" spans="1:25" x14ac:dyDescent="0.3">
      <c r="A128">
        <v>127</v>
      </c>
      <c r="B128" t="s">
        <v>83</v>
      </c>
      <c r="C128" t="s">
        <v>71</v>
      </c>
      <c r="D128">
        <v>22</v>
      </c>
      <c r="E128" s="163" t="s">
        <v>787</v>
      </c>
      <c r="F128" s="2">
        <v>197</v>
      </c>
      <c r="G128" s="2" t="s">
        <v>673</v>
      </c>
      <c r="H128" t="s">
        <v>684</v>
      </c>
      <c r="I128" t="s">
        <v>610</v>
      </c>
      <c r="J128" t="s">
        <v>610</v>
      </c>
      <c r="K128" t="s">
        <v>610</v>
      </c>
      <c r="L128">
        <v>8</v>
      </c>
      <c r="M128">
        <v>4.9000000000000004</v>
      </c>
      <c r="N128">
        <v>0.4</v>
      </c>
      <c r="O128">
        <v>0.9</v>
      </c>
      <c r="P128">
        <v>-6.9</v>
      </c>
      <c r="Q128">
        <v>0</v>
      </c>
      <c r="R128">
        <v>4.5999999999999996</v>
      </c>
      <c r="S128">
        <v>27.5</v>
      </c>
      <c r="T128">
        <v>48.9</v>
      </c>
      <c r="U128">
        <v>15.6</v>
      </c>
      <c r="V128" s="162" t="str">
        <f t="shared" si="21"/>
        <v>6</v>
      </c>
      <c r="W128" s="162" t="str">
        <f t="shared" si="22"/>
        <v>-2</v>
      </c>
      <c r="X128" s="70">
        <f t="shared" si="23"/>
        <v>74</v>
      </c>
      <c r="Y128" s="162"/>
    </row>
    <row r="129" spans="1:25" x14ac:dyDescent="0.3">
      <c r="A129">
        <v>128</v>
      </c>
      <c r="B129" t="s">
        <v>343</v>
      </c>
      <c r="C129" t="s">
        <v>137</v>
      </c>
      <c r="D129">
        <v>28</v>
      </c>
      <c r="E129" s="163" t="s">
        <v>780</v>
      </c>
      <c r="F129" s="2">
        <v>215</v>
      </c>
      <c r="G129" s="2" t="s">
        <v>656</v>
      </c>
      <c r="H129" t="s">
        <v>612</v>
      </c>
      <c r="I129" t="s">
        <v>610</v>
      </c>
      <c r="J129" t="s">
        <v>610</v>
      </c>
      <c r="K129" t="s">
        <v>610</v>
      </c>
      <c r="L129">
        <v>15</v>
      </c>
      <c r="M129">
        <v>6.3</v>
      </c>
      <c r="N129">
        <v>2.2999999999999998</v>
      </c>
      <c r="O129">
        <v>1.4</v>
      </c>
      <c r="P129">
        <v>-3</v>
      </c>
      <c r="Q129">
        <v>1.5</v>
      </c>
      <c r="R129">
        <v>11.3</v>
      </c>
      <c r="S129">
        <v>17.3</v>
      </c>
      <c r="T129">
        <v>48.3</v>
      </c>
      <c r="U129">
        <v>12.3</v>
      </c>
      <c r="V129" s="162" t="str">
        <f t="shared" si="21"/>
        <v>6</v>
      </c>
      <c r="W129" s="162" t="str">
        <f t="shared" si="22"/>
        <v>-7</v>
      </c>
      <c r="X129" s="70">
        <f t="shared" si="23"/>
        <v>79</v>
      </c>
      <c r="Y129" s="162"/>
    </row>
    <row r="130" spans="1:25" x14ac:dyDescent="0.3">
      <c r="A130">
        <v>129</v>
      </c>
      <c r="B130" t="s">
        <v>311</v>
      </c>
      <c r="C130" t="s">
        <v>88</v>
      </c>
      <c r="D130">
        <v>31</v>
      </c>
      <c r="E130" s="163" t="s">
        <v>776</v>
      </c>
      <c r="F130" s="2">
        <v>240</v>
      </c>
      <c r="G130" s="2" t="s">
        <v>647</v>
      </c>
      <c r="H130" t="s">
        <v>609</v>
      </c>
      <c r="I130">
        <v>2014</v>
      </c>
      <c r="J130">
        <v>2</v>
      </c>
      <c r="K130">
        <v>45</v>
      </c>
      <c r="L130">
        <v>12</v>
      </c>
      <c r="M130">
        <v>6</v>
      </c>
      <c r="N130">
        <v>3.5</v>
      </c>
      <c r="O130">
        <v>0.7</v>
      </c>
      <c r="P130">
        <v>10.8</v>
      </c>
      <c r="Q130">
        <v>9.6</v>
      </c>
      <c r="R130">
        <v>10.199999999999999</v>
      </c>
      <c r="S130">
        <v>12.4</v>
      </c>
      <c r="T130">
        <v>67.599999999999994</v>
      </c>
      <c r="U130">
        <v>5.5</v>
      </c>
      <c r="V130" s="162" t="str">
        <f t="shared" si="21"/>
        <v>6</v>
      </c>
      <c r="W130" s="162" t="str">
        <f t="shared" si="22"/>
        <v>10</v>
      </c>
      <c r="X130" s="70">
        <f t="shared" si="23"/>
        <v>82</v>
      </c>
      <c r="Y130" s="162"/>
    </row>
    <row r="131" spans="1:25" x14ac:dyDescent="0.3">
      <c r="A131">
        <v>130</v>
      </c>
      <c r="B131" t="s">
        <v>327</v>
      </c>
      <c r="C131" t="s">
        <v>129</v>
      </c>
      <c r="D131">
        <v>19</v>
      </c>
      <c r="E131" s="163" t="s">
        <v>780</v>
      </c>
      <c r="F131" s="2">
        <v>199</v>
      </c>
      <c r="G131" s="2" t="s">
        <v>623</v>
      </c>
      <c r="H131" t="s">
        <v>639</v>
      </c>
      <c r="I131">
        <v>2022</v>
      </c>
      <c r="J131">
        <v>1</v>
      </c>
      <c r="K131">
        <v>8</v>
      </c>
      <c r="L131">
        <v>8</v>
      </c>
      <c r="M131">
        <v>3.6</v>
      </c>
      <c r="N131">
        <v>3.4</v>
      </c>
      <c r="O131">
        <v>1.1000000000000001</v>
      </c>
      <c r="P131">
        <v>-1.8</v>
      </c>
      <c r="Q131">
        <v>5.0999999999999996</v>
      </c>
      <c r="R131">
        <v>22</v>
      </c>
      <c r="S131">
        <v>11.9</v>
      </c>
      <c r="T131">
        <v>59.1</v>
      </c>
      <c r="U131">
        <v>11.7</v>
      </c>
      <c r="V131" s="162" t="str">
        <f t="shared" ref="V131:V194" si="24">LEFT(E131,1)</f>
        <v>6</v>
      </c>
      <c r="W131" s="162" t="str">
        <f t="shared" ref="W131:W194" si="25">RIGHT(E131,2)</f>
        <v>-7</v>
      </c>
      <c r="X131" s="70">
        <f t="shared" ref="X131:X194" si="26">IF(LEFT(W131,1)="-",((V131*12)+(RIGHT(W131,1))),((V131*12)+W131))</f>
        <v>79</v>
      </c>
      <c r="Y131" s="162"/>
    </row>
    <row r="132" spans="1:25" x14ac:dyDescent="0.3">
      <c r="A132">
        <v>131</v>
      </c>
      <c r="B132" t="s">
        <v>51</v>
      </c>
      <c r="C132" t="s">
        <v>44</v>
      </c>
      <c r="D132">
        <v>26</v>
      </c>
      <c r="E132" s="163" t="s">
        <v>785</v>
      </c>
      <c r="F132" s="2">
        <v>196</v>
      </c>
      <c r="G132" s="2" t="s">
        <v>695</v>
      </c>
      <c r="H132" t="s">
        <v>612</v>
      </c>
      <c r="I132">
        <v>2017</v>
      </c>
      <c r="J132">
        <v>2</v>
      </c>
      <c r="K132">
        <v>52</v>
      </c>
      <c r="L132">
        <v>14</v>
      </c>
      <c r="M132">
        <v>8</v>
      </c>
      <c r="N132">
        <v>1.6</v>
      </c>
      <c r="O132">
        <v>1.4</v>
      </c>
      <c r="P132">
        <v>0.3</v>
      </c>
      <c r="Q132">
        <v>1.9</v>
      </c>
      <c r="R132">
        <v>7.6</v>
      </c>
      <c r="S132">
        <v>20.9</v>
      </c>
      <c r="T132">
        <v>57.4</v>
      </c>
      <c r="U132">
        <v>12.3</v>
      </c>
      <c r="V132" s="162" t="str">
        <f t="shared" si="24"/>
        <v>6</v>
      </c>
      <c r="W132" s="162" t="str">
        <f t="shared" si="25"/>
        <v>-4</v>
      </c>
      <c r="X132" s="70">
        <f t="shared" si="26"/>
        <v>76</v>
      </c>
      <c r="Y132" s="162"/>
    </row>
    <row r="133" spans="1:25" x14ac:dyDescent="0.3">
      <c r="A133">
        <v>132</v>
      </c>
      <c r="B133" t="s">
        <v>185</v>
      </c>
      <c r="C133" t="s">
        <v>146</v>
      </c>
      <c r="D133">
        <v>33</v>
      </c>
      <c r="E133" s="163" t="s">
        <v>784</v>
      </c>
      <c r="F133" s="2">
        <v>215</v>
      </c>
      <c r="G133" s="2" t="s">
        <v>696</v>
      </c>
      <c r="H133" t="s">
        <v>612</v>
      </c>
      <c r="I133">
        <v>2008</v>
      </c>
      <c r="J133">
        <v>1</v>
      </c>
      <c r="K133">
        <v>7</v>
      </c>
      <c r="L133">
        <v>14</v>
      </c>
      <c r="M133">
        <v>12.9</v>
      </c>
      <c r="N133">
        <v>2.2999999999999998</v>
      </c>
      <c r="O133">
        <v>2.9</v>
      </c>
      <c r="P133">
        <v>-6.7</v>
      </c>
      <c r="Q133">
        <v>0.9</v>
      </c>
      <c r="R133">
        <v>6.3</v>
      </c>
      <c r="S133">
        <v>17</v>
      </c>
      <c r="T133">
        <v>58</v>
      </c>
      <c r="U133">
        <v>14.3</v>
      </c>
      <c r="V133" s="162" t="str">
        <f t="shared" si="24"/>
        <v>6</v>
      </c>
      <c r="W133" s="162" t="str">
        <f t="shared" si="25"/>
        <v>-3</v>
      </c>
      <c r="X133" s="70">
        <f t="shared" si="26"/>
        <v>75</v>
      </c>
      <c r="Y133" s="162"/>
    </row>
    <row r="134" spans="1:25" x14ac:dyDescent="0.3">
      <c r="A134">
        <v>133</v>
      </c>
      <c r="B134" t="s">
        <v>336</v>
      </c>
      <c r="C134" t="s">
        <v>98</v>
      </c>
      <c r="D134">
        <v>25</v>
      </c>
      <c r="E134" s="163" t="s">
        <v>781</v>
      </c>
      <c r="F134" s="2">
        <v>235</v>
      </c>
      <c r="G134" s="2" t="s">
        <v>644</v>
      </c>
      <c r="H134" t="s">
        <v>662</v>
      </c>
      <c r="I134" t="s">
        <v>610</v>
      </c>
      <c r="J134" t="s">
        <v>610</v>
      </c>
      <c r="K134" t="s">
        <v>610</v>
      </c>
      <c r="L134">
        <v>6</v>
      </c>
      <c r="M134">
        <v>7.2</v>
      </c>
      <c r="N134">
        <v>2</v>
      </c>
      <c r="O134">
        <v>0.3</v>
      </c>
      <c r="P134">
        <v>17.100000000000001</v>
      </c>
      <c r="Q134">
        <v>6.7</v>
      </c>
      <c r="R134">
        <v>9.6999999999999993</v>
      </c>
      <c r="S134">
        <v>21.6</v>
      </c>
      <c r="T134">
        <v>69.7</v>
      </c>
      <c r="U134">
        <v>4.4000000000000004</v>
      </c>
      <c r="V134" s="162" t="str">
        <f t="shared" si="24"/>
        <v>6</v>
      </c>
      <c r="W134" s="162" t="str">
        <f t="shared" si="25"/>
        <v>-6</v>
      </c>
      <c r="X134" s="70">
        <f t="shared" si="26"/>
        <v>78</v>
      </c>
      <c r="Y134" s="162"/>
    </row>
    <row r="135" spans="1:25" x14ac:dyDescent="0.3">
      <c r="A135">
        <v>134</v>
      </c>
      <c r="B135" t="s">
        <v>224</v>
      </c>
      <c r="C135" t="s">
        <v>157</v>
      </c>
      <c r="D135">
        <v>30</v>
      </c>
      <c r="E135" s="163" t="s">
        <v>781</v>
      </c>
      <c r="F135" s="2">
        <v>205</v>
      </c>
      <c r="G135" s="2" t="s">
        <v>623</v>
      </c>
      <c r="H135" t="s">
        <v>697</v>
      </c>
      <c r="I135">
        <v>2012</v>
      </c>
      <c r="J135">
        <v>1</v>
      </c>
      <c r="K135">
        <v>20</v>
      </c>
      <c r="L135">
        <v>13</v>
      </c>
      <c r="M135">
        <v>6.9</v>
      </c>
      <c r="N135">
        <v>2.1</v>
      </c>
      <c r="O135">
        <v>1.7</v>
      </c>
      <c r="P135">
        <v>-8.3000000000000007</v>
      </c>
      <c r="Q135">
        <v>0.7</v>
      </c>
      <c r="R135">
        <v>9.1999999999999993</v>
      </c>
      <c r="S135">
        <v>17.100000000000001</v>
      </c>
      <c r="T135">
        <v>47.4</v>
      </c>
      <c r="U135">
        <v>11.7</v>
      </c>
      <c r="V135" s="162" t="str">
        <f t="shared" si="24"/>
        <v>6</v>
      </c>
      <c r="W135" s="162" t="str">
        <f t="shared" si="25"/>
        <v>-6</v>
      </c>
      <c r="X135" s="70">
        <f t="shared" si="26"/>
        <v>78</v>
      </c>
      <c r="Y135" s="162"/>
    </row>
    <row r="136" spans="1:25" x14ac:dyDescent="0.3">
      <c r="A136">
        <v>135</v>
      </c>
      <c r="B136" t="s">
        <v>174</v>
      </c>
      <c r="C136" t="s">
        <v>94</v>
      </c>
      <c r="D136">
        <v>21</v>
      </c>
      <c r="E136" s="163" t="s">
        <v>779</v>
      </c>
      <c r="F136" s="2">
        <v>215</v>
      </c>
      <c r="G136" s="2" t="s">
        <v>664</v>
      </c>
      <c r="H136" t="s">
        <v>612</v>
      </c>
      <c r="I136">
        <v>2021</v>
      </c>
      <c r="J136">
        <v>1</v>
      </c>
      <c r="K136">
        <v>3</v>
      </c>
      <c r="L136">
        <v>15</v>
      </c>
      <c r="M136">
        <v>15.5</v>
      </c>
      <c r="N136">
        <v>8.1999999999999993</v>
      </c>
      <c r="O136">
        <v>2.2999999999999998</v>
      </c>
      <c r="P136">
        <v>-0.2</v>
      </c>
      <c r="Q136">
        <v>7.8</v>
      </c>
      <c r="R136">
        <v>17</v>
      </c>
      <c r="S136">
        <v>18.899999999999999</v>
      </c>
      <c r="T136">
        <v>60.2</v>
      </c>
      <c r="U136">
        <v>10.6</v>
      </c>
      <c r="V136" s="162" t="str">
        <f t="shared" si="24"/>
        <v>6</v>
      </c>
      <c r="W136" s="162" t="str">
        <f t="shared" si="25"/>
        <v>11</v>
      </c>
      <c r="X136" s="70">
        <f t="shared" si="26"/>
        <v>83</v>
      </c>
      <c r="Y136" s="162"/>
    </row>
    <row r="137" spans="1:25" x14ac:dyDescent="0.3">
      <c r="A137">
        <v>136</v>
      </c>
      <c r="B137" t="s">
        <v>443</v>
      </c>
      <c r="C137" t="s">
        <v>88</v>
      </c>
      <c r="D137">
        <v>31</v>
      </c>
      <c r="E137" s="163" t="s">
        <v>790</v>
      </c>
      <c r="F137" s="2">
        <v>195</v>
      </c>
      <c r="G137" s="2" t="s">
        <v>623</v>
      </c>
      <c r="H137" t="s">
        <v>698</v>
      </c>
      <c r="I137" t="s">
        <v>610</v>
      </c>
      <c r="J137" t="s">
        <v>610</v>
      </c>
      <c r="K137" t="s">
        <v>610</v>
      </c>
      <c r="L137">
        <v>5</v>
      </c>
      <c r="M137">
        <v>1.2</v>
      </c>
      <c r="N137">
        <v>0.4</v>
      </c>
      <c r="O137">
        <v>1.6</v>
      </c>
      <c r="P137">
        <v>7.8</v>
      </c>
      <c r="Q137">
        <v>0</v>
      </c>
      <c r="R137">
        <v>5.3</v>
      </c>
      <c r="S137">
        <v>14.3</v>
      </c>
      <c r="T137">
        <v>27.3</v>
      </c>
      <c r="U137">
        <v>29.6</v>
      </c>
      <c r="V137" s="162" t="str">
        <f t="shared" si="24"/>
        <v>5</v>
      </c>
      <c r="W137" s="162" t="str">
        <f t="shared" si="25"/>
        <v>10</v>
      </c>
      <c r="X137" s="70">
        <f t="shared" si="26"/>
        <v>70</v>
      </c>
      <c r="Y137" s="162"/>
    </row>
    <row r="138" spans="1:25" x14ac:dyDescent="0.3">
      <c r="A138">
        <v>137</v>
      </c>
      <c r="B138" t="s">
        <v>424</v>
      </c>
      <c r="C138" t="s">
        <v>104</v>
      </c>
      <c r="D138">
        <v>29</v>
      </c>
      <c r="E138" s="163" t="s">
        <v>775</v>
      </c>
      <c r="F138" s="2">
        <v>240</v>
      </c>
      <c r="G138" s="2" t="s">
        <v>699</v>
      </c>
      <c r="H138" t="s">
        <v>612</v>
      </c>
      <c r="I138">
        <v>2015</v>
      </c>
      <c r="J138">
        <v>1</v>
      </c>
      <c r="K138">
        <v>9</v>
      </c>
      <c r="L138">
        <v>6</v>
      </c>
      <c r="M138">
        <v>2.2000000000000002</v>
      </c>
      <c r="N138">
        <v>1.2</v>
      </c>
      <c r="O138">
        <v>0.7</v>
      </c>
      <c r="P138">
        <v>-6.5</v>
      </c>
      <c r="Q138">
        <v>0</v>
      </c>
      <c r="R138">
        <v>24.1</v>
      </c>
      <c r="S138">
        <v>11.3</v>
      </c>
      <c r="T138">
        <v>83.8</v>
      </c>
      <c r="U138">
        <v>15.4</v>
      </c>
      <c r="V138" s="162" t="str">
        <f t="shared" si="24"/>
        <v>7</v>
      </c>
      <c r="W138" s="162" t="str">
        <f t="shared" si="25"/>
        <v>-0</v>
      </c>
      <c r="X138" s="70">
        <f t="shared" si="26"/>
        <v>84</v>
      </c>
      <c r="Y138" s="162"/>
    </row>
    <row r="139" spans="1:25" x14ac:dyDescent="0.3">
      <c r="A139">
        <v>138</v>
      </c>
      <c r="B139" t="s">
        <v>580</v>
      </c>
      <c r="C139" t="s">
        <v>88</v>
      </c>
      <c r="D139">
        <v>24</v>
      </c>
      <c r="E139" s="163" t="s">
        <v>785</v>
      </c>
      <c r="F139" s="2">
        <v>200</v>
      </c>
      <c r="G139" s="2" t="s">
        <v>623</v>
      </c>
      <c r="H139" t="s">
        <v>697</v>
      </c>
      <c r="I139">
        <v>2017</v>
      </c>
      <c r="J139">
        <v>1</v>
      </c>
      <c r="K139">
        <v>8</v>
      </c>
      <c r="L139">
        <v>3</v>
      </c>
      <c r="M139">
        <v>2.2999999999999998</v>
      </c>
      <c r="N139">
        <v>1</v>
      </c>
      <c r="O139">
        <v>1</v>
      </c>
      <c r="P139">
        <v>21.6</v>
      </c>
      <c r="Q139">
        <v>0</v>
      </c>
      <c r="R139">
        <v>13</v>
      </c>
      <c r="S139">
        <v>15.3</v>
      </c>
      <c r="T139">
        <v>43.8</v>
      </c>
      <c r="U139">
        <v>18.8</v>
      </c>
      <c r="V139" s="162" t="str">
        <f t="shared" si="24"/>
        <v>6</v>
      </c>
      <c r="W139" s="162" t="str">
        <f t="shared" si="25"/>
        <v>-4</v>
      </c>
      <c r="X139" s="70">
        <f t="shared" si="26"/>
        <v>76</v>
      </c>
      <c r="Y139" s="162"/>
    </row>
    <row r="140" spans="1:25" x14ac:dyDescent="0.3">
      <c r="A140">
        <v>139</v>
      </c>
      <c r="B140" t="s">
        <v>182</v>
      </c>
      <c r="C140" t="s">
        <v>125</v>
      </c>
      <c r="D140">
        <v>21</v>
      </c>
      <c r="E140" s="163" t="s">
        <v>776</v>
      </c>
      <c r="F140" s="2">
        <v>220</v>
      </c>
      <c r="G140" s="2" t="s">
        <v>656</v>
      </c>
      <c r="H140" t="s">
        <v>684</v>
      </c>
      <c r="I140">
        <v>2021</v>
      </c>
      <c r="J140">
        <v>1</v>
      </c>
      <c r="K140">
        <v>8</v>
      </c>
      <c r="L140">
        <v>16</v>
      </c>
      <c r="M140">
        <v>18.7</v>
      </c>
      <c r="N140">
        <v>4.2</v>
      </c>
      <c r="O140">
        <v>4.5999999999999996</v>
      </c>
      <c r="P140">
        <v>0</v>
      </c>
      <c r="Q140">
        <v>3.1</v>
      </c>
      <c r="R140">
        <v>8.8000000000000007</v>
      </c>
      <c r="S140">
        <v>23.9</v>
      </c>
      <c r="T140">
        <v>56.6</v>
      </c>
      <c r="U140">
        <v>21.2</v>
      </c>
      <c r="V140" s="162" t="str">
        <f t="shared" si="24"/>
        <v>6</v>
      </c>
      <c r="W140" s="162" t="str">
        <f t="shared" si="25"/>
        <v>10</v>
      </c>
      <c r="X140" s="70">
        <f t="shared" si="26"/>
        <v>82</v>
      </c>
      <c r="Y140" s="162"/>
    </row>
    <row r="141" spans="1:25" x14ac:dyDescent="0.3">
      <c r="A141">
        <v>140</v>
      </c>
      <c r="B141" t="s">
        <v>203</v>
      </c>
      <c r="C141" t="s">
        <v>108</v>
      </c>
      <c r="D141">
        <v>28</v>
      </c>
      <c r="E141" s="163" t="s">
        <v>782</v>
      </c>
      <c r="F141" s="2">
        <v>197</v>
      </c>
      <c r="G141" s="2" t="s">
        <v>700</v>
      </c>
      <c r="H141" t="s">
        <v>612</v>
      </c>
      <c r="I141" t="s">
        <v>610</v>
      </c>
      <c r="J141" t="s">
        <v>610</v>
      </c>
      <c r="K141" t="s">
        <v>610</v>
      </c>
      <c r="L141">
        <v>11</v>
      </c>
      <c r="M141">
        <v>18.8</v>
      </c>
      <c r="N141">
        <v>3.5</v>
      </c>
      <c r="O141">
        <v>6.9</v>
      </c>
      <c r="P141">
        <v>2.5</v>
      </c>
      <c r="Q141">
        <v>1.4</v>
      </c>
      <c r="R141">
        <v>8.9</v>
      </c>
      <c r="S141">
        <v>21</v>
      </c>
      <c r="T141">
        <v>55.5</v>
      </c>
      <c r="U141">
        <v>27.9</v>
      </c>
      <c r="V141" s="162" t="str">
        <f t="shared" si="24"/>
        <v>6</v>
      </c>
      <c r="W141" s="162" t="str">
        <f t="shared" si="25"/>
        <v>-0</v>
      </c>
      <c r="X141" s="70">
        <f t="shared" si="26"/>
        <v>72</v>
      </c>
      <c r="Y141" s="162"/>
    </row>
    <row r="142" spans="1:25" x14ac:dyDescent="0.3">
      <c r="A142">
        <v>141</v>
      </c>
      <c r="B142" t="s">
        <v>476</v>
      </c>
      <c r="C142" t="s">
        <v>106</v>
      </c>
      <c r="D142">
        <v>25</v>
      </c>
      <c r="E142" s="163" t="s">
        <v>780</v>
      </c>
      <c r="F142" s="2">
        <v>202</v>
      </c>
      <c r="G142" s="2" t="s">
        <v>623</v>
      </c>
      <c r="H142" t="s">
        <v>627</v>
      </c>
      <c r="I142">
        <v>2016</v>
      </c>
      <c r="J142">
        <v>1</v>
      </c>
      <c r="K142">
        <v>26</v>
      </c>
      <c r="L142">
        <v>5</v>
      </c>
      <c r="M142">
        <v>2.8</v>
      </c>
      <c r="N142">
        <v>0.8</v>
      </c>
      <c r="O142">
        <v>0.6</v>
      </c>
      <c r="P142">
        <v>6.3</v>
      </c>
      <c r="Q142">
        <v>2.7</v>
      </c>
      <c r="R142">
        <v>11.5</v>
      </c>
      <c r="S142">
        <v>18.3</v>
      </c>
      <c r="T142">
        <v>65.8</v>
      </c>
      <c r="U142">
        <v>21.4</v>
      </c>
      <c r="V142" s="162" t="str">
        <f t="shared" si="24"/>
        <v>6</v>
      </c>
      <c r="W142" s="162" t="str">
        <f t="shared" si="25"/>
        <v>-7</v>
      </c>
      <c r="X142" s="70">
        <f t="shared" si="26"/>
        <v>79</v>
      </c>
      <c r="Y142" s="162"/>
    </row>
    <row r="143" spans="1:25" x14ac:dyDescent="0.3">
      <c r="A143">
        <v>142</v>
      </c>
      <c r="B143" t="s">
        <v>298</v>
      </c>
      <c r="C143" t="s">
        <v>137</v>
      </c>
      <c r="D143">
        <v>26</v>
      </c>
      <c r="E143" s="163" t="s">
        <v>787</v>
      </c>
      <c r="F143" s="2">
        <v>200</v>
      </c>
      <c r="G143" s="2" t="s">
        <v>701</v>
      </c>
      <c r="H143" t="s">
        <v>612</v>
      </c>
      <c r="I143" t="s">
        <v>610</v>
      </c>
      <c r="J143" t="s">
        <v>610</v>
      </c>
      <c r="K143" t="s">
        <v>610</v>
      </c>
      <c r="L143">
        <v>15</v>
      </c>
      <c r="M143">
        <v>10.199999999999999</v>
      </c>
      <c r="N143">
        <v>2.2999999999999998</v>
      </c>
      <c r="O143">
        <v>3.1</v>
      </c>
      <c r="P143">
        <v>-1.3</v>
      </c>
      <c r="Q143">
        <v>1</v>
      </c>
      <c r="R143">
        <v>7.8</v>
      </c>
      <c r="S143">
        <v>18</v>
      </c>
      <c r="T143">
        <v>54.3</v>
      </c>
      <c r="U143">
        <v>18.5</v>
      </c>
      <c r="V143" s="162" t="str">
        <f t="shared" si="24"/>
        <v>6</v>
      </c>
      <c r="W143" s="162" t="str">
        <f t="shared" si="25"/>
        <v>-2</v>
      </c>
      <c r="X143" s="70">
        <f t="shared" si="26"/>
        <v>74</v>
      </c>
      <c r="Y143" s="162"/>
    </row>
    <row r="144" spans="1:25" x14ac:dyDescent="0.3">
      <c r="A144">
        <v>143</v>
      </c>
      <c r="B144" t="s">
        <v>391</v>
      </c>
      <c r="C144" t="s">
        <v>129</v>
      </c>
      <c r="D144">
        <v>36</v>
      </c>
      <c r="E144" s="163" t="s">
        <v>781</v>
      </c>
      <c r="F144" s="2">
        <v>195</v>
      </c>
      <c r="G144" s="2" t="s">
        <v>638</v>
      </c>
      <c r="H144" t="s">
        <v>612</v>
      </c>
      <c r="I144" t="s">
        <v>610</v>
      </c>
      <c r="J144" t="s">
        <v>610</v>
      </c>
      <c r="K144" t="s">
        <v>610</v>
      </c>
      <c r="L144">
        <v>2</v>
      </c>
      <c r="M144">
        <v>3</v>
      </c>
      <c r="N144">
        <v>0.5</v>
      </c>
      <c r="O144">
        <v>0.5</v>
      </c>
      <c r="P144">
        <v>-38.700000000000003</v>
      </c>
      <c r="Q144">
        <v>0</v>
      </c>
      <c r="R144">
        <v>5.3</v>
      </c>
      <c r="S144">
        <v>8.3000000000000007</v>
      </c>
      <c r="T144">
        <v>75</v>
      </c>
      <c r="U144">
        <v>11.1</v>
      </c>
      <c r="V144" s="162" t="str">
        <f t="shared" si="24"/>
        <v>6</v>
      </c>
      <c r="W144" s="162" t="str">
        <f t="shared" si="25"/>
        <v>-6</v>
      </c>
      <c r="X144" s="70">
        <f t="shared" si="26"/>
        <v>78</v>
      </c>
      <c r="Y144" s="162"/>
    </row>
    <row r="145" spans="1:25" x14ac:dyDescent="0.3">
      <c r="A145">
        <v>144</v>
      </c>
      <c r="B145" t="s">
        <v>366</v>
      </c>
      <c r="C145" t="s">
        <v>146</v>
      </c>
      <c r="D145">
        <v>26</v>
      </c>
      <c r="E145" s="163" t="s">
        <v>781</v>
      </c>
      <c r="F145" s="2">
        <v>215</v>
      </c>
      <c r="G145" s="2" t="s">
        <v>702</v>
      </c>
      <c r="H145" t="s">
        <v>612</v>
      </c>
      <c r="I145" t="s">
        <v>610</v>
      </c>
      <c r="J145" t="s">
        <v>610</v>
      </c>
      <c r="K145" t="s">
        <v>610</v>
      </c>
      <c r="L145">
        <v>14</v>
      </c>
      <c r="M145">
        <v>3.8</v>
      </c>
      <c r="N145">
        <v>0.8</v>
      </c>
      <c r="O145">
        <v>0.4</v>
      </c>
      <c r="P145">
        <v>-5.8</v>
      </c>
      <c r="Q145">
        <v>0.5</v>
      </c>
      <c r="R145">
        <v>6</v>
      </c>
      <c r="S145">
        <v>12.4</v>
      </c>
      <c r="T145">
        <v>53.5</v>
      </c>
      <c r="U145">
        <v>4.4000000000000004</v>
      </c>
      <c r="V145" s="162" t="str">
        <f t="shared" si="24"/>
        <v>6</v>
      </c>
      <c r="W145" s="162" t="str">
        <f t="shared" si="25"/>
        <v>-6</v>
      </c>
      <c r="X145" s="70">
        <f t="shared" si="26"/>
        <v>78</v>
      </c>
      <c r="Y145" s="162"/>
    </row>
    <row r="146" spans="1:25" x14ac:dyDescent="0.3">
      <c r="A146">
        <v>145</v>
      </c>
      <c r="B146" t="s">
        <v>590</v>
      </c>
      <c r="C146" t="s">
        <v>125</v>
      </c>
      <c r="D146">
        <v>28</v>
      </c>
      <c r="E146" s="163" t="s">
        <v>785</v>
      </c>
      <c r="F146" s="2">
        <v>210</v>
      </c>
      <c r="G146" s="2" t="s">
        <v>651</v>
      </c>
      <c r="H146" t="s">
        <v>612</v>
      </c>
      <c r="I146">
        <v>2014</v>
      </c>
      <c r="J146">
        <v>1</v>
      </c>
      <c r="K146">
        <v>19</v>
      </c>
      <c r="L146">
        <v>1</v>
      </c>
      <c r="M146">
        <v>7</v>
      </c>
      <c r="N146">
        <v>1</v>
      </c>
      <c r="O146">
        <v>1</v>
      </c>
      <c r="P146">
        <v>4.3</v>
      </c>
      <c r="Q146">
        <v>0</v>
      </c>
      <c r="R146">
        <v>3.6</v>
      </c>
      <c r="S146">
        <v>9.6</v>
      </c>
      <c r="T146">
        <v>70</v>
      </c>
      <c r="U146">
        <v>5.9</v>
      </c>
      <c r="V146" s="162" t="str">
        <f t="shared" si="24"/>
        <v>6</v>
      </c>
      <c r="W146" s="162" t="str">
        <f t="shared" si="25"/>
        <v>-4</v>
      </c>
      <c r="X146" s="70">
        <f t="shared" si="26"/>
        <v>76</v>
      </c>
      <c r="Y146" s="162"/>
    </row>
    <row r="147" spans="1:25" x14ac:dyDescent="0.3">
      <c r="A147">
        <v>146</v>
      </c>
      <c r="B147" t="s">
        <v>151</v>
      </c>
      <c r="C147" t="s">
        <v>108</v>
      </c>
      <c r="D147">
        <v>23</v>
      </c>
      <c r="E147" s="163" t="s">
        <v>777</v>
      </c>
      <c r="F147" s="2">
        <v>209</v>
      </c>
      <c r="G147" s="2" t="s">
        <v>613</v>
      </c>
      <c r="H147" t="s">
        <v>612</v>
      </c>
      <c r="I147">
        <v>2018</v>
      </c>
      <c r="J147">
        <v>2</v>
      </c>
      <c r="K147">
        <v>37</v>
      </c>
      <c r="L147">
        <v>14</v>
      </c>
      <c r="M147">
        <v>16.600000000000001</v>
      </c>
      <c r="N147">
        <v>1.9</v>
      </c>
      <c r="O147">
        <v>1.4</v>
      </c>
      <c r="P147">
        <v>-3.1</v>
      </c>
      <c r="Q147">
        <v>2</v>
      </c>
      <c r="R147">
        <v>3.9</v>
      </c>
      <c r="S147">
        <v>21</v>
      </c>
      <c r="T147">
        <v>53.5</v>
      </c>
      <c r="U147">
        <v>7.1</v>
      </c>
      <c r="V147" s="162" t="str">
        <f t="shared" si="24"/>
        <v>6</v>
      </c>
      <c r="W147" s="162" t="str">
        <f t="shared" si="25"/>
        <v>-5</v>
      </c>
      <c r="X147" s="70">
        <f t="shared" si="26"/>
        <v>77</v>
      </c>
      <c r="Y147" s="162"/>
    </row>
    <row r="148" spans="1:25" x14ac:dyDescent="0.3">
      <c r="A148">
        <v>147</v>
      </c>
      <c r="B148" t="s">
        <v>315</v>
      </c>
      <c r="C148" t="s">
        <v>90</v>
      </c>
      <c r="D148">
        <v>36</v>
      </c>
      <c r="E148" s="163" t="s">
        <v>785</v>
      </c>
      <c r="F148" s="2">
        <v>188</v>
      </c>
      <c r="G148" s="2" t="s">
        <v>703</v>
      </c>
      <c r="H148" t="s">
        <v>612</v>
      </c>
      <c r="I148">
        <v>2008</v>
      </c>
      <c r="J148">
        <v>1</v>
      </c>
      <c r="K148">
        <v>26</v>
      </c>
      <c r="L148">
        <v>15</v>
      </c>
      <c r="M148">
        <v>5.5</v>
      </c>
      <c r="N148">
        <v>1.8</v>
      </c>
      <c r="O148">
        <v>2.6</v>
      </c>
      <c r="P148">
        <v>4.2</v>
      </c>
      <c r="Q148">
        <v>1.7</v>
      </c>
      <c r="R148">
        <v>5.8</v>
      </c>
      <c r="S148">
        <v>11.2</v>
      </c>
      <c r="T148">
        <v>51.8</v>
      </c>
      <c r="U148">
        <v>15.5</v>
      </c>
      <c r="V148" s="162" t="str">
        <f t="shared" si="24"/>
        <v>6</v>
      </c>
      <c r="W148" s="162" t="str">
        <f t="shared" si="25"/>
        <v>-4</v>
      </c>
      <c r="X148" s="70">
        <f t="shared" si="26"/>
        <v>76</v>
      </c>
      <c r="Y148" s="162"/>
    </row>
    <row r="149" spans="1:25" x14ac:dyDescent="0.3">
      <c r="A149">
        <v>148</v>
      </c>
      <c r="B149" t="s">
        <v>293</v>
      </c>
      <c r="C149" t="s">
        <v>106</v>
      </c>
      <c r="D149">
        <v>29</v>
      </c>
      <c r="E149" s="163" t="s">
        <v>780</v>
      </c>
      <c r="F149" s="2">
        <v>230</v>
      </c>
      <c r="G149" s="2" t="s">
        <v>704</v>
      </c>
      <c r="H149" t="s">
        <v>612</v>
      </c>
      <c r="I149">
        <v>2016</v>
      </c>
      <c r="J149">
        <v>2</v>
      </c>
      <c r="K149">
        <v>50</v>
      </c>
      <c r="L149">
        <v>15</v>
      </c>
      <c r="M149">
        <v>8.9</v>
      </c>
      <c r="N149">
        <v>1.9</v>
      </c>
      <c r="O149">
        <v>0.7</v>
      </c>
      <c r="P149">
        <v>-2.6</v>
      </c>
      <c r="Q149">
        <v>1.1000000000000001</v>
      </c>
      <c r="R149">
        <v>9</v>
      </c>
      <c r="S149">
        <v>17.100000000000001</v>
      </c>
      <c r="T149">
        <v>67.3</v>
      </c>
      <c r="U149">
        <v>5.7</v>
      </c>
      <c r="V149" s="162" t="str">
        <f t="shared" si="24"/>
        <v>6</v>
      </c>
      <c r="W149" s="162" t="str">
        <f t="shared" si="25"/>
        <v>-7</v>
      </c>
      <c r="X149" s="70">
        <f t="shared" si="26"/>
        <v>79</v>
      </c>
      <c r="Y149" s="162"/>
    </row>
    <row r="150" spans="1:25" x14ac:dyDescent="0.3">
      <c r="A150">
        <v>149</v>
      </c>
      <c r="B150" t="s">
        <v>89</v>
      </c>
      <c r="C150" t="s">
        <v>90</v>
      </c>
      <c r="D150">
        <v>27</v>
      </c>
      <c r="E150" s="163" t="s">
        <v>775</v>
      </c>
      <c r="F150" s="2">
        <v>243</v>
      </c>
      <c r="G150" s="2" t="s">
        <v>623</v>
      </c>
      <c r="H150" t="s">
        <v>705</v>
      </c>
      <c r="I150">
        <v>2013</v>
      </c>
      <c r="J150">
        <v>1</v>
      </c>
      <c r="K150">
        <v>15</v>
      </c>
      <c r="L150">
        <v>12</v>
      </c>
      <c r="M150">
        <v>29.5</v>
      </c>
      <c r="N150">
        <v>12</v>
      </c>
      <c r="O150">
        <v>5.3</v>
      </c>
      <c r="P150">
        <v>6.4</v>
      </c>
      <c r="Q150">
        <v>4.8</v>
      </c>
      <c r="R150">
        <v>28.5</v>
      </c>
      <c r="S150">
        <v>37.4</v>
      </c>
      <c r="T150">
        <v>55.5</v>
      </c>
      <c r="U150">
        <v>30.9</v>
      </c>
      <c r="V150" s="162" t="str">
        <f t="shared" si="24"/>
        <v>7</v>
      </c>
      <c r="W150" s="162" t="str">
        <f t="shared" si="25"/>
        <v>-0</v>
      </c>
      <c r="X150" s="70">
        <f t="shared" si="26"/>
        <v>84</v>
      </c>
      <c r="Y150" s="162"/>
    </row>
    <row r="151" spans="1:25" x14ac:dyDescent="0.3">
      <c r="A151">
        <v>150</v>
      </c>
      <c r="B151" t="s">
        <v>351</v>
      </c>
      <c r="C151" t="s">
        <v>131</v>
      </c>
      <c r="D151">
        <v>23</v>
      </c>
      <c r="E151" s="163" t="s">
        <v>779</v>
      </c>
      <c r="F151" s="2">
        <v>250</v>
      </c>
      <c r="G151" s="2" t="s">
        <v>623</v>
      </c>
      <c r="H151" t="s">
        <v>633</v>
      </c>
      <c r="I151">
        <v>2019</v>
      </c>
      <c r="J151">
        <v>1</v>
      </c>
      <c r="K151">
        <v>18</v>
      </c>
      <c r="L151">
        <v>9</v>
      </c>
      <c r="M151">
        <v>4</v>
      </c>
      <c r="N151">
        <v>3</v>
      </c>
      <c r="O151">
        <v>1.3</v>
      </c>
      <c r="P151">
        <v>-1.6</v>
      </c>
      <c r="Q151">
        <v>10.9</v>
      </c>
      <c r="R151">
        <v>14.9</v>
      </c>
      <c r="S151">
        <v>15.3</v>
      </c>
      <c r="T151">
        <v>54.3</v>
      </c>
      <c r="U151">
        <v>16</v>
      </c>
      <c r="V151" s="162" t="str">
        <f t="shared" si="24"/>
        <v>6</v>
      </c>
      <c r="W151" s="162" t="str">
        <f t="shared" si="25"/>
        <v>11</v>
      </c>
      <c r="X151" s="70">
        <f t="shared" si="26"/>
        <v>83</v>
      </c>
      <c r="Y151" s="162"/>
    </row>
    <row r="152" spans="1:25" x14ac:dyDescent="0.3">
      <c r="A152">
        <v>151</v>
      </c>
      <c r="B152" t="s">
        <v>37</v>
      </c>
      <c r="C152" t="s">
        <v>30</v>
      </c>
      <c r="D152">
        <v>36</v>
      </c>
      <c r="E152" s="163" t="s">
        <v>785</v>
      </c>
      <c r="F152" s="2">
        <v>190</v>
      </c>
      <c r="G152" s="2" t="s">
        <v>623</v>
      </c>
      <c r="H152" t="s">
        <v>706</v>
      </c>
      <c r="I152">
        <v>2008</v>
      </c>
      <c r="J152">
        <v>2</v>
      </c>
      <c r="K152">
        <v>45</v>
      </c>
      <c r="L152">
        <v>16</v>
      </c>
      <c r="M152">
        <v>9.3000000000000007</v>
      </c>
      <c r="N152">
        <v>1.9</v>
      </c>
      <c r="O152">
        <v>3.8</v>
      </c>
      <c r="P152">
        <v>9.4</v>
      </c>
      <c r="Q152">
        <v>2.6</v>
      </c>
      <c r="R152">
        <v>7.1</v>
      </c>
      <c r="S152">
        <v>20.5</v>
      </c>
      <c r="T152">
        <v>55.1</v>
      </c>
      <c r="U152">
        <v>27.5</v>
      </c>
      <c r="V152" s="162" t="str">
        <f t="shared" si="24"/>
        <v>6</v>
      </c>
      <c r="W152" s="162" t="str">
        <f t="shared" si="25"/>
        <v>-4</v>
      </c>
      <c r="X152" s="70">
        <f t="shared" si="26"/>
        <v>76</v>
      </c>
      <c r="Y152" s="162"/>
    </row>
    <row r="153" spans="1:25" x14ac:dyDescent="0.3">
      <c r="A153">
        <v>152</v>
      </c>
      <c r="B153" t="s">
        <v>154</v>
      </c>
      <c r="C153" t="s">
        <v>119</v>
      </c>
      <c r="D153">
        <v>32</v>
      </c>
      <c r="E153" s="163" t="s">
        <v>780</v>
      </c>
      <c r="F153" s="2">
        <v>225</v>
      </c>
      <c r="G153" s="2" t="s">
        <v>707</v>
      </c>
      <c r="H153" t="s">
        <v>612</v>
      </c>
      <c r="I153">
        <v>2010</v>
      </c>
      <c r="J153">
        <v>1</v>
      </c>
      <c r="K153">
        <v>9</v>
      </c>
      <c r="L153">
        <v>9</v>
      </c>
      <c r="M153">
        <v>16.899999999999999</v>
      </c>
      <c r="N153">
        <v>4.4000000000000004</v>
      </c>
      <c r="O153">
        <v>4.4000000000000004</v>
      </c>
      <c r="P153">
        <v>-6.6</v>
      </c>
      <c r="Q153">
        <v>1.9</v>
      </c>
      <c r="R153">
        <v>11.9</v>
      </c>
      <c r="S153">
        <v>22.5</v>
      </c>
      <c r="T153">
        <v>55.4</v>
      </c>
      <c r="U153">
        <v>20.6</v>
      </c>
      <c r="V153" s="162" t="str">
        <f t="shared" si="24"/>
        <v>6</v>
      </c>
      <c r="W153" s="162" t="str">
        <f t="shared" si="25"/>
        <v>-7</v>
      </c>
      <c r="X153" s="70">
        <f t="shared" si="26"/>
        <v>79</v>
      </c>
      <c r="Y153" s="162"/>
    </row>
    <row r="154" spans="1:25" x14ac:dyDescent="0.3">
      <c r="A154">
        <v>153</v>
      </c>
      <c r="B154" t="s">
        <v>435</v>
      </c>
      <c r="C154" t="s">
        <v>116</v>
      </c>
      <c r="D154">
        <v>32</v>
      </c>
      <c r="E154" s="163" t="s">
        <v>776</v>
      </c>
      <c r="F154" s="2">
        <v>248</v>
      </c>
      <c r="G154" s="2" t="s">
        <v>690</v>
      </c>
      <c r="H154" t="s">
        <v>708</v>
      </c>
      <c r="I154">
        <v>2013</v>
      </c>
      <c r="J154">
        <v>1</v>
      </c>
      <c r="K154">
        <v>21</v>
      </c>
      <c r="L154">
        <v>8</v>
      </c>
      <c r="M154">
        <v>3.6</v>
      </c>
      <c r="N154">
        <v>2.2999999999999998</v>
      </c>
      <c r="O154">
        <v>1.6</v>
      </c>
      <c r="P154">
        <v>-4.7</v>
      </c>
      <c r="Q154">
        <v>7.6</v>
      </c>
      <c r="R154">
        <v>17.399999999999999</v>
      </c>
      <c r="S154">
        <v>18.399999999999999</v>
      </c>
      <c r="T154">
        <v>56.3</v>
      </c>
      <c r="U154">
        <v>24.1</v>
      </c>
      <c r="V154" s="162" t="str">
        <f t="shared" si="24"/>
        <v>6</v>
      </c>
      <c r="W154" s="162" t="str">
        <f t="shared" si="25"/>
        <v>10</v>
      </c>
      <c r="X154" s="70">
        <f t="shared" si="26"/>
        <v>82</v>
      </c>
      <c r="Y154" s="162"/>
    </row>
    <row r="155" spans="1:25" x14ac:dyDescent="0.3">
      <c r="A155">
        <v>154</v>
      </c>
      <c r="B155" t="s">
        <v>248</v>
      </c>
      <c r="C155" t="s">
        <v>102</v>
      </c>
      <c r="D155">
        <v>23</v>
      </c>
      <c r="E155" s="163" t="s">
        <v>781</v>
      </c>
      <c r="F155" s="2">
        <v>236</v>
      </c>
      <c r="G155" s="2" t="s">
        <v>618</v>
      </c>
      <c r="H155" t="s">
        <v>612</v>
      </c>
      <c r="I155">
        <v>2019</v>
      </c>
      <c r="J155">
        <v>1</v>
      </c>
      <c r="K155">
        <v>22</v>
      </c>
      <c r="L155">
        <v>15</v>
      </c>
      <c r="M155">
        <v>10.1</v>
      </c>
      <c r="N155">
        <v>4.7</v>
      </c>
      <c r="O155">
        <v>1.7</v>
      </c>
      <c r="P155">
        <v>9.3000000000000007</v>
      </c>
      <c r="Q155">
        <v>2.7</v>
      </c>
      <c r="R155">
        <v>13.5</v>
      </c>
      <c r="S155">
        <v>11.3</v>
      </c>
      <c r="T155">
        <v>75.099999999999994</v>
      </c>
      <c r="U155">
        <v>7.9</v>
      </c>
      <c r="V155" s="162" t="str">
        <f t="shared" si="24"/>
        <v>6</v>
      </c>
      <c r="W155" s="162" t="str">
        <f t="shared" si="25"/>
        <v>-6</v>
      </c>
      <c r="X155" s="70">
        <f t="shared" si="26"/>
        <v>78</v>
      </c>
      <c r="Y155" s="162"/>
    </row>
    <row r="156" spans="1:25" x14ac:dyDescent="0.3">
      <c r="A156">
        <v>155</v>
      </c>
      <c r="B156" t="s">
        <v>254</v>
      </c>
      <c r="C156" t="s">
        <v>90</v>
      </c>
      <c r="D156">
        <v>27</v>
      </c>
      <c r="E156" s="163" t="s">
        <v>785</v>
      </c>
      <c r="F156" s="2">
        <v>198</v>
      </c>
      <c r="G156" s="2" t="s">
        <v>613</v>
      </c>
      <c r="H156" t="s">
        <v>612</v>
      </c>
      <c r="I156">
        <v>2018</v>
      </c>
      <c r="J156">
        <v>1</v>
      </c>
      <c r="K156">
        <v>21</v>
      </c>
      <c r="L156">
        <v>13</v>
      </c>
      <c r="M156">
        <v>9.8000000000000007</v>
      </c>
      <c r="N156">
        <v>2.8</v>
      </c>
      <c r="O156">
        <v>2.4</v>
      </c>
      <c r="P156">
        <v>12.6</v>
      </c>
      <c r="Q156">
        <v>3.1</v>
      </c>
      <c r="R156">
        <v>6.8</v>
      </c>
      <c r="S156">
        <v>15</v>
      </c>
      <c r="T156">
        <v>61.4</v>
      </c>
      <c r="U156">
        <v>12.6</v>
      </c>
      <c r="V156" s="162" t="str">
        <f t="shared" si="24"/>
        <v>6</v>
      </c>
      <c r="W156" s="162" t="str">
        <f t="shared" si="25"/>
        <v>-4</v>
      </c>
      <c r="X156" s="70">
        <f t="shared" si="26"/>
        <v>76</v>
      </c>
      <c r="Y156" s="162"/>
    </row>
    <row r="157" spans="1:25" x14ac:dyDescent="0.3">
      <c r="A157">
        <v>156</v>
      </c>
      <c r="B157" t="s">
        <v>404</v>
      </c>
      <c r="C157" t="s">
        <v>96</v>
      </c>
      <c r="D157">
        <v>21</v>
      </c>
      <c r="E157" s="163" t="s">
        <v>780</v>
      </c>
      <c r="F157" s="2">
        <v>206</v>
      </c>
      <c r="G157" s="2" t="s">
        <v>672</v>
      </c>
      <c r="H157" t="s">
        <v>612</v>
      </c>
      <c r="I157">
        <v>2021</v>
      </c>
      <c r="J157">
        <v>2</v>
      </c>
      <c r="K157">
        <v>43</v>
      </c>
      <c r="L157">
        <v>4</v>
      </c>
      <c r="M157">
        <v>2.5</v>
      </c>
      <c r="N157">
        <v>0.3</v>
      </c>
      <c r="O157">
        <v>0</v>
      </c>
      <c r="P157">
        <v>27</v>
      </c>
      <c r="Q157">
        <v>0</v>
      </c>
      <c r="R157">
        <v>4</v>
      </c>
      <c r="S157">
        <v>21.2</v>
      </c>
      <c r="T157">
        <v>54.3</v>
      </c>
      <c r="U157">
        <v>0</v>
      </c>
      <c r="V157" s="162" t="str">
        <f t="shared" si="24"/>
        <v>6</v>
      </c>
      <c r="W157" s="162" t="str">
        <f t="shared" si="25"/>
        <v>-7</v>
      </c>
      <c r="X157" s="70">
        <f t="shared" si="26"/>
        <v>79</v>
      </c>
      <c r="Y157" s="162"/>
    </row>
    <row r="158" spans="1:25" x14ac:dyDescent="0.3">
      <c r="A158">
        <v>157</v>
      </c>
      <c r="B158" t="s">
        <v>337</v>
      </c>
      <c r="C158" t="s">
        <v>122</v>
      </c>
      <c r="D158">
        <v>24</v>
      </c>
      <c r="E158" s="163" t="s">
        <v>777</v>
      </c>
      <c r="F158" s="2">
        <v>202</v>
      </c>
      <c r="G158" s="2" t="s">
        <v>632</v>
      </c>
      <c r="H158" t="s">
        <v>612</v>
      </c>
      <c r="I158">
        <v>2018</v>
      </c>
      <c r="J158">
        <v>2</v>
      </c>
      <c r="K158">
        <v>45</v>
      </c>
      <c r="L158">
        <v>17</v>
      </c>
      <c r="M158">
        <v>6.2</v>
      </c>
      <c r="N158">
        <v>2.8</v>
      </c>
      <c r="O158">
        <v>0.8</v>
      </c>
      <c r="P158">
        <v>-9.1</v>
      </c>
      <c r="Q158">
        <v>6.3</v>
      </c>
      <c r="R158">
        <v>11.5</v>
      </c>
      <c r="S158">
        <v>19.2</v>
      </c>
      <c r="T158">
        <v>49.8</v>
      </c>
      <c r="U158">
        <v>9.6999999999999993</v>
      </c>
      <c r="V158" s="162" t="str">
        <f t="shared" si="24"/>
        <v>6</v>
      </c>
      <c r="W158" s="162" t="str">
        <f t="shared" si="25"/>
        <v>-5</v>
      </c>
      <c r="X158" s="70">
        <f t="shared" si="26"/>
        <v>77</v>
      </c>
      <c r="Y158" s="162"/>
    </row>
    <row r="159" spans="1:25" x14ac:dyDescent="0.3">
      <c r="A159">
        <v>158</v>
      </c>
      <c r="B159" t="s">
        <v>231</v>
      </c>
      <c r="C159" t="s">
        <v>113</v>
      </c>
      <c r="D159">
        <v>30</v>
      </c>
      <c r="E159" s="163" t="s">
        <v>774</v>
      </c>
      <c r="F159" s="2">
        <v>225</v>
      </c>
      <c r="G159" s="2" t="s">
        <v>659</v>
      </c>
      <c r="H159" t="s">
        <v>612</v>
      </c>
      <c r="I159">
        <v>2012</v>
      </c>
      <c r="J159">
        <v>1</v>
      </c>
      <c r="K159">
        <v>7</v>
      </c>
      <c r="L159">
        <v>14</v>
      </c>
      <c r="M159">
        <v>11.6</v>
      </c>
      <c r="N159">
        <v>5.5</v>
      </c>
      <c r="O159">
        <v>2.1</v>
      </c>
      <c r="P159">
        <v>3.6</v>
      </c>
      <c r="Q159">
        <v>4</v>
      </c>
      <c r="R159">
        <v>15</v>
      </c>
      <c r="S159">
        <v>15.6</v>
      </c>
      <c r="T159">
        <v>57.9</v>
      </c>
      <c r="U159">
        <v>9.3000000000000007</v>
      </c>
      <c r="V159" s="162" t="str">
        <f t="shared" si="24"/>
        <v>6</v>
      </c>
      <c r="W159" s="162" t="str">
        <f t="shared" si="25"/>
        <v>-8</v>
      </c>
      <c r="X159" s="70">
        <f t="shared" si="26"/>
        <v>80</v>
      </c>
      <c r="Y159" s="162"/>
    </row>
    <row r="160" spans="1:25" x14ac:dyDescent="0.3">
      <c r="A160">
        <v>159</v>
      </c>
      <c r="B160" t="s">
        <v>466</v>
      </c>
      <c r="C160" t="s">
        <v>137</v>
      </c>
      <c r="D160">
        <v>25</v>
      </c>
      <c r="E160" s="163" t="s">
        <v>777</v>
      </c>
      <c r="F160" s="2">
        <v>220</v>
      </c>
      <c r="G160" s="2" t="s">
        <v>709</v>
      </c>
      <c r="H160" t="s">
        <v>612</v>
      </c>
      <c r="I160">
        <v>2018</v>
      </c>
      <c r="L160">
        <v>7</v>
      </c>
      <c r="M160">
        <v>2</v>
      </c>
      <c r="N160">
        <v>2.6</v>
      </c>
      <c r="O160">
        <v>0.3</v>
      </c>
      <c r="P160">
        <v>-14.7</v>
      </c>
      <c r="Q160">
        <v>4.4000000000000004</v>
      </c>
      <c r="R160">
        <v>17.7</v>
      </c>
      <c r="S160">
        <v>16.5</v>
      </c>
      <c r="T160">
        <v>29.3</v>
      </c>
      <c r="U160">
        <v>5.7</v>
      </c>
      <c r="V160" s="162" t="str">
        <f t="shared" si="24"/>
        <v>6</v>
      </c>
      <c r="W160" s="162" t="str">
        <f t="shared" si="25"/>
        <v>-5</v>
      </c>
      <c r="X160" s="70">
        <f t="shared" si="26"/>
        <v>77</v>
      </c>
      <c r="Y160" s="162"/>
    </row>
    <row r="161" spans="1:25" x14ac:dyDescent="0.3">
      <c r="A161">
        <v>160</v>
      </c>
      <c r="B161" t="s">
        <v>296</v>
      </c>
      <c r="C161" t="s">
        <v>129</v>
      </c>
      <c r="D161">
        <v>24</v>
      </c>
      <c r="E161" s="163" t="s">
        <v>780</v>
      </c>
      <c r="F161" s="2">
        <v>206</v>
      </c>
      <c r="G161" s="2" t="s">
        <v>671</v>
      </c>
      <c r="H161" t="s">
        <v>612</v>
      </c>
      <c r="I161">
        <v>2021</v>
      </c>
      <c r="J161">
        <v>2</v>
      </c>
      <c r="K161">
        <v>35</v>
      </c>
      <c r="L161">
        <v>12</v>
      </c>
      <c r="M161">
        <v>10.9</v>
      </c>
      <c r="N161">
        <v>3.8</v>
      </c>
      <c r="O161">
        <v>2.1</v>
      </c>
      <c r="P161">
        <v>8</v>
      </c>
      <c r="Q161">
        <v>4.8</v>
      </c>
      <c r="R161">
        <v>8.1</v>
      </c>
      <c r="S161">
        <v>14.6</v>
      </c>
      <c r="T161">
        <v>57.4</v>
      </c>
      <c r="U161">
        <v>8.9</v>
      </c>
      <c r="V161" s="162" t="str">
        <f t="shared" si="24"/>
        <v>6</v>
      </c>
      <c r="W161" s="162" t="str">
        <f t="shared" si="25"/>
        <v>-7</v>
      </c>
      <c r="X161" s="70">
        <f t="shared" si="26"/>
        <v>79</v>
      </c>
      <c r="Y161" s="162"/>
    </row>
    <row r="162" spans="1:25" x14ac:dyDescent="0.3">
      <c r="A162">
        <v>161</v>
      </c>
      <c r="B162" t="s">
        <v>268</v>
      </c>
      <c r="C162" t="s">
        <v>157</v>
      </c>
      <c r="D162">
        <v>23</v>
      </c>
      <c r="E162" s="163" t="s">
        <v>787</v>
      </c>
      <c r="F162" s="2">
        <v>190</v>
      </c>
      <c r="G162" s="2" t="s">
        <v>632</v>
      </c>
      <c r="H162" t="s">
        <v>612</v>
      </c>
      <c r="I162">
        <v>2020</v>
      </c>
      <c r="J162">
        <v>1</v>
      </c>
      <c r="K162">
        <v>25</v>
      </c>
      <c r="L162">
        <v>16</v>
      </c>
      <c r="M162">
        <v>8.6999999999999993</v>
      </c>
      <c r="N162">
        <v>4.9000000000000004</v>
      </c>
      <c r="O162">
        <v>3.2</v>
      </c>
      <c r="P162">
        <v>4.5999999999999996</v>
      </c>
      <c r="Q162">
        <v>2</v>
      </c>
      <c r="R162">
        <v>15.9</v>
      </c>
      <c r="S162">
        <v>18.399999999999999</v>
      </c>
      <c r="T162">
        <v>49</v>
      </c>
      <c r="U162">
        <v>20.399999999999999</v>
      </c>
      <c r="V162" s="162" t="str">
        <f t="shared" si="24"/>
        <v>6</v>
      </c>
      <c r="W162" s="162" t="str">
        <f t="shared" si="25"/>
        <v>-2</v>
      </c>
      <c r="X162" s="70">
        <f t="shared" si="26"/>
        <v>74</v>
      </c>
      <c r="Y162" s="162"/>
    </row>
    <row r="163" spans="1:25" x14ac:dyDescent="0.3">
      <c r="A163">
        <v>162</v>
      </c>
      <c r="B163" t="s">
        <v>438</v>
      </c>
      <c r="C163" t="s">
        <v>94</v>
      </c>
      <c r="D163">
        <v>21</v>
      </c>
      <c r="E163" s="163" t="s">
        <v>777</v>
      </c>
      <c r="F163" s="2">
        <v>225</v>
      </c>
      <c r="G163" s="2" t="s">
        <v>669</v>
      </c>
      <c r="H163" t="s">
        <v>612</v>
      </c>
      <c r="I163">
        <v>2020</v>
      </c>
      <c r="J163">
        <v>1</v>
      </c>
      <c r="K163">
        <v>5</v>
      </c>
      <c r="L163">
        <v>15</v>
      </c>
      <c r="M163">
        <v>2.7</v>
      </c>
      <c r="N163">
        <v>1.3</v>
      </c>
      <c r="O163">
        <v>0.4</v>
      </c>
      <c r="P163">
        <v>-4.3</v>
      </c>
      <c r="Q163">
        <v>2</v>
      </c>
      <c r="R163">
        <v>6</v>
      </c>
      <c r="S163">
        <v>10.199999999999999</v>
      </c>
      <c r="T163">
        <v>44.3</v>
      </c>
      <c r="U163">
        <v>3.4</v>
      </c>
      <c r="V163" s="162" t="str">
        <f t="shared" si="24"/>
        <v>6</v>
      </c>
      <c r="W163" s="162" t="str">
        <f t="shared" si="25"/>
        <v>-5</v>
      </c>
      <c r="X163" s="70">
        <f t="shared" si="26"/>
        <v>77</v>
      </c>
      <c r="Y163" s="162"/>
    </row>
    <row r="164" spans="1:25" x14ac:dyDescent="0.3">
      <c r="A164">
        <v>163</v>
      </c>
      <c r="B164" t="s">
        <v>259</v>
      </c>
      <c r="C164" t="s">
        <v>157</v>
      </c>
      <c r="D164">
        <v>24</v>
      </c>
      <c r="E164" s="163" t="s">
        <v>775</v>
      </c>
      <c r="F164" s="2">
        <v>250</v>
      </c>
      <c r="G164" s="2" t="s">
        <v>623</v>
      </c>
      <c r="H164" t="s">
        <v>684</v>
      </c>
      <c r="I164">
        <v>2017</v>
      </c>
      <c r="J164">
        <v>2</v>
      </c>
      <c r="K164">
        <v>43</v>
      </c>
      <c r="L164">
        <v>16</v>
      </c>
      <c r="M164">
        <v>7</v>
      </c>
      <c r="N164">
        <v>7.8</v>
      </c>
      <c r="O164">
        <v>0.8</v>
      </c>
      <c r="P164">
        <v>0.3</v>
      </c>
      <c r="Q164">
        <v>12.1</v>
      </c>
      <c r="R164">
        <v>16.899999999999999</v>
      </c>
      <c r="S164">
        <v>11.6</v>
      </c>
      <c r="T164">
        <v>59.2</v>
      </c>
      <c r="U164">
        <v>4.5999999999999996</v>
      </c>
      <c r="V164" s="162" t="str">
        <f t="shared" si="24"/>
        <v>7</v>
      </c>
      <c r="W164" s="162" t="str">
        <f t="shared" si="25"/>
        <v>-0</v>
      </c>
      <c r="X164" s="70">
        <f t="shared" si="26"/>
        <v>84</v>
      </c>
      <c r="Y164" s="162"/>
    </row>
    <row r="165" spans="1:25" x14ac:dyDescent="0.3">
      <c r="A165">
        <v>164</v>
      </c>
      <c r="B165" t="s">
        <v>275</v>
      </c>
      <c r="C165" t="s">
        <v>131</v>
      </c>
      <c r="D165">
        <v>20</v>
      </c>
      <c r="E165" s="163" t="s">
        <v>778</v>
      </c>
      <c r="F165" s="2">
        <v>205</v>
      </c>
      <c r="G165" s="2" t="s">
        <v>632</v>
      </c>
      <c r="H165" t="s">
        <v>612</v>
      </c>
      <c r="I165">
        <v>2021</v>
      </c>
      <c r="J165">
        <v>1</v>
      </c>
      <c r="K165">
        <v>22</v>
      </c>
      <c r="L165">
        <v>14</v>
      </c>
      <c r="M165">
        <v>8.1</v>
      </c>
      <c r="N165">
        <v>5.0999999999999996</v>
      </c>
      <c r="O165">
        <v>1.2</v>
      </c>
      <c r="P165">
        <v>6</v>
      </c>
      <c r="Q165">
        <v>8.6999999999999993</v>
      </c>
      <c r="R165">
        <v>18.3</v>
      </c>
      <c r="S165">
        <v>15.8</v>
      </c>
      <c r="T165">
        <v>64.8</v>
      </c>
      <c r="U165">
        <v>9.5</v>
      </c>
      <c r="V165" s="162" t="str">
        <f t="shared" si="24"/>
        <v>6</v>
      </c>
      <c r="W165" s="162" t="str">
        <f t="shared" si="25"/>
        <v>-9</v>
      </c>
      <c r="X165" s="70">
        <f t="shared" si="26"/>
        <v>81</v>
      </c>
      <c r="Y165" s="162"/>
    </row>
    <row r="166" spans="1:25" x14ac:dyDescent="0.3">
      <c r="A166">
        <v>165</v>
      </c>
      <c r="B166" t="s">
        <v>381</v>
      </c>
      <c r="C166" t="s">
        <v>98</v>
      </c>
      <c r="D166">
        <v>23</v>
      </c>
      <c r="E166" s="163" t="s">
        <v>784</v>
      </c>
      <c r="F166" s="2">
        <v>165</v>
      </c>
      <c r="G166" s="2" t="s">
        <v>642</v>
      </c>
      <c r="H166" t="s">
        <v>612</v>
      </c>
      <c r="I166">
        <v>2020</v>
      </c>
      <c r="J166">
        <v>2</v>
      </c>
      <c r="K166">
        <v>49</v>
      </c>
      <c r="L166">
        <v>11</v>
      </c>
      <c r="M166">
        <v>3.5</v>
      </c>
      <c r="N166">
        <v>1.1000000000000001</v>
      </c>
      <c r="O166">
        <v>0.5</v>
      </c>
      <c r="P166">
        <v>15.3</v>
      </c>
      <c r="Q166">
        <v>0</v>
      </c>
      <c r="R166">
        <v>17.100000000000001</v>
      </c>
      <c r="S166">
        <v>18.8</v>
      </c>
      <c r="T166">
        <v>69.400000000000006</v>
      </c>
      <c r="U166">
        <v>10.3</v>
      </c>
      <c r="V166" s="162" t="str">
        <f t="shared" si="24"/>
        <v>6</v>
      </c>
      <c r="W166" s="162" t="str">
        <f t="shared" si="25"/>
        <v>-3</v>
      </c>
      <c r="X166" s="70">
        <f t="shared" si="26"/>
        <v>75</v>
      </c>
      <c r="Y166" s="162"/>
    </row>
    <row r="167" spans="1:25" x14ac:dyDescent="0.3">
      <c r="A167">
        <v>166</v>
      </c>
      <c r="B167" t="s">
        <v>323</v>
      </c>
      <c r="C167" t="s">
        <v>122</v>
      </c>
      <c r="D167">
        <v>24</v>
      </c>
      <c r="E167" s="163" t="s">
        <v>781</v>
      </c>
      <c r="F167" s="2">
        <v>232</v>
      </c>
      <c r="G167" s="2" t="s">
        <v>656</v>
      </c>
      <c r="H167" t="s">
        <v>612</v>
      </c>
      <c r="I167">
        <v>2021</v>
      </c>
      <c r="J167">
        <v>2</v>
      </c>
      <c r="K167">
        <v>42</v>
      </c>
      <c r="L167">
        <v>15</v>
      </c>
      <c r="M167">
        <v>5.7</v>
      </c>
      <c r="N167">
        <v>2.6</v>
      </c>
      <c r="O167">
        <v>0.6</v>
      </c>
      <c r="P167">
        <v>-13.1</v>
      </c>
      <c r="Q167">
        <v>3.4</v>
      </c>
      <c r="R167">
        <v>10</v>
      </c>
      <c r="S167">
        <v>12.8</v>
      </c>
      <c r="T167">
        <v>52.8</v>
      </c>
      <c r="U167">
        <v>5.0999999999999996</v>
      </c>
      <c r="V167" s="162" t="str">
        <f t="shared" si="24"/>
        <v>6</v>
      </c>
      <c r="W167" s="162" t="str">
        <f t="shared" si="25"/>
        <v>-6</v>
      </c>
      <c r="X167" s="70">
        <f t="shared" si="26"/>
        <v>78</v>
      </c>
      <c r="Y167" s="162"/>
    </row>
    <row r="168" spans="1:25" x14ac:dyDescent="0.3">
      <c r="A168">
        <v>167</v>
      </c>
      <c r="B168" t="s">
        <v>392</v>
      </c>
      <c r="C168" t="s">
        <v>94</v>
      </c>
      <c r="D168">
        <v>23</v>
      </c>
      <c r="E168" s="163" t="s">
        <v>774</v>
      </c>
      <c r="F168" s="2">
        <v>238</v>
      </c>
      <c r="G168" s="2" t="s">
        <v>664</v>
      </c>
      <c r="H168" t="s">
        <v>612</v>
      </c>
      <c r="I168">
        <v>2022</v>
      </c>
      <c r="J168">
        <v>2</v>
      </c>
      <c r="K168">
        <v>49</v>
      </c>
      <c r="L168">
        <v>2</v>
      </c>
      <c r="M168">
        <v>2.5</v>
      </c>
      <c r="N168">
        <v>2</v>
      </c>
      <c r="O168">
        <v>0</v>
      </c>
      <c r="P168">
        <v>38.9</v>
      </c>
      <c r="Q168">
        <v>0</v>
      </c>
      <c r="R168">
        <v>30.8</v>
      </c>
      <c r="S168">
        <v>16.7</v>
      </c>
      <c r="T168">
        <v>83.3</v>
      </c>
      <c r="U168">
        <v>0</v>
      </c>
      <c r="V168" s="162" t="str">
        <f t="shared" si="24"/>
        <v>6</v>
      </c>
      <c r="W168" s="162" t="str">
        <f t="shared" si="25"/>
        <v>-8</v>
      </c>
      <c r="X168" s="70">
        <f t="shared" si="26"/>
        <v>80</v>
      </c>
      <c r="Y168" s="162"/>
    </row>
    <row r="169" spans="1:25" x14ac:dyDescent="0.3">
      <c r="A169">
        <v>168</v>
      </c>
      <c r="B169" t="s">
        <v>393</v>
      </c>
      <c r="C169" t="s">
        <v>116</v>
      </c>
      <c r="D169">
        <v>24</v>
      </c>
      <c r="E169" s="163" t="s">
        <v>774</v>
      </c>
      <c r="F169" s="2">
        <v>230</v>
      </c>
      <c r="G169" s="2" t="s">
        <v>650</v>
      </c>
      <c r="H169" t="s">
        <v>612</v>
      </c>
      <c r="I169">
        <v>2019</v>
      </c>
      <c r="J169">
        <v>2</v>
      </c>
      <c r="K169">
        <v>45</v>
      </c>
      <c r="L169">
        <v>11</v>
      </c>
      <c r="M169">
        <v>4.2</v>
      </c>
      <c r="N169">
        <v>2.1</v>
      </c>
      <c r="O169">
        <v>1.4</v>
      </c>
      <c r="P169">
        <v>-13.3</v>
      </c>
      <c r="Q169">
        <v>2.9</v>
      </c>
      <c r="R169">
        <v>17.8</v>
      </c>
      <c r="S169">
        <v>16.100000000000001</v>
      </c>
      <c r="T169">
        <v>50.2</v>
      </c>
      <c r="U169">
        <v>16.100000000000001</v>
      </c>
      <c r="V169" s="162" t="str">
        <f t="shared" si="24"/>
        <v>6</v>
      </c>
      <c r="W169" s="162" t="str">
        <f t="shared" si="25"/>
        <v>-8</v>
      </c>
      <c r="X169" s="70">
        <f t="shared" si="26"/>
        <v>80</v>
      </c>
      <c r="Y169" s="162"/>
    </row>
    <row r="170" spans="1:25" x14ac:dyDescent="0.3">
      <c r="A170">
        <v>169</v>
      </c>
      <c r="B170" t="s">
        <v>206</v>
      </c>
      <c r="C170" t="s">
        <v>122</v>
      </c>
      <c r="D170">
        <v>21</v>
      </c>
      <c r="E170" s="163" t="s">
        <v>774</v>
      </c>
      <c r="F170" s="2">
        <v>250</v>
      </c>
      <c r="G170" s="2" t="s">
        <v>681</v>
      </c>
      <c r="H170" t="s">
        <v>612</v>
      </c>
      <c r="I170">
        <v>2020</v>
      </c>
      <c r="J170">
        <v>1</v>
      </c>
      <c r="K170">
        <v>16</v>
      </c>
      <c r="L170">
        <v>15</v>
      </c>
      <c r="M170">
        <v>12</v>
      </c>
      <c r="N170">
        <v>9.3000000000000007</v>
      </c>
      <c r="O170">
        <v>1.3</v>
      </c>
      <c r="P170">
        <v>-6</v>
      </c>
      <c r="Q170">
        <v>9.9</v>
      </c>
      <c r="R170">
        <v>22.9</v>
      </c>
      <c r="S170">
        <v>16.7</v>
      </c>
      <c r="T170">
        <v>60.6</v>
      </c>
      <c r="U170">
        <v>6.9</v>
      </c>
      <c r="V170" s="162" t="str">
        <f t="shared" si="24"/>
        <v>6</v>
      </c>
      <c r="W170" s="162" t="str">
        <f t="shared" si="25"/>
        <v>-8</v>
      </c>
      <c r="X170" s="70">
        <f t="shared" si="26"/>
        <v>80</v>
      </c>
      <c r="Y170" s="162"/>
    </row>
    <row r="171" spans="1:25" x14ac:dyDescent="0.3">
      <c r="A171">
        <v>170</v>
      </c>
      <c r="B171" t="s">
        <v>465</v>
      </c>
      <c r="C171" t="s">
        <v>141</v>
      </c>
      <c r="D171">
        <v>21</v>
      </c>
      <c r="E171" s="163" t="s">
        <v>778</v>
      </c>
      <c r="F171" s="2">
        <v>219</v>
      </c>
      <c r="G171" s="2" t="s">
        <v>623</v>
      </c>
      <c r="H171" t="s">
        <v>612</v>
      </c>
      <c r="I171">
        <v>2021</v>
      </c>
      <c r="J171">
        <v>2</v>
      </c>
      <c r="K171">
        <v>31</v>
      </c>
      <c r="L171">
        <v>3</v>
      </c>
      <c r="M171">
        <v>0.7</v>
      </c>
      <c r="N171">
        <v>0</v>
      </c>
      <c r="O171">
        <v>0</v>
      </c>
      <c r="P171">
        <v>44.4</v>
      </c>
      <c r="Q171">
        <v>0</v>
      </c>
      <c r="R171">
        <v>0</v>
      </c>
      <c r="S171">
        <v>15</v>
      </c>
      <c r="T171">
        <v>33.299999999999997</v>
      </c>
      <c r="U171">
        <v>0</v>
      </c>
      <c r="V171" s="162" t="str">
        <f t="shared" si="24"/>
        <v>6</v>
      </c>
      <c r="W171" s="162" t="str">
        <f t="shared" si="25"/>
        <v>-9</v>
      </c>
      <c r="X171" s="70">
        <f t="shared" si="26"/>
        <v>81</v>
      </c>
      <c r="Y171" s="162"/>
    </row>
    <row r="172" spans="1:25" x14ac:dyDescent="0.3">
      <c r="A172">
        <v>171</v>
      </c>
      <c r="B172" t="s">
        <v>463</v>
      </c>
      <c r="C172" t="s">
        <v>139</v>
      </c>
      <c r="D172">
        <v>34</v>
      </c>
      <c r="E172" s="163" t="s">
        <v>782</v>
      </c>
      <c r="F172" s="2">
        <v>175</v>
      </c>
      <c r="G172" s="2" t="s">
        <v>666</v>
      </c>
      <c r="H172" t="s">
        <v>612</v>
      </c>
      <c r="I172" t="s">
        <v>610</v>
      </c>
      <c r="J172" t="s">
        <v>610</v>
      </c>
      <c r="K172" t="s">
        <v>610</v>
      </c>
      <c r="L172">
        <v>5</v>
      </c>
      <c r="M172">
        <v>0.8</v>
      </c>
      <c r="N172">
        <v>0.4</v>
      </c>
      <c r="O172">
        <v>0.4</v>
      </c>
      <c r="P172">
        <v>-38.200000000000003</v>
      </c>
      <c r="Q172">
        <v>0</v>
      </c>
      <c r="R172">
        <v>8.3000000000000007</v>
      </c>
      <c r="S172">
        <v>20</v>
      </c>
      <c r="T172">
        <v>25</v>
      </c>
      <c r="U172">
        <v>16.7</v>
      </c>
      <c r="V172" s="162" t="str">
        <f t="shared" si="24"/>
        <v>6</v>
      </c>
      <c r="W172" s="162" t="str">
        <f t="shared" si="25"/>
        <v>-0</v>
      </c>
      <c r="X172" s="70">
        <f t="shared" si="26"/>
        <v>72</v>
      </c>
      <c r="Y172" s="162"/>
    </row>
    <row r="173" spans="1:25" x14ac:dyDescent="0.3">
      <c r="A173">
        <v>172</v>
      </c>
      <c r="B173" t="s">
        <v>585</v>
      </c>
      <c r="C173" t="s">
        <v>71</v>
      </c>
      <c r="D173">
        <v>28</v>
      </c>
      <c r="E173" s="163" t="s">
        <v>777</v>
      </c>
      <c r="F173" s="2">
        <v>250</v>
      </c>
      <c r="G173" s="2" t="s">
        <v>678</v>
      </c>
      <c r="H173" t="s">
        <v>612</v>
      </c>
      <c r="I173" t="s">
        <v>610</v>
      </c>
      <c r="J173" t="s">
        <v>610</v>
      </c>
      <c r="K173" t="s">
        <v>610</v>
      </c>
      <c r="L173">
        <v>1</v>
      </c>
      <c r="M173">
        <v>3</v>
      </c>
      <c r="N173">
        <v>0</v>
      </c>
      <c r="O173">
        <v>0</v>
      </c>
      <c r="P173">
        <v>-158.30000000000001</v>
      </c>
      <c r="Q173">
        <v>0</v>
      </c>
      <c r="R173">
        <v>0</v>
      </c>
      <c r="S173">
        <v>50</v>
      </c>
      <c r="T173">
        <v>75</v>
      </c>
      <c r="U173">
        <v>0</v>
      </c>
      <c r="V173" s="162" t="str">
        <f t="shared" si="24"/>
        <v>6</v>
      </c>
      <c r="W173" s="162" t="str">
        <f t="shared" si="25"/>
        <v>-5</v>
      </c>
      <c r="X173" s="70">
        <f t="shared" si="26"/>
        <v>77</v>
      </c>
      <c r="Y173" s="162"/>
    </row>
    <row r="174" spans="1:25" x14ac:dyDescent="0.3">
      <c r="A174">
        <v>173</v>
      </c>
      <c r="B174" t="s">
        <v>245</v>
      </c>
      <c r="C174" t="s">
        <v>135</v>
      </c>
      <c r="D174">
        <v>25</v>
      </c>
      <c r="E174" s="163" t="s">
        <v>775</v>
      </c>
      <c r="F174" s="2">
        <v>240</v>
      </c>
      <c r="G174" s="2" t="s">
        <v>623</v>
      </c>
      <c r="H174" t="s">
        <v>643</v>
      </c>
      <c r="I174">
        <v>2016</v>
      </c>
      <c r="J174">
        <v>2</v>
      </c>
      <c r="K174">
        <v>32</v>
      </c>
      <c r="L174">
        <v>16</v>
      </c>
      <c r="M174">
        <v>9.9</v>
      </c>
      <c r="N174">
        <v>11.1</v>
      </c>
      <c r="O174">
        <v>1.4</v>
      </c>
      <c r="P174">
        <v>-3.1</v>
      </c>
      <c r="Q174">
        <v>9.9</v>
      </c>
      <c r="R174">
        <v>24</v>
      </c>
      <c r="S174">
        <v>15</v>
      </c>
      <c r="T174">
        <v>60.8</v>
      </c>
      <c r="U174">
        <v>6.9</v>
      </c>
      <c r="V174" s="162" t="str">
        <f t="shared" si="24"/>
        <v>7</v>
      </c>
      <c r="W174" s="162" t="str">
        <f t="shared" si="25"/>
        <v>-0</v>
      </c>
      <c r="X174" s="70">
        <f t="shared" si="26"/>
        <v>84</v>
      </c>
      <c r="Y174" s="162"/>
    </row>
    <row r="175" spans="1:25" x14ac:dyDescent="0.3">
      <c r="A175">
        <v>174</v>
      </c>
      <c r="B175" t="s">
        <v>581</v>
      </c>
      <c r="C175" t="s">
        <v>102</v>
      </c>
      <c r="D175">
        <v>20</v>
      </c>
      <c r="E175" s="163" t="s">
        <v>789</v>
      </c>
      <c r="F175" s="2">
        <v>195</v>
      </c>
      <c r="G175" s="2" t="s">
        <v>671</v>
      </c>
      <c r="H175" t="s">
        <v>612</v>
      </c>
      <c r="I175">
        <v>2022</v>
      </c>
      <c r="J175">
        <v>2</v>
      </c>
      <c r="K175">
        <v>53</v>
      </c>
      <c r="L175">
        <v>2</v>
      </c>
      <c r="M175">
        <v>0</v>
      </c>
      <c r="N175">
        <v>0.5</v>
      </c>
      <c r="O175">
        <v>0.5</v>
      </c>
      <c r="P175">
        <v>-8.3000000000000007</v>
      </c>
      <c r="Q175">
        <v>0</v>
      </c>
      <c r="R175">
        <v>16.7</v>
      </c>
      <c r="S175">
        <v>25</v>
      </c>
      <c r="T175">
        <v>0</v>
      </c>
      <c r="U175">
        <v>20</v>
      </c>
      <c r="V175" s="162" t="str">
        <f t="shared" si="24"/>
        <v>6</v>
      </c>
      <c r="W175" s="162" t="str">
        <f t="shared" si="25"/>
        <v>-1</v>
      </c>
      <c r="X175" s="70">
        <f t="shared" si="26"/>
        <v>73</v>
      </c>
      <c r="Y175" s="162"/>
    </row>
    <row r="176" spans="1:25" x14ac:dyDescent="0.3">
      <c r="A176">
        <v>175</v>
      </c>
      <c r="B176" t="s">
        <v>439</v>
      </c>
      <c r="C176" t="s">
        <v>119</v>
      </c>
      <c r="D176">
        <v>20</v>
      </c>
      <c r="E176" s="163" t="s">
        <v>778</v>
      </c>
      <c r="F176" s="2">
        <v>203</v>
      </c>
      <c r="G176" s="2" t="s">
        <v>669</v>
      </c>
      <c r="H176" t="s">
        <v>612</v>
      </c>
      <c r="I176">
        <v>2021</v>
      </c>
      <c r="J176">
        <v>2</v>
      </c>
      <c r="K176">
        <v>37</v>
      </c>
      <c r="L176">
        <v>14</v>
      </c>
      <c r="M176">
        <v>2.5</v>
      </c>
      <c r="N176">
        <v>2.1</v>
      </c>
      <c r="O176">
        <v>0.6</v>
      </c>
      <c r="P176">
        <v>0.6</v>
      </c>
      <c r="Q176">
        <v>4.9000000000000004</v>
      </c>
      <c r="R176">
        <v>13.2</v>
      </c>
      <c r="S176">
        <v>13.5</v>
      </c>
      <c r="T176">
        <v>41.7</v>
      </c>
      <c r="U176">
        <v>7.8</v>
      </c>
      <c r="V176" s="162" t="str">
        <f t="shared" si="24"/>
        <v>6</v>
      </c>
      <c r="W176" s="162" t="str">
        <f t="shared" si="25"/>
        <v>-9</v>
      </c>
      <c r="X176" s="70">
        <f t="shared" si="26"/>
        <v>81</v>
      </c>
      <c r="Y176" s="162"/>
    </row>
    <row r="177" spans="1:25" x14ac:dyDescent="0.3">
      <c r="A177">
        <v>176</v>
      </c>
      <c r="B177" t="s">
        <v>91</v>
      </c>
      <c r="C177" t="s">
        <v>92</v>
      </c>
      <c r="D177">
        <v>23</v>
      </c>
      <c r="E177" s="163" t="s">
        <v>787</v>
      </c>
      <c r="F177" s="2">
        <v>174</v>
      </c>
      <c r="G177" s="2" t="s">
        <v>660</v>
      </c>
      <c r="H177" t="s">
        <v>612</v>
      </c>
      <c r="I177">
        <v>2019</v>
      </c>
      <c r="J177">
        <v>1</v>
      </c>
      <c r="K177">
        <v>2</v>
      </c>
      <c r="L177">
        <v>14</v>
      </c>
      <c r="M177">
        <v>28.6</v>
      </c>
      <c r="N177">
        <v>6.2</v>
      </c>
      <c r="O177">
        <v>7.1</v>
      </c>
      <c r="P177">
        <v>6.6</v>
      </c>
      <c r="Q177">
        <v>3.5</v>
      </c>
      <c r="R177">
        <v>13.9</v>
      </c>
      <c r="S177">
        <v>35.1</v>
      </c>
      <c r="T177">
        <v>56.9</v>
      </c>
      <c r="U177">
        <v>37.4</v>
      </c>
      <c r="V177" s="162" t="str">
        <f t="shared" si="24"/>
        <v>6</v>
      </c>
      <c r="W177" s="162" t="str">
        <f t="shared" si="25"/>
        <v>-2</v>
      </c>
      <c r="X177" s="70">
        <f t="shared" si="26"/>
        <v>74</v>
      </c>
      <c r="Y177" s="162"/>
    </row>
    <row r="178" spans="1:25" x14ac:dyDescent="0.3">
      <c r="A178">
        <v>177</v>
      </c>
      <c r="B178" t="s">
        <v>367</v>
      </c>
      <c r="C178" t="s">
        <v>100</v>
      </c>
      <c r="D178">
        <v>32</v>
      </c>
      <c r="E178" s="163" t="s">
        <v>778</v>
      </c>
      <c r="F178" s="2">
        <v>227</v>
      </c>
      <c r="G178" s="2" t="s">
        <v>671</v>
      </c>
      <c r="H178" t="s">
        <v>612</v>
      </c>
      <c r="I178" t="s">
        <v>610</v>
      </c>
      <c r="J178" t="s">
        <v>610</v>
      </c>
      <c r="K178" t="s">
        <v>610</v>
      </c>
      <c r="L178">
        <v>13</v>
      </c>
      <c r="M178">
        <v>5.3</v>
      </c>
      <c r="N178">
        <v>4.4000000000000004</v>
      </c>
      <c r="O178">
        <v>0.8</v>
      </c>
      <c r="P178">
        <v>-5.9</v>
      </c>
      <c r="Q178">
        <v>9.3000000000000007</v>
      </c>
      <c r="R178">
        <v>14.3</v>
      </c>
      <c r="S178">
        <v>14.6</v>
      </c>
      <c r="T178">
        <v>50.4</v>
      </c>
      <c r="U178">
        <v>6.6</v>
      </c>
      <c r="V178" s="162" t="str">
        <f t="shared" si="24"/>
        <v>6</v>
      </c>
      <c r="W178" s="162" t="str">
        <f t="shared" si="25"/>
        <v>-9</v>
      </c>
      <c r="X178" s="70">
        <f t="shared" si="26"/>
        <v>81</v>
      </c>
      <c r="Y178" s="162"/>
    </row>
    <row r="179" spans="1:25" x14ac:dyDescent="0.3">
      <c r="A179">
        <v>178</v>
      </c>
      <c r="B179" t="s">
        <v>344</v>
      </c>
      <c r="C179" t="s">
        <v>88</v>
      </c>
      <c r="D179">
        <v>34</v>
      </c>
      <c r="E179" s="163" t="s">
        <v>775</v>
      </c>
      <c r="F179" s="2">
        <v>270</v>
      </c>
      <c r="G179" s="2" t="s">
        <v>657</v>
      </c>
      <c r="H179" t="s">
        <v>612</v>
      </c>
      <c r="I179">
        <v>2008</v>
      </c>
      <c r="J179">
        <v>1</v>
      </c>
      <c r="K179">
        <v>18</v>
      </c>
      <c r="L179">
        <v>11</v>
      </c>
      <c r="M179">
        <v>4.7</v>
      </c>
      <c r="N179">
        <v>3.1</v>
      </c>
      <c r="O179">
        <v>0.3</v>
      </c>
      <c r="P179">
        <v>-7.7</v>
      </c>
      <c r="Q179">
        <v>9.6</v>
      </c>
      <c r="R179">
        <v>20</v>
      </c>
      <c r="S179">
        <v>23.3</v>
      </c>
      <c r="T179">
        <v>56.1</v>
      </c>
      <c r="U179">
        <v>4.5</v>
      </c>
      <c r="V179" s="162" t="str">
        <f t="shared" si="24"/>
        <v>7</v>
      </c>
      <c r="W179" s="162" t="str">
        <f t="shared" si="25"/>
        <v>-0</v>
      </c>
      <c r="X179" s="70">
        <f t="shared" si="26"/>
        <v>84</v>
      </c>
      <c r="Y179" s="162"/>
    </row>
    <row r="180" spans="1:25" x14ac:dyDescent="0.3">
      <c r="A180">
        <v>179</v>
      </c>
      <c r="B180" t="s">
        <v>221</v>
      </c>
      <c r="C180" t="s">
        <v>146</v>
      </c>
      <c r="D180">
        <v>19</v>
      </c>
      <c r="E180" s="163" t="s">
        <v>779</v>
      </c>
      <c r="F180" s="2">
        <v>220</v>
      </c>
      <c r="G180" s="2" t="s">
        <v>669</v>
      </c>
      <c r="H180" t="s">
        <v>612</v>
      </c>
      <c r="I180">
        <v>2022</v>
      </c>
      <c r="J180">
        <v>1</v>
      </c>
      <c r="K180">
        <v>3</v>
      </c>
      <c r="L180">
        <v>15</v>
      </c>
      <c r="M180">
        <v>10.199999999999999</v>
      </c>
      <c r="N180">
        <v>6.9</v>
      </c>
      <c r="O180">
        <v>0.8</v>
      </c>
      <c r="P180">
        <v>-16</v>
      </c>
      <c r="Q180">
        <v>4.0999999999999996</v>
      </c>
      <c r="R180">
        <v>17.600000000000001</v>
      </c>
      <c r="S180">
        <v>17.600000000000001</v>
      </c>
      <c r="T180">
        <v>43.9</v>
      </c>
      <c r="U180">
        <v>4.0999999999999996</v>
      </c>
      <c r="V180" s="162" t="str">
        <f t="shared" si="24"/>
        <v>6</v>
      </c>
      <c r="W180" s="162" t="str">
        <f t="shared" si="25"/>
        <v>11</v>
      </c>
      <c r="X180" s="70">
        <f t="shared" si="26"/>
        <v>83</v>
      </c>
      <c r="Y180" s="162"/>
    </row>
    <row r="181" spans="1:25" x14ac:dyDescent="0.3">
      <c r="A181">
        <v>180</v>
      </c>
      <c r="B181" t="s">
        <v>454</v>
      </c>
      <c r="C181" t="s">
        <v>96</v>
      </c>
      <c r="D181">
        <v>20</v>
      </c>
      <c r="E181" s="163" t="s">
        <v>780</v>
      </c>
      <c r="F181" s="2">
        <v>200</v>
      </c>
      <c r="G181" s="2" t="s">
        <v>622</v>
      </c>
      <c r="H181" t="s">
        <v>612</v>
      </c>
      <c r="I181">
        <v>2022</v>
      </c>
      <c r="J181">
        <v>2</v>
      </c>
      <c r="K181">
        <v>57</v>
      </c>
      <c r="L181">
        <v>8</v>
      </c>
      <c r="M181">
        <v>2.9</v>
      </c>
      <c r="N181">
        <v>2.5</v>
      </c>
      <c r="O181">
        <v>1</v>
      </c>
      <c r="P181">
        <v>14.1</v>
      </c>
      <c r="Q181">
        <v>7.7</v>
      </c>
      <c r="R181">
        <v>18.8</v>
      </c>
      <c r="S181">
        <v>13.2</v>
      </c>
      <c r="T181">
        <v>58.6</v>
      </c>
      <c r="U181">
        <v>16</v>
      </c>
      <c r="V181" s="162" t="str">
        <f t="shared" si="24"/>
        <v>6</v>
      </c>
      <c r="W181" s="162" t="str">
        <f t="shared" si="25"/>
        <v>-7</v>
      </c>
      <c r="X181" s="70">
        <f t="shared" si="26"/>
        <v>79</v>
      </c>
      <c r="Y181" s="162"/>
    </row>
    <row r="182" spans="1:25" x14ac:dyDescent="0.3">
      <c r="A182">
        <v>181</v>
      </c>
      <c r="B182" t="s">
        <v>477</v>
      </c>
      <c r="C182" t="s">
        <v>139</v>
      </c>
      <c r="D182">
        <v>25</v>
      </c>
      <c r="E182" s="163" t="s">
        <v>780</v>
      </c>
      <c r="F182" s="2">
        <v>225</v>
      </c>
      <c r="G182" s="2" t="s">
        <v>613</v>
      </c>
      <c r="H182" t="s">
        <v>639</v>
      </c>
      <c r="I182" t="s">
        <v>610</v>
      </c>
      <c r="J182" t="s">
        <v>610</v>
      </c>
      <c r="K182" t="s">
        <v>610</v>
      </c>
      <c r="L182">
        <v>3</v>
      </c>
      <c r="M182">
        <v>0</v>
      </c>
      <c r="N182">
        <v>1</v>
      </c>
      <c r="O182">
        <v>0</v>
      </c>
      <c r="P182">
        <v>-52.6</v>
      </c>
      <c r="Q182">
        <v>14.3</v>
      </c>
      <c r="R182">
        <v>20</v>
      </c>
      <c r="S182">
        <v>9.5</v>
      </c>
      <c r="T182">
        <v>0</v>
      </c>
      <c r="U182">
        <v>0</v>
      </c>
      <c r="V182" s="162" t="str">
        <f t="shared" si="24"/>
        <v>6</v>
      </c>
      <c r="W182" s="162" t="str">
        <f t="shared" si="25"/>
        <v>-7</v>
      </c>
      <c r="X182" s="70">
        <f t="shared" si="26"/>
        <v>79</v>
      </c>
      <c r="Y182" s="162"/>
    </row>
    <row r="183" spans="1:25" x14ac:dyDescent="0.3">
      <c r="A183">
        <v>182</v>
      </c>
      <c r="B183" t="s">
        <v>478</v>
      </c>
      <c r="C183" t="s">
        <v>88</v>
      </c>
      <c r="D183">
        <v>20</v>
      </c>
      <c r="E183" s="163" t="s">
        <v>784</v>
      </c>
      <c r="F183" s="2">
        <v>198</v>
      </c>
      <c r="G183" s="2" t="s">
        <v>623</v>
      </c>
      <c r="H183" t="s">
        <v>612</v>
      </c>
      <c r="I183">
        <v>2022</v>
      </c>
      <c r="J183">
        <v>2</v>
      </c>
      <c r="K183">
        <v>37</v>
      </c>
      <c r="L183">
        <v>3</v>
      </c>
      <c r="M183">
        <v>0</v>
      </c>
      <c r="N183">
        <v>0.7</v>
      </c>
      <c r="O183">
        <v>0.3</v>
      </c>
      <c r="P183">
        <v>22.7</v>
      </c>
      <c r="Q183">
        <v>0</v>
      </c>
      <c r="R183">
        <v>18.2</v>
      </c>
      <c r="S183">
        <v>25</v>
      </c>
      <c r="T183">
        <v>0</v>
      </c>
      <c r="U183">
        <v>10</v>
      </c>
      <c r="V183" s="162" t="str">
        <f t="shared" si="24"/>
        <v>6</v>
      </c>
      <c r="W183" s="162" t="str">
        <f t="shared" si="25"/>
        <v>-3</v>
      </c>
      <c r="X183" s="70">
        <f t="shared" si="26"/>
        <v>75</v>
      </c>
      <c r="Y183" s="162"/>
    </row>
    <row r="184" spans="1:25" x14ac:dyDescent="0.3">
      <c r="A184">
        <v>183</v>
      </c>
      <c r="B184" t="s">
        <v>175</v>
      </c>
      <c r="C184" t="s">
        <v>122</v>
      </c>
      <c r="D184">
        <v>20</v>
      </c>
      <c r="E184" s="163" t="s">
        <v>785</v>
      </c>
      <c r="F184" s="2">
        <v>195</v>
      </c>
      <c r="G184" s="2" t="s">
        <v>710</v>
      </c>
      <c r="H184" t="s">
        <v>612</v>
      </c>
      <c r="I184">
        <v>2022</v>
      </c>
      <c r="J184">
        <v>1</v>
      </c>
      <c r="K184">
        <v>5</v>
      </c>
      <c r="L184">
        <v>16</v>
      </c>
      <c r="M184">
        <v>16.3</v>
      </c>
      <c r="N184">
        <v>4.9000000000000004</v>
      </c>
      <c r="O184">
        <v>4.2</v>
      </c>
      <c r="P184">
        <v>-10.4</v>
      </c>
      <c r="Q184">
        <v>3.5</v>
      </c>
      <c r="R184">
        <v>11.1</v>
      </c>
      <c r="S184">
        <v>23.1</v>
      </c>
      <c r="T184">
        <v>51.7</v>
      </c>
      <c r="U184">
        <v>22</v>
      </c>
      <c r="V184" s="162" t="str">
        <f t="shared" si="24"/>
        <v>6</v>
      </c>
      <c r="W184" s="162" t="str">
        <f t="shared" si="25"/>
        <v>-4</v>
      </c>
      <c r="X184" s="70">
        <f t="shared" si="26"/>
        <v>76</v>
      </c>
      <c r="Y184" s="162"/>
    </row>
    <row r="185" spans="1:25" x14ac:dyDescent="0.3">
      <c r="A185">
        <v>184</v>
      </c>
      <c r="B185" t="s">
        <v>62</v>
      </c>
      <c r="C185" t="s">
        <v>58</v>
      </c>
      <c r="D185">
        <v>22</v>
      </c>
      <c r="E185" s="163" t="s">
        <v>778</v>
      </c>
      <c r="F185" s="2">
        <v>185</v>
      </c>
      <c r="G185" s="2" t="s">
        <v>681</v>
      </c>
      <c r="H185" t="s">
        <v>612</v>
      </c>
      <c r="I185">
        <v>2020</v>
      </c>
      <c r="J185">
        <v>1</v>
      </c>
      <c r="K185">
        <v>28</v>
      </c>
      <c r="L185">
        <v>15</v>
      </c>
      <c r="M185">
        <v>11.1</v>
      </c>
      <c r="N185">
        <v>3.7</v>
      </c>
      <c r="O185">
        <v>1.2</v>
      </c>
      <c r="P185">
        <v>-0.8</v>
      </c>
      <c r="Q185">
        <v>5.6</v>
      </c>
      <c r="R185">
        <v>6.3</v>
      </c>
      <c r="S185">
        <v>14.6</v>
      </c>
      <c r="T185">
        <v>62</v>
      </c>
      <c r="U185">
        <v>5.4</v>
      </c>
      <c r="V185" s="162" t="str">
        <f t="shared" si="24"/>
        <v>6</v>
      </c>
      <c r="W185" s="162" t="str">
        <f t="shared" si="25"/>
        <v>-9</v>
      </c>
      <c r="X185" s="70">
        <f t="shared" si="26"/>
        <v>81</v>
      </c>
      <c r="Y185" s="162"/>
    </row>
    <row r="186" spans="1:25" x14ac:dyDescent="0.3">
      <c r="A186">
        <v>185</v>
      </c>
      <c r="B186" t="s">
        <v>412</v>
      </c>
      <c r="C186" t="s">
        <v>106</v>
      </c>
      <c r="D186">
        <v>20</v>
      </c>
      <c r="E186" s="163" t="s">
        <v>785</v>
      </c>
      <c r="F186" s="2">
        <v>202</v>
      </c>
      <c r="G186" s="2" t="s">
        <v>618</v>
      </c>
      <c r="H186" t="s">
        <v>612</v>
      </c>
      <c r="I186">
        <v>2021</v>
      </c>
      <c r="J186">
        <v>1</v>
      </c>
      <c r="K186">
        <v>28</v>
      </c>
      <c r="L186">
        <v>2</v>
      </c>
      <c r="M186">
        <v>2.5</v>
      </c>
      <c r="N186">
        <v>1</v>
      </c>
      <c r="O186">
        <v>0</v>
      </c>
      <c r="P186">
        <v>-36.5</v>
      </c>
      <c r="Q186">
        <v>20</v>
      </c>
      <c r="R186">
        <v>16.7</v>
      </c>
      <c r="S186">
        <v>40</v>
      </c>
      <c r="T186">
        <v>64.400000000000006</v>
      </c>
      <c r="U186">
        <v>0</v>
      </c>
      <c r="V186" s="162" t="str">
        <f t="shared" si="24"/>
        <v>6</v>
      </c>
      <c r="W186" s="162" t="str">
        <f t="shared" si="25"/>
        <v>-4</v>
      </c>
      <c r="X186" s="70">
        <f t="shared" si="26"/>
        <v>76</v>
      </c>
      <c r="Y186" s="162"/>
    </row>
    <row r="187" spans="1:25" x14ac:dyDescent="0.3">
      <c r="A187">
        <v>186</v>
      </c>
      <c r="B187" t="s">
        <v>272</v>
      </c>
      <c r="C187" t="s">
        <v>146</v>
      </c>
      <c r="D187">
        <v>27</v>
      </c>
      <c r="E187" s="163" t="s">
        <v>777</v>
      </c>
      <c r="F187" s="2">
        <v>230</v>
      </c>
      <c r="G187" s="2" t="s">
        <v>673</v>
      </c>
      <c r="H187" t="s">
        <v>612</v>
      </c>
      <c r="I187" t="s">
        <v>610</v>
      </c>
      <c r="J187" t="s">
        <v>610</v>
      </c>
      <c r="K187" t="s">
        <v>610</v>
      </c>
      <c r="L187">
        <v>3</v>
      </c>
      <c r="M187">
        <v>8.3000000000000007</v>
      </c>
      <c r="N187">
        <v>4.3</v>
      </c>
      <c r="O187">
        <v>3.3</v>
      </c>
      <c r="P187">
        <v>-6.9</v>
      </c>
      <c r="Q187">
        <v>9.8000000000000007</v>
      </c>
      <c r="R187">
        <v>8.1999999999999993</v>
      </c>
      <c r="S187">
        <v>15.8</v>
      </c>
      <c r="T187">
        <v>57.4</v>
      </c>
      <c r="U187">
        <v>22.2</v>
      </c>
      <c r="V187" s="162" t="str">
        <f t="shared" si="24"/>
        <v>6</v>
      </c>
      <c r="W187" s="162" t="str">
        <f t="shared" si="25"/>
        <v>-5</v>
      </c>
      <c r="X187" s="70">
        <f t="shared" si="26"/>
        <v>77</v>
      </c>
      <c r="Y187" s="162"/>
    </row>
    <row r="188" spans="1:25" x14ac:dyDescent="0.3">
      <c r="A188">
        <v>187</v>
      </c>
      <c r="B188" t="s">
        <v>300</v>
      </c>
      <c r="C188" t="s">
        <v>92</v>
      </c>
      <c r="D188">
        <v>21</v>
      </c>
      <c r="E188" s="163" t="s">
        <v>780</v>
      </c>
      <c r="F188" s="2">
        <v>235</v>
      </c>
      <c r="G188" s="2" t="s">
        <v>666</v>
      </c>
      <c r="H188" t="s">
        <v>612</v>
      </c>
      <c r="I188">
        <v>2022</v>
      </c>
      <c r="J188">
        <v>1</v>
      </c>
      <c r="K188">
        <v>19</v>
      </c>
      <c r="L188">
        <v>12</v>
      </c>
      <c r="M188">
        <v>5.2</v>
      </c>
      <c r="N188">
        <v>3.4</v>
      </c>
      <c r="O188">
        <v>0.8</v>
      </c>
      <c r="P188">
        <v>-1.6</v>
      </c>
      <c r="Q188">
        <v>4.0999999999999996</v>
      </c>
      <c r="R188">
        <v>13.4</v>
      </c>
      <c r="S188">
        <v>11.8</v>
      </c>
      <c r="T188">
        <v>59.4</v>
      </c>
      <c r="U188">
        <v>5.6</v>
      </c>
      <c r="V188" s="162" t="str">
        <f t="shared" si="24"/>
        <v>6</v>
      </c>
      <c r="W188" s="162" t="str">
        <f t="shared" si="25"/>
        <v>-7</v>
      </c>
      <c r="X188" s="70">
        <f t="shared" si="26"/>
        <v>79</v>
      </c>
      <c r="Y188" s="162"/>
    </row>
    <row r="189" spans="1:25" x14ac:dyDescent="0.3">
      <c r="A189">
        <v>188</v>
      </c>
      <c r="B189" t="s">
        <v>189</v>
      </c>
      <c r="C189" t="s">
        <v>116</v>
      </c>
      <c r="D189">
        <v>27</v>
      </c>
      <c r="E189" s="163" t="s">
        <v>788</v>
      </c>
      <c r="F189" s="2">
        <v>245</v>
      </c>
      <c r="G189" s="2" t="s">
        <v>682</v>
      </c>
      <c r="H189" t="s">
        <v>711</v>
      </c>
      <c r="I189">
        <v>2016</v>
      </c>
      <c r="J189">
        <v>1</v>
      </c>
      <c r="K189">
        <v>9</v>
      </c>
      <c r="L189">
        <v>16</v>
      </c>
      <c r="M189">
        <v>13.2</v>
      </c>
      <c r="N189">
        <v>9.9</v>
      </c>
      <c r="O189">
        <v>3.7</v>
      </c>
      <c r="P189">
        <v>-9.1</v>
      </c>
      <c r="Q189">
        <v>12.8</v>
      </c>
      <c r="R189">
        <v>22.1</v>
      </c>
      <c r="S189">
        <v>18.399999999999999</v>
      </c>
      <c r="T189">
        <v>63.9</v>
      </c>
      <c r="U189">
        <v>19</v>
      </c>
      <c r="V189" s="162" t="str">
        <f t="shared" si="24"/>
        <v>7</v>
      </c>
      <c r="W189" s="162" t="str">
        <f t="shared" si="25"/>
        <v>-1</v>
      </c>
      <c r="X189" s="70">
        <f t="shared" si="26"/>
        <v>85</v>
      </c>
      <c r="Y189" s="162"/>
    </row>
    <row r="190" spans="1:25" x14ac:dyDescent="0.3">
      <c r="A190">
        <v>189</v>
      </c>
      <c r="B190" t="s">
        <v>159</v>
      </c>
      <c r="C190" t="s">
        <v>157</v>
      </c>
      <c r="D190">
        <v>26</v>
      </c>
      <c r="E190" s="163" t="s">
        <v>787</v>
      </c>
      <c r="F190" s="2">
        <v>190</v>
      </c>
      <c r="G190" s="2" t="s">
        <v>691</v>
      </c>
      <c r="H190" t="s">
        <v>612</v>
      </c>
      <c r="I190">
        <v>2018</v>
      </c>
      <c r="J190">
        <v>2</v>
      </c>
      <c r="K190">
        <v>33</v>
      </c>
      <c r="L190">
        <v>16</v>
      </c>
      <c r="M190">
        <v>19.600000000000001</v>
      </c>
      <c r="N190">
        <v>3.7</v>
      </c>
      <c r="O190">
        <v>6.8</v>
      </c>
      <c r="P190">
        <v>-1.1000000000000001</v>
      </c>
      <c r="Q190">
        <v>1</v>
      </c>
      <c r="R190">
        <v>9.8000000000000007</v>
      </c>
      <c r="S190">
        <v>23.2</v>
      </c>
      <c r="T190">
        <v>58.1</v>
      </c>
      <c r="U190">
        <v>32.4</v>
      </c>
      <c r="V190" s="162" t="str">
        <f t="shared" si="24"/>
        <v>6</v>
      </c>
      <c r="W190" s="162" t="str">
        <f t="shared" si="25"/>
        <v>-2</v>
      </c>
      <c r="X190" s="70">
        <f t="shared" si="26"/>
        <v>74</v>
      </c>
      <c r="Y190" s="162"/>
    </row>
    <row r="191" spans="1:25" x14ac:dyDescent="0.3">
      <c r="A191">
        <v>190</v>
      </c>
      <c r="B191" t="s">
        <v>291</v>
      </c>
      <c r="C191" t="s">
        <v>122</v>
      </c>
      <c r="D191">
        <v>19</v>
      </c>
      <c r="E191" s="163" t="s">
        <v>779</v>
      </c>
      <c r="F191" s="2">
        <v>250</v>
      </c>
      <c r="G191" s="2" t="s">
        <v>686</v>
      </c>
      <c r="H191" t="s">
        <v>612</v>
      </c>
      <c r="I191">
        <v>2022</v>
      </c>
      <c r="J191">
        <v>1</v>
      </c>
      <c r="K191">
        <v>13</v>
      </c>
      <c r="L191">
        <v>14</v>
      </c>
      <c r="M191">
        <v>6.7</v>
      </c>
      <c r="N191">
        <v>7.4</v>
      </c>
      <c r="O191">
        <v>0.3</v>
      </c>
      <c r="P191">
        <v>-12.3</v>
      </c>
      <c r="Q191">
        <v>11.8</v>
      </c>
      <c r="R191">
        <v>20.8</v>
      </c>
      <c r="S191">
        <v>13.3</v>
      </c>
      <c r="T191">
        <v>55.6</v>
      </c>
      <c r="U191">
        <v>2.2000000000000002</v>
      </c>
      <c r="V191" s="162" t="str">
        <f t="shared" si="24"/>
        <v>6</v>
      </c>
      <c r="W191" s="162" t="str">
        <f t="shared" si="25"/>
        <v>11</v>
      </c>
      <c r="X191" s="70">
        <f t="shared" si="26"/>
        <v>83</v>
      </c>
      <c r="Y191" s="162"/>
    </row>
    <row r="192" spans="1:25" x14ac:dyDescent="0.3">
      <c r="A192">
        <v>191</v>
      </c>
      <c r="B192" t="s">
        <v>153</v>
      </c>
      <c r="C192" t="s">
        <v>146</v>
      </c>
      <c r="D192">
        <v>20</v>
      </c>
      <c r="E192" s="163" t="s">
        <v>785</v>
      </c>
      <c r="F192" s="2">
        <v>186</v>
      </c>
      <c r="G192" s="2" t="s">
        <v>623</v>
      </c>
      <c r="H192" t="s">
        <v>612</v>
      </c>
      <c r="I192">
        <v>2021</v>
      </c>
      <c r="J192">
        <v>1</v>
      </c>
      <c r="K192">
        <v>2</v>
      </c>
      <c r="L192">
        <v>16</v>
      </c>
      <c r="M192">
        <v>21.3</v>
      </c>
      <c r="N192">
        <v>4.4000000000000004</v>
      </c>
      <c r="O192">
        <v>3.4</v>
      </c>
      <c r="P192">
        <v>-10.7</v>
      </c>
      <c r="Q192">
        <v>1.5</v>
      </c>
      <c r="R192">
        <v>10.7</v>
      </c>
      <c r="S192">
        <v>26.7</v>
      </c>
      <c r="T192">
        <v>54.3</v>
      </c>
      <c r="U192">
        <v>17.399999999999999</v>
      </c>
      <c r="V192" s="162" t="str">
        <f t="shared" si="24"/>
        <v>6</v>
      </c>
      <c r="W192" s="162" t="str">
        <f t="shared" si="25"/>
        <v>-4</v>
      </c>
      <c r="X192" s="70">
        <f t="shared" si="26"/>
        <v>76</v>
      </c>
      <c r="Y192" s="162"/>
    </row>
    <row r="193" spans="1:25" x14ac:dyDescent="0.3">
      <c r="A193">
        <v>192</v>
      </c>
      <c r="B193" t="s">
        <v>353</v>
      </c>
      <c r="C193" t="s">
        <v>104</v>
      </c>
      <c r="D193">
        <v>20</v>
      </c>
      <c r="E193" s="163" t="s">
        <v>774</v>
      </c>
      <c r="F193" s="2">
        <v>219</v>
      </c>
      <c r="G193" s="2" t="s">
        <v>613</v>
      </c>
      <c r="H193" t="s">
        <v>612</v>
      </c>
      <c r="I193">
        <v>2021</v>
      </c>
      <c r="J193">
        <v>1</v>
      </c>
      <c r="K193">
        <v>20</v>
      </c>
      <c r="L193">
        <v>15</v>
      </c>
      <c r="M193">
        <v>4.5</v>
      </c>
      <c r="N193">
        <v>3.2</v>
      </c>
      <c r="O193">
        <v>0.7</v>
      </c>
      <c r="P193">
        <v>-1.3</v>
      </c>
      <c r="Q193">
        <v>3.4</v>
      </c>
      <c r="R193">
        <v>18.399999999999999</v>
      </c>
      <c r="S193">
        <v>14.8</v>
      </c>
      <c r="T193">
        <v>48.8</v>
      </c>
      <c r="U193">
        <v>6.5</v>
      </c>
      <c r="V193" s="162" t="str">
        <f t="shared" si="24"/>
        <v>6</v>
      </c>
      <c r="W193" s="162" t="str">
        <f t="shared" si="25"/>
        <v>-8</v>
      </c>
      <c r="X193" s="70">
        <f t="shared" si="26"/>
        <v>80</v>
      </c>
      <c r="Y193" s="162"/>
    </row>
    <row r="194" spans="1:25" x14ac:dyDescent="0.3">
      <c r="A194">
        <v>193</v>
      </c>
      <c r="B194" t="s">
        <v>236</v>
      </c>
      <c r="C194" t="s">
        <v>119</v>
      </c>
      <c r="D194">
        <v>24</v>
      </c>
      <c r="E194" s="163" t="s">
        <v>778</v>
      </c>
      <c r="F194" s="2">
        <v>205</v>
      </c>
      <c r="G194" s="2" t="s">
        <v>712</v>
      </c>
      <c r="H194" t="s">
        <v>612</v>
      </c>
      <c r="I194">
        <v>2019</v>
      </c>
      <c r="J194">
        <v>2</v>
      </c>
      <c r="K194">
        <v>52</v>
      </c>
      <c r="L194">
        <v>17</v>
      </c>
      <c r="M194">
        <v>9</v>
      </c>
      <c r="N194">
        <v>4.8</v>
      </c>
      <c r="O194">
        <v>2.2999999999999998</v>
      </c>
      <c r="P194">
        <v>-6.3</v>
      </c>
      <c r="Q194">
        <v>4</v>
      </c>
      <c r="R194">
        <v>13.9</v>
      </c>
      <c r="S194">
        <v>15.8</v>
      </c>
      <c r="T194">
        <v>53.5</v>
      </c>
      <c r="U194">
        <v>12.3</v>
      </c>
      <c r="V194" s="162" t="str">
        <f t="shared" si="24"/>
        <v>6</v>
      </c>
      <c r="W194" s="162" t="str">
        <f t="shared" si="25"/>
        <v>-9</v>
      </c>
      <c r="X194" s="70">
        <f t="shared" si="26"/>
        <v>81</v>
      </c>
      <c r="Y194" s="162"/>
    </row>
    <row r="195" spans="1:25" x14ac:dyDescent="0.3">
      <c r="A195">
        <v>194</v>
      </c>
      <c r="B195" t="s">
        <v>222</v>
      </c>
      <c r="C195" t="s">
        <v>131</v>
      </c>
      <c r="D195">
        <v>22</v>
      </c>
      <c r="E195" s="163" t="s">
        <v>778</v>
      </c>
      <c r="F195" s="2">
        <v>215</v>
      </c>
      <c r="G195" s="2" t="s">
        <v>617</v>
      </c>
      <c r="H195" t="s">
        <v>612</v>
      </c>
      <c r="I195">
        <v>2020</v>
      </c>
      <c r="J195">
        <v>1</v>
      </c>
      <c r="K195">
        <v>10</v>
      </c>
      <c r="L195">
        <v>14</v>
      </c>
      <c r="M195">
        <v>10.9</v>
      </c>
      <c r="N195">
        <v>8.3000000000000007</v>
      </c>
      <c r="O195">
        <v>1.3</v>
      </c>
      <c r="P195">
        <v>2.1</v>
      </c>
      <c r="Q195">
        <v>7.4</v>
      </c>
      <c r="R195">
        <v>23.9</v>
      </c>
      <c r="S195">
        <v>19.8</v>
      </c>
      <c r="T195">
        <v>52</v>
      </c>
      <c r="U195">
        <v>7.4</v>
      </c>
      <c r="V195" s="162" t="str">
        <f t="shared" ref="V195:V258" si="27">LEFT(E195,1)</f>
        <v>6</v>
      </c>
      <c r="W195" s="162" t="str">
        <f t="shared" ref="W195:W258" si="28">RIGHT(E195,2)</f>
        <v>-9</v>
      </c>
      <c r="X195" s="70">
        <f t="shared" ref="X195:X258" si="29">IF(LEFT(W195,1)="-",((V195*12)+(RIGHT(W195,1))),((V195*12)+W195))</f>
        <v>81</v>
      </c>
      <c r="Y195" s="162"/>
    </row>
    <row r="196" spans="1:25" x14ac:dyDescent="0.3">
      <c r="A196">
        <v>195</v>
      </c>
      <c r="B196" t="s">
        <v>219</v>
      </c>
      <c r="C196" t="s">
        <v>125</v>
      </c>
      <c r="D196">
        <v>21</v>
      </c>
      <c r="E196" s="163" t="s">
        <v>777</v>
      </c>
      <c r="F196" s="2">
        <v>205</v>
      </c>
      <c r="G196" s="2" t="s">
        <v>630</v>
      </c>
      <c r="H196" t="s">
        <v>612</v>
      </c>
      <c r="I196">
        <v>2021</v>
      </c>
      <c r="J196">
        <v>1</v>
      </c>
      <c r="K196">
        <v>5</v>
      </c>
      <c r="L196">
        <v>11</v>
      </c>
      <c r="M196">
        <v>13.5</v>
      </c>
      <c r="N196">
        <v>3.5</v>
      </c>
      <c r="O196">
        <v>5.5</v>
      </c>
      <c r="P196">
        <v>-3.6</v>
      </c>
      <c r="Q196">
        <v>3.9</v>
      </c>
      <c r="R196">
        <v>7.8</v>
      </c>
      <c r="S196">
        <v>23</v>
      </c>
      <c r="T196">
        <v>52.3</v>
      </c>
      <c r="U196">
        <v>26.2</v>
      </c>
      <c r="V196" s="162" t="str">
        <f t="shared" si="27"/>
        <v>6</v>
      </c>
      <c r="W196" s="162" t="str">
        <f t="shared" si="28"/>
        <v>-5</v>
      </c>
      <c r="X196" s="70">
        <f t="shared" si="29"/>
        <v>77</v>
      </c>
      <c r="Y196" s="162"/>
    </row>
    <row r="197" spans="1:25" x14ac:dyDescent="0.3">
      <c r="A197">
        <v>196</v>
      </c>
      <c r="B197" t="s">
        <v>262</v>
      </c>
      <c r="C197" t="s">
        <v>98</v>
      </c>
      <c r="D197">
        <v>21</v>
      </c>
      <c r="E197" s="163" t="s">
        <v>777</v>
      </c>
      <c r="F197" s="2">
        <v>211</v>
      </c>
      <c r="G197" s="2" t="s">
        <v>713</v>
      </c>
      <c r="H197" t="s">
        <v>612</v>
      </c>
      <c r="I197">
        <v>2022</v>
      </c>
      <c r="J197">
        <v>1</v>
      </c>
      <c r="K197">
        <v>12</v>
      </c>
      <c r="L197">
        <v>12</v>
      </c>
      <c r="M197">
        <v>9.1999999999999993</v>
      </c>
      <c r="N197">
        <v>2.9</v>
      </c>
      <c r="O197">
        <v>3.1</v>
      </c>
      <c r="P197">
        <v>-12.9</v>
      </c>
      <c r="Q197">
        <v>1.7</v>
      </c>
      <c r="R197">
        <v>10.1</v>
      </c>
      <c r="S197">
        <v>15.8</v>
      </c>
      <c r="T197">
        <v>58.8</v>
      </c>
      <c r="U197">
        <v>17.5</v>
      </c>
      <c r="V197" s="162" t="str">
        <f t="shared" si="27"/>
        <v>6</v>
      </c>
      <c r="W197" s="162" t="str">
        <f t="shared" si="28"/>
        <v>-5</v>
      </c>
      <c r="X197" s="70">
        <f t="shared" si="29"/>
        <v>77</v>
      </c>
      <c r="Y197" s="162"/>
    </row>
    <row r="198" spans="1:25" x14ac:dyDescent="0.3">
      <c r="A198">
        <v>197</v>
      </c>
      <c r="B198" t="s">
        <v>578</v>
      </c>
      <c r="C198" t="s">
        <v>137</v>
      </c>
      <c r="D198">
        <v>23</v>
      </c>
      <c r="E198" s="163" t="s">
        <v>781</v>
      </c>
      <c r="F198" s="2">
        <v>191</v>
      </c>
      <c r="G198" s="2" t="s">
        <v>714</v>
      </c>
      <c r="H198" t="s">
        <v>612</v>
      </c>
      <c r="I198" t="s">
        <v>610</v>
      </c>
      <c r="J198" t="s">
        <v>610</v>
      </c>
      <c r="K198" t="s">
        <v>610</v>
      </c>
      <c r="L198">
        <v>3</v>
      </c>
      <c r="M198">
        <v>2.2999999999999998</v>
      </c>
      <c r="N198">
        <v>2.2999999999999998</v>
      </c>
      <c r="O198">
        <v>0.3</v>
      </c>
      <c r="P198">
        <v>-19.399999999999999</v>
      </c>
      <c r="Q198">
        <v>4.2</v>
      </c>
      <c r="R198">
        <v>23.1</v>
      </c>
      <c r="S198">
        <v>13.6</v>
      </c>
      <c r="T198">
        <v>45.1</v>
      </c>
      <c r="U198">
        <v>5.9</v>
      </c>
      <c r="V198" s="162" t="str">
        <f t="shared" si="27"/>
        <v>6</v>
      </c>
      <c r="W198" s="162" t="str">
        <f t="shared" si="28"/>
        <v>-6</v>
      </c>
      <c r="X198" s="70">
        <f t="shared" si="29"/>
        <v>78</v>
      </c>
      <c r="Y198" s="162"/>
    </row>
    <row r="199" spans="1:25" x14ac:dyDescent="0.3">
      <c r="A199">
        <v>198</v>
      </c>
      <c r="B199" t="s">
        <v>193</v>
      </c>
      <c r="C199" t="s">
        <v>139</v>
      </c>
      <c r="D199">
        <v>25</v>
      </c>
      <c r="E199" s="163" t="s">
        <v>785</v>
      </c>
      <c r="F199" s="2">
        <v>215</v>
      </c>
      <c r="G199" s="2" t="s">
        <v>632</v>
      </c>
      <c r="H199" t="s">
        <v>609</v>
      </c>
      <c r="I199">
        <v>2016</v>
      </c>
      <c r="J199">
        <v>1</v>
      </c>
      <c r="K199">
        <v>7</v>
      </c>
      <c r="L199">
        <v>13</v>
      </c>
      <c r="M199">
        <v>16.5</v>
      </c>
      <c r="N199">
        <v>3.9</v>
      </c>
      <c r="O199">
        <v>4.5</v>
      </c>
      <c r="P199">
        <v>4.3</v>
      </c>
      <c r="Q199">
        <v>2.2000000000000002</v>
      </c>
      <c r="R199">
        <v>11.7</v>
      </c>
      <c r="S199">
        <v>27</v>
      </c>
      <c r="T199">
        <v>50.9</v>
      </c>
      <c r="U199">
        <v>22.1</v>
      </c>
      <c r="V199" s="162" t="str">
        <f t="shared" si="27"/>
        <v>6</v>
      </c>
      <c r="W199" s="162" t="str">
        <f t="shared" si="28"/>
        <v>-4</v>
      </c>
      <c r="X199" s="70">
        <f t="shared" si="29"/>
        <v>76</v>
      </c>
      <c r="Y199" s="162"/>
    </row>
    <row r="200" spans="1:25" x14ac:dyDescent="0.3">
      <c r="A200">
        <v>199</v>
      </c>
      <c r="B200" t="s">
        <v>322</v>
      </c>
      <c r="C200" t="s">
        <v>119</v>
      </c>
      <c r="D200">
        <v>22</v>
      </c>
      <c r="E200" s="163" t="s">
        <v>785</v>
      </c>
      <c r="F200" s="2">
        <v>190</v>
      </c>
      <c r="G200" s="2" t="s">
        <v>629</v>
      </c>
      <c r="H200" t="s">
        <v>612</v>
      </c>
      <c r="I200">
        <v>2021</v>
      </c>
      <c r="J200">
        <v>1</v>
      </c>
      <c r="K200">
        <v>11</v>
      </c>
      <c r="L200">
        <v>17</v>
      </c>
      <c r="M200">
        <v>5.3</v>
      </c>
      <c r="N200">
        <v>2.2000000000000002</v>
      </c>
      <c r="O200">
        <v>1.4</v>
      </c>
      <c r="P200">
        <v>-2.1</v>
      </c>
      <c r="Q200">
        <v>1.3</v>
      </c>
      <c r="R200">
        <v>10.4</v>
      </c>
      <c r="S200">
        <v>17.600000000000001</v>
      </c>
      <c r="T200">
        <v>41.7</v>
      </c>
      <c r="U200">
        <v>11</v>
      </c>
      <c r="V200" s="162" t="str">
        <f t="shared" si="27"/>
        <v>6</v>
      </c>
      <c r="W200" s="162" t="str">
        <f t="shared" si="28"/>
        <v>-4</v>
      </c>
      <c r="X200" s="70">
        <f t="shared" si="29"/>
        <v>76</v>
      </c>
      <c r="Y200" s="162"/>
    </row>
    <row r="201" spans="1:25" x14ac:dyDescent="0.3">
      <c r="A201">
        <v>200</v>
      </c>
      <c r="B201" t="s">
        <v>132</v>
      </c>
      <c r="C201" t="s">
        <v>106</v>
      </c>
      <c r="D201">
        <v>33</v>
      </c>
      <c r="E201" s="163" t="s">
        <v>777</v>
      </c>
      <c r="F201" s="2">
        <v>220</v>
      </c>
      <c r="G201" s="2" t="s">
        <v>715</v>
      </c>
      <c r="H201" t="s">
        <v>612</v>
      </c>
      <c r="I201">
        <v>2009</v>
      </c>
      <c r="J201">
        <v>1</v>
      </c>
      <c r="K201">
        <v>3</v>
      </c>
      <c r="L201">
        <v>9</v>
      </c>
      <c r="M201">
        <v>22</v>
      </c>
      <c r="N201">
        <v>7</v>
      </c>
      <c r="O201">
        <v>10</v>
      </c>
      <c r="P201">
        <v>1.8</v>
      </c>
      <c r="Q201">
        <v>1.7</v>
      </c>
      <c r="R201">
        <v>18.600000000000001</v>
      </c>
      <c r="S201">
        <v>26.3</v>
      </c>
      <c r="T201">
        <v>59.1</v>
      </c>
      <c r="U201">
        <v>43.9</v>
      </c>
      <c r="V201" s="162" t="str">
        <f t="shared" si="27"/>
        <v>6</v>
      </c>
      <c r="W201" s="162" t="str">
        <f t="shared" si="28"/>
        <v>-5</v>
      </c>
      <c r="X201" s="70">
        <f t="shared" si="29"/>
        <v>77</v>
      </c>
      <c r="Y201" s="162"/>
    </row>
    <row r="202" spans="1:25" x14ac:dyDescent="0.3">
      <c r="A202">
        <v>201</v>
      </c>
      <c r="B202" t="s">
        <v>375</v>
      </c>
      <c r="C202" t="s">
        <v>131</v>
      </c>
      <c r="D202">
        <v>35</v>
      </c>
      <c r="E202" s="163" t="s">
        <v>780</v>
      </c>
      <c r="F202" s="2">
        <v>240</v>
      </c>
      <c r="G202" s="2" t="s">
        <v>666</v>
      </c>
      <c r="H202" t="s">
        <v>612</v>
      </c>
      <c r="I202">
        <v>2009</v>
      </c>
      <c r="J202">
        <v>1</v>
      </c>
      <c r="K202">
        <v>16</v>
      </c>
      <c r="L202">
        <v>4</v>
      </c>
      <c r="M202">
        <v>2.8</v>
      </c>
      <c r="N202">
        <v>1.8</v>
      </c>
      <c r="O202">
        <v>1</v>
      </c>
      <c r="P202">
        <v>17.899999999999999</v>
      </c>
      <c r="Q202">
        <v>0</v>
      </c>
      <c r="R202">
        <v>17.5</v>
      </c>
      <c r="S202">
        <v>12.1</v>
      </c>
      <c r="T202">
        <v>45.8</v>
      </c>
      <c r="U202">
        <v>10.8</v>
      </c>
      <c r="V202" s="162" t="str">
        <f t="shared" si="27"/>
        <v>6</v>
      </c>
      <c r="W202" s="162" t="str">
        <f t="shared" si="28"/>
        <v>-7</v>
      </c>
      <c r="X202" s="70">
        <f t="shared" si="29"/>
        <v>79</v>
      </c>
      <c r="Y202" s="162"/>
    </row>
    <row r="203" spans="1:25" x14ac:dyDescent="0.3">
      <c r="A203">
        <v>202</v>
      </c>
      <c r="B203" t="s">
        <v>265</v>
      </c>
      <c r="C203" t="s">
        <v>100</v>
      </c>
      <c r="D203">
        <v>21</v>
      </c>
      <c r="E203" s="163" t="s">
        <v>775</v>
      </c>
      <c r="F203" s="2">
        <v>240</v>
      </c>
      <c r="G203" s="2" t="s">
        <v>686</v>
      </c>
      <c r="H203" t="s">
        <v>612</v>
      </c>
      <c r="I203">
        <v>2020</v>
      </c>
      <c r="J203">
        <v>1</v>
      </c>
      <c r="K203">
        <v>2</v>
      </c>
      <c r="L203">
        <v>11</v>
      </c>
      <c r="M203">
        <v>6.8</v>
      </c>
      <c r="N203">
        <v>3.8</v>
      </c>
      <c r="O203">
        <v>1</v>
      </c>
      <c r="P203">
        <v>-24.4</v>
      </c>
      <c r="Q203">
        <v>7.3</v>
      </c>
      <c r="R203">
        <v>20.399999999999999</v>
      </c>
      <c r="S203">
        <v>18.7</v>
      </c>
      <c r="T203">
        <v>61.4</v>
      </c>
      <c r="U203">
        <v>12.4</v>
      </c>
      <c r="V203" s="162" t="str">
        <f t="shared" si="27"/>
        <v>7</v>
      </c>
      <c r="W203" s="162" t="str">
        <f t="shared" si="28"/>
        <v>-0</v>
      </c>
      <c r="X203" s="70">
        <f t="shared" si="29"/>
        <v>84</v>
      </c>
      <c r="Y203" s="162"/>
    </row>
    <row r="204" spans="1:25" x14ac:dyDescent="0.3">
      <c r="A204">
        <v>203</v>
      </c>
      <c r="B204" t="s">
        <v>582</v>
      </c>
      <c r="C204" t="s">
        <v>92</v>
      </c>
      <c r="D204">
        <v>23</v>
      </c>
      <c r="E204" s="163" t="s">
        <v>776</v>
      </c>
      <c r="F204" s="2">
        <v>242</v>
      </c>
      <c r="G204" s="2" t="s">
        <v>651</v>
      </c>
      <c r="H204" t="s">
        <v>612</v>
      </c>
      <c r="I204">
        <v>2018</v>
      </c>
      <c r="J204">
        <v>1</v>
      </c>
      <c r="K204">
        <v>4</v>
      </c>
      <c r="L204">
        <v>2</v>
      </c>
      <c r="M204">
        <v>16</v>
      </c>
      <c r="N204">
        <v>9</v>
      </c>
      <c r="O204">
        <v>0</v>
      </c>
      <c r="P204">
        <v>1.8</v>
      </c>
      <c r="Q204">
        <v>11.3</v>
      </c>
      <c r="R204">
        <v>18.3</v>
      </c>
      <c r="S204">
        <v>31.3</v>
      </c>
      <c r="T204">
        <v>44.8</v>
      </c>
      <c r="U204">
        <v>0</v>
      </c>
      <c r="V204" s="162" t="str">
        <f t="shared" si="27"/>
        <v>6</v>
      </c>
      <c r="W204" s="162" t="str">
        <f t="shared" si="28"/>
        <v>10</v>
      </c>
      <c r="X204" s="70">
        <f t="shared" si="29"/>
        <v>82</v>
      </c>
      <c r="Y204" s="162"/>
    </row>
    <row r="205" spans="1:25" x14ac:dyDescent="0.3">
      <c r="A205">
        <v>204</v>
      </c>
      <c r="B205" t="s">
        <v>276</v>
      </c>
      <c r="C205" t="s">
        <v>127</v>
      </c>
      <c r="D205">
        <v>23</v>
      </c>
      <c r="E205" s="163" t="s">
        <v>774</v>
      </c>
      <c r="F205" s="2">
        <v>214</v>
      </c>
      <c r="G205" s="2" t="s">
        <v>632</v>
      </c>
      <c r="H205" t="s">
        <v>612</v>
      </c>
      <c r="I205">
        <v>2018</v>
      </c>
      <c r="J205">
        <v>2</v>
      </c>
      <c r="K205">
        <v>41</v>
      </c>
      <c r="L205">
        <v>15</v>
      </c>
      <c r="M205">
        <v>8</v>
      </c>
      <c r="N205">
        <v>8.5</v>
      </c>
      <c r="O205">
        <v>2.9</v>
      </c>
      <c r="P205">
        <v>-2.4</v>
      </c>
      <c r="Q205">
        <v>10</v>
      </c>
      <c r="R205">
        <v>24.3</v>
      </c>
      <c r="S205">
        <v>13.9</v>
      </c>
      <c r="T205">
        <v>61.6</v>
      </c>
      <c r="U205">
        <v>15.7</v>
      </c>
      <c r="V205" s="162" t="str">
        <f t="shared" si="27"/>
        <v>6</v>
      </c>
      <c r="W205" s="162" t="str">
        <f t="shared" si="28"/>
        <v>-8</v>
      </c>
      <c r="X205" s="70">
        <f t="shared" si="29"/>
        <v>80</v>
      </c>
      <c r="Y205" s="162"/>
    </row>
    <row r="206" spans="1:25" x14ac:dyDescent="0.3">
      <c r="A206">
        <v>205</v>
      </c>
      <c r="B206" t="s">
        <v>220</v>
      </c>
      <c r="C206" t="s">
        <v>94</v>
      </c>
      <c r="D206">
        <v>24</v>
      </c>
      <c r="E206" s="163" t="s">
        <v>778</v>
      </c>
      <c r="F206" s="2">
        <v>243</v>
      </c>
      <c r="G206" s="2" t="s">
        <v>672</v>
      </c>
      <c r="H206" t="s">
        <v>612</v>
      </c>
      <c r="I206">
        <v>2017</v>
      </c>
      <c r="J206">
        <v>1</v>
      </c>
      <c r="K206">
        <v>22</v>
      </c>
      <c r="L206">
        <v>13</v>
      </c>
      <c r="M206">
        <v>14.5</v>
      </c>
      <c r="N206">
        <v>11.5</v>
      </c>
      <c r="O206">
        <v>1.2</v>
      </c>
      <c r="P206">
        <v>6.1</v>
      </c>
      <c r="Q206">
        <v>10.5</v>
      </c>
      <c r="R206">
        <v>24.2</v>
      </c>
      <c r="S206">
        <v>17.399999999999999</v>
      </c>
      <c r="T206">
        <v>60.9</v>
      </c>
      <c r="U206">
        <v>5.8</v>
      </c>
      <c r="V206" s="162" t="str">
        <f t="shared" si="27"/>
        <v>6</v>
      </c>
      <c r="W206" s="162" t="str">
        <f t="shared" si="28"/>
        <v>-9</v>
      </c>
      <c r="X206" s="70">
        <f t="shared" si="29"/>
        <v>81</v>
      </c>
      <c r="Y206" s="162"/>
    </row>
    <row r="207" spans="1:25" x14ac:dyDescent="0.3">
      <c r="A207">
        <v>206</v>
      </c>
      <c r="B207" t="s">
        <v>570</v>
      </c>
      <c r="C207" t="s">
        <v>104</v>
      </c>
      <c r="D207">
        <v>23</v>
      </c>
      <c r="E207" s="163" t="s">
        <v>781</v>
      </c>
      <c r="F207" s="2">
        <v>195</v>
      </c>
      <c r="G207" s="2" t="s">
        <v>716</v>
      </c>
      <c r="H207" t="s">
        <v>612</v>
      </c>
      <c r="I207">
        <v>2019</v>
      </c>
      <c r="J207">
        <v>1</v>
      </c>
      <c r="K207">
        <v>6</v>
      </c>
      <c r="L207">
        <v>2</v>
      </c>
      <c r="M207">
        <v>0.5</v>
      </c>
      <c r="N207">
        <v>0.5</v>
      </c>
      <c r="O207">
        <v>0</v>
      </c>
      <c r="P207">
        <v>2.4</v>
      </c>
      <c r="Q207">
        <v>25</v>
      </c>
      <c r="R207">
        <v>0</v>
      </c>
      <c r="S207">
        <v>28.6</v>
      </c>
      <c r="T207">
        <v>26.6</v>
      </c>
      <c r="U207">
        <v>0</v>
      </c>
      <c r="V207" s="162" t="str">
        <f t="shared" si="27"/>
        <v>6</v>
      </c>
      <c r="W207" s="162" t="str">
        <f t="shared" si="28"/>
        <v>-6</v>
      </c>
      <c r="X207" s="70">
        <f t="shared" si="29"/>
        <v>78</v>
      </c>
      <c r="Y207" s="162"/>
    </row>
    <row r="208" spans="1:25" x14ac:dyDescent="0.3">
      <c r="A208">
        <v>207</v>
      </c>
      <c r="B208" t="s">
        <v>479</v>
      </c>
      <c r="C208" t="s">
        <v>135</v>
      </c>
      <c r="D208">
        <v>23</v>
      </c>
      <c r="E208" s="163" t="s">
        <v>784</v>
      </c>
      <c r="F208" s="2">
        <v>181</v>
      </c>
      <c r="G208" s="2" t="s">
        <v>717</v>
      </c>
      <c r="H208" t="s">
        <v>612</v>
      </c>
      <c r="I208">
        <v>2021</v>
      </c>
      <c r="J208">
        <v>2</v>
      </c>
      <c r="K208">
        <v>33</v>
      </c>
      <c r="L208">
        <v>1</v>
      </c>
      <c r="M208">
        <v>0</v>
      </c>
      <c r="N208">
        <v>0</v>
      </c>
      <c r="O208">
        <v>0</v>
      </c>
      <c r="P208">
        <v>-28.6</v>
      </c>
      <c r="Q208">
        <v>0</v>
      </c>
      <c r="R208">
        <v>0</v>
      </c>
      <c r="S208">
        <v>28.6</v>
      </c>
      <c r="T208">
        <v>0</v>
      </c>
      <c r="U208">
        <v>0</v>
      </c>
      <c r="V208" s="162" t="str">
        <f t="shared" si="27"/>
        <v>6</v>
      </c>
      <c r="W208" s="162" t="str">
        <f t="shared" si="28"/>
        <v>-3</v>
      </c>
      <c r="X208" s="70">
        <f t="shared" si="29"/>
        <v>75</v>
      </c>
      <c r="Y208" s="162"/>
    </row>
    <row r="209" spans="1:25" x14ac:dyDescent="0.3">
      <c r="A209">
        <v>208</v>
      </c>
      <c r="B209" t="s">
        <v>38</v>
      </c>
      <c r="C209" t="s">
        <v>30</v>
      </c>
      <c r="D209">
        <v>29</v>
      </c>
      <c r="E209" s="163" t="s">
        <v>777</v>
      </c>
      <c r="F209" s="2">
        <v>205</v>
      </c>
      <c r="G209" s="2" t="s">
        <v>718</v>
      </c>
      <c r="H209" t="s">
        <v>612</v>
      </c>
      <c r="I209" t="s">
        <v>610</v>
      </c>
      <c r="J209" t="s">
        <v>610</v>
      </c>
      <c r="K209" t="s">
        <v>610</v>
      </c>
      <c r="L209">
        <v>16</v>
      </c>
      <c r="M209">
        <v>5.9</v>
      </c>
      <c r="N209">
        <v>3.2</v>
      </c>
      <c r="O209">
        <v>0.9</v>
      </c>
      <c r="P209">
        <v>8.8000000000000007</v>
      </c>
      <c r="Q209">
        <v>6.7</v>
      </c>
      <c r="R209">
        <v>11.6</v>
      </c>
      <c r="S209">
        <v>13.1</v>
      </c>
      <c r="T209">
        <v>61.3</v>
      </c>
      <c r="U209">
        <v>6.5</v>
      </c>
      <c r="V209" s="162" t="str">
        <f t="shared" si="27"/>
        <v>6</v>
      </c>
      <c r="W209" s="162" t="str">
        <f t="shared" si="28"/>
        <v>-5</v>
      </c>
      <c r="X209" s="70">
        <f t="shared" si="29"/>
        <v>77</v>
      </c>
      <c r="Y209" s="162"/>
    </row>
    <row r="210" spans="1:25" x14ac:dyDescent="0.3">
      <c r="A210">
        <v>209</v>
      </c>
      <c r="B210" t="s">
        <v>467</v>
      </c>
      <c r="C210" t="s">
        <v>129</v>
      </c>
      <c r="D210">
        <v>22</v>
      </c>
      <c r="E210" s="163" t="s">
        <v>775</v>
      </c>
      <c r="F210" s="2">
        <v>220</v>
      </c>
      <c r="G210" s="2" t="s">
        <v>672</v>
      </c>
      <c r="H210" t="s">
        <v>612</v>
      </c>
      <c r="I210">
        <v>2019</v>
      </c>
      <c r="J210">
        <v>1</v>
      </c>
      <c r="K210">
        <v>8</v>
      </c>
      <c r="L210">
        <v>5</v>
      </c>
      <c r="M210">
        <v>0.4</v>
      </c>
      <c r="N210">
        <v>1</v>
      </c>
      <c r="O210">
        <v>0.6</v>
      </c>
      <c r="P210">
        <v>-26.4</v>
      </c>
      <c r="Q210">
        <v>2.4</v>
      </c>
      <c r="R210">
        <v>11.4</v>
      </c>
      <c r="S210">
        <v>8.3000000000000007</v>
      </c>
      <c r="T210">
        <v>17</v>
      </c>
      <c r="U210">
        <v>11.5</v>
      </c>
      <c r="V210" s="162" t="str">
        <f t="shared" si="27"/>
        <v>7</v>
      </c>
      <c r="W210" s="162" t="str">
        <f t="shared" si="28"/>
        <v>-0</v>
      </c>
      <c r="X210" s="70">
        <f t="shared" si="29"/>
        <v>84</v>
      </c>
      <c r="Y210" s="162"/>
    </row>
    <row r="211" spans="1:25" x14ac:dyDescent="0.3">
      <c r="A211">
        <v>210</v>
      </c>
      <c r="B211" t="s">
        <v>111</v>
      </c>
      <c r="C211" t="s">
        <v>102</v>
      </c>
      <c r="D211">
        <v>26</v>
      </c>
      <c r="E211" s="163" t="s">
        <v>781</v>
      </c>
      <c r="F211" s="2">
        <v>223</v>
      </c>
      <c r="G211" s="2" t="s">
        <v>719</v>
      </c>
      <c r="H211" t="s">
        <v>612</v>
      </c>
      <c r="I211">
        <v>2016</v>
      </c>
      <c r="J211">
        <v>1</v>
      </c>
      <c r="K211">
        <v>3</v>
      </c>
      <c r="L211">
        <v>15</v>
      </c>
      <c r="M211">
        <v>25.3</v>
      </c>
      <c r="N211">
        <v>6.9</v>
      </c>
      <c r="O211">
        <v>3.5</v>
      </c>
      <c r="P211">
        <v>4</v>
      </c>
      <c r="Q211">
        <v>3</v>
      </c>
      <c r="R211">
        <v>15.7</v>
      </c>
      <c r="S211">
        <v>30.5</v>
      </c>
      <c r="T211">
        <v>58.5</v>
      </c>
      <c r="U211">
        <v>15.7</v>
      </c>
      <c r="V211" s="162" t="str">
        <f t="shared" si="27"/>
        <v>6</v>
      </c>
      <c r="W211" s="162" t="str">
        <f t="shared" si="28"/>
        <v>-6</v>
      </c>
      <c r="X211" s="70">
        <f t="shared" si="29"/>
        <v>78</v>
      </c>
      <c r="Y211" s="162"/>
    </row>
    <row r="212" spans="1:25" x14ac:dyDescent="0.3">
      <c r="A212">
        <v>211</v>
      </c>
      <c r="B212" t="s">
        <v>63</v>
      </c>
      <c r="C212" t="s">
        <v>58</v>
      </c>
      <c r="D212">
        <v>23</v>
      </c>
      <c r="E212" s="163" t="s">
        <v>785</v>
      </c>
      <c r="F212" s="2">
        <v>201</v>
      </c>
      <c r="G212" s="2" t="s">
        <v>681</v>
      </c>
      <c r="H212" t="s">
        <v>612</v>
      </c>
      <c r="I212">
        <v>2019</v>
      </c>
      <c r="J212">
        <v>2</v>
      </c>
      <c r="K212">
        <v>43</v>
      </c>
      <c r="L212">
        <v>15</v>
      </c>
      <c r="M212">
        <v>10.1</v>
      </c>
      <c r="N212">
        <v>2.7</v>
      </c>
      <c r="O212">
        <v>2.1</v>
      </c>
      <c r="P212">
        <v>-3.4</v>
      </c>
      <c r="Q212">
        <v>2.8</v>
      </c>
      <c r="R212">
        <v>10.5</v>
      </c>
      <c r="S212">
        <v>25.8</v>
      </c>
      <c r="T212">
        <v>48.3</v>
      </c>
      <c r="U212">
        <v>19.5</v>
      </c>
      <c r="V212" s="162" t="str">
        <f t="shared" si="27"/>
        <v>6</v>
      </c>
      <c r="W212" s="162" t="str">
        <f t="shared" si="28"/>
        <v>-4</v>
      </c>
      <c r="X212" s="70">
        <f t="shared" si="29"/>
        <v>76</v>
      </c>
      <c r="Y212" s="162"/>
    </row>
    <row r="213" spans="1:25" x14ac:dyDescent="0.3">
      <c r="A213">
        <v>212</v>
      </c>
      <c r="B213" t="s">
        <v>368</v>
      </c>
      <c r="C213" t="s">
        <v>98</v>
      </c>
      <c r="D213">
        <v>20</v>
      </c>
      <c r="E213" s="163" t="s">
        <v>778</v>
      </c>
      <c r="F213" s="2">
        <v>240</v>
      </c>
      <c r="G213" s="2" t="s">
        <v>642</v>
      </c>
      <c r="H213" t="s">
        <v>612</v>
      </c>
      <c r="I213">
        <v>2022</v>
      </c>
      <c r="J213">
        <v>2</v>
      </c>
      <c r="K213">
        <v>34</v>
      </c>
      <c r="L213">
        <v>5</v>
      </c>
      <c r="M213">
        <v>2.8</v>
      </c>
      <c r="N213">
        <v>2</v>
      </c>
      <c r="O213">
        <v>0.6</v>
      </c>
      <c r="P213">
        <v>14.7</v>
      </c>
      <c r="Q213">
        <v>11.6</v>
      </c>
      <c r="R213">
        <v>17.2</v>
      </c>
      <c r="S213">
        <v>16.5</v>
      </c>
      <c r="T213">
        <v>51.3</v>
      </c>
      <c r="U213">
        <v>11.5</v>
      </c>
      <c r="V213" s="162" t="str">
        <f t="shared" si="27"/>
        <v>6</v>
      </c>
      <c r="W213" s="162" t="str">
        <f t="shared" si="28"/>
        <v>-9</v>
      </c>
      <c r="X213" s="70">
        <f t="shared" si="29"/>
        <v>81</v>
      </c>
      <c r="Y213" s="162"/>
    </row>
    <row r="214" spans="1:25" x14ac:dyDescent="0.3">
      <c r="A214">
        <v>213</v>
      </c>
      <c r="B214" t="s">
        <v>101</v>
      </c>
      <c r="C214" t="s">
        <v>102</v>
      </c>
      <c r="D214">
        <v>24</v>
      </c>
      <c r="E214" s="163" t="s">
        <v>774</v>
      </c>
      <c r="F214" s="2">
        <v>210</v>
      </c>
      <c r="G214" s="2" t="s">
        <v>613</v>
      </c>
      <c r="H214" t="s">
        <v>612</v>
      </c>
      <c r="I214">
        <v>2017</v>
      </c>
      <c r="J214">
        <v>1</v>
      </c>
      <c r="K214">
        <v>3</v>
      </c>
      <c r="L214">
        <v>16</v>
      </c>
      <c r="M214">
        <v>30.3</v>
      </c>
      <c r="N214">
        <v>7.4</v>
      </c>
      <c r="O214">
        <v>4.5</v>
      </c>
      <c r="P214">
        <v>9.1999999999999993</v>
      </c>
      <c r="Q214">
        <v>2.1</v>
      </c>
      <c r="R214">
        <v>16.8</v>
      </c>
      <c r="S214">
        <v>30.7</v>
      </c>
      <c r="T214">
        <v>62.1</v>
      </c>
      <c r="U214">
        <v>19.3</v>
      </c>
      <c r="V214" s="162" t="str">
        <f t="shared" si="27"/>
        <v>6</v>
      </c>
      <c r="W214" s="162" t="str">
        <f t="shared" si="28"/>
        <v>-8</v>
      </c>
      <c r="X214" s="70">
        <f t="shared" si="29"/>
        <v>80</v>
      </c>
      <c r="Y214" s="162"/>
    </row>
    <row r="215" spans="1:25" x14ac:dyDescent="0.3">
      <c r="A215">
        <v>214</v>
      </c>
      <c r="B215" t="s">
        <v>369</v>
      </c>
      <c r="C215" t="s">
        <v>108</v>
      </c>
      <c r="D215">
        <v>25</v>
      </c>
      <c r="E215" s="163" t="s">
        <v>784</v>
      </c>
      <c r="F215" s="2">
        <v>177</v>
      </c>
      <c r="G215" s="2" t="s">
        <v>720</v>
      </c>
      <c r="H215" t="s">
        <v>612</v>
      </c>
      <c r="I215" t="s">
        <v>610</v>
      </c>
      <c r="J215" t="s">
        <v>610</v>
      </c>
      <c r="K215" t="s">
        <v>610</v>
      </c>
      <c r="L215">
        <v>3</v>
      </c>
      <c r="M215">
        <v>2.7</v>
      </c>
      <c r="N215">
        <v>1.7</v>
      </c>
      <c r="O215">
        <v>1.3</v>
      </c>
      <c r="P215">
        <v>-6.8</v>
      </c>
      <c r="Q215">
        <v>10</v>
      </c>
      <c r="R215">
        <v>12</v>
      </c>
      <c r="S215">
        <v>14.3</v>
      </c>
      <c r="T215">
        <v>57.1</v>
      </c>
      <c r="U215">
        <v>22.2</v>
      </c>
      <c r="V215" s="162" t="str">
        <f t="shared" si="27"/>
        <v>6</v>
      </c>
      <c r="W215" s="162" t="str">
        <f t="shared" si="28"/>
        <v>-3</v>
      </c>
      <c r="X215" s="70">
        <f t="shared" si="29"/>
        <v>75</v>
      </c>
      <c r="Y215" s="162"/>
    </row>
    <row r="216" spans="1:25" x14ac:dyDescent="0.3">
      <c r="A216">
        <v>215</v>
      </c>
      <c r="B216" t="s">
        <v>264</v>
      </c>
      <c r="C216" t="s">
        <v>139</v>
      </c>
      <c r="D216">
        <v>36</v>
      </c>
      <c r="E216" s="163" t="s">
        <v>774</v>
      </c>
      <c r="F216" s="2">
        <v>235</v>
      </c>
      <c r="G216" s="2" t="s">
        <v>721</v>
      </c>
      <c r="H216" t="s">
        <v>612</v>
      </c>
      <c r="I216">
        <v>2007</v>
      </c>
      <c r="J216">
        <v>1</v>
      </c>
      <c r="K216">
        <v>5</v>
      </c>
      <c r="L216">
        <v>15</v>
      </c>
      <c r="M216">
        <v>8.1999999999999993</v>
      </c>
      <c r="N216">
        <v>2.7</v>
      </c>
      <c r="O216">
        <v>1.3</v>
      </c>
      <c r="P216">
        <v>-7.3</v>
      </c>
      <c r="Q216">
        <v>3.8</v>
      </c>
      <c r="R216">
        <v>8.6</v>
      </c>
      <c r="S216">
        <v>15.8</v>
      </c>
      <c r="T216">
        <v>59.7</v>
      </c>
      <c r="U216">
        <v>8.9</v>
      </c>
      <c r="V216" s="162" t="str">
        <f t="shared" si="27"/>
        <v>6</v>
      </c>
      <c r="W216" s="162" t="str">
        <f t="shared" si="28"/>
        <v>-8</v>
      </c>
      <c r="X216" s="70">
        <f t="shared" si="29"/>
        <v>80</v>
      </c>
      <c r="Y216" s="162"/>
    </row>
    <row r="217" spans="1:25" x14ac:dyDescent="0.3">
      <c r="A217">
        <v>216</v>
      </c>
      <c r="B217" t="s">
        <v>176</v>
      </c>
      <c r="C217" t="s">
        <v>96</v>
      </c>
      <c r="D217">
        <v>28</v>
      </c>
      <c r="E217" s="163" t="s">
        <v>774</v>
      </c>
      <c r="F217" s="2">
        <v>210</v>
      </c>
      <c r="G217" s="2" t="s">
        <v>652</v>
      </c>
      <c r="H217" t="s">
        <v>612</v>
      </c>
      <c r="I217">
        <v>2014</v>
      </c>
      <c r="J217">
        <v>2</v>
      </c>
      <c r="K217">
        <v>39</v>
      </c>
      <c r="L217">
        <v>14</v>
      </c>
      <c r="M217">
        <v>20.100000000000001</v>
      </c>
      <c r="N217">
        <v>4.9000000000000004</v>
      </c>
      <c r="O217">
        <v>2.6</v>
      </c>
      <c r="P217">
        <v>4.2</v>
      </c>
      <c r="Q217">
        <v>2.7</v>
      </c>
      <c r="R217">
        <v>11.3</v>
      </c>
      <c r="S217">
        <v>22.1</v>
      </c>
      <c r="T217">
        <v>61.8</v>
      </c>
      <c r="U217">
        <v>11.1</v>
      </c>
      <c r="V217" s="162" t="str">
        <f t="shared" si="27"/>
        <v>6</v>
      </c>
      <c r="W217" s="162" t="str">
        <f t="shared" si="28"/>
        <v>-8</v>
      </c>
      <c r="X217" s="70">
        <f t="shared" si="29"/>
        <v>80</v>
      </c>
      <c r="Y217" s="162"/>
    </row>
    <row r="218" spans="1:25" x14ac:dyDescent="0.3">
      <c r="A218">
        <v>217</v>
      </c>
      <c r="B218" t="s">
        <v>312</v>
      </c>
      <c r="C218" t="s">
        <v>98</v>
      </c>
      <c r="D218">
        <v>22</v>
      </c>
      <c r="E218" s="163" t="s">
        <v>774</v>
      </c>
      <c r="F218" s="2">
        <v>240</v>
      </c>
      <c r="G218" s="2" t="s">
        <v>691</v>
      </c>
      <c r="H218" t="s">
        <v>612</v>
      </c>
      <c r="I218">
        <v>2021</v>
      </c>
      <c r="J218">
        <v>2</v>
      </c>
      <c r="K218">
        <v>32</v>
      </c>
      <c r="L218">
        <v>15</v>
      </c>
      <c r="M218">
        <v>8.4</v>
      </c>
      <c r="N218">
        <v>4.2</v>
      </c>
      <c r="O218">
        <v>0.7</v>
      </c>
      <c r="P218">
        <v>-9.1999999999999993</v>
      </c>
      <c r="Q218">
        <v>6.1</v>
      </c>
      <c r="R218">
        <v>15.8</v>
      </c>
      <c r="S218">
        <v>16.100000000000001</v>
      </c>
      <c r="T218">
        <v>64.599999999999994</v>
      </c>
      <c r="U218">
        <v>5.4</v>
      </c>
      <c r="V218" s="162" t="str">
        <f t="shared" si="27"/>
        <v>6</v>
      </c>
      <c r="W218" s="162" t="str">
        <f t="shared" si="28"/>
        <v>-8</v>
      </c>
      <c r="X218" s="70">
        <f t="shared" si="29"/>
        <v>80</v>
      </c>
      <c r="Y218" s="162"/>
    </row>
    <row r="219" spans="1:25" x14ac:dyDescent="0.3">
      <c r="A219">
        <v>218</v>
      </c>
      <c r="B219" t="s">
        <v>281</v>
      </c>
      <c r="C219" t="s">
        <v>116</v>
      </c>
      <c r="D219">
        <v>19</v>
      </c>
      <c r="E219" s="163" t="s">
        <v>774</v>
      </c>
      <c r="F219" s="2">
        <v>230</v>
      </c>
      <c r="G219" s="2" t="s">
        <v>678</v>
      </c>
      <c r="H219" t="s">
        <v>722</v>
      </c>
      <c r="I219">
        <v>2022</v>
      </c>
      <c r="J219">
        <v>1</v>
      </c>
      <c r="K219">
        <v>9</v>
      </c>
      <c r="L219">
        <v>15</v>
      </c>
      <c r="M219">
        <v>7.7</v>
      </c>
      <c r="N219">
        <v>4</v>
      </c>
      <c r="O219">
        <v>1.9</v>
      </c>
      <c r="P219">
        <v>-1.7</v>
      </c>
      <c r="Q219">
        <v>4.0999999999999996</v>
      </c>
      <c r="R219">
        <v>13.2</v>
      </c>
      <c r="S219">
        <v>14.4</v>
      </c>
      <c r="T219">
        <v>52.9</v>
      </c>
      <c r="U219">
        <v>9.6999999999999993</v>
      </c>
      <c r="V219" s="162" t="str">
        <f t="shared" si="27"/>
        <v>6</v>
      </c>
      <c r="W219" s="162" t="str">
        <f t="shared" si="28"/>
        <v>-8</v>
      </c>
      <c r="X219" s="70">
        <f t="shared" si="29"/>
        <v>80</v>
      </c>
      <c r="Y219" s="162"/>
    </row>
    <row r="220" spans="1:25" x14ac:dyDescent="0.3">
      <c r="A220">
        <v>219</v>
      </c>
      <c r="B220" t="s">
        <v>480</v>
      </c>
      <c r="C220" t="s">
        <v>157</v>
      </c>
      <c r="D220">
        <v>24</v>
      </c>
      <c r="E220" s="163" t="s">
        <v>776</v>
      </c>
      <c r="F220" s="2">
        <v>250</v>
      </c>
      <c r="G220" s="2" t="s">
        <v>672</v>
      </c>
      <c r="H220" t="s">
        <v>612</v>
      </c>
      <c r="I220">
        <v>2021</v>
      </c>
      <c r="J220">
        <v>2</v>
      </c>
      <c r="K220">
        <v>58</v>
      </c>
      <c r="L220">
        <v>11</v>
      </c>
      <c r="M220">
        <v>4.4000000000000004</v>
      </c>
      <c r="N220">
        <v>4.8</v>
      </c>
      <c r="O220">
        <v>0.5</v>
      </c>
      <c r="P220">
        <v>-4.9000000000000004</v>
      </c>
      <c r="Q220">
        <v>13.8</v>
      </c>
      <c r="R220">
        <v>17.399999999999999</v>
      </c>
      <c r="S220">
        <v>8.4</v>
      </c>
      <c r="T220">
        <v>79.5</v>
      </c>
      <c r="U220">
        <v>4.8</v>
      </c>
      <c r="V220" s="162" t="str">
        <f t="shared" si="27"/>
        <v>6</v>
      </c>
      <c r="W220" s="162" t="str">
        <f t="shared" si="28"/>
        <v>10</v>
      </c>
      <c r="X220" s="70">
        <f t="shared" si="29"/>
        <v>82</v>
      </c>
      <c r="Y220" s="162"/>
    </row>
    <row r="221" spans="1:25" x14ac:dyDescent="0.3">
      <c r="A221">
        <v>220</v>
      </c>
      <c r="B221" t="s">
        <v>372</v>
      </c>
      <c r="C221" t="s">
        <v>90</v>
      </c>
      <c r="D221">
        <v>27</v>
      </c>
      <c r="E221" s="163" t="s">
        <v>789</v>
      </c>
      <c r="F221" s="2">
        <v>200</v>
      </c>
      <c r="G221" s="2" t="s">
        <v>723</v>
      </c>
      <c r="H221" t="s">
        <v>612</v>
      </c>
      <c r="I221">
        <v>2018</v>
      </c>
      <c r="J221">
        <v>2</v>
      </c>
      <c r="K221">
        <v>32</v>
      </c>
      <c r="L221">
        <v>15</v>
      </c>
      <c r="M221">
        <v>9.3000000000000007</v>
      </c>
      <c r="N221">
        <v>2.5</v>
      </c>
      <c r="O221">
        <v>3.6</v>
      </c>
      <c r="P221">
        <v>2.1</v>
      </c>
      <c r="Q221">
        <v>2.4</v>
      </c>
      <c r="R221">
        <v>6</v>
      </c>
      <c r="S221">
        <v>15</v>
      </c>
      <c r="T221">
        <v>53.3</v>
      </c>
      <c r="U221">
        <v>19.2</v>
      </c>
      <c r="V221" s="162" t="str">
        <f t="shared" si="27"/>
        <v>6</v>
      </c>
      <c r="W221" s="162" t="str">
        <f t="shared" si="28"/>
        <v>-1</v>
      </c>
      <c r="X221" s="70">
        <f t="shared" si="29"/>
        <v>73</v>
      </c>
      <c r="Y221" s="162"/>
    </row>
    <row r="222" spans="1:25" x14ac:dyDescent="0.3">
      <c r="A222">
        <v>221</v>
      </c>
      <c r="B222" t="s">
        <v>136</v>
      </c>
      <c r="C222" t="s">
        <v>137</v>
      </c>
      <c r="D222">
        <v>33</v>
      </c>
      <c r="E222" s="163" t="s">
        <v>780</v>
      </c>
      <c r="F222" s="2">
        <v>230</v>
      </c>
      <c r="G222" s="2" t="s">
        <v>724</v>
      </c>
      <c r="H222" t="s">
        <v>612</v>
      </c>
      <c r="I222">
        <v>2011</v>
      </c>
      <c r="J222">
        <v>1</v>
      </c>
      <c r="K222">
        <v>30</v>
      </c>
      <c r="L222">
        <v>13</v>
      </c>
      <c r="M222">
        <v>20.9</v>
      </c>
      <c r="N222">
        <v>6.6</v>
      </c>
      <c r="O222">
        <v>6.1</v>
      </c>
      <c r="P222">
        <v>2.7</v>
      </c>
      <c r="Q222">
        <v>5.9</v>
      </c>
      <c r="R222">
        <v>13.9</v>
      </c>
      <c r="S222">
        <v>22.5</v>
      </c>
      <c r="T222">
        <v>61.7</v>
      </c>
      <c r="U222">
        <v>26.1</v>
      </c>
      <c r="V222" s="162" t="str">
        <f t="shared" si="27"/>
        <v>6</v>
      </c>
      <c r="W222" s="162" t="str">
        <f t="shared" si="28"/>
        <v>-7</v>
      </c>
      <c r="X222" s="70">
        <f t="shared" si="29"/>
        <v>79</v>
      </c>
      <c r="Y222" s="162"/>
    </row>
    <row r="223" spans="1:25" x14ac:dyDescent="0.3">
      <c r="A223">
        <v>222</v>
      </c>
      <c r="B223" t="s">
        <v>74</v>
      </c>
      <c r="C223" t="s">
        <v>71</v>
      </c>
      <c r="D223">
        <v>27</v>
      </c>
      <c r="E223" s="163" t="s">
        <v>779</v>
      </c>
      <c r="F223" s="2">
        <v>255</v>
      </c>
      <c r="G223" s="2" t="s">
        <v>725</v>
      </c>
      <c r="H223" t="s">
        <v>639</v>
      </c>
      <c r="I223" t="s">
        <v>610</v>
      </c>
      <c r="J223" t="s">
        <v>610</v>
      </c>
      <c r="K223" t="s">
        <v>610</v>
      </c>
      <c r="L223">
        <v>15</v>
      </c>
      <c r="M223">
        <v>7.3</v>
      </c>
      <c r="N223">
        <v>4.0999999999999996</v>
      </c>
      <c r="O223">
        <v>0.7</v>
      </c>
      <c r="P223">
        <v>14.7</v>
      </c>
      <c r="Q223">
        <v>10.3</v>
      </c>
      <c r="R223">
        <v>16.7</v>
      </c>
      <c r="S223">
        <v>19.600000000000001</v>
      </c>
      <c r="T223">
        <v>57.4</v>
      </c>
      <c r="U223">
        <v>7.3</v>
      </c>
      <c r="V223" s="162" t="str">
        <f t="shared" si="27"/>
        <v>6</v>
      </c>
      <c r="W223" s="162" t="str">
        <f t="shared" si="28"/>
        <v>11</v>
      </c>
      <c r="X223" s="70">
        <f t="shared" si="29"/>
        <v>83</v>
      </c>
      <c r="Y223" s="162"/>
    </row>
    <row r="224" spans="1:25" x14ac:dyDescent="0.3">
      <c r="A224">
        <v>223</v>
      </c>
      <c r="B224" t="s">
        <v>49</v>
      </c>
      <c r="C224" t="s">
        <v>44</v>
      </c>
      <c r="D224">
        <v>31</v>
      </c>
      <c r="E224" s="163" t="s">
        <v>781</v>
      </c>
      <c r="F224" s="2">
        <v>220</v>
      </c>
      <c r="G224" s="2" t="s">
        <v>634</v>
      </c>
      <c r="H224" t="s">
        <v>612</v>
      </c>
      <c r="I224">
        <v>2014</v>
      </c>
      <c r="J224">
        <v>2</v>
      </c>
      <c r="K224">
        <v>33</v>
      </c>
      <c r="L224">
        <v>14</v>
      </c>
      <c r="M224">
        <v>8.1</v>
      </c>
      <c r="N224">
        <v>3.4</v>
      </c>
      <c r="O224">
        <v>2.1</v>
      </c>
      <c r="P224">
        <v>1</v>
      </c>
      <c r="Q224">
        <v>2.9</v>
      </c>
      <c r="R224">
        <v>9.3000000000000007</v>
      </c>
      <c r="S224">
        <v>13.7</v>
      </c>
      <c r="T224">
        <v>51.8</v>
      </c>
      <c r="U224">
        <v>10.7</v>
      </c>
      <c r="V224" s="162" t="str">
        <f t="shared" si="27"/>
        <v>6</v>
      </c>
      <c r="W224" s="162" t="str">
        <f t="shared" si="28"/>
        <v>-6</v>
      </c>
      <c r="X224" s="70">
        <f t="shared" si="29"/>
        <v>78</v>
      </c>
      <c r="Y224" s="162"/>
    </row>
    <row r="225" spans="1:25" x14ac:dyDescent="0.3">
      <c r="A225">
        <v>224</v>
      </c>
      <c r="B225" t="s">
        <v>105</v>
      </c>
      <c r="C225" t="s">
        <v>106</v>
      </c>
      <c r="D225">
        <v>28</v>
      </c>
      <c r="E225" s="163" t="s">
        <v>775</v>
      </c>
      <c r="F225" s="2">
        <v>280</v>
      </c>
      <c r="G225" s="2" t="s">
        <v>631</v>
      </c>
      <c r="H225" t="s">
        <v>667</v>
      </c>
      <c r="I225">
        <v>2014</v>
      </c>
      <c r="J225">
        <v>1</v>
      </c>
      <c r="K225">
        <v>3</v>
      </c>
      <c r="L225">
        <v>11</v>
      </c>
      <c r="M225">
        <v>32.299999999999997</v>
      </c>
      <c r="N225">
        <v>10.199999999999999</v>
      </c>
      <c r="O225">
        <v>4.5</v>
      </c>
      <c r="P225">
        <v>7.6</v>
      </c>
      <c r="Q225">
        <v>5</v>
      </c>
      <c r="R225">
        <v>23.7</v>
      </c>
      <c r="S225">
        <v>37.700000000000003</v>
      </c>
      <c r="T225">
        <v>62.8</v>
      </c>
      <c r="U225">
        <v>25.3</v>
      </c>
      <c r="V225" s="162" t="str">
        <f t="shared" si="27"/>
        <v>7</v>
      </c>
      <c r="W225" s="162" t="str">
        <f t="shared" si="28"/>
        <v>-0</v>
      </c>
      <c r="X225" s="70">
        <f t="shared" si="29"/>
        <v>84</v>
      </c>
      <c r="Y225" s="162"/>
    </row>
    <row r="226" spans="1:25" x14ac:dyDescent="0.3">
      <c r="A226">
        <v>225</v>
      </c>
      <c r="B226" t="s">
        <v>560</v>
      </c>
      <c r="C226" t="s">
        <v>96</v>
      </c>
      <c r="D226">
        <v>19</v>
      </c>
      <c r="E226" s="163" t="s">
        <v>775</v>
      </c>
      <c r="F226" s="2">
        <v>190</v>
      </c>
      <c r="G226" s="2" t="s">
        <v>688</v>
      </c>
      <c r="H226" t="s">
        <v>612</v>
      </c>
      <c r="I226" t="s">
        <v>610</v>
      </c>
      <c r="J226" t="s">
        <v>610</v>
      </c>
      <c r="K226" t="s">
        <v>610</v>
      </c>
      <c r="L226">
        <v>1</v>
      </c>
      <c r="M226">
        <v>2</v>
      </c>
      <c r="N226">
        <v>1</v>
      </c>
      <c r="O226">
        <v>0</v>
      </c>
      <c r="P226">
        <v>42.1</v>
      </c>
      <c r="Q226">
        <v>0</v>
      </c>
      <c r="R226">
        <v>9.1</v>
      </c>
      <c r="S226">
        <v>10</v>
      </c>
      <c r="T226">
        <v>50</v>
      </c>
      <c r="U226">
        <v>0</v>
      </c>
      <c r="V226" s="162" t="str">
        <f t="shared" si="27"/>
        <v>7</v>
      </c>
      <c r="W226" s="162" t="str">
        <f t="shared" si="28"/>
        <v>-0</v>
      </c>
      <c r="X226" s="70">
        <f t="shared" si="29"/>
        <v>84</v>
      </c>
      <c r="Y226" s="162"/>
    </row>
    <row r="227" spans="1:25" x14ac:dyDescent="0.3">
      <c r="A227">
        <v>226</v>
      </c>
      <c r="B227" t="s">
        <v>196</v>
      </c>
      <c r="C227" t="s">
        <v>104</v>
      </c>
      <c r="D227">
        <v>25</v>
      </c>
      <c r="E227" s="163" t="s">
        <v>778</v>
      </c>
      <c r="F227" s="2">
        <v>226</v>
      </c>
      <c r="G227" s="2" t="s">
        <v>666</v>
      </c>
      <c r="H227" t="s">
        <v>612</v>
      </c>
      <c r="I227">
        <v>2017</v>
      </c>
      <c r="J227">
        <v>1</v>
      </c>
      <c r="K227">
        <v>19</v>
      </c>
      <c r="L227">
        <v>15</v>
      </c>
      <c r="M227">
        <v>12.6</v>
      </c>
      <c r="N227">
        <v>7.7</v>
      </c>
      <c r="O227">
        <v>0.9</v>
      </c>
      <c r="P227">
        <v>2</v>
      </c>
      <c r="Q227">
        <v>4.5</v>
      </c>
      <c r="R227">
        <v>18.3</v>
      </c>
      <c r="S227">
        <v>15.8</v>
      </c>
      <c r="T227">
        <v>57.4</v>
      </c>
      <c r="U227">
        <v>3.8</v>
      </c>
      <c r="V227" s="162" t="str">
        <f t="shared" si="27"/>
        <v>6</v>
      </c>
      <c r="W227" s="162" t="str">
        <f t="shared" si="28"/>
        <v>-9</v>
      </c>
      <c r="X227" s="70">
        <f t="shared" si="29"/>
        <v>81</v>
      </c>
      <c r="Y227" s="162"/>
    </row>
    <row r="228" spans="1:25" x14ac:dyDescent="0.3">
      <c r="A228">
        <v>227</v>
      </c>
      <c r="B228" t="s">
        <v>289</v>
      </c>
      <c r="C228" t="s">
        <v>92</v>
      </c>
      <c r="D228">
        <v>26</v>
      </c>
      <c r="E228" s="163" t="s">
        <v>777</v>
      </c>
      <c r="F228" s="2">
        <v>210</v>
      </c>
      <c r="G228" s="2" t="s">
        <v>726</v>
      </c>
      <c r="H228" t="s">
        <v>612</v>
      </c>
      <c r="I228" t="s">
        <v>610</v>
      </c>
      <c r="J228" t="s">
        <v>610</v>
      </c>
      <c r="K228" t="s">
        <v>610</v>
      </c>
      <c r="L228">
        <v>15</v>
      </c>
      <c r="M228">
        <v>7.7</v>
      </c>
      <c r="N228">
        <v>6</v>
      </c>
      <c r="O228">
        <v>1.2</v>
      </c>
      <c r="P228">
        <v>1</v>
      </c>
      <c r="Q228">
        <v>5</v>
      </c>
      <c r="R228">
        <v>15</v>
      </c>
      <c r="S228">
        <v>10.199999999999999</v>
      </c>
      <c r="T228">
        <v>61.8</v>
      </c>
      <c r="U228">
        <v>5.8</v>
      </c>
      <c r="V228" s="162" t="str">
        <f t="shared" si="27"/>
        <v>6</v>
      </c>
      <c r="W228" s="162" t="str">
        <f t="shared" si="28"/>
        <v>-5</v>
      </c>
      <c r="X228" s="70">
        <f t="shared" si="29"/>
        <v>77</v>
      </c>
      <c r="Y228" s="162"/>
    </row>
    <row r="229" spans="1:25" x14ac:dyDescent="0.3">
      <c r="A229">
        <v>228</v>
      </c>
      <c r="B229" t="s">
        <v>194</v>
      </c>
      <c r="C229" t="s">
        <v>135</v>
      </c>
      <c r="D229">
        <v>32</v>
      </c>
      <c r="E229" s="163" t="s">
        <v>784</v>
      </c>
      <c r="F229" s="2">
        <v>210</v>
      </c>
      <c r="G229" s="2" t="s">
        <v>632</v>
      </c>
      <c r="H229" t="s">
        <v>612</v>
      </c>
      <c r="I229">
        <v>2010</v>
      </c>
      <c r="J229">
        <v>1</v>
      </c>
      <c r="K229">
        <v>1</v>
      </c>
      <c r="L229">
        <v>12</v>
      </c>
      <c r="M229">
        <v>12.2</v>
      </c>
      <c r="N229">
        <v>2.5</v>
      </c>
      <c r="O229">
        <v>4.9000000000000004</v>
      </c>
      <c r="P229">
        <v>-2.8</v>
      </c>
      <c r="Q229">
        <v>1.5</v>
      </c>
      <c r="R229">
        <v>8.6999999999999993</v>
      </c>
      <c r="S229">
        <v>27</v>
      </c>
      <c r="T229">
        <v>50.3</v>
      </c>
      <c r="U229">
        <v>37.1</v>
      </c>
      <c r="V229" s="162" t="str">
        <f t="shared" si="27"/>
        <v>6</v>
      </c>
      <c r="W229" s="162" t="str">
        <f t="shared" si="28"/>
        <v>-3</v>
      </c>
      <c r="X229" s="70">
        <f t="shared" si="29"/>
        <v>75</v>
      </c>
      <c r="Y229" s="162"/>
    </row>
    <row r="230" spans="1:25" x14ac:dyDescent="0.3">
      <c r="A230">
        <v>229</v>
      </c>
      <c r="B230" t="s">
        <v>459</v>
      </c>
      <c r="C230" t="s">
        <v>141</v>
      </c>
      <c r="D230">
        <v>20</v>
      </c>
      <c r="E230" s="163" t="s">
        <v>785</v>
      </c>
      <c r="F230" s="2">
        <v>195</v>
      </c>
      <c r="G230" s="2" t="s">
        <v>699</v>
      </c>
      <c r="H230" t="s">
        <v>612</v>
      </c>
      <c r="I230">
        <v>2022</v>
      </c>
      <c r="J230">
        <v>1</v>
      </c>
      <c r="K230">
        <v>10</v>
      </c>
      <c r="L230">
        <v>5</v>
      </c>
      <c r="M230">
        <v>1.2</v>
      </c>
      <c r="N230">
        <v>0.8</v>
      </c>
      <c r="O230">
        <v>0.4</v>
      </c>
      <c r="P230">
        <v>-22.2</v>
      </c>
      <c r="Q230">
        <v>3.3</v>
      </c>
      <c r="R230">
        <v>14.3</v>
      </c>
      <c r="S230">
        <v>12.7</v>
      </c>
      <c r="T230">
        <v>38.1</v>
      </c>
      <c r="U230">
        <v>10.5</v>
      </c>
      <c r="V230" s="162" t="str">
        <f t="shared" si="27"/>
        <v>6</v>
      </c>
      <c r="W230" s="162" t="str">
        <f t="shared" si="28"/>
        <v>-4</v>
      </c>
      <c r="X230" s="70">
        <f t="shared" si="29"/>
        <v>76</v>
      </c>
      <c r="Y230" s="162"/>
    </row>
    <row r="231" spans="1:25" x14ac:dyDescent="0.3">
      <c r="A231">
        <v>230</v>
      </c>
      <c r="B231" t="s">
        <v>169</v>
      </c>
      <c r="C231" t="s">
        <v>129</v>
      </c>
      <c r="D231">
        <v>30</v>
      </c>
      <c r="E231" s="163" t="s">
        <v>779</v>
      </c>
      <c r="F231" s="2">
        <v>265</v>
      </c>
      <c r="G231" s="2" t="s">
        <v>623</v>
      </c>
      <c r="H231" t="s">
        <v>689</v>
      </c>
      <c r="I231">
        <v>2011</v>
      </c>
      <c r="J231">
        <v>1</v>
      </c>
      <c r="K231">
        <v>5</v>
      </c>
      <c r="L231">
        <v>16</v>
      </c>
      <c r="M231">
        <v>13.4</v>
      </c>
      <c r="N231">
        <v>9.1</v>
      </c>
      <c r="O231">
        <v>2.1</v>
      </c>
      <c r="P231">
        <v>-2.2999999999999998</v>
      </c>
      <c r="Q231">
        <v>11.7</v>
      </c>
      <c r="R231">
        <v>25.8</v>
      </c>
      <c r="S231">
        <v>22.3</v>
      </c>
      <c r="T231">
        <v>60.1</v>
      </c>
      <c r="U231">
        <v>13</v>
      </c>
      <c r="V231" s="162" t="str">
        <f t="shared" si="27"/>
        <v>6</v>
      </c>
      <c r="W231" s="162" t="str">
        <f t="shared" si="28"/>
        <v>11</v>
      </c>
      <c r="X231" s="70">
        <f t="shared" si="29"/>
        <v>83</v>
      </c>
      <c r="Y231" s="162"/>
    </row>
    <row r="232" spans="1:25" x14ac:dyDescent="0.3">
      <c r="A232">
        <v>231</v>
      </c>
      <c r="B232" t="s">
        <v>405</v>
      </c>
      <c r="C232" t="s">
        <v>100</v>
      </c>
      <c r="D232">
        <v>20</v>
      </c>
      <c r="E232" s="163" t="s">
        <v>780</v>
      </c>
      <c r="F232" s="2">
        <v>225</v>
      </c>
      <c r="G232" s="2" t="s">
        <v>623</v>
      </c>
      <c r="H232" t="s">
        <v>640</v>
      </c>
      <c r="I232">
        <v>2021</v>
      </c>
      <c r="J232">
        <v>1</v>
      </c>
      <c r="K232">
        <v>7</v>
      </c>
      <c r="L232">
        <v>12</v>
      </c>
      <c r="M232">
        <v>4.8</v>
      </c>
      <c r="N232">
        <v>2.1</v>
      </c>
      <c r="O232">
        <v>0.7</v>
      </c>
      <c r="P232">
        <v>-15.5</v>
      </c>
      <c r="Q232">
        <v>4.7</v>
      </c>
      <c r="R232">
        <v>10.4</v>
      </c>
      <c r="S232">
        <v>18.2</v>
      </c>
      <c r="T232">
        <v>51.3</v>
      </c>
      <c r="U232">
        <v>8.1999999999999993</v>
      </c>
      <c r="V232" s="162" t="str">
        <f t="shared" si="27"/>
        <v>6</v>
      </c>
      <c r="W232" s="162" t="str">
        <f t="shared" si="28"/>
        <v>-7</v>
      </c>
      <c r="X232" s="70">
        <f t="shared" si="29"/>
        <v>79</v>
      </c>
      <c r="Y232" s="162"/>
    </row>
    <row r="233" spans="1:25" x14ac:dyDescent="0.3">
      <c r="A233">
        <v>232</v>
      </c>
      <c r="B233" t="s">
        <v>170</v>
      </c>
      <c r="C233" t="s">
        <v>127</v>
      </c>
      <c r="D233">
        <v>30</v>
      </c>
      <c r="E233" s="163" t="s">
        <v>777</v>
      </c>
      <c r="F233" s="2">
        <v>194</v>
      </c>
      <c r="G233" s="2" t="s">
        <v>694</v>
      </c>
      <c r="H233" t="s">
        <v>612</v>
      </c>
      <c r="I233">
        <v>2014</v>
      </c>
      <c r="J233">
        <v>2</v>
      </c>
      <c r="K233">
        <v>46</v>
      </c>
      <c r="L233">
        <v>17</v>
      </c>
      <c r="M233">
        <v>18.100000000000001</v>
      </c>
      <c r="N233">
        <v>4</v>
      </c>
      <c r="O233">
        <v>4.5999999999999996</v>
      </c>
      <c r="P233">
        <v>8.4</v>
      </c>
      <c r="Q233">
        <v>4.4000000000000004</v>
      </c>
      <c r="R233">
        <v>8.1</v>
      </c>
      <c r="S233">
        <v>24.9</v>
      </c>
      <c r="T233">
        <v>54.8</v>
      </c>
      <c r="U233">
        <v>22</v>
      </c>
      <c r="V233" s="162" t="str">
        <f t="shared" si="27"/>
        <v>6</v>
      </c>
      <c r="W233" s="162" t="str">
        <f t="shared" si="28"/>
        <v>-5</v>
      </c>
      <c r="X233" s="70">
        <f t="shared" si="29"/>
        <v>77</v>
      </c>
      <c r="Y233" s="162"/>
    </row>
    <row r="234" spans="1:25" x14ac:dyDescent="0.3">
      <c r="A234">
        <v>233</v>
      </c>
      <c r="B234" t="s">
        <v>370</v>
      </c>
      <c r="C234" t="s">
        <v>141</v>
      </c>
      <c r="D234">
        <v>24</v>
      </c>
      <c r="E234" s="163" t="s">
        <v>784</v>
      </c>
      <c r="F234" s="2">
        <v>200</v>
      </c>
      <c r="G234" s="2" t="s">
        <v>727</v>
      </c>
      <c r="H234" t="s">
        <v>612</v>
      </c>
      <c r="I234" t="s">
        <v>610</v>
      </c>
      <c r="J234" t="s">
        <v>610</v>
      </c>
      <c r="K234" t="s">
        <v>610</v>
      </c>
      <c r="L234">
        <v>9</v>
      </c>
      <c r="M234">
        <v>6.6</v>
      </c>
      <c r="N234">
        <v>4.0999999999999996</v>
      </c>
      <c r="O234">
        <v>2.9</v>
      </c>
      <c r="P234">
        <v>6.2</v>
      </c>
      <c r="Q234">
        <v>6.9</v>
      </c>
      <c r="R234">
        <v>13</v>
      </c>
      <c r="S234">
        <v>13</v>
      </c>
      <c r="T234">
        <v>65.900000000000006</v>
      </c>
      <c r="U234">
        <v>22.2</v>
      </c>
      <c r="V234" s="162" t="str">
        <f t="shared" si="27"/>
        <v>6</v>
      </c>
      <c r="W234" s="162" t="str">
        <f t="shared" si="28"/>
        <v>-3</v>
      </c>
      <c r="X234" s="70">
        <f t="shared" si="29"/>
        <v>75</v>
      </c>
      <c r="Y234" s="162"/>
    </row>
    <row r="235" spans="1:25" x14ac:dyDescent="0.3">
      <c r="A235">
        <v>234</v>
      </c>
      <c r="B235" t="s">
        <v>539</v>
      </c>
      <c r="C235" t="s">
        <v>116</v>
      </c>
      <c r="D235">
        <v>20</v>
      </c>
      <c r="E235" s="163" t="s">
        <v>780</v>
      </c>
      <c r="F235" s="2">
        <v>215</v>
      </c>
      <c r="G235" s="2" t="s">
        <v>728</v>
      </c>
      <c r="H235" t="s">
        <v>612</v>
      </c>
      <c r="I235" t="s">
        <v>610</v>
      </c>
      <c r="J235" t="s">
        <v>610</v>
      </c>
      <c r="K235" t="s">
        <v>610</v>
      </c>
      <c r="L235">
        <v>5</v>
      </c>
      <c r="M235">
        <v>2.8</v>
      </c>
      <c r="N235">
        <v>1.8</v>
      </c>
      <c r="O235">
        <v>1.6</v>
      </c>
      <c r="P235">
        <v>-22.4</v>
      </c>
      <c r="Q235">
        <v>5.0999999999999996</v>
      </c>
      <c r="R235">
        <v>12.8</v>
      </c>
      <c r="S235">
        <v>15.8</v>
      </c>
      <c r="T235">
        <v>44.1</v>
      </c>
      <c r="U235">
        <v>20.5</v>
      </c>
      <c r="V235" s="162" t="str">
        <f t="shared" si="27"/>
        <v>6</v>
      </c>
      <c r="W235" s="162" t="str">
        <f t="shared" si="28"/>
        <v>-7</v>
      </c>
      <c r="X235" s="70">
        <f t="shared" si="29"/>
        <v>79</v>
      </c>
      <c r="Y235" s="162"/>
    </row>
    <row r="236" spans="1:25" x14ac:dyDescent="0.3">
      <c r="A236">
        <v>235</v>
      </c>
      <c r="B236" t="s">
        <v>66</v>
      </c>
      <c r="C236" t="s">
        <v>58</v>
      </c>
      <c r="D236">
        <v>26</v>
      </c>
      <c r="E236" s="163" t="s">
        <v>782</v>
      </c>
      <c r="F236" s="2">
        <v>185</v>
      </c>
      <c r="G236" s="2" t="s">
        <v>664</v>
      </c>
      <c r="H236" t="s">
        <v>612</v>
      </c>
      <c r="I236" t="s">
        <v>610</v>
      </c>
      <c r="J236" t="s">
        <v>610</v>
      </c>
      <c r="K236" t="s">
        <v>610</v>
      </c>
      <c r="L236">
        <v>13</v>
      </c>
      <c r="M236">
        <v>3.6</v>
      </c>
      <c r="N236">
        <v>1.8</v>
      </c>
      <c r="O236">
        <v>3.8</v>
      </c>
      <c r="P236">
        <v>13.5</v>
      </c>
      <c r="Q236">
        <v>2.1</v>
      </c>
      <c r="R236">
        <v>8.1</v>
      </c>
      <c r="S236">
        <v>11.4</v>
      </c>
      <c r="T236">
        <v>48.3</v>
      </c>
      <c r="U236">
        <v>27.8</v>
      </c>
      <c r="V236" s="162" t="str">
        <f t="shared" si="27"/>
        <v>6</v>
      </c>
      <c r="W236" s="162" t="str">
        <f t="shared" si="28"/>
        <v>-0</v>
      </c>
      <c r="X236" s="70">
        <f t="shared" si="29"/>
        <v>72</v>
      </c>
      <c r="Y236" s="162"/>
    </row>
    <row r="237" spans="1:25" x14ac:dyDescent="0.3">
      <c r="A237">
        <v>236</v>
      </c>
      <c r="B237" t="s">
        <v>352</v>
      </c>
      <c r="C237" t="s">
        <v>90</v>
      </c>
      <c r="D237">
        <v>24</v>
      </c>
      <c r="E237" s="163" t="s">
        <v>778</v>
      </c>
      <c r="F237" s="2">
        <v>225</v>
      </c>
      <c r="G237" s="2" t="s">
        <v>690</v>
      </c>
      <c r="H237" t="s">
        <v>612</v>
      </c>
      <c r="I237">
        <v>2020</v>
      </c>
      <c r="J237">
        <v>2</v>
      </c>
      <c r="K237">
        <v>45</v>
      </c>
      <c r="L237">
        <v>15</v>
      </c>
      <c r="M237">
        <v>7.3</v>
      </c>
      <c r="N237">
        <v>3.9</v>
      </c>
      <c r="O237">
        <v>1.1000000000000001</v>
      </c>
      <c r="P237">
        <v>-6.5</v>
      </c>
      <c r="Q237">
        <v>3.5</v>
      </c>
      <c r="R237">
        <v>16</v>
      </c>
      <c r="S237">
        <v>17.600000000000001</v>
      </c>
      <c r="T237">
        <v>49</v>
      </c>
      <c r="U237">
        <v>8.3000000000000007</v>
      </c>
      <c r="V237" s="162" t="str">
        <f t="shared" si="27"/>
        <v>6</v>
      </c>
      <c r="W237" s="162" t="str">
        <f t="shared" si="28"/>
        <v>-9</v>
      </c>
      <c r="X237" s="70">
        <f t="shared" si="29"/>
        <v>81</v>
      </c>
      <c r="Y237" s="162"/>
    </row>
    <row r="238" spans="1:25" x14ac:dyDescent="0.3">
      <c r="A238">
        <v>237</v>
      </c>
      <c r="B238" t="s">
        <v>160</v>
      </c>
      <c r="C238" t="s">
        <v>100</v>
      </c>
      <c r="D238">
        <v>23</v>
      </c>
      <c r="E238" s="163" t="s">
        <v>785</v>
      </c>
      <c r="F238" s="2">
        <v>194</v>
      </c>
      <c r="G238" s="2" t="s">
        <v>656</v>
      </c>
      <c r="H238" t="s">
        <v>612</v>
      </c>
      <c r="I238">
        <v>2019</v>
      </c>
      <c r="J238">
        <v>1</v>
      </c>
      <c r="K238">
        <v>28</v>
      </c>
      <c r="L238">
        <v>16</v>
      </c>
      <c r="M238">
        <v>15.9</v>
      </c>
      <c r="N238">
        <v>1.9</v>
      </c>
      <c r="O238">
        <v>4.5</v>
      </c>
      <c r="P238">
        <v>-9.6999999999999993</v>
      </c>
      <c r="Q238">
        <v>1</v>
      </c>
      <c r="R238">
        <v>5.2</v>
      </c>
      <c r="S238">
        <v>24.5</v>
      </c>
      <c r="T238">
        <v>55</v>
      </c>
      <c r="U238">
        <v>25.4</v>
      </c>
      <c r="V238" s="162" t="str">
        <f t="shared" si="27"/>
        <v>6</v>
      </c>
      <c r="W238" s="162" t="str">
        <f t="shared" si="28"/>
        <v>-4</v>
      </c>
      <c r="X238" s="70">
        <f t="shared" si="29"/>
        <v>76</v>
      </c>
      <c r="Y238" s="162"/>
    </row>
    <row r="239" spans="1:25" x14ac:dyDescent="0.3">
      <c r="A239">
        <v>238</v>
      </c>
      <c r="B239" t="s">
        <v>444</v>
      </c>
      <c r="C239" t="s">
        <v>141</v>
      </c>
      <c r="D239">
        <v>24</v>
      </c>
      <c r="E239" s="163" t="s">
        <v>781</v>
      </c>
      <c r="F239" s="2">
        <v>200</v>
      </c>
      <c r="G239" s="2" t="s">
        <v>712</v>
      </c>
      <c r="H239" t="s">
        <v>612</v>
      </c>
      <c r="I239" t="s">
        <v>610</v>
      </c>
      <c r="J239" t="s">
        <v>610</v>
      </c>
      <c r="K239" t="s">
        <v>610</v>
      </c>
      <c r="L239">
        <v>2</v>
      </c>
      <c r="M239">
        <v>1.5</v>
      </c>
      <c r="N239">
        <v>0</v>
      </c>
      <c r="O239">
        <v>0.5</v>
      </c>
      <c r="P239">
        <v>50</v>
      </c>
      <c r="Q239">
        <v>0</v>
      </c>
      <c r="R239">
        <v>0</v>
      </c>
      <c r="S239">
        <v>15.4</v>
      </c>
      <c r="T239">
        <v>75</v>
      </c>
      <c r="U239">
        <v>16.7</v>
      </c>
      <c r="V239" s="162" t="str">
        <f t="shared" si="27"/>
        <v>6</v>
      </c>
      <c r="W239" s="162" t="str">
        <f t="shared" si="28"/>
        <v>-6</v>
      </c>
      <c r="X239" s="70">
        <f t="shared" si="29"/>
        <v>78</v>
      </c>
      <c r="Y239" s="162"/>
    </row>
    <row r="240" spans="1:25" x14ac:dyDescent="0.3">
      <c r="A240">
        <v>239</v>
      </c>
      <c r="B240" t="s">
        <v>284</v>
      </c>
      <c r="C240" t="s">
        <v>129</v>
      </c>
      <c r="D240">
        <v>24</v>
      </c>
      <c r="E240" s="163" t="s">
        <v>782</v>
      </c>
      <c r="F240" s="2">
        <v>179</v>
      </c>
      <c r="G240" s="2" t="s">
        <v>729</v>
      </c>
      <c r="H240" t="s">
        <v>612</v>
      </c>
      <c r="I240" t="s">
        <v>610</v>
      </c>
      <c r="J240" t="s">
        <v>610</v>
      </c>
      <c r="K240" t="s">
        <v>610</v>
      </c>
      <c r="L240">
        <v>16</v>
      </c>
      <c r="M240">
        <v>8.4</v>
      </c>
      <c r="N240">
        <v>2.4</v>
      </c>
      <c r="O240">
        <v>2.9</v>
      </c>
      <c r="P240">
        <v>9.6999999999999993</v>
      </c>
      <c r="Q240">
        <v>2.8</v>
      </c>
      <c r="R240">
        <v>9.6</v>
      </c>
      <c r="S240">
        <v>18.5</v>
      </c>
      <c r="T240">
        <v>58</v>
      </c>
      <c r="U240">
        <v>20.2</v>
      </c>
      <c r="V240" s="162" t="str">
        <f t="shared" si="27"/>
        <v>6</v>
      </c>
      <c r="W240" s="162" t="str">
        <f t="shared" si="28"/>
        <v>-0</v>
      </c>
      <c r="X240" s="70">
        <f t="shared" si="29"/>
        <v>72</v>
      </c>
      <c r="Y240" s="162"/>
    </row>
    <row r="241" spans="1:25" x14ac:dyDescent="0.3">
      <c r="A241">
        <v>240</v>
      </c>
      <c r="B241" t="s">
        <v>402</v>
      </c>
      <c r="C241" t="s">
        <v>146</v>
      </c>
      <c r="D241">
        <v>20</v>
      </c>
      <c r="E241" s="163" t="s">
        <v>785</v>
      </c>
      <c r="F241" s="2">
        <v>215</v>
      </c>
      <c r="G241" s="2" t="s">
        <v>715</v>
      </c>
      <c r="H241" t="s">
        <v>612</v>
      </c>
      <c r="I241">
        <v>2021</v>
      </c>
      <c r="J241">
        <v>1</v>
      </c>
      <c r="K241">
        <v>24</v>
      </c>
      <c r="L241">
        <v>12</v>
      </c>
      <c r="M241">
        <v>2.8</v>
      </c>
      <c r="N241">
        <v>1.4</v>
      </c>
      <c r="O241">
        <v>0.6</v>
      </c>
      <c r="P241">
        <v>-22.9</v>
      </c>
      <c r="Q241">
        <v>4.7</v>
      </c>
      <c r="R241">
        <v>13.5</v>
      </c>
      <c r="S241">
        <v>20.5</v>
      </c>
      <c r="T241">
        <v>43.7</v>
      </c>
      <c r="U241">
        <v>13.2</v>
      </c>
      <c r="V241" s="162" t="str">
        <f t="shared" si="27"/>
        <v>6</v>
      </c>
      <c r="W241" s="162" t="str">
        <f t="shared" si="28"/>
        <v>-4</v>
      </c>
      <c r="X241" s="70">
        <f t="shared" si="29"/>
        <v>76</v>
      </c>
      <c r="Y241" s="162"/>
    </row>
    <row r="242" spans="1:25" x14ac:dyDescent="0.3">
      <c r="A242">
        <v>241</v>
      </c>
      <c r="B242" t="s">
        <v>187</v>
      </c>
      <c r="C242" t="s">
        <v>98</v>
      </c>
      <c r="D242">
        <v>20</v>
      </c>
      <c r="E242" s="163" t="s">
        <v>774</v>
      </c>
      <c r="F242" s="2">
        <v>216</v>
      </c>
      <c r="G242" s="2" t="s">
        <v>623</v>
      </c>
      <c r="H242" t="s">
        <v>639</v>
      </c>
      <c r="I242">
        <v>2021</v>
      </c>
      <c r="J242">
        <v>1</v>
      </c>
      <c r="K242">
        <v>6</v>
      </c>
      <c r="L242">
        <v>13</v>
      </c>
      <c r="M242">
        <v>14.9</v>
      </c>
      <c r="N242">
        <v>7.1</v>
      </c>
      <c r="O242">
        <v>5.7</v>
      </c>
      <c r="P242">
        <v>-9.1999999999999993</v>
      </c>
      <c r="Q242">
        <v>3.9</v>
      </c>
      <c r="R242">
        <v>17.899999999999999</v>
      </c>
      <c r="S242">
        <v>23.8</v>
      </c>
      <c r="T242">
        <v>50.8</v>
      </c>
      <c r="U242">
        <v>27.4</v>
      </c>
      <c r="V242" s="162" t="str">
        <f t="shared" si="27"/>
        <v>6</v>
      </c>
      <c r="W242" s="162" t="str">
        <f t="shared" si="28"/>
        <v>-8</v>
      </c>
      <c r="X242" s="70">
        <f t="shared" si="29"/>
        <v>80</v>
      </c>
      <c r="Y242" s="162"/>
    </row>
    <row r="243" spans="1:25" x14ac:dyDescent="0.3">
      <c r="A243">
        <v>242</v>
      </c>
      <c r="B243" t="s">
        <v>345</v>
      </c>
      <c r="C243" t="s">
        <v>88</v>
      </c>
      <c r="D243">
        <v>22</v>
      </c>
      <c r="E243" s="163" t="s">
        <v>780</v>
      </c>
      <c r="F243" s="2">
        <v>200</v>
      </c>
      <c r="G243" s="2" t="s">
        <v>614</v>
      </c>
      <c r="H243" t="s">
        <v>639</v>
      </c>
      <c r="I243">
        <v>2020</v>
      </c>
      <c r="J243">
        <v>1</v>
      </c>
      <c r="K243">
        <v>18</v>
      </c>
      <c r="L243">
        <v>15</v>
      </c>
      <c r="M243">
        <v>5.6</v>
      </c>
      <c r="N243">
        <v>2.2999999999999998</v>
      </c>
      <c r="O243">
        <v>0.9</v>
      </c>
      <c r="P243">
        <v>12.6</v>
      </c>
      <c r="Q243">
        <v>5.5</v>
      </c>
      <c r="R243">
        <v>7</v>
      </c>
      <c r="S243">
        <v>11</v>
      </c>
      <c r="T243">
        <v>71.5</v>
      </c>
      <c r="U243">
        <v>7.7</v>
      </c>
      <c r="V243" s="162" t="str">
        <f t="shared" si="27"/>
        <v>6</v>
      </c>
      <c r="W243" s="162" t="str">
        <f t="shared" si="28"/>
        <v>-7</v>
      </c>
      <c r="X243" s="70">
        <f t="shared" si="29"/>
        <v>79</v>
      </c>
      <c r="Y243" s="162"/>
    </row>
    <row r="244" spans="1:25" x14ac:dyDescent="0.3">
      <c r="A244">
        <v>243</v>
      </c>
      <c r="B244" t="s">
        <v>242</v>
      </c>
      <c r="C244" t="s">
        <v>96</v>
      </c>
      <c r="D244">
        <v>27</v>
      </c>
      <c r="E244" s="163" t="s">
        <v>785</v>
      </c>
      <c r="F244" s="2">
        <v>215</v>
      </c>
      <c r="G244" s="2" t="s">
        <v>691</v>
      </c>
      <c r="H244" t="s">
        <v>612</v>
      </c>
      <c r="I244">
        <v>2017</v>
      </c>
      <c r="J244">
        <v>1</v>
      </c>
      <c r="K244">
        <v>30</v>
      </c>
      <c r="L244">
        <v>15</v>
      </c>
      <c r="M244">
        <v>8.5</v>
      </c>
      <c r="N244">
        <v>8.4</v>
      </c>
      <c r="O244">
        <v>4.3</v>
      </c>
      <c r="P244">
        <v>2.2999999999999998</v>
      </c>
      <c r="Q244">
        <v>4.5</v>
      </c>
      <c r="R244">
        <v>19</v>
      </c>
      <c r="S244">
        <v>12</v>
      </c>
      <c r="T244">
        <v>51.2</v>
      </c>
      <c r="U244">
        <v>16.5</v>
      </c>
      <c r="V244" s="162" t="str">
        <f t="shared" si="27"/>
        <v>6</v>
      </c>
      <c r="W244" s="162" t="str">
        <f t="shared" si="28"/>
        <v>-4</v>
      </c>
      <c r="X244" s="70">
        <f t="shared" si="29"/>
        <v>76</v>
      </c>
      <c r="Y244" s="162"/>
    </row>
    <row r="245" spans="1:25" x14ac:dyDescent="0.3">
      <c r="A245">
        <v>244</v>
      </c>
      <c r="B245" t="s">
        <v>82</v>
      </c>
      <c r="C245" t="s">
        <v>71</v>
      </c>
      <c r="D245">
        <v>24</v>
      </c>
      <c r="E245" s="163" t="s">
        <v>785</v>
      </c>
      <c r="F245" s="2">
        <v>213</v>
      </c>
      <c r="G245" s="2" t="s">
        <v>729</v>
      </c>
      <c r="H245" t="s">
        <v>662</v>
      </c>
      <c r="I245">
        <v>2018</v>
      </c>
      <c r="J245">
        <v>1</v>
      </c>
      <c r="K245">
        <v>20</v>
      </c>
      <c r="L245">
        <v>14</v>
      </c>
      <c r="M245">
        <v>0.9</v>
      </c>
      <c r="N245">
        <v>1.2</v>
      </c>
      <c r="O245">
        <v>0.2</v>
      </c>
      <c r="P245">
        <v>1.1000000000000001</v>
      </c>
      <c r="Q245">
        <v>6.1</v>
      </c>
      <c r="R245">
        <v>16.7</v>
      </c>
      <c r="S245">
        <v>13.7</v>
      </c>
      <c r="T245">
        <v>32.200000000000003</v>
      </c>
      <c r="U245">
        <v>6.5</v>
      </c>
      <c r="V245" s="162" t="str">
        <f t="shared" si="27"/>
        <v>6</v>
      </c>
      <c r="W245" s="162" t="str">
        <f t="shared" si="28"/>
        <v>-4</v>
      </c>
      <c r="X245" s="70">
        <f t="shared" si="29"/>
        <v>76</v>
      </c>
      <c r="Y245" s="162"/>
    </row>
    <row r="246" spans="1:25" x14ac:dyDescent="0.3">
      <c r="A246">
        <v>245</v>
      </c>
      <c r="B246" t="s">
        <v>226</v>
      </c>
      <c r="C246" t="s">
        <v>116</v>
      </c>
      <c r="D246">
        <v>29</v>
      </c>
      <c r="E246" s="163" t="s">
        <v>781</v>
      </c>
      <c r="F246" s="2">
        <v>200</v>
      </c>
      <c r="G246" s="2" t="s">
        <v>618</v>
      </c>
      <c r="H246" t="s">
        <v>612</v>
      </c>
      <c r="I246">
        <v>2015</v>
      </c>
      <c r="J246">
        <v>2</v>
      </c>
      <c r="K246">
        <v>40</v>
      </c>
      <c r="L246">
        <v>15</v>
      </c>
      <c r="M246">
        <v>10.5</v>
      </c>
      <c r="N246">
        <v>2.2000000000000002</v>
      </c>
      <c r="O246">
        <v>3.1</v>
      </c>
      <c r="P246">
        <v>-7.2</v>
      </c>
      <c r="Q246">
        <v>1.1000000000000001</v>
      </c>
      <c r="R246">
        <v>8.3000000000000007</v>
      </c>
      <c r="S246">
        <v>19.5</v>
      </c>
      <c r="T246">
        <v>55.2</v>
      </c>
      <c r="U246">
        <v>18.3</v>
      </c>
      <c r="V246" s="162" t="str">
        <f t="shared" si="27"/>
        <v>6</v>
      </c>
      <c r="W246" s="162" t="str">
        <f t="shared" si="28"/>
        <v>-6</v>
      </c>
      <c r="X246" s="70">
        <f t="shared" si="29"/>
        <v>78</v>
      </c>
      <c r="Y246" s="162"/>
    </row>
    <row r="247" spans="1:25" x14ac:dyDescent="0.3">
      <c r="A247">
        <v>246</v>
      </c>
      <c r="B247" t="s">
        <v>302</v>
      </c>
      <c r="C247" t="s">
        <v>116</v>
      </c>
      <c r="D247">
        <v>19</v>
      </c>
      <c r="E247" s="163" t="s">
        <v>781</v>
      </c>
      <c r="F247" s="2">
        <v>189</v>
      </c>
      <c r="G247" s="2" t="s">
        <v>671</v>
      </c>
      <c r="H247" t="s">
        <v>609</v>
      </c>
      <c r="I247">
        <v>2021</v>
      </c>
      <c r="J247">
        <v>1</v>
      </c>
      <c r="K247">
        <v>12</v>
      </c>
      <c r="L247">
        <v>4</v>
      </c>
      <c r="M247">
        <v>7</v>
      </c>
      <c r="N247">
        <v>3.3</v>
      </c>
      <c r="O247">
        <v>4.5</v>
      </c>
      <c r="P247">
        <v>1.7</v>
      </c>
      <c r="Q247">
        <v>1.9</v>
      </c>
      <c r="R247">
        <v>11.3</v>
      </c>
      <c r="S247">
        <v>17.3</v>
      </c>
      <c r="T247">
        <v>46.7</v>
      </c>
      <c r="U247">
        <v>23.7</v>
      </c>
      <c r="V247" s="162" t="str">
        <f t="shared" si="27"/>
        <v>6</v>
      </c>
      <c r="W247" s="162" t="str">
        <f t="shared" si="28"/>
        <v>-6</v>
      </c>
      <c r="X247" s="70">
        <f t="shared" si="29"/>
        <v>78</v>
      </c>
      <c r="Y247" s="162"/>
    </row>
    <row r="248" spans="1:25" x14ac:dyDescent="0.3">
      <c r="A248">
        <v>247</v>
      </c>
      <c r="B248" t="s">
        <v>152</v>
      </c>
      <c r="C248" t="s">
        <v>90</v>
      </c>
      <c r="D248">
        <v>32</v>
      </c>
      <c r="E248" s="163" t="s">
        <v>777</v>
      </c>
      <c r="F248" s="2">
        <v>205</v>
      </c>
      <c r="G248" s="2" t="s">
        <v>615</v>
      </c>
      <c r="H248" t="s">
        <v>612</v>
      </c>
      <c r="I248">
        <v>2009</v>
      </c>
      <c r="J248">
        <v>1</v>
      </c>
      <c r="K248">
        <v>17</v>
      </c>
      <c r="L248">
        <v>11</v>
      </c>
      <c r="M248">
        <v>18.7</v>
      </c>
      <c r="N248">
        <v>5.5</v>
      </c>
      <c r="O248">
        <v>7.5</v>
      </c>
      <c r="P248">
        <v>10.9</v>
      </c>
      <c r="Q248">
        <v>3.5</v>
      </c>
      <c r="R248">
        <v>11.5</v>
      </c>
      <c r="S248">
        <v>25.5</v>
      </c>
      <c r="T248">
        <v>53.6</v>
      </c>
      <c r="U248">
        <v>36.1</v>
      </c>
      <c r="V248" s="162" t="str">
        <f t="shared" si="27"/>
        <v>6</v>
      </c>
      <c r="W248" s="162" t="str">
        <f t="shared" si="28"/>
        <v>-5</v>
      </c>
      <c r="X248" s="70">
        <f t="shared" si="29"/>
        <v>77</v>
      </c>
      <c r="Y248" s="162"/>
    </row>
    <row r="249" spans="1:25" x14ac:dyDescent="0.3">
      <c r="A249">
        <v>248</v>
      </c>
      <c r="B249" t="s">
        <v>378</v>
      </c>
      <c r="C249" t="s">
        <v>110</v>
      </c>
      <c r="D249">
        <v>29</v>
      </c>
      <c r="E249" s="163" t="s">
        <v>781</v>
      </c>
      <c r="F249" s="2">
        <v>209</v>
      </c>
      <c r="G249" s="2" t="s">
        <v>724</v>
      </c>
      <c r="H249" t="s">
        <v>612</v>
      </c>
      <c r="I249" t="s">
        <v>610</v>
      </c>
      <c r="J249" t="s">
        <v>610</v>
      </c>
      <c r="K249" t="s">
        <v>610</v>
      </c>
      <c r="L249">
        <v>10</v>
      </c>
      <c r="M249">
        <v>2.6</v>
      </c>
      <c r="N249">
        <v>2.1</v>
      </c>
      <c r="O249">
        <v>0.5</v>
      </c>
      <c r="P249">
        <v>-11.1</v>
      </c>
      <c r="Q249">
        <v>0.7</v>
      </c>
      <c r="R249">
        <v>13.5</v>
      </c>
      <c r="S249">
        <v>11.8</v>
      </c>
      <c r="T249">
        <v>47.8</v>
      </c>
      <c r="U249">
        <v>6.3</v>
      </c>
      <c r="V249" s="162" t="str">
        <f t="shared" si="27"/>
        <v>6</v>
      </c>
      <c r="W249" s="162" t="str">
        <f t="shared" si="28"/>
        <v>-6</v>
      </c>
      <c r="X249" s="70">
        <f t="shared" si="29"/>
        <v>78</v>
      </c>
      <c r="Y249" s="162"/>
    </row>
    <row r="250" spans="1:25" x14ac:dyDescent="0.3">
      <c r="A250">
        <v>249</v>
      </c>
      <c r="B250" t="s">
        <v>481</v>
      </c>
      <c r="C250" t="s">
        <v>108</v>
      </c>
      <c r="D250">
        <v>27</v>
      </c>
      <c r="E250" s="163" t="s">
        <v>778</v>
      </c>
      <c r="F250" s="2">
        <v>214</v>
      </c>
      <c r="G250" s="2" t="s">
        <v>623</v>
      </c>
      <c r="H250" t="s">
        <v>730</v>
      </c>
      <c r="I250">
        <v>2016</v>
      </c>
      <c r="J250">
        <v>1</v>
      </c>
      <c r="K250">
        <v>15</v>
      </c>
      <c r="L250">
        <v>9</v>
      </c>
      <c r="M250">
        <v>2.6</v>
      </c>
      <c r="N250">
        <v>2.9</v>
      </c>
      <c r="O250">
        <v>1.1000000000000001</v>
      </c>
      <c r="P250">
        <v>4.7</v>
      </c>
      <c r="Q250">
        <v>3.4</v>
      </c>
      <c r="R250">
        <v>22.2</v>
      </c>
      <c r="S250">
        <v>9.9</v>
      </c>
      <c r="T250">
        <v>52.6</v>
      </c>
      <c r="U250">
        <v>10.5</v>
      </c>
      <c r="V250" s="162" t="str">
        <f t="shared" si="27"/>
        <v>6</v>
      </c>
      <c r="W250" s="162" t="str">
        <f t="shared" si="28"/>
        <v>-9</v>
      </c>
      <c r="X250" s="70">
        <f t="shared" si="29"/>
        <v>81</v>
      </c>
      <c r="Y250" s="162"/>
    </row>
    <row r="251" spans="1:25" x14ac:dyDescent="0.3">
      <c r="A251">
        <v>250</v>
      </c>
      <c r="B251" t="s">
        <v>156</v>
      </c>
      <c r="C251" t="s">
        <v>157</v>
      </c>
      <c r="D251">
        <v>27</v>
      </c>
      <c r="E251" s="163" t="s">
        <v>774</v>
      </c>
      <c r="F251" s="2">
        <v>250</v>
      </c>
      <c r="G251" s="2" t="s">
        <v>632</v>
      </c>
      <c r="H251" t="s">
        <v>612</v>
      </c>
      <c r="I251">
        <v>2014</v>
      </c>
      <c r="J251">
        <v>1</v>
      </c>
      <c r="K251">
        <v>7</v>
      </c>
      <c r="L251">
        <v>16</v>
      </c>
      <c r="M251">
        <v>21.3</v>
      </c>
      <c r="N251">
        <v>8.8000000000000007</v>
      </c>
      <c r="O251">
        <v>3.2</v>
      </c>
      <c r="P251">
        <v>-5.8</v>
      </c>
      <c r="Q251">
        <v>7</v>
      </c>
      <c r="R251">
        <v>18.7</v>
      </c>
      <c r="S251">
        <v>25.9</v>
      </c>
      <c r="T251">
        <v>58.6</v>
      </c>
      <c r="U251">
        <v>15.1</v>
      </c>
      <c r="V251" s="162" t="str">
        <f t="shared" si="27"/>
        <v>6</v>
      </c>
      <c r="W251" s="162" t="str">
        <f t="shared" si="28"/>
        <v>-8</v>
      </c>
      <c r="X251" s="70">
        <f t="shared" si="29"/>
        <v>80</v>
      </c>
      <c r="Y251" s="162"/>
    </row>
    <row r="252" spans="1:25" x14ac:dyDescent="0.3">
      <c r="A252">
        <v>251</v>
      </c>
      <c r="B252" t="s">
        <v>394</v>
      </c>
      <c r="C252" t="s">
        <v>108</v>
      </c>
      <c r="D252">
        <v>21</v>
      </c>
      <c r="E252" s="163" t="s">
        <v>781</v>
      </c>
      <c r="F252" s="2">
        <v>206</v>
      </c>
      <c r="G252" s="2" t="s">
        <v>731</v>
      </c>
      <c r="H252" t="s">
        <v>612</v>
      </c>
      <c r="I252" t="s">
        <v>610</v>
      </c>
      <c r="J252" t="s">
        <v>610</v>
      </c>
      <c r="K252" t="s">
        <v>610</v>
      </c>
      <c r="L252">
        <v>2</v>
      </c>
      <c r="M252">
        <v>3</v>
      </c>
      <c r="N252">
        <v>1.5</v>
      </c>
      <c r="O252">
        <v>0</v>
      </c>
      <c r="P252">
        <v>8.1</v>
      </c>
      <c r="Q252">
        <v>14.3</v>
      </c>
      <c r="R252">
        <v>40</v>
      </c>
      <c r="S252">
        <v>16.7</v>
      </c>
      <c r="T252">
        <v>100</v>
      </c>
      <c r="U252">
        <v>0</v>
      </c>
      <c r="V252" s="162" t="str">
        <f t="shared" si="27"/>
        <v>6</v>
      </c>
      <c r="W252" s="162" t="str">
        <f t="shared" si="28"/>
        <v>-6</v>
      </c>
      <c r="X252" s="70">
        <f t="shared" si="29"/>
        <v>78</v>
      </c>
      <c r="Y252" s="162"/>
    </row>
    <row r="253" spans="1:25" x14ac:dyDescent="0.3">
      <c r="A253">
        <v>252</v>
      </c>
      <c r="B253" t="s">
        <v>314</v>
      </c>
      <c r="C253" t="s">
        <v>104</v>
      </c>
      <c r="D253">
        <v>33</v>
      </c>
      <c r="E253" s="163" t="s">
        <v>781</v>
      </c>
      <c r="F253" s="2">
        <v>180</v>
      </c>
      <c r="G253" s="2" t="s">
        <v>681</v>
      </c>
      <c r="H253" t="s">
        <v>612</v>
      </c>
      <c r="I253" t="s">
        <v>610</v>
      </c>
      <c r="J253" t="s">
        <v>610</v>
      </c>
      <c r="K253" t="s">
        <v>610</v>
      </c>
      <c r="L253">
        <v>14</v>
      </c>
      <c r="M253">
        <v>5.8</v>
      </c>
      <c r="N253">
        <v>1.1000000000000001</v>
      </c>
      <c r="O253">
        <v>1.1000000000000001</v>
      </c>
      <c r="P253">
        <v>-3.5</v>
      </c>
      <c r="Q253">
        <v>0.3</v>
      </c>
      <c r="R253">
        <v>5.6</v>
      </c>
      <c r="S253">
        <v>13.6</v>
      </c>
      <c r="T253">
        <v>50</v>
      </c>
      <c r="U253">
        <v>7.7</v>
      </c>
      <c r="V253" s="162" t="str">
        <f t="shared" si="27"/>
        <v>6</v>
      </c>
      <c r="W253" s="162" t="str">
        <f t="shared" si="28"/>
        <v>-6</v>
      </c>
      <c r="X253" s="70">
        <f t="shared" si="29"/>
        <v>78</v>
      </c>
      <c r="Y253" s="162"/>
    </row>
    <row r="254" spans="1:25" x14ac:dyDescent="0.3">
      <c r="A254">
        <v>253</v>
      </c>
      <c r="B254" t="s">
        <v>395</v>
      </c>
      <c r="C254" t="s">
        <v>102</v>
      </c>
      <c r="D254">
        <v>27</v>
      </c>
      <c r="E254" s="163" t="s">
        <v>774</v>
      </c>
      <c r="F254" s="2">
        <v>220</v>
      </c>
      <c r="G254" s="2" t="s">
        <v>659</v>
      </c>
      <c r="H254" t="s">
        <v>612</v>
      </c>
      <c r="I254">
        <v>2017</v>
      </c>
      <c r="J254">
        <v>1</v>
      </c>
      <c r="K254">
        <v>15</v>
      </c>
      <c r="L254">
        <v>4</v>
      </c>
      <c r="M254">
        <v>1.5</v>
      </c>
      <c r="N254">
        <v>0.5</v>
      </c>
      <c r="O254">
        <v>0.3</v>
      </c>
      <c r="P254">
        <v>-17.399999999999999</v>
      </c>
      <c r="Q254">
        <v>0</v>
      </c>
      <c r="R254">
        <v>7.7</v>
      </c>
      <c r="S254">
        <v>12.7</v>
      </c>
      <c r="T254">
        <v>42.9</v>
      </c>
      <c r="U254">
        <v>5.6</v>
      </c>
      <c r="V254" s="162" t="str">
        <f t="shared" si="27"/>
        <v>6</v>
      </c>
      <c r="W254" s="162" t="str">
        <f t="shared" si="28"/>
        <v>-8</v>
      </c>
      <c r="X254" s="70">
        <f t="shared" si="29"/>
        <v>80</v>
      </c>
      <c r="Y254" s="162"/>
    </row>
    <row r="255" spans="1:25" x14ac:dyDescent="0.3">
      <c r="A255">
        <v>254</v>
      </c>
      <c r="B255" t="s">
        <v>287</v>
      </c>
      <c r="C255" t="s">
        <v>96</v>
      </c>
      <c r="D255">
        <v>26</v>
      </c>
      <c r="E255" s="163" t="s">
        <v>781</v>
      </c>
      <c r="F255" s="2">
        <v>222</v>
      </c>
      <c r="G255" s="2" t="s">
        <v>613</v>
      </c>
      <c r="H255" t="s">
        <v>612</v>
      </c>
      <c r="I255">
        <v>2015</v>
      </c>
      <c r="J255">
        <v>1</v>
      </c>
      <c r="K255">
        <v>10</v>
      </c>
      <c r="L255">
        <v>12</v>
      </c>
      <c r="M255">
        <v>7.4</v>
      </c>
      <c r="N255">
        <v>4.8</v>
      </c>
      <c r="O255">
        <v>3.5</v>
      </c>
      <c r="P255">
        <v>1.5</v>
      </c>
      <c r="Q255">
        <v>6</v>
      </c>
      <c r="R255">
        <v>11.1</v>
      </c>
      <c r="S255">
        <v>15.3</v>
      </c>
      <c r="T255">
        <v>44.5</v>
      </c>
      <c r="U255">
        <v>20</v>
      </c>
      <c r="V255" s="162" t="str">
        <f t="shared" si="27"/>
        <v>6</v>
      </c>
      <c r="W255" s="162" t="str">
        <f t="shared" si="28"/>
        <v>-6</v>
      </c>
      <c r="X255" s="70">
        <f t="shared" si="29"/>
        <v>78</v>
      </c>
      <c r="Y255" s="162"/>
    </row>
    <row r="256" spans="1:25" x14ac:dyDescent="0.3">
      <c r="A256">
        <v>255</v>
      </c>
      <c r="B256" t="s">
        <v>200</v>
      </c>
      <c r="C256" t="s">
        <v>96</v>
      </c>
      <c r="D256">
        <v>28</v>
      </c>
      <c r="E256" s="163" t="s">
        <v>775</v>
      </c>
      <c r="F256" s="2">
        <v>290</v>
      </c>
      <c r="G256" s="2" t="s">
        <v>623</v>
      </c>
      <c r="H256" t="s">
        <v>732</v>
      </c>
      <c r="I256">
        <v>2014</v>
      </c>
      <c r="J256">
        <v>1</v>
      </c>
      <c r="K256">
        <v>16</v>
      </c>
      <c r="L256">
        <v>12</v>
      </c>
      <c r="M256">
        <v>13</v>
      </c>
      <c r="N256">
        <v>10.4</v>
      </c>
      <c r="O256">
        <v>2.2000000000000002</v>
      </c>
      <c r="P256">
        <v>-0.4</v>
      </c>
      <c r="Q256">
        <v>10.6</v>
      </c>
      <c r="R256">
        <v>25.8</v>
      </c>
      <c r="S256">
        <v>20.8</v>
      </c>
      <c r="T256">
        <v>57.9</v>
      </c>
      <c r="U256">
        <v>12</v>
      </c>
      <c r="V256" s="162" t="str">
        <f t="shared" si="27"/>
        <v>7</v>
      </c>
      <c r="W256" s="162" t="str">
        <f t="shared" si="28"/>
        <v>-0</v>
      </c>
      <c r="X256" s="70">
        <f t="shared" si="29"/>
        <v>84</v>
      </c>
      <c r="Y256" s="162"/>
    </row>
    <row r="257" spans="1:25" x14ac:dyDescent="0.3">
      <c r="A257">
        <v>256</v>
      </c>
      <c r="B257" t="s">
        <v>468</v>
      </c>
      <c r="C257" t="s">
        <v>113</v>
      </c>
      <c r="D257">
        <v>23</v>
      </c>
      <c r="E257" s="163" t="s">
        <v>774</v>
      </c>
      <c r="F257" s="2">
        <v>215</v>
      </c>
      <c r="G257" s="2" t="s">
        <v>647</v>
      </c>
      <c r="H257" t="s">
        <v>612</v>
      </c>
      <c r="I257">
        <v>2019</v>
      </c>
      <c r="J257">
        <v>2</v>
      </c>
      <c r="K257">
        <v>32</v>
      </c>
      <c r="L257">
        <v>8</v>
      </c>
      <c r="M257">
        <v>1.1000000000000001</v>
      </c>
      <c r="N257">
        <v>0.8</v>
      </c>
      <c r="O257">
        <v>0.4</v>
      </c>
      <c r="P257">
        <v>-9.4</v>
      </c>
      <c r="Q257">
        <v>4.3</v>
      </c>
      <c r="R257">
        <v>7.8</v>
      </c>
      <c r="S257">
        <v>6.3</v>
      </c>
      <c r="T257">
        <v>58</v>
      </c>
      <c r="U257">
        <v>6.7</v>
      </c>
      <c r="V257" s="162" t="str">
        <f t="shared" si="27"/>
        <v>6</v>
      </c>
      <c r="W257" s="162" t="str">
        <f t="shared" si="28"/>
        <v>-8</v>
      </c>
      <c r="X257" s="70">
        <f t="shared" si="29"/>
        <v>80</v>
      </c>
      <c r="Y257" s="162"/>
    </row>
    <row r="258" spans="1:25" x14ac:dyDescent="0.3">
      <c r="A258">
        <v>257</v>
      </c>
      <c r="B258" t="s">
        <v>416</v>
      </c>
      <c r="C258" t="s">
        <v>119</v>
      </c>
      <c r="D258">
        <v>21</v>
      </c>
      <c r="E258" s="163" t="s">
        <v>779</v>
      </c>
      <c r="F258" s="2">
        <v>221</v>
      </c>
      <c r="G258" s="2" t="s">
        <v>672</v>
      </c>
      <c r="H258" t="s">
        <v>653</v>
      </c>
      <c r="I258">
        <v>2021</v>
      </c>
      <c r="J258">
        <v>1</v>
      </c>
      <c r="K258">
        <v>19</v>
      </c>
      <c r="L258">
        <v>8</v>
      </c>
      <c r="M258">
        <v>1.6</v>
      </c>
      <c r="N258">
        <v>0.5</v>
      </c>
      <c r="O258">
        <v>0.3</v>
      </c>
      <c r="P258">
        <v>26.2</v>
      </c>
      <c r="Q258">
        <v>2.9</v>
      </c>
      <c r="R258">
        <v>8.6</v>
      </c>
      <c r="S258">
        <v>12.2</v>
      </c>
      <c r="T258">
        <v>60.4</v>
      </c>
      <c r="U258">
        <v>7.4</v>
      </c>
      <c r="V258" s="162" t="str">
        <f t="shared" si="27"/>
        <v>6</v>
      </c>
      <c r="W258" s="162" t="str">
        <f t="shared" si="28"/>
        <v>11</v>
      </c>
      <c r="X258" s="70">
        <f t="shared" si="29"/>
        <v>83</v>
      </c>
      <c r="Y258" s="162"/>
    </row>
    <row r="259" spans="1:25" x14ac:dyDescent="0.3">
      <c r="A259">
        <v>258</v>
      </c>
      <c r="B259" t="s">
        <v>59</v>
      </c>
      <c r="C259" t="s">
        <v>58</v>
      </c>
      <c r="D259">
        <v>27</v>
      </c>
      <c r="E259" s="163" t="s">
        <v>775</v>
      </c>
      <c r="F259" s="2">
        <v>248</v>
      </c>
      <c r="G259" s="2" t="s">
        <v>632</v>
      </c>
      <c r="H259" t="s">
        <v>612</v>
      </c>
      <c r="I259">
        <v>2015</v>
      </c>
      <c r="J259">
        <v>1</v>
      </c>
      <c r="K259">
        <v>1</v>
      </c>
      <c r="L259">
        <v>15</v>
      </c>
      <c r="M259">
        <v>21.9</v>
      </c>
      <c r="N259">
        <v>9</v>
      </c>
      <c r="O259">
        <v>5.2</v>
      </c>
      <c r="P259">
        <v>-1.3</v>
      </c>
      <c r="Q259">
        <v>5.4</v>
      </c>
      <c r="R259">
        <v>18.600000000000001</v>
      </c>
      <c r="S259">
        <v>23.9</v>
      </c>
      <c r="T259">
        <v>64.900000000000006</v>
      </c>
      <c r="U259">
        <v>23.2</v>
      </c>
      <c r="V259" s="162" t="str">
        <f t="shared" ref="V259:V322" si="30">LEFT(E259,1)</f>
        <v>7</v>
      </c>
      <c r="W259" s="162" t="str">
        <f t="shared" ref="W259:W322" si="31">RIGHT(E259,2)</f>
        <v>-0</v>
      </c>
      <c r="X259" s="70">
        <f t="shared" ref="X259:X322" si="32">IF(LEFT(W259,1)="-",((V259*12)+(RIGHT(W259,1))),((V259*12)+W259))</f>
        <v>84</v>
      </c>
      <c r="Y259" s="162"/>
    </row>
    <row r="260" spans="1:25" x14ac:dyDescent="0.3">
      <c r="A260">
        <v>259</v>
      </c>
      <c r="B260" t="s">
        <v>214</v>
      </c>
      <c r="C260" t="s">
        <v>135</v>
      </c>
      <c r="D260">
        <v>31</v>
      </c>
      <c r="E260" s="163" t="s">
        <v>780</v>
      </c>
      <c r="F260" s="2">
        <v>225</v>
      </c>
      <c r="G260" s="2" t="s">
        <v>712</v>
      </c>
      <c r="H260" t="s">
        <v>612</v>
      </c>
      <c r="I260">
        <v>2011</v>
      </c>
      <c r="J260">
        <v>1</v>
      </c>
      <c r="K260">
        <v>15</v>
      </c>
      <c r="L260">
        <v>3</v>
      </c>
      <c r="M260">
        <v>10.3</v>
      </c>
      <c r="N260">
        <v>6</v>
      </c>
      <c r="O260">
        <v>2.7</v>
      </c>
      <c r="P260">
        <v>25.1</v>
      </c>
      <c r="Q260">
        <v>7.3</v>
      </c>
      <c r="R260">
        <v>17.100000000000001</v>
      </c>
      <c r="S260">
        <v>23.8</v>
      </c>
      <c r="T260">
        <v>48.9</v>
      </c>
      <c r="U260">
        <v>19.5</v>
      </c>
      <c r="V260" s="162" t="str">
        <f t="shared" si="30"/>
        <v>6</v>
      </c>
      <c r="W260" s="162" t="str">
        <f t="shared" si="31"/>
        <v>-7</v>
      </c>
      <c r="X260" s="70">
        <f t="shared" si="32"/>
        <v>79</v>
      </c>
      <c r="Y260" s="162"/>
    </row>
    <row r="261" spans="1:25" x14ac:dyDescent="0.3">
      <c r="A261">
        <v>260</v>
      </c>
      <c r="B261" t="s">
        <v>164</v>
      </c>
      <c r="C261" t="s">
        <v>113</v>
      </c>
      <c r="D261">
        <v>22</v>
      </c>
      <c r="E261" s="163" t="s">
        <v>774</v>
      </c>
      <c r="F261" s="2">
        <v>225</v>
      </c>
      <c r="G261" s="2" t="s">
        <v>733</v>
      </c>
      <c r="H261" t="s">
        <v>612</v>
      </c>
      <c r="I261">
        <v>2022</v>
      </c>
      <c r="J261">
        <v>1</v>
      </c>
      <c r="K261">
        <v>4</v>
      </c>
      <c r="L261">
        <v>12</v>
      </c>
      <c r="M261">
        <v>12</v>
      </c>
      <c r="N261">
        <v>3.7</v>
      </c>
      <c r="O261">
        <v>1.1000000000000001</v>
      </c>
      <c r="P261">
        <v>2.2000000000000002</v>
      </c>
      <c r="Q261">
        <v>2.2000000000000002</v>
      </c>
      <c r="R261">
        <v>10.4</v>
      </c>
      <c r="S261">
        <v>16.7</v>
      </c>
      <c r="T261">
        <v>57.2</v>
      </c>
      <c r="U261">
        <v>4.7</v>
      </c>
      <c r="V261" s="162" t="str">
        <f t="shared" si="30"/>
        <v>6</v>
      </c>
      <c r="W261" s="162" t="str">
        <f t="shared" si="31"/>
        <v>-8</v>
      </c>
      <c r="X261" s="70">
        <f t="shared" si="32"/>
        <v>80</v>
      </c>
      <c r="Y261" s="162"/>
    </row>
    <row r="262" spans="1:25" x14ac:dyDescent="0.3">
      <c r="A262">
        <v>261</v>
      </c>
      <c r="B262" t="s">
        <v>305</v>
      </c>
      <c r="C262" t="s">
        <v>116</v>
      </c>
      <c r="D262">
        <v>26</v>
      </c>
      <c r="E262" s="163" t="s">
        <v>774</v>
      </c>
      <c r="F262" s="2">
        <v>229</v>
      </c>
      <c r="G262" s="2" t="s">
        <v>673</v>
      </c>
      <c r="H262" t="s">
        <v>612</v>
      </c>
      <c r="I262">
        <v>2018</v>
      </c>
      <c r="J262">
        <v>2</v>
      </c>
      <c r="K262">
        <v>48</v>
      </c>
      <c r="L262">
        <v>15</v>
      </c>
      <c r="M262">
        <v>7.9</v>
      </c>
      <c r="N262">
        <v>2.9</v>
      </c>
      <c r="O262">
        <v>0.7</v>
      </c>
      <c r="P262">
        <v>-15.7</v>
      </c>
      <c r="Q262">
        <v>8.3000000000000007</v>
      </c>
      <c r="R262">
        <v>10</v>
      </c>
      <c r="S262">
        <v>19.399999999999999</v>
      </c>
      <c r="T262">
        <v>59.8</v>
      </c>
      <c r="U262">
        <v>7.6</v>
      </c>
      <c r="V262" s="162" t="str">
        <f t="shared" si="30"/>
        <v>6</v>
      </c>
      <c r="W262" s="162" t="str">
        <f t="shared" si="31"/>
        <v>-8</v>
      </c>
      <c r="X262" s="70">
        <f t="shared" si="32"/>
        <v>80</v>
      </c>
      <c r="Y262" s="162"/>
    </row>
    <row r="263" spans="1:25" x14ac:dyDescent="0.3">
      <c r="A263">
        <v>262</v>
      </c>
      <c r="B263" t="s">
        <v>115</v>
      </c>
      <c r="C263" t="s">
        <v>116</v>
      </c>
      <c r="D263">
        <v>23</v>
      </c>
      <c r="E263" s="163" t="s">
        <v>777</v>
      </c>
      <c r="F263" s="2">
        <v>220</v>
      </c>
      <c r="G263" s="2" t="s">
        <v>632</v>
      </c>
      <c r="H263" t="s">
        <v>612</v>
      </c>
      <c r="I263">
        <v>2019</v>
      </c>
      <c r="J263">
        <v>1</v>
      </c>
      <c r="K263">
        <v>29</v>
      </c>
      <c r="L263">
        <v>14</v>
      </c>
      <c r="M263">
        <v>22.7</v>
      </c>
      <c r="N263">
        <v>4.9000000000000004</v>
      </c>
      <c r="O263">
        <v>3.6</v>
      </c>
      <c r="P263">
        <v>-2.6</v>
      </c>
      <c r="Q263">
        <v>1.7</v>
      </c>
      <c r="R263">
        <v>13.1</v>
      </c>
      <c r="S263">
        <v>27.4</v>
      </c>
      <c r="T263">
        <v>59.7</v>
      </c>
      <c r="U263">
        <v>16.899999999999999</v>
      </c>
      <c r="V263" s="162" t="str">
        <f t="shared" si="30"/>
        <v>6</v>
      </c>
      <c r="W263" s="162" t="str">
        <f t="shared" si="31"/>
        <v>-5</v>
      </c>
      <c r="X263" s="70">
        <f t="shared" si="32"/>
        <v>77</v>
      </c>
      <c r="Y263" s="162"/>
    </row>
    <row r="264" spans="1:25" x14ac:dyDescent="0.3">
      <c r="A264">
        <v>263</v>
      </c>
      <c r="B264" t="s">
        <v>212</v>
      </c>
      <c r="C264" t="s">
        <v>127</v>
      </c>
      <c r="D264">
        <v>31</v>
      </c>
      <c r="E264" s="163" t="s">
        <v>779</v>
      </c>
      <c r="F264" s="2">
        <v>240</v>
      </c>
      <c r="G264" s="2" t="s">
        <v>630</v>
      </c>
      <c r="H264" t="s">
        <v>609</v>
      </c>
      <c r="I264">
        <v>2013</v>
      </c>
      <c r="J264">
        <v>1</v>
      </c>
      <c r="K264">
        <v>13</v>
      </c>
      <c r="L264">
        <v>17</v>
      </c>
      <c r="M264">
        <v>12.7</v>
      </c>
      <c r="N264">
        <v>4.7</v>
      </c>
      <c r="O264">
        <v>3</v>
      </c>
      <c r="P264">
        <v>3.1</v>
      </c>
      <c r="Q264">
        <v>4.5999999999999996</v>
      </c>
      <c r="R264">
        <v>13.1</v>
      </c>
      <c r="S264">
        <v>18.899999999999999</v>
      </c>
      <c r="T264">
        <v>67.2</v>
      </c>
      <c r="U264">
        <v>15.8</v>
      </c>
      <c r="V264" s="162" t="str">
        <f t="shared" si="30"/>
        <v>6</v>
      </c>
      <c r="W264" s="162" t="str">
        <f t="shared" si="31"/>
        <v>11</v>
      </c>
      <c r="X264" s="70">
        <f t="shared" si="32"/>
        <v>83</v>
      </c>
      <c r="Y264" s="162"/>
    </row>
    <row r="265" spans="1:25" x14ac:dyDescent="0.3">
      <c r="A265">
        <v>264</v>
      </c>
      <c r="B265" t="s">
        <v>171</v>
      </c>
      <c r="C265" t="s">
        <v>119</v>
      </c>
      <c r="D265">
        <v>26</v>
      </c>
      <c r="E265" s="163" t="s">
        <v>781</v>
      </c>
      <c r="F265" s="2">
        <v>203</v>
      </c>
      <c r="G265" s="2" t="s">
        <v>631</v>
      </c>
      <c r="H265" t="s">
        <v>612</v>
      </c>
      <c r="I265">
        <v>2015</v>
      </c>
      <c r="J265">
        <v>1</v>
      </c>
      <c r="K265">
        <v>15</v>
      </c>
      <c r="L265">
        <v>17</v>
      </c>
      <c r="M265">
        <v>19.2</v>
      </c>
      <c r="N265">
        <v>5.2</v>
      </c>
      <c r="O265">
        <v>1.2</v>
      </c>
      <c r="P265">
        <v>-6.3</v>
      </c>
      <c r="Q265">
        <v>4</v>
      </c>
      <c r="R265">
        <v>12.6</v>
      </c>
      <c r="S265">
        <v>25.6</v>
      </c>
      <c r="T265">
        <v>52.3</v>
      </c>
      <c r="U265">
        <v>6.1</v>
      </c>
      <c r="V265" s="162" t="str">
        <f t="shared" si="30"/>
        <v>6</v>
      </c>
      <c r="W265" s="162" t="str">
        <f t="shared" si="31"/>
        <v>-6</v>
      </c>
      <c r="X265" s="70">
        <f t="shared" si="32"/>
        <v>78</v>
      </c>
      <c r="Y265" s="162"/>
    </row>
    <row r="266" spans="1:25" x14ac:dyDescent="0.3">
      <c r="A266">
        <v>265</v>
      </c>
      <c r="B266" t="s">
        <v>324</v>
      </c>
      <c r="C266" t="s">
        <v>110</v>
      </c>
      <c r="D266">
        <v>27</v>
      </c>
      <c r="E266" s="163" t="s">
        <v>784</v>
      </c>
      <c r="F266" s="2">
        <v>190</v>
      </c>
      <c r="G266" s="2" t="s">
        <v>714</v>
      </c>
      <c r="H266" t="s">
        <v>612</v>
      </c>
      <c r="I266" t="s">
        <v>610</v>
      </c>
      <c r="J266" t="s">
        <v>610</v>
      </c>
      <c r="K266" t="s">
        <v>610</v>
      </c>
      <c r="L266">
        <v>12</v>
      </c>
      <c r="M266">
        <v>5.2</v>
      </c>
      <c r="N266">
        <v>1.4</v>
      </c>
      <c r="O266">
        <v>1.3</v>
      </c>
      <c r="P266">
        <v>-16.5</v>
      </c>
      <c r="Q266">
        <v>0.6</v>
      </c>
      <c r="R266">
        <v>8.6999999999999993</v>
      </c>
      <c r="S266">
        <v>21.9</v>
      </c>
      <c r="T266">
        <v>42.3</v>
      </c>
      <c r="U266">
        <v>14.4</v>
      </c>
      <c r="V266" s="162" t="str">
        <f t="shared" si="30"/>
        <v>6</v>
      </c>
      <c r="W266" s="162" t="str">
        <f t="shared" si="31"/>
        <v>-3</v>
      </c>
      <c r="X266" s="70">
        <f t="shared" si="32"/>
        <v>75</v>
      </c>
      <c r="Y266" s="162"/>
    </row>
    <row r="267" spans="1:25" x14ac:dyDescent="0.3">
      <c r="A267">
        <v>266</v>
      </c>
      <c r="B267" t="s">
        <v>436</v>
      </c>
      <c r="C267" t="s">
        <v>92</v>
      </c>
      <c r="D267">
        <v>20</v>
      </c>
      <c r="E267" s="163" t="s">
        <v>791</v>
      </c>
      <c r="F267" s="2">
        <v>170</v>
      </c>
      <c r="G267" s="2" t="s">
        <v>618</v>
      </c>
      <c r="H267" t="s">
        <v>612</v>
      </c>
      <c r="I267">
        <v>2022</v>
      </c>
      <c r="J267">
        <v>2</v>
      </c>
      <c r="K267">
        <v>38</v>
      </c>
      <c r="L267">
        <v>6</v>
      </c>
      <c r="M267">
        <v>2.2999999999999998</v>
      </c>
      <c r="N267">
        <v>1</v>
      </c>
      <c r="O267">
        <v>2</v>
      </c>
      <c r="P267">
        <v>-10.8</v>
      </c>
      <c r="Q267">
        <v>1.4</v>
      </c>
      <c r="R267">
        <v>8.5</v>
      </c>
      <c r="S267">
        <v>17.600000000000001</v>
      </c>
      <c r="T267">
        <v>33.700000000000003</v>
      </c>
      <c r="U267">
        <v>29.3</v>
      </c>
      <c r="V267" s="162" t="str">
        <f t="shared" si="30"/>
        <v>5</v>
      </c>
      <c r="W267" s="162" t="str">
        <f t="shared" si="31"/>
        <v>11</v>
      </c>
      <c r="X267" s="70">
        <f t="shared" si="32"/>
        <v>71</v>
      </c>
      <c r="Y267" s="162"/>
    </row>
    <row r="268" spans="1:25" x14ac:dyDescent="0.3">
      <c r="A268">
        <v>267</v>
      </c>
      <c r="B268" t="s">
        <v>396</v>
      </c>
      <c r="C268" t="s">
        <v>92</v>
      </c>
      <c r="D268">
        <v>20</v>
      </c>
      <c r="E268" s="163" t="s">
        <v>781</v>
      </c>
      <c r="F268" s="2">
        <v>275</v>
      </c>
      <c r="G268" s="2" t="s">
        <v>734</v>
      </c>
      <c r="H268" t="s">
        <v>612</v>
      </c>
      <c r="I268" t="s">
        <v>610</v>
      </c>
      <c r="J268" t="s">
        <v>610</v>
      </c>
      <c r="K268" t="s">
        <v>610</v>
      </c>
      <c r="L268">
        <v>3</v>
      </c>
      <c r="M268">
        <v>3</v>
      </c>
      <c r="N268">
        <v>0.7</v>
      </c>
      <c r="O268">
        <v>0.3</v>
      </c>
      <c r="P268">
        <v>-12.3</v>
      </c>
      <c r="Q268">
        <v>4.5</v>
      </c>
      <c r="R268">
        <v>7.7</v>
      </c>
      <c r="S268">
        <v>25.6</v>
      </c>
      <c r="T268">
        <v>43.6</v>
      </c>
      <c r="U268">
        <v>12.5</v>
      </c>
      <c r="V268" s="162" t="str">
        <f t="shared" si="30"/>
        <v>6</v>
      </c>
      <c r="W268" s="162" t="str">
        <f t="shared" si="31"/>
        <v>-6</v>
      </c>
      <c r="X268" s="70">
        <f t="shared" si="32"/>
        <v>78</v>
      </c>
      <c r="Y268" s="162"/>
    </row>
    <row r="269" spans="1:25" x14ac:dyDescent="0.3">
      <c r="A269">
        <v>268</v>
      </c>
      <c r="B269" t="s">
        <v>307</v>
      </c>
      <c r="C269" t="s">
        <v>98</v>
      </c>
      <c r="D269">
        <v>27</v>
      </c>
      <c r="E269" s="163" t="s">
        <v>781</v>
      </c>
      <c r="F269" s="2">
        <v>210</v>
      </c>
      <c r="G269" s="2" t="s">
        <v>687</v>
      </c>
      <c r="H269" t="s">
        <v>612</v>
      </c>
      <c r="I269" t="s">
        <v>610</v>
      </c>
      <c r="J269" t="s">
        <v>610</v>
      </c>
      <c r="K269" t="s">
        <v>610</v>
      </c>
      <c r="L269">
        <v>15</v>
      </c>
      <c r="M269">
        <v>6</v>
      </c>
      <c r="N269">
        <v>3.9</v>
      </c>
      <c r="O269">
        <v>1.5</v>
      </c>
      <c r="P269">
        <v>-5.2</v>
      </c>
      <c r="Q269">
        <v>7.6</v>
      </c>
      <c r="R269">
        <v>11.6</v>
      </c>
      <c r="S269">
        <v>11.9</v>
      </c>
      <c r="T269">
        <v>54.2</v>
      </c>
      <c r="U269">
        <v>10.5</v>
      </c>
      <c r="V269" s="162" t="str">
        <f t="shared" si="30"/>
        <v>6</v>
      </c>
      <c r="W269" s="162" t="str">
        <f t="shared" si="31"/>
        <v>-6</v>
      </c>
      <c r="X269" s="70">
        <f t="shared" si="32"/>
        <v>78</v>
      </c>
      <c r="Y269" s="162"/>
    </row>
    <row r="270" spans="1:25" x14ac:dyDescent="0.3">
      <c r="A270">
        <v>269</v>
      </c>
      <c r="B270" t="s">
        <v>232</v>
      </c>
      <c r="C270" t="s">
        <v>139</v>
      </c>
      <c r="D270">
        <v>29</v>
      </c>
      <c r="E270" s="163" t="s">
        <v>777</v>
      </c>
      <c r="F270" s="2">
        <v>204</v>
      </c>
      <c r="G270" s="2" t="s">
        <v>633</v>
      </c>
      <c r="H270" t="s">
        <v>612</v>
      </c>
      <c r="I270">
        <v>2013</v>
      </c>
      <c r="J270">
        <v>1</v>
      </c>
      <c r="K270">
        <v>8</v>
      </c>
      <c r="L270">
        <v>14</v>
      </c>
      <c r="M270">
        <v>12.4</v>
      </c>
      <c r="N270">
        <v>3.4</v>
      </c>
      <c r="O270">
        <v>2.5</v>
      </c>
      <c r="P270">
        <v>7.2</v>
      </c>
      <c r="Q270">
        <v>1.7</v>
      </c>
      <c r="R270">
        <v>9.9</v>
      </c>
      <c r="S270">
        <v>14</v>
      </c>
      <c r="T270">
        <v>66.599999999999994</v>
      </c>
      <c r="U270">
        <v>9.8000000000000007</v>
      </c>
      <c r="V270" s="162" t="str">
        <f t="shared" si="30"/>
        <v>6</v>
      </c>
      <c r="W270" s="162" t="str">
        <f t="shared" si="31"/>
        <v>-5</v>
      </c>
      <c r="X270" s="70">
        <f t="shared" si="32"/>
        <v>77</v>
      </c>
      <c r="Y270" s="162"/>
    </row>
    <row r="271" spans="1:25" x14ac:dyDescent="0.3">
      <c r="A271">
        <v>270</v>
      </c>
      <c r="B271" t="s">
        <v>243</v>
      </c>
      <c r="C271" t="s">
        <v>146</v>
      </c>
      <c r="D271">
        <v>21</v>
      </c>
      <c r="E271" s="163" t="s">
        <v>780</v>
      </c>
      <c r="F271" s="2">
        <v>215</v>
      </c>
      <c r="G271" s="2" t="s">
        <v>623</v>
      </c>
      <c r="H271" t="s">
        <v>612</v>
      </c>
      <c r="I271">
        <v>2020</v>
      </c>
      <c r="J271">
        <v>2</v>
      </c>
      <c r="K271">
        <v>52</v>
      </c>
      <c r="L271">
        <v>16</v>
      </c>
      <c r="M271">
        <v>11</v>
      </c>
      <c r="N271">
        <v>4.9000000000000004</v>
      </c>
      <c r="O271">
        <v>1.5</v>
      </c>
      <c r="P271">
        <v>-1.2</v>
      </c>
      <c r="Q271">
        <v>5.0999999999999996</v>
      </c>
      <c r="R271">
        <v>13.4</v>
      </c>
      <c r="S271">
        <v>15.8</v>
      </c>
      <c r="T271">
        <v>61.4</v>
      </c>
      <c r="U271">
        <v>9.1</v>
      </c>
      <c r="V271" s="162" t="str">
        <f t="shared" si="30"/>
        <v>6</v>
      </c>
      <c r="W271" s="162" t="str">
        <f t="shared" si="31"/>
        <v>-7</v>
      </c>
      <c r="X271" s="70">
        <f t="shared" si="32"/>
        <v>79</v>
      </c>
      <c r="Y271" s="162"/>
    </row>
    <row r="272" spans="1:25" x14ac:dyDescent="0.3">
      <c r="A272">
        <v>271</v>
      </c>
      <c r="B272" t="s">
        <v>587</v>
      </c>
      <c r="C272" t="s">
        <v>113</v>
      </c>
      <c r="D272">
        <v>22</v>
      </c>
      <c r="E272" s="163" t="s">
        <v>784</v>
      </c>
      <c r="F272" s="2">
        <v>175</v>
      </c>
      <c r="G272" s="2" t="s">
        <v>671</v>
      </c>
      <c r="H272" t="s">
        <v>612</v>
      </c>
      <c r="I272" t="s">
        <v>610</v>
      </c>
      <c r="J272" t="s">
        <v>610</v>
      </c>
      <c r="K272" t="s">
        <v>610</v>
      </c>
      <c r="L272">
        <v>1</v>
      </c>
      <c r="M272">
        <v>0</v>
      </c>
      <c r="N272">
        <v>0</v>
      </c>
      <c r="O272">
        <v>0</v>
      </c>
      <c r="P272">
        <v>-16.7</v>
      </c>
      <c r="Q272">
        <v>0</v>
      </c>
      <c r="R272">
        <v>0</v>
      </c>
      <c r="S272">
        <v>0</v>
      </c>
      <c r="T272">
        <v>0</v>
      </c>
      <c r="U272">
        <v>0</v>
      </c>
      <c r="V272" s="162" t="str">
        <f t="shared" si="30"/>
        <v>6</v>
      </c>
      <c r="W272" s="162" t="str">
        <f t="shared" si="31"/>
        <v>-3</v>
      </c>
      <c r="X272" s="70">
        <f t="shared" si="32"/>
        <v>75</v>
      </c>
      <c r="Y272" s="162"/>
    </row>
    <row r="273" spans="1:25" x14ac:dyDescent="0.3">
      <c r="A273">
        <v>272</v>
      </c>
      <c r="B273" t="s">
        <v>359</v>
      </c>
      <c r="C273" t="s">
        <v>96</v>
      </c>
      <c r="D273">
        <v>20</v>
      </c>
      <c r="E273" s="163" t="s">
        <v>784</v>
      </c>
      <c r="F273" s="2">
        <v>185</v>
      </c>
      <c r="G273" s="2" t="s">
        <v>618</v>
      </c>
      <c r="H273" t="s">
        <v>612</v>
      </c>
      <c r="I273">
        <v>2021</v>
      </c>
      <c r="J273">
        <v>1</v>
      </c>
      <c r="K273">
        <v>21</v>
      </c>
      <c r="L273">
        <v>6</v>
      </c>
      <c r="M273">
        <v>7</v>
      </c>
      <c r="N273">
        <v>2.5</v>
      </c>
      <c r="O273">
        <v>1.7</v>
      </c>
      <c r="P273">
        <v>-5.5</v>
      </c>
      <c r="Q273">
        <v>2.6</v>
      </c>
      <c r="R273">
        <v>11</v>
      </c>
      <c r="S273">
        <v>23.6</v>
      </c>
      <c r="T273">
        <v>44.1</v>
      </c>
      <c r="U273">
        <v>14.9</v>
      </c>
      <c r="V273" s="162" t="str">
        <f t="shared" si="30"/>
        <v>6</v>
      </c>
      <c r="W273" s="162" t="str">
        <f t="shared" si="31"/>
        <v>-3</v>
      </c>
      <c r="X273" s="70">
        <f t="shared" si="32"/>
        <v>75</v>
      </c>
      <c r="Y273" s="162"/>
    </row>
    <row r="274" spans="1:25" x14ac:dyDescent="0.3">
      <c r="A274">
        <v>273</v>
      </c>
      <c r="B274" t="s">
        <v>445</v>
      </c>
      <c r="C274" t="s">
        <v>44</v>
      </c>
      <c r="D274">
        <v>22</v>
      </c>
      <c r="E274" s="163" t="s">
        <v>780</v>
      </c>
      <c r="F274" s="2">
        <v>203</v>
      </c>
      <c r="G274" s="2" t="s">
        <v>735</v>
      </c>
      <c r="H274" t="s">
        <v>612</v>
      </c>
      <c r="I274">
        <v>2021</v>
      </c>
      <c r="J274">
        <v>2</v>
      </c>
      <c r="K274">
        <v>44</v>
      </c>
      <c r="L274">
        <v>7</v>
      </c>
      <c r="M274">
        <v>1.3</v>
      </c>
      <c r="N274">
        <v>0.7</v>
      </c>
      <c r="O274">
        <v>0.3</v>
      </c>
      <c r="P274">
        <v>6.1</v>
      </c>
      <c r="Q274">
        <v>8.6999999999999993</v>
      </c>
      <c r="R274">
        <v>13</v>
      </c>
      <c r="S274">
        <v>14.5</v>
      </c>
      <c r="T274">
        <v>45.5</v>
      </c>
      <c r="U274">
        <v>8.6999999999999993</v>
      </c>
      <c r="V274" s="162" t="str">
        <f t="shared" si="30"/>
        <v>6</v>
      </c>
      <c r="W274" s="162" t="str">
        <f t="shared" si="31"/>
        <v>-7</v>
      </c>
      <c r="X274" s="70">
        <f t="shared" si="32"/>
        <v>79</v>
      </c>
      <c r="Y274" s="162"/>
    </row>
    <row r="275" spans="1:25" x14ac:dyDescent="0.3">
      <c r="A275">
        <v>274</v>
      </c>
      <c r="B275" t="s">
        <v>45</v>
      </c>
      <c r="C275" t="s">
        <v>44</v>
      </c>
      <c r="D275">
        <v>34</v>
      </c>
      <c r="E275" s="163" t="s">
        <v>776</v>
      </c>
      <c r="F275" s="2">
        <v>240</v>
      </c>
      <c r="G275" s="2" t="s">
        <v>672</v>
      </c>
      <c r="H275" t="s">
        <v>612</v>
      </c>
      <c r="I275">
        <v>2007</v>
      </c>
      <c r="J275">
        <v>1</v>
      </c>
      <c r="K275">
        <v>2</v>
      </c>
      <c r="L275">
        <v>16</v>
      </c>
      <c r="M275">
        <v>30.6</v>
      </c>
      <c r="N275">
        <v>6.6</v>
      </c>
      <c r="O275">
        <v>5.2</v>
      </c>
      <c r="P275">
        <v>-0.5</v>
      </c>
      <c r="Q275">
        <v>1.1000000000000001</v>
      </c>
      <c r="R275">
        <v>15.9</v>
      </c>
      <c r="S275">
        <v>32.1</v>
      </c>
      <c r="T275">
        <v>65.2</v>
      </c>
      <c r="U275">
        <v>25.5</v>
      </c>
      <c r="V275" s="162" t="str">
        <f t="shared" si="30"/>
        <v>6</v>
      </c>
      <c r="W275" s="162" t="str">
        <f t="shared" si="31"/>
        <v>10</v>
      </c>
      <c r="X275" s="70">
        <f t="shared" si="32"/>
        <v>82</v>
      </c>
      <c r="Y275" s="162"/>
    </row>
    <row r="276" spans="1:25" x14ac:dyDescent="0.3">
      <c r="A276">
        <v>275</v>
      </c>
      <c r="B276" t="s">
        <v>158</v>
      </c>
      <c r="C276" t="s">
        <v>113</v>
      </c>
      <c r="D276">
        <v>24</v>
      </c>
      <c r="E276" s="163" t="s">
        <v>780</v>
      </c>
      <c r="F276" s="2">
        <v>198</v>
      </c>
      <c r="G276" s="2" t="s">
        <v>617</v>
      </c>
      <c r="H276" t="s">
        <v>612</v>
      </c>
      <c r="I276">
        <v>2018</v>
      </c>
      <c r="J276">
        <v>1</v>
      </c>
      <c r="K276">
        <v>19</v>
      </c>
      <c r="L276">
        <v>14</v>
      </c>
      <c r="M276">
        <v>16.100000000000001</v>
      </c>
      <c r="N276">
        <v>2.8</v>
      </c>
      <c r="O276">
        <v>3.4</v>
      </c>
      <c r="P276">
        <v>7.5</v>
      </c>
      <c r="Q276">
        <v>0.5</v>
      </c>
      <c r="R276">
        <v>8.6999999999999993</v>
      </c>
      <c r="S276">
        <v>17.8</v>
      </c>
      <c r="T276">
        <v>67.2</v>
      </c>
      <c r="U276">
        <v>14.2</v>
      </c>
      <c r="V276" s="162" t="str">
        <f t="shared" si="30"/>
        <v>6</v>
      </c>
      <c r="W276" s="162" t="str">
        <f t="shared" si="31"/>
        <v>-7</v>
      </c>
      <c r="X276" s="70">
        <f t="shared" si="32"/>
        <v>79</v>
      </c>
      <c r="Y276" s="162"/>
    </row>
    <row r="277" spans="1:25" x14ac:dyDescent="0.3">
      <c r="A277">
        <v>276</v>
      </c>
      <c r="B277" t="s">
        <v>452</v>
      </c>
      <c r="C277" t="s">
        <v>122</v>
      </c>
      <c r="D277">
        <v>23</v>
      </c>
      <c r="E277" s="163" t="s">
        <v>780</v>
      </c>
      <c r="F277" s="2">
        <v>215</v>
      </c>
      <c r="G277" s="2" t="s">
        <v>632</v>
      </c>
      <c r="H277" t="s">
        <v>612</v>
      </c>
      <c r="I277">
        <v>2018</v>
      </c>
      <c r="J277">
        <v>1</v>
      </c>
      <c r="K277">
        <v>9</v>
      </c>
      <c r="L277">
        <v>10</v>
      </c>
      <c r="M277">
        <v>1.7</v>
      </c>
      <c r="N277">
        <v>1.1000000000000001</v>
      </c>
      <c r="O277">
        <v>0.2</v>
      </c>
      <c r="P277">
        <v>-3</v>
      </c>
      <c r="Q277">
        <v>2.9</v>
      </c>
      <c r="R277">
        <v>10.3</v>
      </c>
      <c r="S277">
        <v>17.399999999999999</v>
      </c>
      <c r="T277">
        <v>29.3</v>
      </c>
      <c r="U277">
        <v>3.8</v>
      </c>
      <c r="V277" s="162" t="str">
        <f t="shared" si="30"/>
        <v>6</v>
      </c>
      <c r="W277" s="162" t="str">
        <f t="shared" si="31"/>
        <v>-7</v>
      </c>
      <c r="X277" s="70">
        <f t="shared" si="32"/>
        <v>79</v>
      </c>
      <c r="Y277" s="162"/>
    </row>
    <row r="278" spans="1:25" x14ac:dyDescent="0.3">
      <c r="A278">
        <v>277</v>
      </c>
      <c r="B278" t="s">
        <v>227</v>
      </c>
      <c r="C278" t="s">
        <v>94</v>
      </c>
      <c r="D278">
        <v>34</v>
      </c>
      <c r="E278" s="163" t="s">
        <v>774</v>
      </c>
      <c r="F278" s="2">
        <v>251</v>
      </c>
      <c r="G278" s="2" t="s">
        <v>615</v>
      </c>
      <c r="H278" t="s">
        <v>612</v>
      </c>
      <c r="I278">
        <v>2008</v>
      </c>
      <c r="J278">
        <v>1</v>
      </c>
      <c r="K278">
        <v>5</v>
      </c>
      <c r="L278">
        <v>15</v>
      </c>
      <c r="M278">
        <v>11.3</v>
      </c>
      <c r="N278">
        <v>7.4</v>
      </c>
      <c r="O278">
        <v>2.6</v>
      </c>
      <c r="P278">
        <v>11.2</v>
      </c>
      <c r="Q278">
        <v>4</v>
      </c>
      <c r="R278">
        <v>31</v>
      </c>
      <c r="S278">
        <v>19.8</v>
      </c>
      <c r="T278">
        <v>62.2</v>
      </c>
      <c r="U278">
        <v>17.2</v>
      </c>
      <c r="V278" s="162" t="str">
        <f t="shared" si="30"/>
        <v>6</v>
      </c>
      <c r="W278" s="162" t="str">
        <f t="shared" si="31"/>
        <v>-8</v>
      </c>
      <c r="X278" s="70">
        <f t="shared" si="32"/>
        <v>80</v>
      </c>
      <c r="Y278" s="162"/>
    </row>
    <row r="279" spans="1:25" x14ac:dyDescent="0.3">
      <c r="A279">
        <v>278</v>
      </c>
      <c r="B279" t="s">
        <v>145</v>
      </c>
      <c r="C279" t="s">
        <v>146</v>
      </c>
      <c r="D279">
        <v>22</v>
      </c>
      <c r="E279" s="163" t="s">
        <v>785</v>
      </c>
      <c r="F279" s="2">
        <v>203</v>
      </c>
      <c r="G279" s="2" t="s">
        <v>664</v>
      </c>
      <c r="H279" t="s">
        <v>612</v>
      </c>
      <c r="I279">
        <v>2019</v>
      </c>
      <c r="J279">
        <v>1</v>
      </c>
      <c r="K279">
        <v>30</v>
      </c>
      <c r="L279">
        <v>15</v>
      </c>
      <c r="M279">
        <v>19.100000000000001</v>
      </c>
      <c r="N279">
        <v>6.1</v>
      </c>
      <c r="O279">
        <v>5.8</v>
      </c>
      <c r="P279">
        <v>-9.4</v>
      </c>
      <c r="Q279">
        <v>3.8</v>
      </c>
      <c r="R279">
        <v>12.9</v>
      </c>
      <c r="S279">
        <v>25.8</v>
      </c>
      <c r="T279">
        <v>51.7</v>
      </c>
      <c r="U279">
        <v>27.4</v>
      </c>
      <c r="V279" s="162" t="str">
        <f t="shared" si="30"/>
        <v>6</v>
      </c>
      <c r="W279" s="162" t="str">
        <f t="shared" si="31"/>
        <v>-4</v>
      </c>
      <c r="X279" s="70">
        <f t="shared" si="32"/>
        <v>76</v>
      </c>
      <c r="Y279" s="162"/>
    </row>
    <row r="280" spans="1:25" x14ac:dyDescent="0.3">
      <c r="A280">
        <v>279</v>
      </c>
      <c r="B280" t="s">
        <v>382</v>
      </c>
      <c r="C280" t="s">
        <v>125</v>
      </c>
      <c r="D280">
        <v>25</v>
      </c>
      <c r="E280" s="163" t="s">
        <v>781</v>
      </c>
      <c r="F280" s="2">
        <v>216</v>
      </c>
      <c r="G280" s="2" t="s">
        <v>736</v>
      </c>
      <c r="H280" t="s">
        <v>612</v>
      </c>
      <c r="I280" t="s">
        <v>610</v>
      </c>
      <c r="J280" t="s">
        <v>610</v>
      </c>
      <c r="K280" t="s">
        <v>610</v>
      </c>
      <c r="L280">
        <v>11</v>
      </c>
      <c r="M280">
        <v>4.3</v>
      </c>
      <c r="N280">
        <v>2.2999999999999998</v>
      </c>
      <c r="O280">
        <v>0.5</v>
      </c>
      <c r="P280">
        <v>-11.2</v>
      </c>
      <c r="Q280">
        <v>7.1</v>
      </c>
      <c r="R280">
        <v>9.6999999999999993</v>
      </c>
      <c r="S280">
        <v>14.8</v>
      </c>
      <c r="T280">
        <v>54.2</v>
      </c>
      <c r="U280">
        <v>6.2</v>
      </c>
      <c r="V280" s="162" t="str">
        <f t="shared" si="30"/>
        <v>6</v>
      </c>
      <c r="W280" s="162" t="str">
        <f t="shared" si="31"/>
        <v>-6</v>
      </c>
      <c r="X280" s="70">
        <f t="shared" si="32"/>
        <v>78</v>
      </c>
      <c r="Y280" s="162"/>
    </row>
    <row r="281" spans="1:25" x14ac:dyDescent="0.3">
      <c r="A281">
        <v>280</v>
      </c>
      <c r="B281" t="s">
        <v>316</v>
      </c>
      <c r="C281" t="s">
        <v>100</v>
      </c>
      <c r="D281">
        <v>26</v>
      </c>
      <c r="E281" s="163" t="s">
        <v>778</v>
      </c>
      <c r="F281" s="2">
        <v>222</v>
      </c>
      <c r="G281" s="2" t="s">
        <v>615</v>
      </c>
      <c r="H281" t="s">
        <v>612</v>
      </c>
      <c r="I281">
        <v>2015</v>
      </c>
      <c r="J281">
        <v>1</v>
      </c>
      <c r="K281">
        <v>30</v>
      </c>
      <c r="L281">
        <v>16</v>
      </c>
      <c r="M281">
        <v>6.4</v>
      </c>
      <c r="N281">
        <v>7</v>
      </c>
      <c r="O281">
        <v>3.1</v>
      </c>
      <c r="P281">
        <v>11.4</v>
      </c>
      <c r="Q281">
        <v>10.1</v>
      </c>
      <c r="R281">
        <v>18.7</v>
      </c>
      <c r="S281">
        <v>9.5</v>
      </c>
      <c r="T281">
        <v>63.8</v>
      </c>
      <c r="U281">
        <v>16.100000000000001</v>
      </c>
      <c r="V281" s="162" t="str">
        <f t="shared" si="30"/>
        <v>6</v>
      </c>
      <c r="W281" s="162" t="str">
        <f t="shared" si="31"/>
        <v>-9</v>
      </c>
      <c r="X281" s="70">
        <f t="shared" si="32"/>
        <v>81</v>
      </c>
      <c r="Y281" s="162"/>
    </row>
    <row r="282" spans="1:25" x14ac:dyDescent="0.3">
      <c r="A282">
        <v>281</v>
      </c>
      <c r="B282" t="s">
        <v>417</v>
      </c>
      <c r="C282" t="s">
        <v>108</v>
      </c>
      <c r="D282">
        <v>30</v>
      </c>
      <c r="E282" s="163" t="s">
        <v>774</v>
      </c>
      <c r="F282" s="2">
        <v>233</v>
      </c>
      <c r="G282" s="2" t="s">
        <v>668</v>
      </c>
      <c r="H282" t="s">
        <v>609</v>
      </c>
      <c r="I282" t="s">
        <v>610</v>
      </c>
      <c r="J282" t="s">
        <v>610</v>
      </c>
      <c r="K282" t="s">
        <v>610</v>
      </c>
      <c r="L282">
        <v>6</v>
      </c>
      <c r="M282">
        <v>2.2000000000000002</v>
      </c>
      <c r="N282">
        <v>1</v>
      </c>
      <c r="O282">
        <v>0.5</v>
      </c>
      <c r="P282">
        <v>16</v>
      </c>
      <c r="Q282">
        <v>9.3000000000000007</v>
      </c>
      <c r="R282">
        <v>4.4000000000000004</v>
      </c>
      <c r="S282">
        <v>10.6</v>
      </c>
      <c r="T282">
        <v>73.2</v>
      </c>
      <c r="U282">
        <v>8.6</v>
      </c>
      <c r="V282" s="162" t="str">
        <f t="shared" si="30"/>
        <v>6</v>
      </c>
      <c r="W282" s="162" t="str">
        <f t="shared" si="31"/>
        <v>-8</v>
      </c>
      <c r="X282" s="70">
        <f t="shared" si="32"/>
        <v>80</v>
      </c>
      <c r="Y282" s="162"/>
    </row>
    <row r="283" spans="1:25" x14ac:dyDescent="0.3">
      <c r="A283">
        <v>282</v>
      </c>
      <c r="B283" t="s">
        <v>413</v>
      </c>
      <c r="C283" t="s">
        <v>122</v>
      </c>
      <c r="D283">
        <v>21</v>
      </c>
      <c r="E283" s="163" t="s">
        <v>777</v>
      </c>
      <c r="F283" s="2">
        <v>195</v>
      </c>
      <c r="G283" s="2" t="s">
        <v>623</v>
      </c>
      <c r="H283" t="s">
        <v>697</v>
      </c>
      <c r="I283">
        <v>2020</v>
      </c>
      <c r="J283">
        <v>1</v>
      </c>
      <c r="K283">
        <v>7</v>
      </c>
      <c r="L283">
        <v>17</v>
      </c>
      <c r="M283">
        <v>6.1</v>
      </c>
      <c r="N283">
        <v>2.5</v>
      </c>
      <c r="O283">
        <v>3.6</v>
      </c>
      <c r="P283">
        <v>-15</v>
      </c>
      <c r="Q283">
        <v>2</v>
      </c>
      <c r="R283">
        <v>9.5</v>
      </c>
      <c r="S283">
        <v>17.3</v>
      </c>
      <c r="T283">
        <v>39</v>
      </c>
      <c r="U283">
        <v>25.6</v>
      </c>
      <c r="V283" s="162" t="str">
        <f t="shared" si="30"/>
        <v>6</v>
      </c>
      <c r="W283" s="162" t="str">
        <f t="shared" si="31"/>
        <v>-5</v>
      </c>
      <c r="X283" s="70">
        <f t="shared" si="32"/>
        <v>77</v>
      </c>
      <c r="Y283" s="162"/>
    </row>
    <row r="284" spans="1:25" x14ac:dyDescent="0.3">
      <c r="A284">
        <v>283</v>
      </c>
      <c r="B284" t="s">
        <v>216</v>
      </c>
      <c r="C284" t="s">
        <v>100</v>
      </c>
      <c r="D284">
        <v>32</v>
      </c>
      <c r="E284" s="163" t="s">
        <v>781</v>
      </c>
      <c r="F284" s="2">
        <v>220</v>
      </c>
      <c r="G284" s="2" t="s">
        <v>737</v>
      </c>
      <c r="H284" t="s">
        <v>612</v>
      </c>
      <c r="I284">
        <v>2011</v>
      </c>
      <c r="J284">
        <v>1</v>
      </c>
      <c r="K284">
        <v>11</v>
      </c>
      <c r="L284">
        <v>13</v>
      </c>
      <c r="M284">
        <v>15.5</v>
      </c>
      <c r="N284">
        <v>3.5</v>
      </c>
      <c r="O284">
        <v>2.4</v>
      </c>
      <c r="P284">
        <v>6.1</v>
      </c>
      <c r="Q284">
        <v>1.1000000000000001</v>
      </c>
      <c r="R284">
        <v>10.199999999999999</v>
      </c>
      <c r="S284">
        <v>24.9</v>
      </c>
      <c r="T284">
        <v>48.3</v>
      </c>
      <c r="U284">
        <v>10.9</v>
      </c>
      <c r="V284" s="162" t="str">
        <f t="shared" si="30"/>
        <v>6</v>
      </c>
      <c r="W284" s="162" t="str">
        <f t="shared" si="31"/>
        <v>-6</v>
      </c>
      <c r="X284" s="70">
        <f t="shared" si="32"/>
        <v>78</v>
      </c>
      <c r="Y284" s="162"/>
    </row>
    <row r="285" spans="1:25" x14ac:dyDescent="0.3">
      <c r="A285">
        <v>284</v>
      </c>
      <c r="B285" t="s">
        <v>150</v>
      </c>
      <c r="C285" t="s">
        <v>141</v>
      </c>
      <c r="D285">
        <v>27</v>
      </c>
      <c r="E285" s="163" t="s">
        <v>792</v>
      </c>
      <c r="F285" s="2">
        <v>240</v>
      </c>
      <c r="G285" s="2" t="s">
        <v>623</v>
      </c>
      <c r="H285" t="s">
        <v>679</v>
      </c>
      <c r="I285">
        <v>2015</v>
      </c>
      <c r="J285">
        <v>1</v>
      </c>
      <c r="K285">
        <v>4</v>
      </c>
      <c r="L285">
        <v>15</v>
      </c>
      <c r="M285">
        <v>20.9</v>
      </c>
      <c r="N285">
        <v>8.8000000000000007</v>
      </c>
      <c r="O285">
        <v>2.7</v>
      </c>
      <c r="P285">
        <v>6.3</v>
      </c>
      <c r="Q285">
        <v>7.2</v>
      </c>
      <c r="R285">
        <v>19</v>
      </c>
      <c r="S285">
        <v>26.4</v>
      </c>
      <c r="T285">
        <v>60.5</v>
      </c>
      <c r="U285">
        <v>12.9</v>
      </c>
      <c r="V285" s="162" t="str">
        <f t="shared" si="30"/>
        <v>7</v>
      </c>
      <c r="W285" s="162" t="str">
        <f t="shared" si="31"/>
        <v>-3</v>
      </c>
      <c r="X285" s="70">
        <f t="shared" si="32"/>
        <v>87</v>
      </c>
      <c r="Y285" s="162"/>
    </row>
    <row r="286" spans="1:25" x14ac:dyDescent="0.3">
      <c r="A286">
        <v>285</v>
      </c>
      <c r="B286" t="s">
        <v>68</v>
      </c>
      <c r="C286" t="s">
        <v>58</v>
      </c>
      <c r="D286">
        <v>29</v>
      </c>
      <c r="E286" s="163" t="s">
        <v>778</v>
      </c>
      <c r="F286" s="2">
        <v>230</v>
      </c>
      <c r="G286" s="2" t="s">
        <v>615</v>
      </c>
      <c r="H286" t="s">
        <v>612</v>
      </c>
      <c r="I286">
        <v>2014</v>
      </c>
      <c r="J286">
        <v>1</v>
      </c>
      <c r="K286">
        <v>30</v>
      </c>
      <c r="L286">
        <v>11</v>
      </c>
      <c r="M286">
        <v>6.3</v>
      </c>
      <c r="N286">
        <v>3</v>
      </c>
      <c r="O286">
        <v>2.7</v>
      </c>
      <c r="P286">
        <v>5.7</v>
      </c>
      <c r="Q286">
        <v>2.6</v>
      </c>
      <c r="R286">
        <v>12.7</v>
      </c>
      <c r="S286">
        <v>12.9</v>
      </c>
      <c r="T286">
        <v>64.400000000000006</v>
      </c>
      <c r="U286">
        <v>17.2</v>
      </c>
      <c r="V286" s="162" t="str">
        <f t="shared" si="30"/>
        <v>6</v>
      </c>
      <c r="W286" s="162" t="str">
        <f t="shared" si="31"/>
        <v>-9</v>
      </c>
      <c r="X286" s="70">
        <f t="shared" si="32"/>
        <v>81</v>
      </c>
      <c r="Y286" s="162"/>
    </row>
    <row r="287" spans="1:25" x14ac:dyDescent="0.3">
      <c r="A287">
        <v>286</v>
      </c>
      <c r="B287" t="s">
        <v>166</v>
      </c>
      <c r="C287" t="s">
        <v>141</v>
      </c>
      <c r="D287">
        <v>27</v>
      </c>
      <c r="E287" s="163" t="s">
        <v>778</v>
      </c>
      <c r="F287" s="2">
        <v>221</v>
      </c>
      <c r="G287" s="2" t="s">
        <v>682</v>
      </c>
      <c r="H287" t="s">
        <v>612</v>
      </c>
      <c r="I287">
        <v>2017</v>
      </c>
      <c r="J287">
        <v>1</v>
      </c>
      <c r="K287">
        <v>27</v>
      </c>
      <c r="L287">
        <v>16</v>
      </c>
      <c r="M287">
        <v>18.5</v>
      </c>
      <c r="N287">
        <v>8.1</v>
      </c>
      <c r="O287">
        <v>3.3</v>
      </c>
      <c r="P287">
        <v>3.4</v>
      </c>
      <c r="Q287">
        <v>2.7</v>
      </c>
      <c r="R287">
        <v>19.600000000000001</v>
      </c>
      <c r="S287">
        <v>25.2</v>
      </c>
      <c r="T287">
        <v>54.2</v>
      </c>
      <c r="U287">
        <v>14.7</v>
      </c>
      <c r="V287" s="162" t="str">
        <f t="shared" si="30"/>
        <v>6</v>
      </c>
      <c r="W287" s="162" t="str">
        <f t="shared" si="31"/>
        <v>-9</v>
      </c>
      <c r="X287" s="70">
        <f t="shared" si="32"/>
        <v>81</v>
      </c>
      <c r="Y287" s="162"/>
    </row>
    <row r="288" spans="1:25" x14ac:dyDescent="0.3">
      <c r="A288">
        <v>287</v>
      </c>
      <c r="B288" t="s">
        <v>215</v>
      </c>
      <c r="C288" t="s">
        <v>137</v>
      </c>
      <c r="D288">
        <v>36</v>
      </c>
      <c r="E288" s="163" t="s">
        <v>782</v>
      </c>
      <c r="F288" s="2">
        <v>196</v>
      </c>
      <c r="G288" s="2" t="s">
        <v>691</v>
      </c>
      <c r="H288" t="s">
        <v>612</v>
      </c>
      <c r="I288">
        <v>2006</v>
      </c>
      <c r="J288">
        <v>1</v>
      </c>
      <c r="K288">
        <v>24</v>
      </c>
      <c r="L288">
        <v>16</v>
      </c>
      <c r="M288">
        <v>14.2</v>
      </c>
      <c r="N288">
        <v>4.8</v>
      </c>
      <c r="O288">
        <v>6.1</v>
      </c>
      <c r="P288">
        <v>-0.9</v>
      </c>
      <c r="Q288">
        <v>1.7</v>
      </c>
      <c r="R288">
        <v>12.1</v>
      </c>
      <c r="S288">
        <v>17.600000000000001</v>
      </c>
      <c r="T288">
        <v>57.9</v>
      </c>
      <c r="U288">
        <v>25.1</v>
      </c>
      <c r="V288" s="162" t="str">
        <f t="shared" si="30"/>
        <v>6</v>
      </c>
      <c r="W288" s="162" t="str">
        <f t="shared" si="31"/>
        <v>-0</v>
      </c>
      <c r="X288" s="70">
        <f t="shared" si="32"/>
        <v>72</v>
      </c>
      <c r="Y288" s="162"/>
    </row>
    <row r="289" spans="1:25" x14ac:dyDescent="0.3">
      <c r="A289">
        <v>288</v>
      </c>
      <c r="B289" t="s">
        <v>43</v>
      </c>
      <c r="C289" t="s">
        <v>44</v>
      </c>
      <c r="D289">
        <v>30</v>
      </c>
      <c r="E289" s="163" t="s">
        <v>787</v>
      </c>
      <c r="F289" s="2">
        <v>195</v>
      </c>
      <c r="G289" s="2" t="s">
        <v>613</v>
      </c>
      <c r="H289" t="s">
        <v>639</v>
      </c>
      <c r="I289">
        <v>2011</v>
      </c>
      <c r="J289">
        <v>1</v>
      </c>
      <c r="K289">
        <v>1</v>
      </c>
      <c r="L289">
        <v>8</v>
      </c>
      <c r="M289">
        <v>26.9</v>
      </c>
      <c r="N289">
        <v>5.0999999999999996</v>
      </c>
      <c r="O289">
        <v>5.0999999999999996</v>
      </c>
      <c r="P289">
        <v>-2.8</v>
      </c>
      <c r="Q289">
        <v>2.1</v>
      </c>
      <c r="R289">
        <v>10.6</v>
      </c>
      <c r="S289">
        <v>29.5</v>
      </c>
      <c r="T289">
        <v>56.6</v>
      </c>
      <c r="U289">
        <v>23</v>
      </c>
      <c r="V289" s="162" t="str">
        <f t="shared" si="30"/>
        <v>6</v>
      </c>
      <c r="W289" s="162" t="str">
        <f t="shared" si="31"/>
        <v>-2</v>
      </c>
      <c r="X289" s="70">
        <f t="shared" si="32"/>
        <v>74</v>
      </c>
      <c r="Y289" s="162"/>
    </row>
    <row r="290" spans="1:25" x14ac:dyDescent="0.3">
      <c r="A290">
        <v>289</v>
      </c>
      <c r="B290" t="s">
        <v>576</v>
      </c>
      <c r="C290" t="s">
        <v>119</v>
      </c>
      <c r="D290">
        <v>21</v>
      </c>
      <c r="E290" s="163" t="s">
        <v>780</v>
      </c>
      <c r="F290" s="2">
        <v>180</v>
      </c>
      <c r="G290" s="2" t="s">
        <v>623</v>
      </c>
      <c r="H290" t="s">
        <v>612</v>
      </c>
      <c r="I290">
        <v>2020</v>
      </c>
      <c r="J290">
        <v>1</v>
      </c>
      <c r="K290">
        <v>3</v>
      </c>
      <c r="L290">
        <v>3</v>
      </c>
      <c r="M290">
        <v>19.3</v>
      </c>
      <c r="N290">
        <v>3.7</v>
      </c>
      <c r="O290">
        <v>7</v>
      </c>
      <c r="P290">
        <v>-12.9</v>
      </c>
      <c r="Q290">
        <v>0</v>
      </c>
      <c r="R290">
        <v>11.6</v>
      </c>
      <c r="S290">
        <v>27.7</v>
      </c>
      <c r="T290">
        <v>52.5</v>
      </c>
      <c r="U290">
        <v>30.9</v>
      </c>
      <c r="V290" s="162" t="str">
        <f t="shared" si="30"/>
        <v>6</v>
      </c>
      <c r="W290" s="162" t="str">
        <f t="shared" si="31"/>
        <v>-7</v>
      </c>
      <c r="X290" s="70">
        <f t="shared" si="32"/>
        <v>79</v>
      </c>
      <c r="Y290" s="162"/>
    </row>
    <row r="291" spans="1:25" x14ac:dyDescent="0.3">
      <c r="A291">
        <v>290</v>
      </c>
      <c r="B291" t="s">
        <v>482</v>
      </c>
      <c r="C291" t="s">
        <v>94</v>
      </c>
      <c r="D291">
        <v>25</v>
      </c>
      <c r="E291" s="163" t="s">
        <v>781</v>
      </c>
      <c r="F291" s="2">
        <v>230</v>
      </c>
      <c r="G291" s="2" t="s">
        <v>738</v>
      </c>
      <c r="H291" t="s">
        <v>612</v>
      </c>
      <c r="I291" t="s">
        <v>610</v>
      </c>
      <c r="J291" t="s">
        <v>610</v>
      </c>
      <c r="K291" t="s">
        <v>610</v>
      </c>
      <c r="L291">
        <v>6</v>
      </c>
      <c r="M291">
        <v>5.7</v>
      </c>
      <c r="N291">
        <v>2.7</v>
      </c>
      <c r="O291">
        <v>0.3</v>
      </c>
      <c r="P291">
        <v>-6.9</v>
      </c>
      <c r="Q291">
        <v>5.7</v>
      </c>
      <c r="R291">
        <v>8.6999999999999993</v>
      </c>
      <c r="S291">
        <v>14.1</v>
      </c>
      <c r="T291">
        <v>48.2</v>
      </c>
      <c r="U291">
        <v>2.2999999999999998</v>
      </c>
      <c r="V291" s="162" t="str">
        <f t="shared" si="30"/>
        <v>6</v>
      </c>
      <c r="W291" s="162" t="str">
        <f t="shared" si="31"/>
        <v>-6</v>
      </c>
      <c r="X291" s="70">
        <f t="shared" si="32"/>
        <v>78</v>
      </c>
      <c r="Y291" s="162"/>
    </row>
    <row r="292" spans="1:25" x14ac:dyDescent="0.3">
      <c r="A292">
        <v>291</v>
      </c>
      <c r="B292" t="s">
        <v>80</v>
      </c>
      <c r="C292" t="s">
        <v>71</v>
      </c>
      <c r="D292">
        <v>25</v>
      </c>
      <c r="E292" s="163" t="s">
        <v>785</v>
      </c>
      <c r="F292" s="2">
        <v>190</v>
      </c>
      <c r="G292" s="2" t="s">
        <v>700</v>
      </c>
      <c r="H292" t="s">
        <v>612</v>
      </c>
      <c r="I292">
        <v>2018</v>
      </c>
      <c r="J292">
        <v>1</v>
      </c>
      <c r="K292">
        <v>26</v>
      </c>
      <c r="L292">
        <v>9</v>
      </c>
      <c r="M292">
        <v>7</v>
      </c>
      <c r="N292">
        <v>0.7</v>
      </c>
      <c r="O292">
        <v>1.2</v>
      </c>
      <c r="P292">
        <v>11.7</v>
      </c>
      <c r="Q292">
        <v>1.3</v>
      </c>
      <c r="R292">
        <v>2.9</v>
      </c>
      <c r="S292">
        <v>17.5</v>
      </c>
      <c r="T292">
        <v>56.5</v>
      </c>
      <c r="U292">
        <v>11.2</v>
      </c>
      <c r="V292" s="162" t="str">
        <f t="shared" si="30"/>
        <v>6</v>
      </c>
      <c r="W292" s="162" t="str">
        <f t="shared" si="31"/>
        <v>-4</v>
      </c>
      <c r="X292" s="70">
        <f t="shared" si="32"/>
        <v>76</v>
      </c>
      <c r="Y292" s="162"/>
    </row>
    <row r="293" spans="1:25" x14ac:dyDescent="0.3">
      <c r="A293">
        <v>292</v>
      </c>
      <c r="B293" t="s">
        <v>282</v>
      </c>
      <c r="C293" t="s">
        <v>129</v>
      </c>
      <c r="D293">
        <v>29</v>
      </c>
      <c r="E293" s="163" t="s">
        <v>774</v>
      </c>
      <c r="F293" s="2">
        <v>245</v>
      </c>
      <c r="G293" s="2" t="s">
        <v>739</v>
      </c>
      <c r="H293" t="s">
        <v>612</v>
      </c>
      <c r="I293">
        <v>2015</v>
      </c>
      <c r="J293">
        <v>1</v>
      </c>
      <c r="K293">
        <v>27</v>
      </c>
      <c r="L293">
        <v>15</v>
      </c>
      <c r="M293">
        <v>10.3</v>
      </c>
      <c r="N293">
        <v>5.9</v>
      </c>
      <c r="O293">
        <v>2.2000000000000002</v>
      </c>
      <c r="P293">
        <v>9.8000000000000007</v>
      </c>
      <c r="Q293">
        <v>8.6</v>
      </c>
      <c r="R293">
        <v>17.3</v>
      </c>
      <c r="S293">
        <v>14.7</v>
      </c>
      <c r="T293">
        <v>72.599999999999994</v>
      </c>
      <c r="U293">
        <v>13.2</v>
      </c>
      <c r="V293" s="162" t="str">
        <f t="shared" si="30"/>
        <v>6</v>
      </c>
      <c r="W293" s="162" t="str">
        <f t="shared" si="31"/>
        <v>-8</v>
      </c>
      <c r="X293" s="70">
        <f t="shared" si="32"/>
        <v>80</v>
      </c>
      <c r="Y293" s="162"/>
    </row>
    <row r="294" spans="1:25" x14ac:dyDescent="0.3">
      <c r="A294">
        <v>293</v>
      </c>
      <c r="B294" t="s">
        <v>126</v>
      </c>
      <c r="C294" t="s">
        <v>127</v>
      </c>
      <c r="D294">
        <v>25</v>
      </c>
      <c r="E294" s="163" t="s">
        <v>775</v>
      </c>
      <c r="F294" s="2">
        <v>240</v>
      </c>
      <c r="G294" s="2" t="s">
        <v>614</v>
      </c>
      <c r="H294" t="s">
        <v>740</v>
      </c>
      <c r="I294">
        <v>2017</v>
      </c>
      <c r="J294">
        <v>1</v>
      </c>
      <c r="K294">
        <v>7</v>
      </c>
      <c r="L294">
        <v>17</v>
      </c>
      <c r="M294">
        <v>22.2</v>
      </c>
      <c r="N294">
        <v>8.3000000000000007</v>
      </c>
      <c r="O294">
        <v>2.4</v>
      </c>
      <c r="P294">
        <v>3.8</v>
      </c>
      <c r="Q294">
        <v>6.3</v>
      </c>
      <c r="R294">
        <v>18.3</v>
      </c>
      <c r="S294">
        <v>23.7</v>
      </c>
      <c r="T294">
        <v>64.599999999999994</v>
      </c>
      <c r="U294">
        <v>11.3</v>
      </c>
      <c r="V294" s="162" t="str">
        <f t="shared" si="30"/>
        <v>7</v>
      </c>
      <c r="W294" s="162" t="str">
        <f t="shared" si="31"/>
        <v>-0</v>
      </c>
      <c r="X294" s="70">
        <f t="shared" si="32"/>
        <v>84</v>
      </c>
      <c r="Y294" s="162"/>
    </row>
    <row r="295" spans="1:25" x14ac:dyDescent="0.3">
      <c r="A295">
        <v>294</v>
      </c>
      <c r="B295" t="s">
        <v>109</v>
      </c>
      <c r="C295" t="s">
        <v>110</v>
      </c>
      <c r="D295">
        <v>37</v>
      </c>
      <c r="E295" s="163" t="s">
        <v>778</v>
      </c>
      <c r="F295" s="2">
        <v>250</v>
      </c>
      <c r="G295" s="2" t="s">
        <v>623</v>
      </c>
      <c r="H295" t="s">
        <v>612</v>
      </c>
      <c r="I295">
        <v>2003</v>
      </c>
      <c r="J295">
        <v>1</v>
      </c>
      <c r="K295">
        <v>1</v>
      </c>
      <c r="L295">
        <v>10</v>
      </c>
      <c r="M295">
        <v>24.9</v>
      </c>
      <c r="N295">
        <v>8.8000000000000007</v>
      </c>
      <c r="O295">
        <v>6.9</v>
      </c>
      <c r="P295">
        <v>-8.5</v>
      </c>
      <c r="Q295">
        <v>4.4000000000000004</v>
      </c>
      <c r="R295">
        <v>18.899999999999999</v>
      </c>
      <c r="S295">
        <v>30.4</v>
      </c>
      <c r="T295">
        <v>51.8</v>
      </c>
      <c r="U295">
        <v>34.200000000000003</v>
      </c>
      <c r="V295" s="162" t="str">
        <f t="shared" si="30"/>
        <v>6</v>
      </c>
      <c r="W295" s="162" t="str">
        <f t="shared" si="31"/>
        <v>-9</v>
      </c>
      <c r="X295" s="70">
        <f t="shared" si="32"/>
        <v>81</v>
      </c>
      <c r="Y295" s="162"/>
    </row>
    <row r="296" spans="1:25" x14ac:dyDescent="0.3">
      <c r="A296">
        <v>295</v>
      </c>
      <c r="B296" t="s">
        <v>460</v>
      </c>
      <c r="C296" t="s">
        <v>127</v>
      </c>
      <c r="D296">
        <v>22</v>
      </c>
      <c r="E296" s="163" t="s">
        <v>781</v>
      </c>
      <c r="F296" s="2">
        <v>200</v>
      </c>
      <c r="G296" s="2" t="s">
        <v>623</v>
      </c>
      <c r="H296" t="s">
        <v>698</v>
      </c>
      <c r="I296">
        <v>2020</v>
      </c>
      <c r="J296">
        <v>1</v>
      </c>
      <c r="K296">
        <v>23</v>
      </c>
      <c r="L296">
        <v>3</v>
      </c>
      <c r="M296">
        <v>1.3</v>
      </c>
      <c r="N296">
        <v>0.3</v>
      </c>
      <c r="O296">
        <v>0.7</v>
      </c>
      <c r="P296">
        <v>37</v>
      </c>
      <c r="Q296">
        <v>4.8</v>
      </c>
      <c r="R296">
        <v>0</v>
      </c>
      <c r="S296">
        <v>16.7</v>
      </c>
      <c r="T296">
        <v>28.6</v>
      </c>
      <c r="U296">
        <v>11.1</v>
      </c>
      <c r="V296" s="162" t="str">
        <f t="shared" si="30"/>
        <v>6</v>
      </c>
      <c r="W296" s="162" t="str">
        <f t="shared" si="31"/>
        <v>-6</v>
      </c>
      <c r="X296" s="70">
        <f t="shared" si="32"/>
        <v>78</v>
      </c>
      <c r="Y296" s="162"/>
    </row>
    <row r="297" spans="1:25" x14ac:dyDescent="0.3">
      <c r="A297">
        <v>296</v>
      </c>
      <c r="B297" t="s">
        <v>446</v>
      </c>
      <c r="C297" t="s">
        <v>98</v>
      </c>
      <c r="D297">
        <v>25</v>
      </c>
      <c r="E297" s="163" t="s">
        <v>781</v>
      </c>
      <c r="F297" s="2">
        <v>210</v>
      </c>
      <c r="G297" s="2" t="s">
        <v>655</v>
      </c>
      <c r="H297" t="s">
        <v>612</v>
      </c>
      <c r="I297" t="s">
        <v>610</v>
      </c>
      <c r="J297" t="s">
        <v>610</v>
      </c>
      <c r="K297" t="s">
        <v>610</v>
      </c>
      <c r="L297">
        <v>4</v>
      </c>
      <c r="M297">
        <v>5</v>
      </c>
      <c r="N297">
        <v>2.5</v>
      </c>
      <c r="O297">
        <v>0.5</v>
      </c>
      <c r="P297">
        <v>26.9</v>
      </c>
      <c r="Q297">
        <v>3.1</v>
      </c>
      <c r="R297">
        <v>11.6</v>
      </c>
      <c r="S297">
        <v>14.3</v>
      </c>
      <c r="T297">
        <v>45.5</v>
      </c>
      <c r="U297">
        <v>3.6</v>
      </c>
      <c r="V297" s="162" t="str">
        <f t="shared" si="30"/>
        <v>6</v>
      </c>
      <c r="W297" s="162" t="str">
        <f t="shared" si="31"/>
        <v>-6</v>
      </c>
      <c r="X297" s="70">
        <f t="shared" si="32"/>
        <v>78</v>
      </c>
      <c r="Y297" s="162"/>
    </row>
    <row r="298" spans="1:25" x14ac:dyDescent="0.3">
      <c r="A298">
        <v>297</v>
      </c>
      <c r="B298" t="s">
        <v>188</v>
      </c>
      <c r="C298" t="s">
        <v>110</v>
      </c>
      <c r="D298">
        <v>23</v>
      </c>
      <c r="E298" s="163" t="s">
        <v>785</v>
      </c>
      <c r="F298" s="2">
        <v>204</v>
      </c>
      <c r="G298" s="2" t="s">
        <v>648</v>
      </c>
      <c r="H298" t="s">
        <v>612</v>
      </c>
      <c r="I298">
        <v>2018</v>
      </c>
      <c r="J298">
        <v>1</v>
      </c>
      <c r="K298">
        <v>18</v>
      </c>
      <c r="L298">
        <v>12</v>
      </c>
      <c r="M298">
        <v>16.600000000000001</v>
      </c>
      <c r="N298">
        <v>2.2999999999999998</v>
      </c>
      <c r="O298">
        <v>1.8</v>
      </c>
      <c r="P298">
        <v>-4.4000000000000004</v>
      </c>
      <c r="Q298">
        <v>1.3</v>
      </c>
      <c r="R298">
        <v>5.9</v>
      </c>
      <c r="S298">
        <v>20.3</v>
      </c>
      <c r="T298">
        <v>57.6</v>
      </c>
      <c r="U298">
        <v>8.6</v>
      </c>
      <c r="V298" s="162" t="str">
        <f t="shared" si="30"/>
        <v>6</v>
      </c>
      <c r="W298" s="162" t="str">
        <f t="shared" si="31"/>
        <v>-4</v>
      </c>
      <c r="X298" s="70">
        <f t="shared" si="32"/>
        <v>76</v>
      </c>
      <c r="Y298" s="162"/>
    </row>
    <row r="299" spans="1:25" x14ac:dyDescent="0.3">
      <c r="A299">
        <v>298</v>
      </c>
      <c r="B299" t="s">
        <v>192</v>
      </c>
      <c r="C299" t="s">
        <v>98</v>
      </c>
      <c r="D299">
        <v>23</v>
      </c>
      <c r="E299" s="163" t="s">
        <v>785</v>
      </c>
      <c r="F299" s="2">
        <v>220</v>
      </c>
      <c r="G299" s="2" t="s">
        <v>715</v>
      </c>
      <c r="H299" t="s">
        <v>609</v>
      </c>
      <c r="I299" t="s">
        <v>610</v>
      </c>
      <c r="J299" t="s">
        <v>610</v>
      </c>
      <c r="K299" t="s">
        <v>610</v>
      </c>
      <c r="L299">
        <v>16</v>
      </c>
      <c r="M299">
        <v>13.6</v>
      </c>
      <c r="N299">
        <v>4.4000000000000004</v>
      </c>
      <c r="O299">
        <v>2.2999999999999998</v>
      </c>
      <c r="P299">
        <v>-0.5</v>
      </c>
      <c r="Q299">
        <v>4.4000000000000004</v>
      </c>
      <c r="R299">
        <v>8.8000000000000007</v>
      </c>
      <c r="S299">
        <v>19.399999999999999</v>
      </c>
      <c r="T299">
        <v>49.6</v>
      </c>
      <c r="U299">
        <v>9.8000000000000007</v>
      </c>
      <c r="V299" s="162" t="str">
        <f t="shared" si="30"/>
        <v>6</v>
      </c>
      <c r="W299" s="162" t="str">
        <f t="shared" si="31"/>
        <v>-4</v>
      </c>
      <c r="X299" s="70">
        <f t="shared" si="32"/>
        <v>76</v>
      </c>
      <c r="Y299" s="162"/>
    </row>
    <row r="300" spans="1:25" x14ac:dyDescent="0.3">
      <c r="A300">
        <v>299</v>
      </c>
      <c r="B300" t="s">
        <v>87</v>
      </c>
      <c r="C300" t="s">
        <v>88</v>
      </c>
      <c r="D300">
        <v>23</v>
      </c>
      <c r="E300" s="163" t="s">
        <v>780</v>
      </c>
      <c r="F300" s="2">
        <v>230</v>
      </c>
      <c r="G300" s="2" t="s">
        <v>623</v>
      </c>
      <c r="H300" t="s">
        <v>706</v>
      </c>
      <c r="I300">
        <v>2018</v>
      </c>
      <c r="J300">
        <v>1</v>
      </c>
      <c r="K300">
        <v>3</v>
      </c>
      <c r="L300">
        <v>14</v>
      </c>
      <c r="M300">
        <v>34.299999999999997</v>
      </c>
      <c r="N300">
        <v>9.1</v>
      </c>
      <c r="O300">
        <v>8.1</v>
      </c>
      <c r="P300">
        <v>6.1</v>
      </c>
      <c r="Q300">
        <v>3</v>
      </c>
      <c r="R300">
        <v>22.9</v>
      </c>
      <c r="S300">
        <v>37.700000000000003</v>
      </c>
      <c r="T300">
        <v>60.5</v>
      </c>
      <c r="U300">
        <v>43.1</v>
      </c>
      <c r="V300" s="162" t="str">
        <f t="shared" si="30"/>
        <v>6</v>
      </c>
      <c r="W300" s="162" t="str">
        <f t="shared" si="31"/>
        <v>-7</v>
      </c>
      <c r="X300" s="70">
        <f t="shared" si="32"/>
        <v>79</v>
      </c>
      <c r="Y300" s="162"/>
    </row>
    <row r="301" spans="1:25" x14ac:dyDescent="0.3">
      <c r="A301">
        <v>300</v>
      </c>
      <c r="B301" t="s">
        <v>260</v>
      </c>
      <c r="C301" t="s">
        <v>135</v>
      </c>
      <c r="D301">
        <v>26</v>
      </c>
      <c r="E301" s="163" t="s">
        <v>777</v>
      </c>
      <c r="F301" s="2">
        <v>206</v>
      </c>
      <c r="G301" s="2" t="s">
        <v>613</v>
      </c>
      <c r="H301" t="s">
        <v>612</v>
      </c>
      <c r="I301">
        <v>2017</v>
      </c>
      <c r="J301">
        <v>1</v>
      </c>
      <c r="K301">
        <v>12</v>
      </c>
      <c r="L301">
        <v>14</v>
      </c>
      <c r="M301">
        <v>7.7</v>
      </c>
      <c r="N301">
        <v>2.9</v>
      </c>
      <c r="O301">
        <v>0.6</v>
      </c>
      <c r="P301">
        <v>4.3</v>
      </c>
      <c r="Q301">
        <v>1.5</v>
      </c>
      <c r="R301">
        <v>11.1</v>
      </c>
      <c r="S301">
        <v>14.7</v>
      </c>
      <c r="T301">
        <v>66.400000000000006</v>
      </c>
      <c r="U301">
        <v>3.8</v>
      </c>
      <c r="V301" s="162" t="str">
        <f t="shared" si="30"/>
        <v>6</v>
      </c>
      <c r="W301" s="162" t="str">
        <f t="shared" si="31"/>
        <v>-5</v>
      </c>
      <c r="X301" s="70">
        <f t="shared" si="32"/>
        <v>77</v>
      </c>
      <c r="Y301" s="162"/>
    </row>
    <row r="302" spans="1:25" x14ac:dyDescent="0.3">
      <c r="A302">
        <v>301</v>
      </c>
      <c r="B302" t="s">
        <v>414</v>
      </c>
      <c r="C302" t="s">
        <v>102</v>
      </c>
      <c r="D302">
        <v>27</v>
      </c>
      <c r="E302" s="163" t="s">
        <v>783</v>
      </c>
      <c r="F302" s="2">
        <v>250</v>
      </c>
      <c r="G302" s="2" t="s">
        <v>616</v>
      </c>
      <c r="H302" t="s">
        <v>612</v>
      </c>
      <c r="I302" t="s">
        <v>610</v>
      </c>
      <c r="J302" t="s">
        <v>610</v>
      </c>
      <c r="K302" t="s">
        <v>610</v>
      </c>
      <c r="L302">
        <v>12</v>
      </c>
      <c r="M302">
        <v>4.0999999999999996</v>
      </c>
      <c r="N302">
        <v>3.7</v>
      </c>
      <c r="O302">
        <v>1.2</v>
      </c>
      <c r="P302">
        <v>9.5</v>
      </c>
      <c r="Q302">
        <v>9.1</v>
      </c>
      <c r="R302">
        <v>16.5</v>
      </c>
      <c r="S302">
        <v>10.8</v>
      </c>
      <c r="T302">
        <v>73.400000000000006</v>
      </c>
      <c r="U302">
        <v>12.7</v>
      </c>
      <c r="V302" s="162" t="str">
        <f t="shared" si="30"/>
        <v>7</v>
      </c>
      <c r="W302" s="162" t="str">
        <f t="shared" si="31"/>
        <v>-2</v>
      </c>
      <c r="X302" s="70">
        <f t="shared" si="32"/>
        <v>86</v>
      </c>
      <c r="Y302" s="162"/>
    </row>
    <row r="303" spans="1:25" x14ac:dyDescent="0.3">
      <c r="A303">
        <v>302</v>
      </c>
      <c r="B303" t="s">
        <v>384</v>
      </c>
      <c r="C303" t="s">
        <v>108</v>
      </c>
      <c r="D303">
        <v>24</v>
      </c>
      <c r="E303" s="163" t="s">
        <v>789</v>
      </c>
      <c r="F303" s="2">
        <v>175</v>
      </c>
      <c r="G303" s="2" t="s">
        <v>712</v>
      </c>
      <c r="H303" t="s">
        <v>612</v>
      </c>
      <c r="I303">
        <v>2020</v>
      </c>
      <c r="J303">
        <v>1</v>
      </c>
      <c r="K303">
        <v>29</v>
      </c>
      <c r="L303">
        <v>9</v>
      </c>
      <c r="M303">
        <v>6.3</v>
      </c>
      <c r="N303">
        <v>1.2</v>
      </c>
      <c r="O303">
        <v>1</v>
      </c>
      <c r="P303">
        <v>3.6</v>
      </c>
      <c r="Q303">
        <v>1.1000000000000001</v>
      </c>
      <c r="R303">
        <v>13.2</v>
      </c>
      <c r="S303">
        <v>22.8</v>
      </c>
      <c r="T303">
        <v>62.2</v>
      </c>
      <c r="U303">
        <v>12.5</v>
      </c>
      <c r="V303" s="162" t="str">
        <f t="shared" si="30"/>
        <v>6</v>
      </c>
      <c r="W303" s="162" t="str">
        <f t="shared" si="31"/>
        <v>-1</v>
      </c>
      <c r="X303" s="70">
        <f t="shared" si="32"/>
        <v>73</v>
      </c>
      <c r="Y303" s="162"/>
    </row>
    <row r="304" spans="1:25" x14ac:dyDescent="0.3">
      <c r="A304">
        <v>303</v>
      </c>
      <c r="B304" t="s">
        <v>346</v>
      </c>
      <c r="C304" t="s">
        <v>116</v>
      </c>
      <c r="D304">
        <v>19</v>
      </c>
      <c r="E304" s="163" t="s">
        <v>785</v>
      </c>
      <c r="F304" s="2">
        <v>180</v>
      </c>
      <c r="G304" s="2" t="s">
        <v>673</v>
      </c>
      <c r="H304" t="s">
        <v>612</v>
      </c>
      <c r="I304">
        <v>2022</v>
      </c>
      <c r="J304">
        <v>1</v>
      </c>
      <c r="K304">
        <v>20</v>
      </c>
      <c r="L304">
        <v>4</v>
      </c>
      <c r="M304">
        <v>6</v>
      </c>
      <c r="N304">
        <v>2.2999999999999998</v>
      </c>
      <c r="O304">
        <v>2</v>
      </c>
      <c r="P304">
        <v>-8.4</v>
      </c>
      <c r="Q304">
        <v>2.4</v>
      </c>
      <c r="R304">
        <v>9.5</v>
      </c>
      <c r="S304">
        <v>18.2</v>
      </c>
      <c r="T304">
        <v>39.200000000000003</v>
      </c>
      <c r="U304">
        <v>12.9</v>
      </c>
      <c r="V304" s="162" t="str">
        <f t="shared" si="30"/>
        <v>6</v>
      </c>
      <c r="W304" s="162" t="str">
        <f t="shared" si="31"/>
        <v>-4</v>
      </c>
      <c r="X304" s="70">
        <f t="shared" si="32"/>
        <v>76</v>
      </c>
      <c r="Y304" s="162"/>
    </row>
    <row r="305" spans="1:25" x14ac:dyDescent="0.3">
      <c r="A305">
        <v>304</v>
      </c>
      <c r="B305" t="s">
        <v>204</v>
      </c>
      <c r="C305" t="s">
        <v>102</v>
      </c>
      <c r="D305">
        <v>29</v>
      </c>
      <c r="E305" s="163" t="s">
        <v>785</v>
      </c>
      <c r="F305" s="2">
        <v>229</v>
      </c>
      <c r="G305" s="2" t="s">
        <v>634</v>
      </c>
      <c r="H305" t="s">
        <v>612</v>
      </c>
      <c r="I305">
        <v>2016</v>
      </c>
      <c r="J305">
        <v>2</v>
      </c>
      <c r="K305">
        <v>36</v>
      </c>
      <c r="L305">
        <v>12</v>
      </c>
      <c r="M305">
        <v>13</v>
      </c>
      <c r="N305">
        <v>3.8</v>
      </c>
      <c r="O305">
        <v>3.6</v>
      </c>
      <c r="P305">
        <v>5.8</v>
      </c>
      <c r="Q305">
        <v>4.4000000000000004</v>
      </c>
      <c r="R305">
        <v>12.9</v>
      </c>
      <c r="S305">
        <v>25.2</v>
      </c>
      <c r="T305">
        <v>57.5</v>
      </c>
      <c r="U305">
        <v>25</v>
      </c>
      <c r="V305" s="162" t="str">
        <f t="shared" si="30"/>
        <v>6</v>
      </c>
      <c r="W305" s="162" t="str">
        <f t="shared" si="31"/>
        <v>-4</v>
      </c>
      <c r="X305" s="70">
        <f t="shared" si="32"/>
        <v>76</v>
      </c>
      <c r="Y305" s="162"/>
    </row>
    <row r="306" spans="1:25" x14ac:dyDescent="0.3">
      <c r="A306">
        <v>305</v>
      </c>
      <c r="B306" t="s">
        <v>42</v>
      </c>
      <c r="C306" t="s">
        <v>30</v>
      </c>
      <c r="D306">
        <v>27</v>
      </c>
      <c r="E306" s="163" t="s">
        <v>781</v>
      </c>
      <c r="F306" s="2">
        <v>220</v>
      </c>
      <c r="G306" s="2" t="s">
        <v>637</v>
      </c>
      <c r="H306" t="s">
        <v>612</v>
      </c>
      <c r="I306" t="s">
        <v>610</v>
      </c>
      <c r="J306" t="s">
        <v>610</v>
      </c>
      <c r="K306" t="s">
        <v>610</v>
      </c>
      <c r="L306">
        <v>3</v>
      </c>
      <c r="M306">
        <v>0</v>
      </c>
      <c r="N306">
        <v>0.3</v>
      </c>
      <c r="O306">
        <v>0</v>
      </c>
      <c r="P306">
        <v>-50</v>
      </c>
      <c r="Q306">
        <v>0</v>
      </c>
      <c r="R306">
        <v>33.299999999999997</v>
      </c>
      <c r="S306">
        <v>0</v>
      </c>
      <c r="T306">
        <v>0</v>
      </c>
      <c r="U306">
        <v>0</v>
      </c>
      <c r="V306" s="162" t="str">
        <f t="shared" si="30"/>
        <v>6</v>
      </c>
      <c r="W306" s="162" t="str">
        <f t="shared" si="31"/>
        <v>-6</v>
      </c>
      <c r="X306" s="70">
        <f t="shared" si="32"/>
        <v>78</v>
      </c>
      <c r="Y306" s="162"/>
    </row>
    <row r="307" spans="1:25" x14ac:dyDescent="0.3">
      <c r="A307">
        <v>306</v>
      </c>
      <c r="B307" t="s">
        <v>223</v>
      </c>
      <c r="C307" t="s">
        <v>127</v>
      </c>
      <c r="D307">
        <v>25</v>
      </c>
      <c r="E307" s="163" t="s">
        <v>785</v>
      </c>
      <c r="F307" s="2">
        <v>187</v>
      </c>
      <c r="G307" s="2" t="s">
        <v>688</v>
      </c>
      <c r="H307" t="s">
        <v>612</v>
      </c>
      <c r="I307">
        <v>2016</v>
      </c>
      <c r="J307">
        <v>1</v>
      </c>
      <c r="K307">
        <v>19</v>
      </c>
      <c r="L307">
        <v>17</v>
      </c>
      <c r="M307">
        <v>13.2</v>
      </c>
      <c r="N307">
        <v>3.5</v>
      </c>
      <c r="O307">
        <v>1.1000000000000001</v>
      </c>
      <c r="P307">
        <v>1</v>
      </c>
      <c r="Q307">
        <v>2.2999999999999998</v>
      </c>
      <c r="R307">
        <v>11</v>
      </c>
      <c r="S307">
        <v>18.5</v>
      </c>
      <c r="T307">
        <v>60</v>
      </c>
      <c r="U307">
        <v>6.1</v>
      </c>
      <c r="V307" s="162" t="str">
        <f t="shared" si="30"/>
        <v>6</v>
      </c>
      <c r="W307" s="162" t="str">
        <f t="shared" si="31"/>
        <v>-4</v>
      </c>
      <c r="X307" s="70">
        <f t="shared" si="32"/>
        <v>76</v>
      </c>
      <c r="Y307" s="162"/>
    </row>
    <row r="308" spans="1:25" x14ac:dyDescent="0.3">
      <c r="A308">
        <v>307</v>
      </c>
      <c r="B308" t="s">
        <v>273</v>
      </c>
      <c r="C308" t="s">
        <v>113</v>
      </c>
      <c r="D308">
        <v>24</v>
      </c>
      <c r="E308" s="163" t="s">
        <v>784</v>
      </c>
      <c r="F308" s="2">
        <v>200</v>
      </c>
      <c r="G308" s="2" t="s">
        <v>632</v>
      </c>
      <c r="H308" t="s">
        <v>612</v>
      </c>
      <c r="I308">
        <v>2017</v>
      </c>
      <c r="J308">
        <v>1</v>
      </c>
      <c r="K308">
        <v>11</v>
      </c>
      <c r="L308">
        <v>14</v>
      </c>
      <c r="M308">
        <v>13.1</v>
      </c>
      <c r="N308">
        <v>2.4</v>
      </c>
      <c r="O308">
        <v>4.2</v>
      </c>
      <c r="P308">
        <v>-1.9</v>
      </c>
      <c r="Q308">
        <v>2.4</v>
      </c>
      <c r="R308">
        <v>9.3000000000000007</v>
      </c>
      <c r="S308">
        <v>23.5</v>
      </c>
      <c r="T308">
        <v>59.7</v>
      </c>
      <c r="U308">
        <v>29.2</v>
      </c>
      <c r="V308" s="162" t="str">
        <f t="shared" si="30"/>
        <v>6</v>
      </c>
      <c r="W308" s="162" t="str">
        <f t="shared" si="31"/>
        <v>-3</v>
      </c>
      <c r="X308" s="70">
        <f t="shared" si="32"/>
        <v>75</v>
      </c>
      <c r="Y308" s="162"/>
    </row>
    <row r="309" spans="1:25" x14ac:dyDescent="0.3">
      <c r="A309">
        <v>308</v>
      </c>
      <c r="B309" t="s">
        <v>483</v>
      </c>
      <c r="C309" t="s">
        <v>94</v>
      </c>
      <c r="D309">
        <v>25</v>
      </c>
      <c r="E309" s="163" t="s">
        <v>778</v>
      </c>
      <c r="F309" s="2">
        <v>228</v>
      </c>
      <c r="G309" s="2" t="s">
        <v>634</v>
      </c>
      <c r="H309" t="s">
        <v>741</v>
      </c>
      <c r="I309" t="s">
        <v>610</v>
      </c>
      <c r="J309" t="s">
        <v>610</v>
      </c>
      <c r="K309" t="s">
        <v>610</v>
      </c>
      <c r="L309">
        <v>4</v>
      </c>
      <c r="M309">
        <v>1.8</v>
      </c>
      <c r="N309">
        <v>0.8</v>
      </c>
      <c r="O309">
        <v>0</v>
      </c>
      <c r="P309">
        <v>-50.5</v>
      </c>
      <c r="Q309">
        <v>0</v>
      </c>
      <c r="R309">
        <v>25</v>
      </c>
      <c r="S309">
        <v>25.9</v>
      </c>
      <c r="T309">
        <v>58.3</v>
      </c>
      <c r="U309">
        <v>0</v>
      </c>
      <c r="V309" s="162" t="str">
        <f t="shared" si="30"/>
        <v>6</v>
      </c>
      <c r="W309" s="162" t="str">
        <f t="shared" si="31"/>
        <v>-9</v>
      </c>
      <c r="X309" s="70">
        <f t="shared" si="32"/>
        <v>81</v>
      </c>
      <c r="Y309" s="162"/>
    </row>
    <row r="310" spans="1:25" x14ac:dyDescent="0.3">
      <c r="A310">
        <v>309</v>
      </c>
      <c r="B310" t="s">
        <v>440</v>
      </c>
      <c r="C310" t="s">
        <v>90</v>
      </c>
      <c r="D310">
        <v>22</v>
      </c>
      <c r="E310" s="163" t="s">
        <v>780</v>
      </c>
      <c r="F310" s="2">
        <v>199</v>
      </c>
      <c r="G310" s="2" t="s">
        <v>623</v>
      </c>
      <c r="H310" t="s">
        <v>612</v>
      </c>
      <c r="I310">
        <v>2022</v>
      </c>
      <c r="J310">
        <v>1</v>
      </c>
      <c r="K310">
        <v>24</v>
      </c>
      <c r="L310">
        <v>12</v>
      </c>
      <c r="M310">
        <v>6.4</v>
      </c>
      <c r="N310">
        <v>3.7</v>
      </c>
      <c r="O310">
        <v>0.5</v>
      </c>
      <c r="P310">
        <v>-0.7</v>
      </c>
      <c r="Q310">
        <v>5.5</v>
      </c>
      <c r="R310">
        <v>13</v>
      </c>
      <c r="S310">
        <v>17</v>
      </c>
      <c r="T310">
        <v>47.9</v>
      </c>
      <c r="U310">
        <v>4</v>
      </c>
      <c r="V310" s="162" t="str">
        <f t="shared" si="30"/>
        <v>6</v>
      </c>
      <c r="W310" s="162" t="str">
        <f t="shared" si="31"/>
        <v>-7</v>
      </c>
      <c r="X310" s="70">
        <f t="shared" si="32"/>
        <v>79</v>
      </c>
      <c r="Y310" s="162"/>
    </row>
    <row r="311" spans="1:25" x14ac:dyDescent="0.3">
      <c r="A311">
        <v>310</v>
      </c>
      <c r="B311" t="s">
        <v>197</v>
      </c>
      <c r="C311" t="s">
        <v>135</v>
      </c>
      <c r="D311">
        <v>33</v>
      </c>
      <c r="E311" s="163" t="s">
        <v>774</v>
      </c>
      <c r="F311" s="2">
        <v>218</v>
      </c>
      <c r="G311" s="2" t="s">
        <v>631</v>
      </c>
      <c r="H311" t="s">
        <v>612</v>
      </c>
      <c r="I311">
        <v>2011</v>
      </c>
      <c r="J311">
        <v>1</v>
      </c>
      <c r="K311">
        <v>14</v>
      </c>
      <c r="L311">
        <v>14</v>
      </c>
      <c r="M311">
        <v>15.1</v>
      </c>
      <c r="N311">
        <v>5.7</v>
      </c>
      <c r="O311">
        <v>2.2000000000000002</v>
      </c>
      <c r="P311">
        <v>5.4</v>
      </c>
      <c r="Q311">
        <v>1.7</v>
      </c>
      <c r="R311">
        <v>16.2</v>
      </c>
      <c r="S311">
        <v>18.5</v>
      </c>
      <c r="T311">
        <v>61.1</v>
      </c>
      <c r="U311">
        <v>10.7</v>
      </c>
      <c r="V311" s="162" t="str">
        <f t="shared" si="30"/>
        <v>6</v>
      </c>
      <c r="W311" s="162" t="str">
        <f t="shared" si="31"/>
        <v>-8</v>
      </c>
      <c r="X311" s="70">
        <f t="shared" si="32"/>
        <v>80</v>
      </c>
      <c r="Y311" s="162"/>
    </row>
    <row r="312" spans="1:25" x14ac:dyDescent="0.3">
      <c r="A312">
        <v>311</v>
      </c>
      <c r="B312" t="s">
        <v>251</v>
      </c>
      <c r="C312" t="s">
        <v>102</v>
      </c>
      <c r="D312">
        <v>28</v>
      </c>
      <c r="E312" s="163" t="s">
        <v>785</v>
      </c>
      <c r="F312" s="2">
        <v>220</v>
      </c>
      <c r="G312" s="2" t="s">
        <v>655</v>
      </c>
      <c r="H312" t="s">
        <v>612</v>
      </c>
      <c r="I312">
        <v>2014</v>
      </c>
      <c r="J312">
        <v>1</v>
      </c>
      <c r="K312">
        <v>6</v>
      </c>
      <c r="L312">
        <v>14</v>
      </c>
      <c r="M312">
        <v>11.4</v>
      </c>
      <c r="N312">
        <v>3.2</v>
      </c>
      <c r="O312">
        <v>7.1</v>
      </c>
      <c r="P312">
        <v>2.1</v>
      </c>
      <c r="Q312">
        <v>0.9</v>
      </c>
      <c r="R312">
        <v>8.5</v>
      </c>
      <c r="S312">
        <v>16.399999999999999</v>
      </c>
      <c r="T312">
        <v>53.4</v>
      </c>
      <c r="U312">
        <v>29.3</v>
      </c>
      <c r="V312" s="162" t="str">
        <f t="shared" si="30"/>
        <v>6</v>
      </c>
      <c r="W312" s="162" t="str">
        <f t="shared" si="31"/>
        <v>-4</v>
      </c>
      <c r="X312" s="70">
        <f t="shared" si="32"/>
        <v>76</v>
      </c>
      <c r="Y312" s="162"/>
    </row>
    <row r="313" spans="1:25" x14ac:dyDescent="0.3">
      <c r="A313">
        <v>312</v>
      </c>
      <c r="B313" t="s">
        <v>376</v>
      </c>
      <c r="C313" t="s">
        <v>119</v>
      </c>
      <c r="D313">
        <v>20</v>
      </c>
      <c r="E313" s="163" t="s">
        <v>775</v>
      </c>
      <c r="F313" s="2">
        <v>240</v>
      </c>
      <c r="G313" s="2" t="s">
        <v>613</v>
      </c>
      <c r="H313" t="s">
        <v>612</v>
      </c>
      <c r="I313">
        <v>2022</v>
      </c>
      <c r="J313">
        <v>1</v>
      </c>
      <c r="K313">
        <v>15</v>
      </c>
      <c r="L313">
        <v>3</v>
      </c>
      <c r="M313">
        <v>3.7</v>
      </c>
      <c r="N313">
        <v>2.7</v>
      </c>
      <c r="O313">
        <v>0</v>
      </c>
      <c r="P313">
        <v>5.0999999999999996</v>
      </c>
      <c r="Q313">
        <v>36.4</v>
      </c>
      <c r="R313">
        <v>30.8</v>
      </c>
      <c r="S313">
        <v>29.4</v>
      </c>
      <c r="T313">
        <v>66.099999999999994</v>
      </c>
      <c r="U313">
        <v>0</v>
      </c>
      <c r="V313" s="162" t="str">
        <f t="shared" si="30"/>
        <v>7</v>
      </c>
      <c r="W313" s="162" t="str">
        <f t="shared" si="31"/>
        <v>-0</v>
      </c>
      <c r="X313" s="70">
        <f t="shared" si="32"/>
        <v>84</v>
      </c>
      <c r="Y313" s="162"/>
    </row>
    <row r="314" spans="1:25" x14ac:dyDescent="0.3">
      <c r="A314">
        <v>313</v>
      </c>
      <c r="B314" t="s">
        <v>55</v>
      </c>
      <c r="C314" t="s">
        <v>44</v>
      </c>
      <c r="D314">
        <v>33</v>
      </c>
      <c r="E314" s="163" t="s">
        <v>778</v>
      </c>
      <c r="F314" s="2">
        <v>245</v>
      </c>
      <c r="G314" s="2" t="s">
        <v>631</v>
      </c>
      <c r="H314" t="s">
        <v>612</v>
      </c>
      <c r="I314">
        <v>2011</v>
      </c>
      <c r="J314">
        <v>1</v>
      </c>
      <c r="K314">
        <v>13</v>
      </c>
      <c r="L314">
        <v>8</v>
      </c>
      <c r="M314">
        <v>2.5</v>
      </c>
      <c r="N314">
        <v>2</v>
      </c>
      <c r="O314">
        <v>1.1000000000000001</v>
      </c>
      <c r="P314">
        <v>19.100000000000001</v>
      </c>
      <c r="Q314">
        <v>2.9</v>
      </c>
      <c r="R314">
        <v>15.9</v>
      </c>
      <c r="S314">
        <v>16.8</v>
      </c>
      <c r="T314">
        <v>45.5</v>
      </c>
      <c r="U314">
        <v>14.8</v>
      </c>
      <c r="V314" s="162" t="str">
        <f t="shared" si="30"/>
        <v>6</v>
      </c>
      <c r="W314" s="162" t="str">
        <f t="shared" si="31"/>
        <v>-9</v>
      </c>
      <c r="X314" s="70">
        <f t="shared" si="32"/>
        <v>81</v>
      </c>
      <c r="Y314" s="162"/>
    </row>
    <row r="315" spans="1:25" x14ac:dyDescent="0.3">
      <c r="A315">
        <v>314</v>
      </c>
      <c r="B315" t="s">
        <v>84</v>
      </c>
      <c r="C315" t="s">
        <v>30</v>
      </c>
      <c r="D315">
        <v>23</v>
      </c>
      <c r="E315" s="163" t="s">
        <v>775</v>
      </c>
      <c r="F315" s="2">
        <v>220</v>
      </c>
      <c r="G315" s="2" t="s">
        <v>623</v>
      </c>
      <c r="H315" t="s">
        <v>742</v>
      </c>
      <c r="I315">
        <v>2020</v>
      </c>
      <c r="J315">
        <v>2</v>
      </c>
      <c r="K315">
        <v>44</v>
      </c>
      <c r="L315">
        <v>1</v>
      </c>
      <c r="M315">
        <v>0</v>
      </c>
      <c r="N315">
        <v>0</v>
      </c>
      <c r="O315">
        <v>0</v>
      </c>
      <c r="P315">
        <v>-200</v>
      </c>
      <c r="Q315">
        <v>0</v>
      </c>
      <c r="R315">
        <v>0</v>
      </c>
      <c r="S315">
        <v>25</v>
      </c>
      <c r="T315">
        <v>0</v>
      </c>
      <c r="U315">
        <v>0</v>
      </c>
      <c r="V315" s="162" t="str">
        <f t="shared" si="30"/>
        <v>7</v>
      </c>
      <c r="W315" s="162" t="str">
        <f t="shared" si="31"/>
        <v>-0</v>
      </c>
      <c r="X315" s="70">
        <f t="shared" si="32"/>
        <v>84</v>
      </c>
      <c r="Y315" s="162"/>
    </row>
    <row r="316" spans="1:25" x14ac:dyDescent="0.3">
      <c r="A316">
        <v>315</v>
      </c>
      <c r="B316" t="s">
        <v>577</v>
      </c>
      <c r="C316" t="s">
        <v>122</v>
      </c>
      <c r="D316">
        <v>23</v>
      </c>
      <c r="E316" s="163" t="s">
        <v>776</v>
      </c>
      <c r="F316" s="2">
        <v>235</v>
      </c>
      <c r="G316" s="2" t="s">
        <v>613</v>
      </c>
      <c r="H316" t="s">
        <v>612</v>
      </c>
      <c r="I316">
        <v>2018</v>
      </c>
      <c r="J316">
        <v>1</v>
      </c>
      <c r="K316">
        <v>2</v>
      </c>
      <c r="L316">
        <v>4</v>
      </c>
      <c r="M316">
        <v>8.8000000000000007</v>
      </c>
      <c r="N316">
        <v>5</v>
      </c>
      <c r="O316">
        <v>0.3</v>
      </c>
      <c r="P316">
        <v>-18.8</v>
      </c>
      <c r="Q316">
        <v>6.5</v>
      </c>
      <c r="R316">
        <v>14.4</v>
      </c>
      <c r="S316">
        <v>16.399999999999999</v>
      </c>
      <c r="T316">
        <v>51.3</v>
      </c>
      <c r="U316">
        <v>2</v>
      </c>
      <c r="V316" s="162" t="str">
        <f t="shared" si="30"/>
        <v>6</v>
      </c>
      <c r="W316" s="162" t="str">
        <f t="shared" si="31"/>
        <v>10</v>
      </c>
      <c r="X316" s="70">
        <f t="shared" si="32"/>
        <v>82</v>
      </c>
      <c r="Y316" s="162"/>
    </row>
    <row r="317" spans="1:25" x14ac:dyDescent="0.3">
      <c r="A317">
        <v>316</v>
      </c>
      <c r="B317" t="s">
        <v>283</v>
      </c>
      <c r="C317" t="s">
        <v>119</v>
      </c>
      <c r="D317">
        <v>32</v>
      </c>
      <c r="E317" s="163" t="s">
        <v>775</v>
      </c>
      <c r="F317" s="2">
        <v>254</v>
      </c>
      <c r="G317" s="2" t="s">
        <v>613</v>
      </c>
      <c r="H317" t="s">
        <v>612</v>
      </c>
      <c r="I317">
        <v>2013</v>
      </c>
      <c r="J317">
        <v>1</v>
      </c>
      <c r="K317">
        <v>22</v>
      </c>
      <c r="L317">
        <v>17</v>
      </c>
      <c r="M317">
        <v>9.4</v>
      </c>
      <c r="N317">
        <v>8.6999999999999993</v>
      </c>
      <c r="O317">
        <v>4</v>
      </c>
      <c r="P317">
        <v>-11.5</v>
      </c>
      <c r="Q317">
        <v>9.6</v>
      </c>
      <c r="R317">
        <v>23.2</v>
      </c>
      <c r="S317">
        <v>14.5</v>
      </c>
      <c r="T317">
        <v>63</v>
      </c>
      <c r="U317">
        <v>22</v>
      </c>
      <c r="V317" s="162" t="str">
        <f t="shared" si="30"/>
        <v>7</v>
      </c>
      <c r="W317" s="162" t="str">
        <f t="shared" si="31"/>
        <v>-0</v>
      </c>
      <c r="X317" s="70">
        <f t="shared" si="32"/>
        <v>84</v>
      </c>
      <c r="Y317" s="162"/>
    </row>
    <row r="318" spans="1:25" x14ac:dyDescent="0.3">
      <c r="A318">
        <v>317</v>
      </c>
      <c r="B318" t="s">
        <v>455</v>
      </c>
      <c r="C318" t="s">
        <v>106</v>
      </c>
      <c r="D318">
        <v>25</v>
      </c>
      <c r="E318" s="163" t="s">
        <v>777</v>
      </c>
      <c r="F318" s="2">
        <v>201</v>
      </c>
      <c r="G318" s="2" t="s">
        <v>681</v>
      </c>
      <c r="H318" t="s">
        <v>612</v>
      </c>
      <c r="I318">
        <v>2019</v>
      </c>
      <c r="J318">
        <v>1</v>
      </c>
      <c r="K318">
        <v>20</v>
      </c>
      <c r="L318">
        <v>14</v>
      </c>
      <c r="M318">
        <v>1.4</v>
      </c>
      <c r="N318">
        <v>1.4</v>
      </c>
      <c r="O318">
        <v>0.6</v>
      </c>
      <c r="P318">
        <v>8.8000000000000007</v>
      </c>
      <c r="Q318">
        <v>2.4</v>
      </c>
      <c r="R318">
        <v>8.8000000000000007</v>
      </c>
      <c r="S318">
        <v>7.4</v>
      </c>
      <c r="T318">
        <v>35.299999999999997</v>
      </c>
      <c r="U318">
        <v>5.9</v>
      </c>
      <c r="V318" s="162" t="str">
        <f t="shared" si="30"/>
        <v>6</v>
      </c>
      <c r="W318" s="162" t="str">
        <f t="shared" si="31"/>
        <v>-5</v>
      </c>
      <c r="X318" s="70">
        <f t="shared" si="32"/>
        <v>77</v>
      </c>
      <c r="Y318" s="162"/>
    </row>
    <row r="319" spans="1:25" x14ac:dyDescent="0.3">
      <c r="A319">
        <v>318</v>
      </c>
      <c r="B319" t="s">
        <v>347</v>
      </c>
      <c r="C319" t="s">
        <v>110</v>
      </c>
      <c r="D319">
        <v>25</v>
      </c>
      <c r="E319" s="163" t="s">
        <v>781</v>
      </c>
      <c r="F319" s="2">
        <v>215</v>
      </c>
      <c r="G319" s="2" t="s">
        <v>743</v>
      </c>
      <c r="H319" t="s">
        <v>612</v>
      </c>
      <c r="I319" t="s">
        <v>610</v>
      </c>
      <c r="J319" t="s">
        <v>610</v>
      </c>
      <c r="K319" t="s">
        <v>610</v>
      </c>
      <c r="L319">
        <v>10</v>
      </c>
      <c r="M319">
        <v>4.7</v>
      </c>
      <c r="N319">
        <v>1.3</v>
      </c>
      <c r="O319">
        <v>0.3</v>
      </c>
      <c r="P319">
        <v>-4.9000000000000004</v>
      </c>
      <c r="Q319">
        <v>1.6</v>
      </c>
      <c r="R319">
        <v>8.5</v>
      </c>
      <c r="S319">
        <v>16.5</v>
      </c>
      <c r="T319">
        <v>50.9</v>
      </c>
      <c r="U319">
        <v>3.6</v>
      </c>
      <c r="V319" s="162" t="str">
        <f t="shared" si="30"/>
        <v>6</v>
      </c>
      <c r="W319" s="162" t="str">
        <f t="shared" si="31"/>
        <v>-6</v>
      </c>
      <c r="X319" s="70">
        <f t="shared" si="32"/>
        <v>78</v>
      </c>
      <c r="Y319" s="162"/>
    </row>
    <row r="320" spans="1:25" x14ac:dyDescent="0.3">
      <c r="A320">
        <v>319</v>
      </c>
      <c r="B320" t="s">
        <v>447</v>
      </c>
      <c r="C320" t="s">
        <v>113</v>
      </c>
      <c r="D320">
        <v>32</v>
      </c>
      <c r="E320" s="163" t="s">
        <v>784</v>
      </c>
      <c r="F320" s="2">
        <v>200</v>
      </c>
      <c r="G320" s="2" t="s">
        <v>725</v>
      </c>
      <c r="H320" t="s">
        <v>639</v>
      </c>
      <c r="I320" t="s">
        <v>610</v>
      </c>
      <c r="J320" t="s">
        <v>610</v>
      </c>
      <c r="K320" t="s">
        <v>610</v>
      </c>
      <c r="L320">
        <v>5</v>
      </c>
      <c r="M320">
        <v>1.6</v>
      </c>
      <c r="N320">
        <v>0.6</v>
      </c>
      <c r="O320">
        <v>1.6</v>
      </c>
      <c r="P320">
        <v>9.4</v>
      </c>
      <c r="Q320">
        <v>3.3</v>
      </c>
      <c r="R320">
        <v>5.4</v>
      </c>
      <c r="S320">
        <v>12.5</v>
      </c>
      <c r="T320">
        <v>44.4</v>
      </c>
      <c r="U320">
        <v>22.9</v>
      </c>
      <c r="V320" s="162" t="str">
        <f t="shared" si="30"/>
        <v>6</v>
      </c>
      <c r="W320" s="162" t="str">
        <f t="shared" si="31"/>
        <v>-3</v>
      </c>
      <c r="X320" s="70">
        <f t="shared" si="32"/>
        <v>75</v>
      </c>
      <c r="Y320" s="162"/>
    </row>
    <row r="321" spans="1:25" x14ac:dyDescent="0.3">
      <c r="A321">
        <v>320</v>
      </c>
      <c r="B321" t="s">
        <v>415</v>
      </c>
      <c r="C321" t="s">
        <v>110</v>
      </c>
      <c r="D321">
        <v>19</v>
      </c>
      <c r="E321" s="163" t="s">
        <v>777</v>
      </c>
      <c r="F321" s="2">
        <v>190</v>
      </c>
      <c r="G321" s="2" t="s">
        <v>651</v>
      </c>
      <c r="H321" t="s">
        <v>612</v>
      </c>
      <c r="I321">
        <v>2022</v>
      </c>
      <c r="J321">
        <v>2</v>
      </c>
      <c r="K321">
        <v>35</v>
      </c>
      <c r="L321">
        <v>8</v>
      </c>
      <c r="M321">
        <v>3.1</v>
      </c>
      <c r="N321">
        <v>2.6</v>
      </c>
      <c r="O321">
        <v>0.5</v>
      </c>
      <c r="P321">
        <v>-2.5</v>
      </c>
      <c r="Q321">
        <v>1</v>
      </c>
      <c r="R321">
        <v>19.399999999999999</v>
      </c>
      <c r="S321">
        <v>9.1</v>
      </c>
      <c r="T321">
        <v>66.599999999999994</v>
      </c>
      <c r="U321">
        <v>6.3</v>
      </c>
      <c r="V321" s="162" t="str">
        <f t="shared" si="30"/>
        <v>6</v>
      </c>
      <c r="W321" s="162" t="str">
        <f t="shared" si="31"/>
        <v>-5</v>
      </c>
      <c r="X321" s="70">
        <f t="shared" si="32"/>
        <v>77</v>
      </c>
      <c r="Y321" s="162"/>
    </row>
    <row r="322" spans="1:25" x14ac:dyDescent="0.3">
      <c r="A322">
        <v>321</v>
      </c>
      <c r="B322" t="s">
        <v>208</v>
      </c>
      <c r="C322" t="s">
        <v>137</v>
      </c>
      <c r="D322">
        <v>26</v>
      </c>
      <c r="E322" s="163" t="s">
        <v>777</v>
      </c>
      <c r="F322" s="2">
        <v>215</v>
      </c>
      <c r="G322" s="2" t="s">
        <v>744</v>
      </c>
      <c r="H322" t="s">
        <v>612</v>
      </c>
      <c r="I322" t="s">
        <v>610</v>
      </c>
      <c r="J322" t="s">
        <v>610</v>
      </c>
      <c r="K322" t="s">
        <v>610</v>
      </c>
      <c r="L322">
        <v>16</v>
      </c>
      <c r="M322">
        <v>15.5</v>
      </c>
      <c r="N322">
        <v>3.9</v>
      </c>
      <c r="O322">
        <v>1.8</v>
      </c>
      <c r="P322">
        <v>-0.7</v>
      </c>
      <c r="Q322">
        <v>1.9</v>
      </c>
      <c r="R322">
        <v>9.6</v>
      </c>
      <c r="S322">
        <v>18.100000000000001</v>
      </c>
      <c r="T322">
        <v>58.8</v>
      </c>
      <c r="U322">
        <v>8.5</v>
      </c>
      <c r="V322" s="162" t="str">
        <f t="shared" si="30"/>
        <v>6</v>
      </c>
      <c r="W322" s="162" t="str">
        <f t="shared" si="31"/>
        <v>-5</v>
      </c>
      <c r="X322" s="70">
        <f t="shared" si="32"/>
        <v>77</v>
      </c>
      <c r="Y322" s="162"/>
    </row>
    <row r="323" spans="1:25" x14ac:dyDescent="0.3">
      <c r="A323">
        <v>322</v>
      </c>
      <c r="B323" t="s">
        <v>313</v>
      </c>
      <c r="C323" t="s">
        <v>88</v>
      </c>
      <c r="D323">
        <v>30</v>
      </c>
      <c r="E323" s="163" t="s">
        <v>776</v>
      </c>
      <c r="F323" s="2">
        <v>240</v>
      </c>
      <c r="G323" s="2" t="s">
        <v>623</v>
      </c>
      <c r="H323" t="s">
        <v>684</v>
      </c>
      <c r="I323" t="s">
        <v>610</v>
      </c>
      <c r="J323" t="s">
        <v>610</v>
      </c>
      <c r="K323" t="s">
        <v>610</v>
      </c>
      <c r="L323">
        <v>13</v>
      </c>
      <c r="M323">
        <v>4.5</v>
      </c>
      <c r="N323">
        <v>3.6</v>
      </c>
      <c r="O323">
        <v>0.8</v>
      </c>
      <c r="P323">
        <v>2.1</v>
      </c>
      <c r="Q323">
        <v>3.6</v>
      </c>
      <c r="R323">
        <v>11.6</v>
      </c>
      <c r="S323">
        <v>9.1</v>
      </c>
      <c r="T323">
        <v>50.6</v>
      </c>
      <c r="U323">
        <v>5</v>
      </c>
      <c r="V323" s="162" t="str">
        <f t="shared" ref="V323:V386" si="33">LEFT(E323,1)</f>
        <v>6</v>
      </c>
      <c r="W323" s="162" t="str">
        <f t="shared" ref="W323:W386" si="34">RIGHT(E323,2)</f>
        <v>10</v>
      </c>
      <c r="X323" s="70">
        <f t="shared" ref="X323:X386" si="35">IF(LEFT(W323,1)="-",((V323*12)+(RIGHT(W323,1))),((V323*12)+W323))</f>
        <v>82</v>
      </c>
      <c r="Y323" s="162"/>
    </row>
    <row r="324" spans="1:25" x14ac:dyDescent="0.3">
      <c r="A324">
        <v>323</v>
      </c>
      <c r="B324" t="s">
        <v>425</v>
      </c>
      <c r="C324" t="s">
        <v>88</v>
      </c>
      <c r="D324">
        <v>24</v>
      </c>
      <c r="E324" s="163" t="s">
        <v>791</v>
      </c>
      <c r="F324" s="2">
        <v>192</v>
      </c>
      <c r="G324" s="2" t="s">
        <v>622</v>
      </c>
      <c r="H324" t="s">
        <v>612</v>
      </c>
      <c r="I324" t="s">
        <v>610</v>
      </c>
      <c r="J324" t="s">
        <v>610</v>
      </c>
      <c r="K324" t="s">
        <v>610</v>
      </c>
      <c r="L324">
        <v>1</v>
      </c>
      <c r="M324">
        <v>2</v>
      </c>
      <c r="N324">
        <v>2</v>
      </c>
      <c r="O324">
        <v>2</v>
      </c>
      <c r="P324">
        <v>27.3</v>
      </c>
      <c r="Q324">
        <v>20</v>
      </c>
      <c r="R324">
        <v>20</v>
      </c>
      <c r="S324">
        <v>28.6</v>
      </c>
      <c r="T324">
        <v>25</v>
      </c>
      <c r="U324">
        <v>50</v>
      </c>
      <c r="V324" s="162" t="str">
        <f t="shared" si="33"/>
        <v>5</v>
      </c>
      <c r="W324" s="162" t="str">
        <f t="shared" si="34"/>
        <v>11</v>
      </c>
      <c r="X324" s="70">
        <f t="shared" si="35"/>
        <v>71</v>
      </c>
      <c r="Y324" s="162"/>
    </row>
    <row r="325" spans="1:25" x14ac:dyDescent="0.3">
      <c r="A325">
        <v>324</v>
      </c>
      <c r="B325" t="s">
        <v>426</v>
      </c>
      <c r="C325" t="s">
        <v>127</v>
      </c>
      <c r="D325">
        <v>24</v>
      </c>
      <c r="E325" s="163" t="s">
        <v>774</v>
      </c>
      <c r="F325" s="2">
        <v>248</v>
      </c>
      <c r="G325" s="2" t="s">
        <v>699</v>
      </c>
      <c r="H325" t="s">
        <v>612</v>
      </c>
      <c r="I325" t="s">
        <v>610</v>
      </c>
      <c r="J325" t="s">
        <v>610</v>
      </c>
      <c r="K325" t="s">
        <v>610</v>
      </c>
      <c r="L325">
        <v>2</v>
      </c>
      <c r="M325">
        <v>2</v>
      </c>
      <c r="N325">
        <v>1.5</v>
      </c>
      <c r="O325">
        <v>0.5</v>
      </c>
      <c r="P325">
        <v>30.8</v>
      </c>
      <c r="Q325">
        <v>8.3000000000000007</v>
      </c>
      <c r="R325">
        <v>11.8</v>
      </c>
      <c r="S325">
        <v>6.9</v>
      </c>
      <c r="T325">
        <v>100</v>
      </c>
      <c r="U325">
        <v>12.5</v>
      </c>
      <c r="V325" s="162" t="str">
        <f t="shared" si="33"/>
        <v>6</v>
      </c>
      <c r="W325" s="162" t="str">
        <f t="shared" si="34"/>
        <v>-8</v>
      </c>
      <c r="X325" s="70">
        <f t="shared" si="35"/>
        <v>80</v>
      </c>
      <c r="Y325" s="162"/>
    </row>
    <row r="326" spans="1:25" x14ac:dyDescent="0.3">
      <c r="A326">
        <v>325</v>
      </c>
      <c r="B326" t="s">
        <v>155</v>
      </c>
      <c r="C326" t="s">
        <v>139</v>
      </c>
      <c r="D326">
        <v>24</v>
      </c>
      <c r="E326" s="163" t="s">
        <v>776</v>
      </c>
      <c r="F326" s="2">
        <v>218</v>
      </c>
      <c r="G326" s="2" t="s">
        <v>694</v>
      </c>
      <c r="H326" t="s">
        <v>612</v>
      </c>
      <c r="I326">
        <v>2018</v>
      </c>
      <c r="J326">
        <v>1</v>
      </c>
      <c r="K326">
        <v>14</v>
      </c>
      <c r="L326">
        <v>14</v>
      </c>
      <c r="M326">
        <v>16.5</v>
      </c>
      <c r="N326">
        <v>5.9</v>
      </c>
      <c r="O326">
        <v>1.4</v>
      </c>
      <c r="P326">
        <v>3.1</v>
      </c>
      <c r="Q326">
        <v>4.0999999999999996</v>
      </c>
      <c r="R326">
        <v>16.100000000000001</v>
      </c>
      <c r="S326">
        <v>21</v>
      </c>
      <c r="T326">
        <v>60.8</v>
      </c>
      <c r="U326">
        <v>6.4</v>
      </c>
      <c r="V326" s="162" t="str">
        <f t="shared" si="33"/>
        <v>6</v>
      </c>
      <c r="W326" s="162" t="str">
        <f t="shared" si="34"/>
        <v>10</v>
      </c>
      <c r="X326" s="70">
        <f t="shared" si="35"/>
        <v>82</v>
      </c>
      <c r="Y326" s="162"/>
    </row>
    <row r="327" spans="1:25" x14ac:dyDescent="0.3">
      <c r="A327">
        <v>326</v>
      </c>
      <c r="B327" t="s">
        <v>72</v>
      </c>
      <c r="C327" t="s">
        <v>71</v>
      </c>
      <c r="D327">
        <v>26</v>
      </c>
      <c r="E327" s="163" t="s">
        <v>781</v>
      </c>
      <c r="F327" s="2">
        <v>209</v>
      </c>
      <c r="G327" s="2" t="s">
        <v>691</v>
      </c>
      <c r="H327" t="s">
        <v>612</v>
      </c>
      <c r="I327">
        <v>2018</v>
      </c>
      <c r="J327">
        <v>1</v>
      </c>
      <c r="K327">
        <v>10</v>
      </c>
      <c r="L327">
        <v>15</v>
      </c>
      <c r="M327">
        <v>15.9</v>
      </c>
      <c r="N327">
        <v>5.5</v>
      </c>
      <c r="O327">
        <v>3.4</v>
      </c>
      <c r="P327">
        <v>9.1999999999999993</v>
      </c>
      <c r="Q327">
        <v>3.4</v>
      </c>
      <c r="R327">
        <v>11.4</v>
      </c>
      <c r="S327">
        <v>15.8</v>
      </c>
      <c r="T327">
        <v>65</v>
      </c>
      <c r="U327">
        <v>12.1</v>
      </c>
      <c r="V327" s="162" t="str">
        <f t="shared" si="33"/>
        <v>6</v>
      </c>
      <c r="W327" s="162" t="str">
        <f t="shared" si="34"/>
        <v>-6</v>
      </c>
      <c r="X327" s="70">
        <f t="shared" si="35"/>
        <v>78</v>
      </c>
      <c r="Y327" s="162"/>
    </row>
    <row r="328" spans="1:25" x14ac:dyDescent="0.3">
      <c r="A328">
        <v>327</v>
      </c>
      <c r="B328" t="s">
        <v>228</v>
      </c>
      <c r="C328" t="s">
        <v>127</v>
      </c>
      <c r="D328">
        <v>35</v>
      </c>
      <c r="E328" s="163" t="s">
        <v>789</v>
      </c>
      <c r="F328" s="2">
        <v>175</v>
      </c>
      <c r="G328" s="2" t="s">
        <v>673</v>
      </c>
      <c r="H328" t="s">
        <v>612</v>
      </c>
      <c r="I328">
        <v>2007</v>
      </c>
      <c r="J328">
        <v>1</v>
      </c>
      <c r="K328">
        <v>4</v>
      </c>
      <c r="L328">
        <v>16</v>
      </c>
      <c r="M328">
        <v>10.9</v>
      </c>
      <c r="N328">
        <v>2.5</v>
      </c>
      <c r="O328">
        <v>8.1999999999999993</v>
      </c>
      <c r="P328">
        <v>2.2999999999999998</v>
      </c>
      <c r="Q328">
        <v>1.4</v>
      </c>
      <c r="R328">
        <v>7</v>
      </c>
      <c r="S328">
        <v>15.5</v>
      </c>
      <c r="T328">
        <v>53.7</v>
      </c>
      <c r="U328">
        <v>35</v>
      </c>
      <c r="V328" s="162" t="str">
        <f t="shared" si="33"/>
        <v>6</v>
      </c>
      <c r="W328" s="162" t="str">
        <f t="shared" si="34"/>
        <v>-1</v>
      </c>
      <c r="X328" s="70">
        <f t="shared" si="35"/>
        <v>73</v>
      </c>
      <c r="Y328" s="162"/>
    </row>
    <row r="329" spans="1:25" x14ac:dyDescent="0.3">
      <c r="A329">
        <v>328</v>
      </c>
      <c r="B329" t="s">
        <v>285</v>
      </c>
      <c r="C329" t="s">
        <v>98</v>
      </c>
      <c r="D329">
        <v>31</v>
      </c>
      <c r="E329" s="163" t="s">
        <v>779</v>
      </c>
      <c r="F329" s="2">
        <v>240</v>
      </c>
      <c r="G329" s="2" t="s">
        <v>745</v>
      </c>
      <c r="H329" t="s">
        <v>612</v>
      </c>
      <c r="I329">
        <v>2013</v>
      </c>
      <c r="J329">
        <v>2</v>
      </c>
      <c r="K329">
        <v>44</v>
      </c>
      <c r="L329">
        <v>13</v>
      </c>
      <c r="M329">
        <v>6.2</v>
      </c>
      <c r="N329">
        <v>3.7</v>
      </c>
      <c r="O329">
        <v>0.8</v>
      </c>
      <c r="P329">
        <v>8</v>
      </c>
      <c r="Q329">
        <v>3.9</v>
      </c>
      <c r="R329">
        <v>20.5</v>
      </c>
      <c r="S329">
        <v>18.2</v>
      </c>
      <c r="T329">
        <v>56.2</v>
      </c>
      <c r="U329">
        <v>7.6</v>
      </c>
      <c r="V329" s="162" t="str">
        <f t="shared" si="33"/>
        <v>6</v>
      </c>
      <c r="W329" s="162" t="str">
        <f t="shared" si="34"/>
        <v>11</v>
      </c>
      <c r="X329" s="70">
        <f t="shared" si="35"/>
        <v>83</v>
      </c>
      <c r="Y329" s="162"/>
    </row>
    <row r="330" spans="1:25" x14ac:dyDescent="0.3">
      <c r="A330">
        <v>329</v>
      </c>
      <c r="B330" t="s">
        <v>484</v>
      </c>
      <c r="C330" t="s">
        <v>157</v>
      </c>
      <c r="D330">
        <v>22</v>
      </c>
      <c r="E330" s="163" t="s">
        <v>787</v>
      </c>
      <c r="F330" s="2">
        <v>195</v>
      </c>
      <c r="G330" s="2" t="s">
        <v>723</v>
      </c>
      <c r="H330" t="s">
        <v>612</v>
      </c>
      <c r="I330">
        <v>2021</v>
      </c>
      <c r="J330">
        <v>2</v>
      </c>
      <c r="K330">
        <v>36</v>
      </c>
      <c r="L330">
        <v>5</v>
      </c>
      <c r="M330">
        <v>0.4</v>
      </c>
      <c r="N330">
        <v>0.2</v>
      </c>
      <c r="O330">
        <v>0.6</v>
      </c>
      <c r="P330">
        <v>4.7</v>
      </c>
      <c r="Q330">
        <v>0</v>
      </c>
      <c r="R330">
        <v>7.7</v>
      </c>
      <c r="S330">
        <v>20.7</v>
      </c>
      <c r="T330">
        <v>17</v>
      </c>
      <c r="U330">
        <v>37.5</v>
      </c>
      <c r="V330" s="162" t="str">
        <f t="shared" si="33"/>
        <v>6</v>
      </c>
      <c r="W330" s="162" t="str">
        <f t="shared" si="34"/>
        <v>-2</v>
      </c>
      <c r="X330" s="70">
        <f t="shared" si="35"/>
        <v>74</v>
      </c>
      <c r="Y330" s="162"/>
    </row>
    <row r="331" spans="1:25" x14ac:dyDescent="0.3">
      <c r="A331">
        <v>330</v>
      </c>
      <c r="B331" t="s">
        <v>297</v>
      </c>
      <c r="C331" t="s">
        <v>157</v>
      </c>
      <c r="D331">
        <v>24</v>
      </c>
      <c r="E331" s="163" t="s">
        <v>775</v>
      </c>
      <c r="F331" s="2">
        <v>240</v>
      </c>
      <c r="G331" s="2" t="s">
        <v>661</v>
      </c>
      <c r="H331" t="s">
        <v>612</v>
      </c>
      <c r="I331">
        <v>2018</v>
      </c>
      <c r="J331">
        <v>2</v>
      </c>
      <c r="K331">
        <v>36</v>
      </c>
      <c r="L331">
        <v>8</v>
      </c>
      <c r="M331">
        <v>6.5</v>
      </c>
      <c r="N331">
        <v>6.4</v>
      </c>
      <c r="O331">
        <v>1</v>
      </c>
      <c r="P331">
        <v>-4.2</v>
      </c>
      <c r="Q331">
        <v>14.5</v>
      </c>
      <c r="R331">
        <v>12</v>
      </c>
      <c r="S331">
        <v>10.199999999999999</v>
      </c>
      <c r="T331">
        <v>66.400000000000006</v>
      </c>
      <c r="U331">
        <v>6</v>
      </c>
      <c r="V331" s="162" t="str">
        <f t="shared" si="33"/>
        <v>7</v>
      </c>
      <c r="W331" s="162" t="str">
        <f t="shared" si="34"/>
        <v>-0</v>
      </c>
      <c r="X331" s="70">
        <f t="shared" si="35"/>
        <v>84</v>
      </c>
      <c r="Y331" s="162"/>
    </row>
    <row r="332" spans="1:25" x14ac:dyDescent="0.3">
      <c r="A332">
        <v>331</v>
      </c>
      <c r="B332" t="s">
        <v>331</v>
      </c>
      <c r="C332" t="s">
        <v>125</v>
      </c>
      <c r="D332">
        <v>24</v>
      </c>
      <c r="E332" s="163" t="s">
        <v>775</v>
      </c>
      <c r="F332" s="2">
        <v>231</v>
      </c>
      <c r="G332" s="2" t="s">
        <v>672</v>
      </c>
      <c r="H332" t="s">
        <v>612</v>
      </c>
      <c r="I332">
        <v>2018</v>
      </c>
      <c r="J332">
        <v>1</v>
      </c>
      <c r="K332">
        <v>6</v>
      </c>
      <c r="L332">
        <v>15</v>
      </c>
      <c r="M332">
        <v>7.3</v>
      </c>
      <c r="N332">
        <v>4.5</v>
      </c>
      <c r="O332">
        <v>1.1000000000000001</v>
      </c>
      <c r="P332">
        <v>-4.8</v>
      </c>
      <c r="Q332">
        <v>7.9</v>
      </c>
      <c r="R332">
        <v>17.5</v>
      </c>
      <c r="S332">
        <v>18.3</v>
      </c>
      <c r="T332">
        <v>56.7</v>
      </c>
      <c r="U332">
        <v>9.5</v>
      </c>
      <c r="V332" s="162" t="str">
        <f t="shared" si="33"/>
        <v>7</v>
      </c>
      <c r="W332" s="162" t="str">
        <f t="shared" si="34"/>
        <v>-0</v>
      </c>
      <c r="X332" s="70">
        <f t="shared" si="35"/>
        <v>84</v>
      </c>
      <c r="Y332" s="162"/>
    </row>
    <row r="333" spans="1:25" x14ac:dyDescent="0.3">
      <c r="A333">
        <v>332</v>
      </c>
      <c r="B333" t="s">
        <v>257</v>
      </c>
      <c r="C333" t="s">
        <v>141</v>
      </c>
      <c r="D333">
        <v>27</v>
      </c>
      <c r="E333" s="163" t="s">
        <v>787</v>
      </c>
      <c r="F333" s="2">
        <v>183</v>
      </c>
      <c r="G333" s="2" t="s">
        <v>704</v>
      </c>
      <c r="H333" t="s">
        <v>612</v>
      </c>
      <c r="I333">
        <v>2017</v>
      </c>
      <c r="J333">
        <v>2</v>
      </c>
      <c r="K333">
        <v>51</v>
      </c>
      <c r="L333">
        <v>16</v>
      </c>
      <c r="M333">
        <v>8.6999999999999993</v>
      </c>
      <c r="N333">
        <v>3.9</v>
      </c>
      <c r="O333">
        <v>5</v>
      </c>
      <c r="P333">
        <v>4.5999999999999996</v>
      </c>
      <c r="Q333">
        <v>1.7</v>
      </c>
      <c r="R333">
        <v>12.2</v>
      </c>
      <c r="S333">
        <v>15</v>
      </c>
      <c r="T333">
        <v>50.6</v>
      </c>
      <c r="U333">
        <v>23.4</v>
      </c>
      <c r="V333" s="162" t="str">
        <f t="shared" si="33"/>
        <v>6</v>
      </c>
      <c r="W333" s="162" t="str">
        <f t="shared" si="34"/>
        <v>-2</v>
      </c>
      <c r="X333" s="70">
        <f t="shared" si="35"/>
        <v>74</v>
      </c>
      <c r="Y333" s="162"/>
    </row>
    <row r="334" spans="1:25" x14ac:dyDescent="0.3">
      <c r="A334">
        <v>333</v>
      </c>
      <c r="B334" t="s">
        <v>385</v>
      </c>
      <c r="C334" t="s">
        <v>106</v>
      </c>
      <c r="D334">
        <v>28</v>
      </c>
      <c r="E334" s="163" t="s">
        <v>780</v>
      </c>
      <c r="F334" s="2">
        <v>240</v>
      </c>
      <c r="G334" s="2" t="s">
        <v>690</v>
      </c>
      <c r="H334" t="s">
        <v>612</v>
      </c>
      <c r="I334">
        <v>2015</v>
      </c>
      <c r="J334">
        <v>2</v>
      </c>
      <c r="K334">
        <v>32</v>
      </c>
      <c r="L334">
        <v>13</v>
      </c>
      <c r="M334">
        <v>4.0999999999999996</v>
      </c>
      <c r="N334">
        <v>2</v>
      </c>
      <c r="O334">
        <v>0.4</v>
      </c>
      <c r="P334">
        <v>4.3</v>
      </c>
      <c r="Q334">
        <v>6.1</v>
      </c>
      <c r="R334">
        <v>11.6</v>
      </c>
      <c r="S334">
        <v>14.5</v>
      </c>
      <c r="T334">
        <v>60.4</v>
      </c>
      <c r="U334">
        <v>5.0999999999999996</v>
      </c>
      <c r="V334" s="162" t="str">
        <f t="shared" si="33"/>
        <v>6</v>
      </c>
      <c r="W334" s="162" t="str">
        <f t="shared" si="34"/>
        <v>-7</v>
      </c>
      <c r="X334" s="70">
        <f t="shared" si="35"/>
        <v>79</v>
      </c>
      <c r="Y334" s="162"/>
    </row>
    <row r="335" spans="1:25" x14ac:dyDescent="0.3">
      <c r="A335">
        <v>334</v>
      </c>
      <c r="B335" t="s">
        <v>456</v>
      </c>
      <c r="C335" t="s">
        <v>135</v>
      </c>
      <c r="D335">
        <v>23</v>
      </c>
      <c r="E335" s="163" t="s">
        <v>783</v>
      </c>
      <c r="F335" s="2">
        <v>245</v>
      </c>
      <c r="G335" s="2" t="s">
        <v>615</v>
      </c>
      <c r="H335" t="s">
        <v>612</v>
      </c>
      <c r="I335" t="s">
        <v>610</v>
      </c>
      <c r="J335" t="s">
        <v>610</v>
      </c>
      <c r="K335" t="s">
        <v>610</v>
      </c>
      <c r="L335">
        <v>9</v>
      </c>
      <c r="M335">
        <v>3.1</v>
      </c>
      <c r="N335">
        <v>1.7</v>
      </c>
      <c r="O335">
        <v>0</v>
      </c>
      <c r="P335">
        <v>10.9</v>
      </c>
      <c r="Q335">
        <v>17.100000000000001</v>
      </c>
      <c r="R335">
        <v>27.3</v>
      </c>
      <c r="S335">
        <v>21.3</v>
      </c>
      <c r="T335">
        <v>77.400000000000006</v>
      </c>
      <c r="U335">
        <v>0</v>
      </c>
      <c r="V335" s="162" t="str">
        <f t="shared" si="33"/>
        <v>7</v>
      </c>
      <c r="W335" s="162" t="str">
        <f t="shared" si="34"/>
        <v>-2</v>
      </c>
      <c r="X335" s="70">
        <f t="shared" si="35"/>
        <v>86</v>
      </c>
      <c r="Y335" s="162"/>
    </row>
    <row r="336" spans="1:25" x14ac:dyDescent="0.3">
      <c r="A336">
        <v>335</v>
      </c>
      <c r="B336" t="s">
        <v>308</v>
      </c>
      <c r="C336" t="s">
        <v>100</v>
      </c>
      <c r="D336">
        <v>20</v>
      </c>
      <c r="E336" s="163" t="s">
        <v>777</v>
      </c>
      <c r="F336" s="2">
        <v>211</v>
      </c>
      <c r="G336" s="2" t="s">
        <v>642</v>
      </c>
      <c r="H336" t="s">
        <v>612</v>
      </c>
      <c r="I336">
        <v>2021</v>
      </c>
      <c r="J336">
        <v>1</v>
      </c>
      <c r="K336">
        <v>14</v>
      </c>
      <c r="L336">
        <v>14</v>
      </c>
      <c r="M336">
        <v>5.6</v>
      </c>
      <c r="N336">
        <v>1.9</v>
      </c>
      <c r="O336">
        <v>0.6</v>
      </c>
      <c r="P336">
        <v>-1.3</v>
      </c>
      <c r="Q336">
        <v>2.2000000000000002</v>
      </c>
      <c r="R336">
        <v>8.6999999999999993</v>
      </c>
      <c r="S336">
        <v>16.100000000000001</v>
      </c>
      <c r="T336">
        <v>55.6</v>
      </c>
      <c r="U336">
        <v>5.8</v>
      </c>
      <c r="V336" s="162" t="str">
        <f t="shared" si="33"/>
        <v>6</v>
      </c>
      <c r="W336" s="162" t="str">
        <f t="shared" si="34"/>
        <v>-5</v>
      </c>
      <c r="X336" s="70">
        <f t="shared" si="35"/>
        <v>77</v>
      </c>
      <c r="Y336" s="162"/>
    </row>
    <row r="337" spans="1:25" x14ac:dyDescent="0.3">
      <c r="A337">
        <v>336</v>
      </c>
      <c r="B337" t="s">
        <v>448</v>
      </c>
      <c r="C337" t="s">
        <v>135</v>
      </c>
      <c r="D337">
        <v>20</v>
      </c>
      <c r="E337" s="163" t="s">
        <v>776</v>
      </c>
      <c r="F337" s="2">
        <v>210</v>
      </c>
      <c r="G337" s="2" t="s">
        <v>656</v>
      </c>
      <c r="H337" t="s">
        <v>697</v>
      </c>
      <c r="I337">
        <v>2022</v>
      </c>
      <c r="J337">
        <v>2</v>
      </c>
      <c r="K337">
        <v>43</v>
      </c>
      <c r="L337">
        <v>2</v>
      </c>
      <c r="M337">
        <v>1.5</v>
      </c>
      <c r="N337">
        <v>1</v>
      </c>
      <c r="O337">
        <v>0.5</v>
      </c>
      <c r="P337">
        <v>21.4</v>
      </c>
      <c r="Q337">
        <v>0</v>
      </c>
      <c r="R337">
        <v>50</v>
      </c>
      <c r="S337">
        <v>7.1</v>
      </c>
      <c r="T337">
        <v>104.2</v>
      </c>
      <c r="U337">
        <v>16.7</v>
      </c>
      <c r="V337" s="162" t="str">
        <f t="shared" si="33"/>
        <v>6</v>
      </c>
      <c r="W337" s="162" t="str">
        <f t="shared" si="34"/>
        <v>10</v>
      </c>
      <c r="X337" s="70">
        <f t="shared" si="35"/>
        <v>82</v>
      </c>
      <c r="Y337" s="162"/>
    </row>
    <row r="338" spans="1:25" x14ac:dyDescent="0.3">
      <c r="A338">
        <v>337</v>
      </c>
      <c r="B338" t="s">
        <v>209</v>
      </c>
      <c r="C338" t="s">
        <v>131</v>
      </c>
      <c r="D338">
        <v>26</v>
      </c>
      <c r="E338" s="163" t="s">
        <v>779</v>
      </c>
      <c r="F338" s="2">
        <v>250</v>
      </c>
      <c r="G338" s="2" t="s">
        <v>672</v>
      </c>
      <c r="H338" t="s">
        <v>612</v>
      </c>
      <c r="I338">
        <v>2015</v>
      </c>
      <c r="J338">
        <v>1</v>
      </c>
      <c r="K338">
        <v>11</v>
      </c>
      <c r="L338">
        <v>9</v>
      </c>
      <c r="M338">
        <v>18</v>
      </c>
      <c r="N338">
        <v>8.6999999999999993</v>
      </c>
      <c r="O338">
        <v>1.6</v>
      </c>
      <c r="P338">
        <v>3</v>
      </c>
      <c r="Q338">
        <v>6.1</v>
      </c>
      <c r="R338">
        <v>23.2</v>
      </c>
      <c r="S338">
        <v>22.7</v>
      </c>
      <c r="T338">
        <v>67.599999999999994</v>
      </c>
      <c r="U338">
        <v>8.5</v>
      </c>
      <c r="V338" s="162" t="str">
        <f t="shared" si="33"/>
        <v>6</v>
      </c>
      <c r="W338" s="162" t="str">
        <f t="shared" si="34"/>
        <v>11</v>
      </c>
      <c r="X338" s="70">
        <f t="shared" si="35"/>
        <v>83</v>
      </c>
      <c r="Y338" s="162"/>
    </row>
    <row r="339" spans="1:25" x14ac:dyDescent="0.3">
      <c r="A339">
        <v>338</v>
      </c>
      <c r="B339" t="s">
        <v>238</v>
      </c>
      <c r="C339" t="s">
        <v>129</v>
      </c>
      <c r="D339">
        <v>24</v>
      </c>
      <c r="E339" s="163" t="s">
        <v>780</v>
      </c>
      <c r="F339" s="2">
        <v>220</v>
      </c>
      <c r="G339" s="2" t="s">
        <v>695</v>
      </c>
      <c r="H339" t="s">
        <v>612</v>
      </c>
      <c r="I339" t="s">
        <v>610</v>
      </c>
      <c r="J339" t="s">
        <v>610</v>
      </c>
      <c r="K339" t="s">
        <v>610</v>
      </c>
      <c r="L339">
        <v>16</v>
      </c>
      <c r="M339">
        <v>6.6</v>
      </c>
      <c r="N339">
        <v>2.9</v>
      </c>
      <c r="O339">
        <v>1.6</v>
      </c>
      <c r="P339">
        <v>0.7</v>
      </c>
      <c r="Q339">
        <v>4</v>
      </c>
      <c r="R339">
        <v>10.5</v>
      </c>
      <c r="S339">
        <v>15.1</v>
      </c>
      <c r="T339">
        <v>51.8</v>
      </c>
      <c r="U339">
        <v>10.199999999999999</v>
      </c>
      <c r="V339" s="162" t="str">
        <f t="shared" si="33"/>
        <v>6</v>
      </c>
      <c r="W339" s="162" t="str">
        <f t="shared" si="34"/>
        <v>-7</v>
      </c>
      <c r="X339" s="70">
        <f t="shared" si="35"/>
        <v>79</v>
      </c>
      <c r="Y339" s="162"/>
    </row>
    <row r="340" spans="1:25" x14ac:dyDescent="0.3">
      <c r="A340">
        <v>339</v>
      </c>
      <c r="B340" t="s">
        <v>333</v>
      </c>
      <c r="C340" t="s">
        <v>96</v>
      </c>
      <c r="D340">
        <v>22</v>
      </c>
      <c r="E340" s="163" t="s">
        <v>777</v>
      </c>
      <c r="F340" s="2">
        <v>220</v>
      </c>
      <c r="G340" s="2" t="s">
        <v>659</v>
      </c>
      <c r="H340" t="s">
        <v>612</v>
      </c>
      <c r="I340">
        <v>2019</v>
      </c>
      <c r="J340">
        <v>1</v>
      </c>
      <c r="K340">
        <v>25</v>
      </c>
      <c r="L340">
        <v>15</v>
      </c>
      <c r="M340">
        <v>6.1</v>
      </c>
      <c r="N340">
        <v>2.5</v>
      </c>
      <c r="O340">
        <v>0.9</v>
      </c>
      <c r="P340">
        <v>-3.3</v>
      </c>
      <c r="Q340">
        <v>1.9</v>
      </c>
      <c r="R340">
        <v>14.7</v>
      </c>
      <c r="S340">
        <v>16.3</v>
      </c>
      <c r="T340">
        <v>60.5</v>
      </c>
      <c r="U340">
        <v>9.4</v>
      </c>
      <c r="V340" s="162" t="str">
        <f t="shared" si="33"/>
        <v>6</v>
      </c>
      <c r="W340" s="162" t="str">
        <f t="shared" si="34"/>
        <v>-5</v>
      </c>
      <c r="X340" s="70">
        <f t="shared" si="35"/>
        <v>77</v>
      </c>
      <c r="Y340" s="162"/>
    </row>
    <row r="341" spans="1:25" x14ac:dyDescent="0.3">
      <c r="A341">
        <v>340</v>
      </c>
      <c r="B341" t="s">
        <v>485</v>
      </c>
      <c r="C341" t="s">
        <v>58</v>
      </c>
      <c r="D341">
        <v>25</v>
      </c>
      <c r="E341" s="163" t="s">
        <v>774</v>
      </c>
      <c r="F341" s="2">
        <v>253</v>
      </c>
      <c r="G341" s="2" t="s">
        <v>746</v>
      </c>
      <c r="H341" t="s">
        <v>612</v>
      </c>
      <c r="I341" t="s">
        <v>610</v>
      </c>
      <c r="J341" t="s">
        <v>610</v>
      </c>
      <c r="K341" t="s">
        <v>610</v>
      </c>
      <c r="L341">
        <v>6</v>
      </c>
      <c r="M341">
        <v>0.5</v>
      </c>
      <c r="N341">
        <v>0.8</v>
      </c>
      <c r="O341">
        <v>0</v>
      </c>
      <c r="P341">
        <v>-53.8</v>
      </c>
      <c r="Q341">
        <v>0</v>
      </c>
      <c r="R341">
        <v>27.8</v>
      </c>
      <c r="S341">
        <v>10.8</v>
      </c>
      <c r="T341">
        <v>61.5</v>
      </c>
      <c r="U341">
        <v>0</v>
      </c>
      <c r="V341" s="162" t="str">
        <f t="shared" si="33"/>
        <v>6</v>
      </c>
      <c r="W341" s="162" t="str">
        <f t="shared" si="34"/>
        <v>-8</v>
      </c>
      <c r="X341" s="70">
        <f t="shared" si="35"/>
        <v>80</v>
      </c>
      <c r="Y341" s="162"/>
    </row>
    <row r="342" spans="1:25" x14ac:dyDescent="0.3">
      <c r="A342">
        <v>341</v>
      </c>
      <c r="B342" t="s">
        <v>65</v>
      </c>
      <c r="C342" t="s">
        <v>58</v>
      </c>
      <c r="D342">
        <v>23</v>
      </c>
      <c r="E342" s="163" t="s">
        <v>778</v>
      </c>
      <c r="F342" s="2">
        <v>264</v>
      </c>
      <c r="G342" s="2" t="s">
        <v>638</v>
      </c>
      <c r="H342" t="s">
        <v>612</v>
      </c>
      <c r="I342" t="s">
        <v>610</v>
      </c>
      <c r="J342" t="s">
        <v>610</v>
      </c>
      <c r="K342" t="s">
        <v>610</v>
      </c>
      <c r="L342">
        <v>10</v>
      </c>
      <c r="M342">
        <v>7.6</v>
      </c>
      <c r="N342">
        <v>2.5</v>
      </c>
      <c r="O342">
        <v>0.4</v>
      </c>
      <c r="P342">
        <v>8.1</v>
      </c>
      <c r="Q342">
        <v>5</v>
      </c>
      <c r="R342">
        <v>13.5</v>
      </c>
      <c r="S342">
        <v>22.7</v>
      </c>
      <c r="T342">
        <v>65.2</v>
      </c>
      <c r="U342">
        <v>5</v>
      </c>
      <c r="V342" s="162" t="str">
        <f t="shared" si="33"/>
        <v>6</v>
      </c>
      <c r="W342" s="162" t="str">
        <f t="shared" si="34"/>
        <v>-9</v>
      </c>
      <c r="X342" s="70">
        <f t="shared" si="35"/>
        <v>81</v>
      </c>
      <c r="Y342" s="162"/>
    </row>
    <row r="343" spans="1:25" x14ac:dyDescent="0.3">
      <c r="A343">
        <v>342</v>
      </c>
      <c r="B343" t="s">
        <v>427</v>
      </c>
      <c r="C343" t="s">
        <v>122</v>
      </c>
      <c r="D343">
        <v>28</v>
      </c>
      <c r="E343" s="163" t="s">
        <v>776</v>
      </c>
      <c r="F343" s="2">
        <v>220</v>
      </c>
      <c r="G343" s="2" t="s">
        <v>632</v>
      </c>
      <c r="H343" t="s">
        <v>612</v>
      </c>
      <c r="I343">
        <v>2013</v>
      </c>
      <c r="J343">
        <v>1</v>
      </c>
      <c r="K343">
        <v>6</v>
      </c>
      <c r="L343">
        <v>5</v>
      </c>
      <c r="M343">
        <v>2.2000000000000002</v>
      </c>
      <c r="N343">
        <v>3.6</v>
      </c>
      <c r="O343">
        <v>0.6</v>
      </c>
      <c r="P343">
        <v>-3.2</v>
      </c>
      <c r="Q343">
        <v>3</v>
      </c>
      <c r="R343">
        <v>27.1</v>
      </c>
      <c r="S343">
        <v>12</v>
      </c>
      <c r="T343">
        <v>40</v>
      </c>
      <c r="U343">
        <v>6.8</v>
      </c>
      <c r="V343" s="162" t="str">
        <f t="shared" si="33"/>
        <v>6</v>
      </c>
      <c r="W343" s="162" t="str">
        <f t="shared" si="34"/>
        <v>10</v>
      </c>
      <c r="X343" s="70">
        <f t="shared" si="35"/>
        <v>82</v>
      </c>
      <c r="Y343" s="162"/>
    </row>
    <row r="344" spans="1:25" x14ac:dyDescent="0.3">
      <c r="A344">
        <v>343</v>
      </c>
      <c r="B344" t="s">
        <v>46</v>
      </c>
      <c r="C344" t="s">
        <v>44</v>
      </c>
      <c r="D344">
        <v>23</v>
      </c>
      <c r="E344" s="163" t="s">
        <v>779</v>
      </c>
      <c r="F344" s="2">
        <v>215</v>
      </c>
      <c r="G344" s="2" t="s">
        <v>633</v>
      </c>
      <c r="H344" t="s">
        <v>612</v>
      </c>
      <c r="I344">
        <v>2019</v>
      </c>
      <c r="J344">
        <v>2</v>
      </c>
      <c r="K344">
        <v>31</v>
      </c>
      <c r="L344">
        <v>16</v>
      </c>
      <c r="M344">
        <v>11.5</v>
      </c>
      <c r="N344">
        <v>8.3000000000000007</v>
      </c>
      <c r="O344">
        <v>1.3</v>
      </c>
      <c r="P344">
        <v>-1</v>
      </c>
      <c r="Q344">
        <v>10.5</v>
      </c>
      <c r="R344">
        <v>20.2</v>
      </c>
      <c r="S344">
        <v>16.600000000000001</v>
      </c>
      <c r="T344">
        <v>67.400000000000006</v>
      </c>
      <c r="U344">
        <v>7.3</v>
      </c>
      <c r="V344" s="162" t="str">
        <f t="shared" si="33"/>
        <v>6</v>
      </c>
      <c r="W344" s="162" t="str">
        <f t="shared" si="34"/>
        <v>11</v>
      </c>
      <c r="X344" s="70">
        <f t="shared" si="35"/>
        <v>83</v>
      </c>
      <c r="Y344" s="162"/>
    </row>
    <row r="345" spans="1:25" x14ac:dyDescent="0.3">
      <c r="A345">
        <v>344</v>
      </c>
      <c r="B345" t="s">
        <v>233</v>
      </c>
      <c r="C345" t="s">
        <v>119</v>
      </c>
      <c r="D345">
        <v>24</v>
      </c>
      <c r="E345" s="163" t="s">
        <v>775</v>
      </c>
      <c r="F345" s="2">
        <v>245</v>
      </c>
      <c r="G345" s="2" t="s">
        <v>632</v>
      </c>
      <c r="H345" t="s">
        <v>747</v>
      </c>
      <c r="I345">
        <v>2020</v>
      </c>
      <c r="J345">
        <v>2</v>
      </c>
      <c r="K345">
        <v>42</v>
      </c>
      <c r="L345">
        <v>17</v>
      </c>
      <c r="M345">
        <v>9.6999999999999993</v>
      </c>
      <c r="N345">
        <v>6.3</v>
      </c>
      <c r="O345">
        <v>0.7</v>
      </c>
      <c r="P345">
        <v>-0.8</v>
      </c>
      <c r="Q345">
        <v>14.2</v>
      </c>
      <c r="R345">
        <v>15.2</v>
      </c>
      <c r="S345">
        <v>16.100000000000001</v>
      </c>
      <c r="T345">
        <v>67</v>
      </c>
      <c r="U345">
        <v>5.4</v>
      </c>
      <c r="V345" s="162" t="str">
        <f t="shared" si="33"/>
        <v>7</v>
      </c>
      <c r="W345" s="162" t="str">
        <f t="shared" si="34"/>
        <v>-0</v>
      </c>
      <c r="X345" s="70">
        <f t="shared" si="35"/>
        <v>84</v>
      </c>
      <c r="Y345" s="162"/>
    </row>
    <row r="346" spans="1:25" x14ac:dyDescent="0.3">
      <c r="A346">
        <v>345</v>
      </c>
      <c r="B346" t="s">
        <v>371</v>
      </c>
      <c r="C346" t="s">
        <v>127</v>
      </c>
      <c r="D346">
        <v>24</v>
      </c>
      <c r="E346" s="163" t="s">
        <v>777</v>
      </c>
      <c r="F346" s="2">
        <v>205</v>
      </c>
      <c r="G346" s="2" t="s">
        <v>748</v>
      </c>
      <c r="H346" t="s">
        <v>609</v>
      </c>
      <c r="I346">
        <v>2019</v>
      </c>
      <c r="J346">
        <v>1</v>
      </c>
      <c r="K346">
        <v>17</v>
      </c>
      <c r="L346">
        <v>9</v>
      </c>
      <c r="M346">
        <v>2.9</v>
      </c>
      <c r="N346">
        <v>0.7</v>
      </c>
      <c r="O346">
        <v>1.1000000000000001</v>
      </c>
      <c r="P346">
        <v>13.9</v>
      </c>
      <c r="Q346">
        <v>0</v>
      </c>
      <c r="R346">
        <v>7.9</v>
      </c>
      <c r="S346">
        <v>19.5</v>
      </c>
      <c r="T346">
        <v>44.5</v>
      </c>
      <c r="U346">
        <v>19.600000000000001</v>
      </c>
      <c r="V346" s="162" t="str">
        <f t="shared" si="33"/>
        <v>6</v>
      </c>
      <c r="W346" s="162" t="str">
        <f t="shared" si="34"/>
        <v>-5</v>
      </c>
      <c r="X346" s="70">
        <f t="shared" si="35"/>
        <v>77</v>
      </c>
      <c r="Y346" s="162"/>
    </row>
    <row r="347" spans="1:25" x14ac:dyDescent="0.3">
      <c r="A347">
        <v>346</v>
      </c>
      <c r="B347" t="s">
        <v>358</v>
      </c>
      <c r="C347" t="s">
        <v>135</v>
      </c>
      <c r="D347">
        <v>33</v>
      </c>
      <c r="E347" s="163" t="s">
        <v>774</v>
      </c>
      <c r="F347" s="2">
        <v>230</v>
      </c>
      <c r="G347" s="2" t="s">
        <v>623</v>
      </c>
      <c r="H347" t="s">
        <v>697</v>
      </c>
      <c r="I347">
        <v>2008</v>
      </c>
      <c r="J347">
        <v>1</v>
      </c>
      <c r="K347">
        <v>25</v>
      </c>
      <c r="L347">
        <v>16</v>
      </c>
      <c r="M347">
        <v>4.9000000000000004</v>
      </c>
      <c r="N347">
        <v>4</v>
      </c>
      <c r="O347">
        <v>1.3</v>
      </c>
      <c r="P347">
        <v>-8.6</v>
      </c>
      <c r="Q347">
        <v>4.2</v>
      </c>
      <c r="R347">
        <v>16.399999999999999</v>
      </c>
      <c r="S347">
        <v>11.2</v>
      </c>
      <c r="T347">
        <v>62.2</v>
      </c>
      <c r="U347">
        <v>10.6</v>
      </c>
      <c r="V347" s="162" t="str">
        <f t="shared" si="33"/>
        <v>6</v>
      </c>
      <c r="W347" s="162" t="str">
        <f t="shared" si="34"/>
        <v>-8</v>
      </c>
      <c r="X347" s="70">
        <f t="shared" si="35"/>
        <v>80</v>
      </c>
      <c r="Y347" s="162"/>
    </row>
    <row r="348" spans="1:25" x14ac:dyDescent="0.3">
      <c r="A348">
        <v>347</v>
      </c>
      <c r="B348" t="s">
        <v>138</v>
      </c>
      <c r="C348" t="s">
        <v>139</v>
      </c>
      <c r="D348">
        <v>27</v>
      </c>
      <c r="E348" s="163" t="s">
        <v>779</v>
      </c>
      <c r="F348" s="2">
        <v>284</v>
      </c>
      <c r="G348" s="2" t="s">
        <v>623</v>
      </c>
      <c r="H348" t="s">
        <v>624</v>
      </c>
      <c r="I348">
        <v>2014</v>
      </c>
      <c r="J348">
        <v>2</v>
      </c>
      <c r="K348">
        <v>41</v>
      </c>
      <c r="L348">
        <v>13</v>
      </c>
      <c r="M348">
        <v>20.8</v>
      </c>
      <c r="N348">
        <v>9.5</v>
      </c>
      <c r="O348">
        <v>8.9</v>
      </c>
      <c r="P348">
        <v>12.6</v>
      </c>
      <c r="Q348">
        <v>5.3</v>
      </c>
      <c r="R348">
        <v>26.5</v>
      </c>
      <c r="S348">
        <v>24.9</v>
      </c>
      <c r="T348">
        <v>68.099999999999994</v>
      </c>
      <c r="U348">
        <v>39.1</v>
      </c>
      <c r="V348" s="162" t="str">
        <f t="shared" si="33"/>
        <v>6</v>
      </c>
      <c r="W348" s="162" t="str">
        <f t="shared" si="34"/>
        <v>11</v>
      </c>
      <c r="X348" s="70">
        <f t="shared" si="35"/>
        <v>83</v>
      </c>
      <c r="Y348" s="162"/>
    </row>
    <row r="349" spans="1:25" x14ac:dyDescent="0.3">
      <c r="A349">
        <v>348</v>
      </c>
      <c r="B349" t="s">
        <v>428</v>
      </c>
      <c r="C349" t="s">
        <v>137</v>
      </c>
      <c r="D349">
        <v>19</v>
      </c>
      <c r="E349" s="163" t="s">
        <v>776</v>
      </c>
      <c r="F349" s="2">
        <v>205</v>
      </c>
      <c r="G349" s="2" t="s">
        <v>623</v>
      </c>
      <c r="H349" t="s">
        <v>624</v>
      </c>
      <c r="I349">
        <v>2022</v>
      </c>
      <c r="J349">
        <v>1</v>
      </c>
      <c r="K349">
        <v>27</v>
      </c>
      <c r="L349">
        <v>6</v>
      </c>
      <c r="M349">
        <v>6.7</v>
      </c>
      <c r="N349">
        <v>1.8</v>
      </c>
      <c r="O349">
        <v>0.3</v>
      </c>
      <c r="P349">
        <v>-1.3</v>
      </c>
      <c r="Q349">
        <v>5.3</v>
      </c>
      <c r="R349">
        <v>9</v>
      </c>
      <c r="S349">
        <v>20</v>
      </c>
      <c r="T349">
        <v>62.2</v>
      </c>
      <c r="U349">
        <v>4.3</v>
      </c>
      <c r="V349" s="162" t="str">
        <f t="shared" si="33"/>
        <v>6</v>
      </c>
      <c r="W349" s="162" t="str">
        <f t="shared" si="34"/>
        <v>10</v>
      </c>
      <c r="X349" s="70">
        <f t="shared" si="35"/>
        <v>82</v>
      </c>
      <c r="Y349" s="162"/>
    </row>
    <row r="350" spans="1:25" x14ac:dyDescent="0.3">
      <c r="A350">
        <v>349</v>
      </c>
      <c r="B350" t="s">
        <v>32</v>
      </c>
      <c r="C350" t="s">
        <v>30</v>
      </c>
      <c r="D350">
        <v>32</v>
      </c>
      <c r="E350" s="163" t="s">
        <v>776</v>
      </c>
      <c r="F350" s="2">
        <v>260</v>
      </c>
      <c r="G350" s="2" t="s">
        <v>664</v>
      </c>
      <c r="H350" t="s">
        <v>742</v>
      </c>
      <c r="I350">
        <v>2011</v>
      </c>
      <c r="J350">
        <v>1</v>
      </c>
      <c r="K350">
        <v>16</v>
      </c>
      <c r="L350">
        <v>16</v>
      </c>
      <c r="M350">
        <v>15.8</v>
      </c>
      <c r="N350">
        <v>11.7</v>
      </c>
      <c r="O350">
        <v>2.9</v>
      </c>
      <c r="P350">
        <v>-4</v>
      </c>
      <c r="Q350">
        <v>8.6999999999999993</v>
      </c>
      <c r="R350">
        <v>31.3</v>
      </c>
      <c r="S350">
        <v>22.4</v>
      </c>
      <c r="T350">
        <v>56.5</v>
      </c>
      <c r="U350">
        <v>14.6</v>
      </c>
      <c r="V350" s="162" t="str">
        <f t="shared" si="33"/>
        <v>6</v>
      </c>
      <c r="W350" s="162" t="str">
        <f t="shared" si="34"/>
        <v>10</v>
      </c>
      <c r="X350" s="70">
        <f t="shared" si="35"/>
        <v>82</v>
      </c>
      <c r="Y350" s="162"/>
    </row>
    <row r="351" spans="1:25" x14ac:dyDescent="0.3">
      <c r="A351">
        <v>350</v>
      </c>
      <c r="B351" t="s">
        <v>418</v>
      </c>
      <c r="C351" t="s">
        <v>102</v>
      </c>
      <c r="D351">
        <v>27</v>
      </c>
      <c r="E351" s="163" t="s">
        <v>776</v>
      </c>
      <c r="F351" s="2">
        <v>257</v>
      </c>
      <c r="G351" s="2" t="s">
        <v>696</v>
      </c>
      <c r="H351" t="s">
        <v>612</v>
      </c>
      <c r="I351">
        <v>2014</v>
      </c>
      <c r="J351">
        <v>1</v>
      </c>
      <c r="K351">
        <v>9</v>
      </c>
      <c r="L351">
        <v>12</v>
      </c>
      <c r="M351">
        <v>1.9</v>
      </c>
      <c r="N351">
        <v>3</v>
      </c>
      <c r="O351">
        <v>0.3</v>
      </c>
      <c r="P351">
        <v>9.5</v>
      </c>
      <c r="Q351">
        <v>13.8</v>
      </c>
      <c r="R351">
        <v>16.7</v>
      </c>
      <c r="S351">
        <v>9.6999999999999993</v>
      </c>
      <c r="T351">
        <v>57.8</v>
      </c>
      <c r="U351">
        <v>3.6</v>
      </c>
      <c r="V351" s="162" t="str">
        <f t="shared" si="33"/>
        <v>6</v>
      </c>
      <c r="W351" s="162" t="str">
        <f t="shared" si="34"/>
        <v>10</v>
      </c>
      <c r="X351" s="70">
        <f t="shared" si="35"/>
        <v>82</v>
      </c>
      <c r="Y351" s="162"/>
    </row>
    <row r="352" spans="1:25" x14ac:dyDescent="0.3">
      <c r="A352">
        <v>351</v>
      </c>
      <c r="B352" t="s">
        <v>237</v>
      </c>
      <c r="C352" t="s">
        <v>135</v>
      </c>
      <c r="D352">
        <v>29</v>
      </c>
      <c r="E352" s="163" t="s">
        <v>785</v>
      </c>
      <c r="F352" s="2">
        <v>215</v>
      </c>
      <c r="G352" s="2" t="s">
        <v>615</v>
      </c>
      <c r="H352" t="s">
        <v>612</v>
      </c>
      <c r="I352">
        <v>2015</v>
      </c>
      <c r="J352">
        <v>2</v>
      </c>
      <c r="K352">
        <v>46</v>
      </c>
      <c r="L352">
        <v>16</v>
      </c>
      <c r="M352">
        <v>11.9</v>
      </c>
      <c r="N352">
        <v>2.6</v>
      </c>
      <c r="O352">
        <v>1.4</v>
      </c>
      <c r="P352">
        <v>-13.2</v>
      </c>
      <c r="Q352">
        <v>1.2</v>
      </c>
      <c r="R352">
        <v>8.6999999999999993</v>
      </c>
      <c r="S352">
        <v>22.6</v>
      </c>
      <c r="T352">
        <v>52.9</v>
      </c>
      <c r="U352">
        <v>9.8000000000000007</v>
      </c>
      <c r="V352" s="162" t="str">
        <f t="shared" si="33"/>
        <v>6</v>
      </c>
      <c r="W352" s="162" t="str">
        <f t="shared" si="34"/>
        <v>-4</v>
      </c>
      <c r="X352" s="70">
        <f t="shared" si="35"/>
        <v>76</v>
      </c>
      <c r="Y352" s="162"/>
    </row>
    <row r="353" spans="1:25" x14ac:dyDescent="0.3">
      <c r="A353">
        <v>352</v>
      </c>
      <c r="B353" t="s">
        <v>198</v>
      </c>
      <c r="C353" t="s">
        <v>108</v>
      </c>
      <c r="D353">
        <v>25</v>
      </c>
      <c r="E353" s="163" t="s">
        <v>780</v>
      </c>
      <c r="F353" s="2">
        <v>232</v>
      </c>
      <c r="G353" s="2" t="s">
        <v>696</v>
      </c>
      <c r="H353" t="s">
        <v>619</v>
      </c>
      <c r="I353">
        <v>2017</v>
      </c>
      <c r="J353">
        <v>1</v>
      </c>
      <c r="K353">
        <v>23</v>
      </c>
      <c r="L353">
        <v>16</v>
      </c>
      <c r="M353">
        <v>18.3</v>
      </c>
      <c r="N353">
        <v>6.4</v>
      </c>
      <c r="O353">
        <v>1.9</v>
      </c>
      <c r="P353">
        <v>5.7</v>
      </c>
      <c r="Q353">
        <v>3.9</v>
      </c>
      <c r="R353">
        <v>14.5</v>
      </c>
      <c r="S353">
        <v>20.9</v>
      </c>
      <c r="T353">
        <v>58</v>
      </c>
      <c r="U353">
        <v>8.1</v>
      </c>
      <c r="V353" s="162" t="str">
        <f t="shared" si="33"/>
        <v>6</v>
      </c>
      <c r="W353" s="162" t="str">
        <f t="shared" si="34"/>
        <v>-7</v>
      </c>
      <c r="X353" s="70">
        <f t="shared" si="35"/>
        <v>79</v>
      </c>
      <c r="Y353" s="162"/>
    </row>
    <row r="354" spans="1:25" x14ac:dyDescent="0.3">
      <c r="A354">
        <v>353</v>
      </c>
      <c r="B354" t="s">
        <v>252</v>
      </c>
      <c r="C354" t="s">
        <v>157</v>
      </c>
      <c r="D354">
        <v>24</v>
      </c>
      <c r="E354" s="163" t="s">
        <v>778</v>
      </c>
      <c r="F354" s="2">
        <v>220</v>
      </c>
      <c r="G354" s="2" t="s">
        <v>749</v>
      </c>
      <c r="H354" t="s">
        <v>612</v>
      </c>
      <c r="I354">
        <v>2020</v>
      </c>
      <c r="J354">
        <v>1</v>
      </c>
      <c r="K354">
        <v>8</v>
      </c>
      <c r="L354">
        <v>16</v>
      </c>
      <c r="M354">
        <v>9.3000000000000007</v>
      </c>
      <c r="N354">
        <v>4.0999999999999996</v>
      </c>
      <c r="O354">
        <v>1.1000000000000001</v>
      </c>
      <c r="P354">
        <v>3.3</v>
      </c>
      <c r="Q354">
        <v>3.8</v>
      </c>
      <c r="R354">
        <v>15</v>
      </c>
      <c r="S354">
        <v>19.7</v>
      </c>
      <c r="T354">
        <v>58.8</v>
      </c>
      <c r="U354">
        <v>9.8000000000000007</v>
      </c>
      <c r="V354" s="162" t="str">
        <f t="shared" si="33"/>
        <v>6</v>
      </c>
      <c r="W354" s="162" t="str">
        <f t="shared" si="34"/>
        <v>-9</v>
      </c>
      <c r="X354" s="70">
        <f t="shared" si="35"/>
        <v>81</v>
      </c>
      <c r="Y354" s="162"/>
    </row>
    <row r="355" spans="1:25" x14ac:dyDescent="0.3">
      <c r="A355">
        <v>354</v>
      </c>
      <c r="B355" t="s">
        <v>348</v>
      </c>
      <c r="C355" t="s">
        <v>127</v>
      </c>
      <c r="D355">
        <v>22</v>
      </c>
      <c r="E355" s="163" t="s">
        <v>777</v>
      </c>
      <c r="F355" s="2">
        <v>215</v>
      </c>
      <c r="G355" s="2" t="s">
        <v>631</v>
      </c>
      <c r="H355" t="s">
        <v>612</v>
      </c>
      <c r="I355">
        <v>2022</v>
      </c>
      <c r="J355">
        <v>1</v>
      </c>
      <c r="K355">
        <v>14</v>
      </c>
      <c r="L355">
        <v>6</v>
      </c>
      <c r="M355">
        <v>3.3</v>
      </c>
      <c r="N355">
        <v>1.7</v>
      </c>
      <c r="O355">
        <v>0.2</v>
      </c>
      <c r="P355">
        <v>-0.8</v>
      </c>
      <c r="Q355">
        <v>5.3</v>
      </c>
      <c r="R355">
        <v>7.5</v>
      </c>
      <c r="S355">
        <v>13.6</v>
      </c>
      <c r="T355">
        <v>45.3</v>
      </c>
      <c r="U355">
        <v>2.1</v>
      </c>
      <c r="V355" s="162" t="str">
        <f t="shared" si="33"/>
        <v>6</v>
      </c>
      <c r="W355" s="162" t="str">
        <f t="shared" si="34"/>
        <v>-5</v>
      </c>
      <c r="X355" s="70">
        <f t="shared" si="35"/>
        <v>77</v>
      </c>
      <c r="Y355" s="162"/>
    </row>
    <row r="356" spans="1:25" x14ac:dyDescent="0.3">
      <c r="A356">
        <v>355</v>
      </c>
      <c r="B356" t="s">
        <v>253</v>
      </c>
      <c r="C356" t="s">
        <v>104</v>
      </c>
      <c r="D356">
        <v>21</v>
      </c>
      <c r="E356" s="163" t="s">
        <v>778</v>
      </c>
      <c r="F356" s="2">
        <v>240</v>
      </c>
      <c r="G356" s="2" t="s">
        <v>664</v>
      </c>
      <c r="H356" t="s">
        <v>612</v>
      </c>
      <c r="I356">
        <v>2020</v>
      </c>
      <c r="J356">
        <v>1</v>
      </c>
      <c r="K356">
        <v>6</v>
      </c>
      <c r="L356">
        <v>14</v>
      </c>
      <c r="M356">
        <v>7.7</v>
      </c>
      <c r="N356">
        <v>5.9</v>
      </c>
      <c r="O356">
        <v>1.1000000000000001</v>
      </c>
      <c r="P356">
        <v>-3</v>
      </c>
      <c r="Q356">
        <v>9.9</v>
      </c>
      <c r="R356">
        <v>18.7</v>
      </c>
      <c r="S356">
        <v>13.8</v>
      </c>
      <c r="T356">
        <v>66.2</v>
      </c>
      <c r="U356">
        <v>8.1</v>
      </c>
      <c r="V356" s="162" t="str">
        <f t="shared" si="33"/>
        <v>6</v>
      </c>
      <c r="W356" s="162" t="str">
        <f t="shared" si="34"/>
        <v>-9</v>
      </c>
      <c r="X356" s="70">
        <f t="shared" si="35"/>
        <v>81</v>
      </c>
      <c r="Y356" s="162"/>
    </row>
    <row r="357" spans="1:25" x14ac:dyDescent="0.3">
      <c r="A357">
        <v>356</v>
      </c>
      <c r="B357" t="s">
        <v>588</v>
      </c>
      <c r="C357" t="s">
        <v>137</v>
      </c>
      <c r="D357">
        <v>22</v>
      </c>
      <c r="E357" s="163" t="s">
        <v>776</v>
      </c>
      <c r="F357" s="2">
        <v>235</v>
      </c>
      <c r="G357" s="2" t="s">
        <v>750</v>
      </c>
      <c r="H357" t="s">
        <v>612</v>
      </c>
      <c r="I357" t="s">
        <v>610</v>
      </c>
      <c r="J357" t="s">
        <v>610</v>
      </c>
      <c r="K357" t="s">
        <v>610</v>
      </c>
      <c r="L357">
        <v>1</v>
      </c>
      <c r="M357">
        <v>14</v>
      </c>
      <c r="N357">
        <v>7</v>
      </c>
      <c r="O357">
        <v>0</v>
      </c>
      <c r="P357">
        <v>-3</v>
      </c>
      <c r="Q357">
        <v>2.6</v>
      </c>
      <c r="R357">
        <v>17.600000000000001</v>
      </c>
      <c r="S357">
        <v>16.2</v>
      </c>
      <c r="T357">
        <v>61.8</v>
      </c>
      <c r="U357">
        <v>0</v>
      </c>
      <c r="V357" s="162" t="str">
        <f t="shared" si="33"/>
        <v>6</v>
      </c>
      <c r="W357" s="162" t="str">
        <f t="shared" si="34"/>
        <v>10</v>
      </c>
      <c r="X357" s="70">
        <f t="shared" si="35"/>
        <v>82</v>
      </c>
      <c r="Y357" s="162"/>
    </row>
    <row r="358" spans="1:25" x14ac:dyDescent="0.3">
      <c r="A358">
        <v>357</v>
      </c>
      <c r="B358" t="s">
        <v>464</v>
      </c>
      <c r="C358" t="s">
        <v>131</v>
      </c>
      <c r="D358">
        <v>24</v>
      </c>
      <c r="E358" s="163" t="s">
        <v>780</v>
      </c>
      <c r="F358" s="2">
        <v>210</v>
      </c>
      <c r="G358" s="2" t="s">
        <v>652</v>
      </c>
      <c r="H358" t="s">
        <v>609</v>
      </c>
      <c r="I358" t="s">
        <v>610</v>
      </c>
      <c r="J358" t="s">
        <v>610</v>
      </c>
      <c r="K358" t="s">
        <v>610</v>
      </c>
      <c r="L358">
        <v>9</v>
      </c>
      <c r="M358">
        <v>4</v>
      </c>
      <c r="N358">
        <v>1.4</v>
      </c>
      <c r="O358">
        <v>0.3</v>
      </c>
      <c r="P358">
        <v>4.0999999999999996</v>
      </c>
      <c r="Q358">
        <v>4.8</v>
      </c>
      <c r="R358">
        <v>7.8</v>
      </c>
      <c r="S358">
        <v>12.8</v>
      </c>
      <c r="T358">
        <v>62.8</v>
      </c>
      <c r="U358">
        <v>4.3</v>
      </c>
      <c r="V358" s="162" t="str">
        <f t="shared" si="33"/>
        <v>6</v>
      </c>
      <c r="W358" s="162" t="str">
        <f t="shared" si="34"/>
        <v>-7</v>
      </c>
      <c r="X358" s="70">
        <f t="shared" si="35"/>
        <v>79</v>
      </c>
      <c r="Y358" s="162"/>
    </row>
    <row r="359" spans="1:25" x14ac:dyDescent="0.3">
      <c r="A359">
        <v>358</v>
      </c>
      <c r="B359" t="s">
        <v>538</v>
      </c>
      <c r="C359" t="s">
        <v>108</v>
      </c>
      <c r="D359">
        <v>29</v>
      </c>
      <c r="E359" s="163" t="s">
        <v>774</v>
      </c>
      <c r="F359" s="2">
        <v>198</v>
      </c>
      <c r="G359" s="2" t="s">
        <v>721</v>
      </c>
      <c r="H359" t="s">
        <v>612</v>
      </c>
      <c r="I359">
        <v>2013</v>
      </c>
      <c r="J359">
        <v>1</v>
      </c>
      <c r="K359">
        <v>3</v>
      </c>
      <c r="L359">
        <v>8</v>
      </c>
      <c r="M359">
        <v>5.5</v>
      </c>
      <c r="N359">
        <v>2.4</v>
      </c>
      <c r="O359">
        <v>1</v>
      </c>
      <c r="P359">
        <v>-5</v>
      </c>
      <c r="Q359">
        <v>3.8</v>
      </c>
      <c r="R359">
        <v>9.6</v>
      </c>
      <c r="S359">
        <v>10.4</v>
      </c>
      <c r="T359">
        <v>65.599999999999994</v>
      </c>
      <c r="U359">
        <v>7.8</v>
      </c>
      <c r="V359" s="162" t="str">
        <f t="shared" si="33"/>
        <v>6</v>
      </c>
      <c r="W359" s="162" t="str">
        <f t="shared" si="34"/>
        <v>-8</v>
      </c>
      <c r="X359" s="70">
        <f t="shared" si="35"/>
        <v>80</v>
      </c>
      <c r="Y359" s="162"/>
    </row>
    <row r="360" spans="1:25" x14ac:dyDescent="0.3">
      <c r="A360">
        <v>359</v>
      </c>
      <c r="B360" t="s">
        <v>434</v>
      </c>
      <c r="C360" t="s">
        <v>98</v>
      </c>
      <c r="D360">
        <v>19</v>
      </c>
      <c r="E360" s="163" t="s">
        <v>778</v>
      </c>
      <c r="F360" s="2">
        <v>185</v>
      </c>
      <c r="G360" s="2" t="s">
        <v>623</v>
      </c>
      <c r="H360" t="s">
        <v>697</v>
      </c>
      <c r="I360">
        <v>2022</v>
      </c>
      <c r="J360">
        <v>1</v>
      </c>
      <c r="K360">
        <v>11</v>
      </c>
      <c r="L360">
        <v>9</v>
      </c>
      <c r="M360">
        <v>3.3</v>
      </c>
      <c r="N360">
        <v>2.2000000000000002</v>
      </c>
      <c r="O360">
        <v>1.7</v>
      </c>
      <c r="P360">
        <v>4.5999999999999996</v>
      </c>
      <c r="Q360">
        <v>1.9</v>
      </c>
      <c r="R360">
        <v>11.5</v>
      </c>
      <c r="S360">
        <v>11.9</v>
      </c>
      <c r="T360">
        <v>40.700000000000003</v>
      </c>
      <c r="U360">
        <v>13.3</v>
      </c>
      <c r="V360" s="162" t="str">
        <f t="shared" si="33"/>
        <v>6</v>
      </c>
      <c r="W360" s="162" t="str">
        <f t="shared" si="34"/>
        <v>-9</v>
      </c>
      <c r="X360" s="70">
        <f t="shared" si="35"/>
        <v>81</v>
      </c>
      <c r="Y360" s="162"/>
    </row>
    <row r="361" spans="1:25" x14ac:dyDescent="0.3">
      <c r="A361">
        <v>360</v>
      </c>
      <c r="B361" t="s">
        <v>309</v>
      </c>
      <c r="C361" t="s">
        <v>106</v>
      </c>
      <c r="D361">
        <v>37</v>
      </c>
      <c r="E361" s="163" t="s">
        <v>777</v>
      </c>
      <c r="F361" s="2">
        <v>245</v>
      </c>
      <c r="G361" s="2" t="s">
        <v>672</v>
      </c>
      <c r="H361" t="s">
        <v>612</v>
      </c>
      <c r="I361">
        <v>2006</v>
      </c>
      <c r="J361">
        <v>2</v>
      </c>
      <c r="K361">
        <v>35</v>
      </c>
      <c r="L361">
        <v>15</v>
      </c>
      <c r="M361">
        <v>4.5</v>
      </c>
      <c r="N361">
        <v>4.3</v>
      </c>
      <c r="O361">
        <v>0.9</v>
      </c>
      <c r="P361">
        <v>5.8</v>
      </c>
      <c r="Q361">
        <v>4.7</v>
      </c>
      <c r="R361">
        <v>11.1</v>
      </c>
      <c r="S361">
        <v>6.9</v>
      </c>
      <c r="T361">
        <v>68.3</v>
      </c>
      <c r="U361">
        <v>3.9</v>
      </c>
      <c r="V361" s="162" t="str">
        <f t="shared" si="33"/>
        <v>6</v>
      </c>
      <c r="W361" s="162" t="str">
        <f t="shared" si="34"/>
        <v>-5</v>
      </c>
      <c r="X361" s="70">
        <f t="shared" si="35"/>
        <v>77</v>
      </c>
      <c r="Y361" s="162"/>
    </row>
    <row r="362" spans="1:25" x14ac:dyDescent="0.3">
      <c r="A362">
        <v>361</v>
      </c>
      <c r="B362" t="s">
        <v>167</v>
      </c>
      <c r="C362" t="s">
        <v>119</v>
      </c>
      <c r="D362">
        <v>24</v>
      </c>
      <c r="E362" s="163" t="s">
        <v>780</v>
      </c>
      <c r="F362" s="2">
        <v>230</v>
      </c>
      <c r="G362" s="2" t="s">
        <v>632</v>
      </c>
      <c r="H362" t="s">
        <v>612</v>
      </c>
      <c r="I362">
        <v>2019</v>
      </c>
      <c r="J362">
        <v>1</v>
      </c>
      <c r="K362">
        <v>12</v>
      </c>
      <c r="L362">
        <v>17</v>
      </c>
      <c r="M362">
        <v>15.9</v>
      </c>
      <c r="N362">
        <v>4.8</v>
      </c>
      <c r="O362">
        <v>2</v>
      </c>
      <c r="P362">
        <v>-11</v>
      </c>
      <c r="Q362">
        <v>3.2</v>
      </c>
      <c r="R362">
        <v>11.4</v>
      </c>
      <c r="S362">
        <v>20.7</v>
      </c>
      <c r="T362">
        <v>53.5</v>
      </c>
      <c r="U362">
        <v>9.6999999999999993</v>
      </c>
      <c r="V362" s="162" t="str">
        <f t="shared" si="33"/>
        <v>6</v>
      </c>
      <c r="W362" s="162" t="str">
        <f t="shared" si="34"/>
        <v>-7</v>
      </c>
      <c r="X362" s="70">
        <f t="shared" si="35"/>
        <v>79</v>
      </c>
      <c r="Y362" s="162"/>
    </row>
    <row r="363" spans="1:25" x14ac:dyDescent="0.3">
      <c r="A363">
        <v>362</v>
      </c>
      <c r="B363" t="s">
        <v>124</v>
      </c>
      <c r="C363" t="s">
        <v>125</v>
      </c>
      <c r="D363">
        <v>20</v>
      </c>
      <c r="E363" s="163" t="s">
        <v>776</v>
      </c>
      <c r="F363" s="2">
        <v>250</v>
      </c>
      <c r="G363" s="2" t="s">
        <v>613</v>
      </c>
      <c r="H363" t="s">
        <v>612</v>
      </c>
      <c r="I363">
        <v>2022</v>
      </c>
      <c r="J363">
        <v>1</v>
      </c>
      <c r="K363">
        <v>1</v>
      </c>
      <c r="L363">
        <v>11</v>
      </c>
      <c r="M363">
        <v>23.5</v>
      </c>
      <c r="N363">
        <v>8.3000000000000007</v>
      </c>
      <c r="O363">
        <v>3.6</v>
      </c>
      <c r="P363">
        <v>-3.2</v>
      </c>
      <c r="Q363">
        <v>2.5</v>
      </c>
      <c r="R363">
        <v>19.899999999999999</v>
      </c>
      <c r="S363">
        <v>29.4</v>
      </c>
      <c r="T363">
        <v>55.6</v>
      </c>
      <c r="U363">
        <v>17.399999999999999</v>
      </c>
      <c r="V363" s="162" t="str">
        <f t="shared" si="33"/>
        <v>6</v>
      </c>
      <c r="W363" s="162" t="str">
        <f t="shared" si="34"/>
        <v>10</v>
      </c>
      <c r="X363" s="70">
        <f t="shared" si="35"/>
        <v>82</v>
      </c>
      <c r="Y363" s="162"/>
    </row>
    <row r="364" spans="1:25" x14ac:dyDescent="0.3">
      <c r="A364">
        <v>363</v>
      </c>
      <c r="B364" t="s">
        <v>107</v>
      </c>
      <c r="C364" t="s">
        <v>108</v>
      </c>
      <c r="D364">
        <v>28</v>
      </c>
      <c r="E364" s="163" t="s">
        <v>774</v>
      </c>
      <c r="F364" s="2">
        <v>230</v>
      </c>
      <c r="G364" s="2" t="s">
        <v>751</v>
      </c>
      <c r="H364" t="s">
        <v>667</v>
      </c>
      <c r="I364">
        <v>2016</v>
      </c>
      <c r="J364">
        <v>1</v>
      </c>
      <c r="K364">
        <v>27</v>
      </c>
      <c r="L364">
        <v>9</v>
      </c>
      <c r="M364">
        <v>24.8</v>
      </c>
      <c r="N364">
        <v>9.3000000000000007</v>
      </c>
      <c r="O364">
        <v>7.7</v>
      </c>
      <c r="P364">
        <v>8.9</v>
      </c>
      <c r="Q364">
        <v>4.8</v>
      </c>
      <c r="R364">
        <v>22.3</v>
      </c>
      <c r="S364">
        <v>29.6</v>
      </c>
      <c r="T364">
        <v>56.5</v>
      </c>
      <c r="U364">
        <v>35</v>
      </c>
      <c r="V364" s="162" t="str">
        <f t="shared" si="33"/>
        <v>6</v>
      </c>
      <c r="W364" s="162" t="str">
        <f t="shared" si="34"/>
        <v>-8</v>
      </c>
      <c r="X364" s="70">
        <f t="shared" si="35"/>
        <v>80</v>
      </c>
      <c r="Y364" s="162"/>
    </row>
    <row r="365" spans="1:25" x14ac:dyDescent="0.3">
      <c r="A365">
        <v>364</v>
      </c>
      <c r="B365" t="s">
        <v>486</v>
      </c>
      <c r="C365" t="s">
        <v>100</v>
      </c>
      <c r="D365">
        <v>20</v>
      </c>
      <c r="E365" s="163" t="s">
        <v>778</v>
      </c>
      <c r="F365" s="2">
        <v>220</v>
      </c>
      <c r="G365" s="2" t="s">
        <v>752</v>
      </c>
      <c r="H365" t="s">
        <v>612</v>
      </c>
      <c r="I365">
        <v>2022</v>
      </c>
      <c r="J365">
        <v>1</v>
      </c>
      <c r="K365">
        <v>28</v>
      </c>
      <c r="L365">
        <v>2</v>
      </c>
      <c r="M365">
        <v>0</v>
      </c>
      <c r="N365">
        <v>0</v>
      </c>
      <c r="O365">
        <v>0</v>
      </c>
      <c r="P365">
        <v>-150.5</v>
      </c>
      <c r="Q365">
        <v>0</v>
      </c>
      <c r="R365">
        <v>0</v>
      </c>
      <c r="S365">
        <v>9.1</v>
      </c>
      <c r="T365">
        <v>0</v>
      </c>
      <c r="U365">
        <v>0</v>
      </c>
      <c r="V365" s="162" t="str">
        <f t="shared" si="33"/>
        <v>6</v>
      </c>
      <c r="W365" s="162" t="str">
        <f t="shared" si="34"/>
        <v>-9</v>
      </c>
      <c r="X365" s="70">
        <f t="shared" si="35"/>
        <v>81</v>
      </c>
      <c r="Y365" s="162"/>
    </row>
    <row r="366" spans="1:25" x14ac:dyDescent="0.3">
      <c r="A366">
        <v>365</v>
      </c>
      <c r="B366" t="s">
        <v>334</v>
      </c>
      <c r="C366" t="s">
        <v>110</v>
      </c>
      <c r="D366">
        <v>34</v>
      </c>
      <c r="E366" s="163" t="s">
        <v>787</v>
      </c>
      <c r="F366" s="2">
        <v>180</v>
      </c>
      <c r="G366" s="2" t="s">
        <v>642</v>
      </c>
      <c r="H366" t="s">
        <v>612</v>
      </c>
      <c r="I366">
        <v>2009</v>
      </c>
      <c r="J366">
        <v>2</v>
      </c>
      <c r="K366">
        <v>42</v>
      </c>
      <c r="L366">
        <v>12</v>
      </c>
      <c r="M366">
        <v>4.5999999999999996</v>
      </c>
      <c r="N366">
        <v>3.7</v>
      </c>
      <c r="O366">
        <v>2.9</v>
      </c>
      <c r="P366">
        <v>-2.6</v>
      </c>
      <c r="Q366">
        <v>2.6</v>
      </c>
      <c r="R366">
        <v>9.9</v>
      </c>
      <c r="S366">
        <v>9.9</v>
      </c>
      <c r="T366">
        <v>42.6</v>
      </c>
      <c r="U366">
        <v>13.7</v>
      </c>
      <c r="V366" s="162" t="str">
        <f t="shared" si="33"/>
        <v>6</v>
      </c>
      <c r="W366" s="162" t="str">
        <f t="shared" si="34"/>
        <v>-2</v>
      </c>
      <c r="X366" s="70">
        <f t="shared" si="35"/>
        <v>74</v>
      </c>
      <c r="Y366" s="162"/>
    </row>
    <row r="367" spans="1:25" x14ac:dyDescent="0.3">
      <c r="A367">
        <v>366</v>
      </c>
      <c r="B367" t="s">
        <v>36</v>
      </c>
      <c r="C367" t="s">
        <v>30</v>
      </c>
      <c r="D367">
        <v>21</v>
      </c>
      <c r="E367" s="163" t="s">
        <v>780</v>
      </c>
      <c r="F367" s="2">
        <v>215</v>
      </c>
      <c r="G367" s="2" t="s">
        <v>688</v>
      </c>
      <c r="H367" t="s">
        <v>612</v>
      </c>
      <c r="I367">
        <v>2020</v>
      </c>
      <c r="J367">
        <v>1</v>
      </c>
      <c r="K367">
        <v>4</v>
      </c>
      <c r="L367">
        <v>16</v>
      </c>
      <c r="M367">
        <v>9.1999999999999993</v>
      </c>
      <c r="N367">
        <v>3.9</v>
      </c>
      <c r="O367">
        <v>0.8</v>
      </c>
      <c r="P367">
        <v>-9.6</v>
      </c>
      <c r="Q367">
        <v>4.7</v>
      </c>
      <c r="R367">
        <v>11.3</v>
      </c>
      <c r="S367">
        <v>15.9</v>
      </c>
      <c r="T367">
        <v>57.9</v>
      </c>
      <c r="U367">
        <v>5</v>
      </c>
      <c r="V367" s="162" t="str">
        <f t="shared" si="33"/>
        <v>6</v>
      </c>
      <c r="W367" s="162" t="str">
        <f t="shared" si="34"/>
        <v>-7</v>
      </c>
      <c r="X367" s="70">
        <f t="shared" si="35"/>
        <v>79</v>
      </c>
      <c r="Y367" s="162"/>
    </row>
    <row r="368" spans="1:25" x14ac:dyDescent="0.3">
      <c r="A368">
        <v>367</v>
      </c>
      <c r="B368" t="s">
        <v>54</v>
      </c>
      <c r="C368" t="s">
        <v>44</v>
      </c>
      <c r="D368">
        <v>34</v>
      </c>
      <c r="E368" s="163" t="s">
        <v>782</v>
      </c>
      <c r="F368" s="2">
        <v>180</v>
      </c>
      <c r="G368" s="2" t="s">
        <v>725</v>
      </c>
      <c r="H368" t="s">
        <v>639</v>
      </c>
      <c r="I368">
        <v>2009</v>
      </c>
      <c r="J368">
        <v>2</v>
      </c>
      <c r="K368">
        <v>55</v>
      </c>
      <c r="L368">
        <v>16</v>
      </c>
      <c r="M368">
        <v>5.0999999999999996</v>
      </c>
      <c r="N368">
        <v>0.8</v>
      </c>
      <c r="O368">
        <v>0.9</v>
      </c>
      <c r="P368">
        <v>-6.5</v>
      </c>
      <c r="Q368">
        <v>2</v>
      </c>
      <c r="R368">
        <v>4.4000000000000004</v>
      </c>
      <c r="S368">
        <v>15.8</v>
      </c>
      <c r="T368">
        <v>60.1</v>
      </c>
      <c r="U368">
        <v>11.8</v>
      </c>
      <c r="V368" s="162" t="str">
        <f t="shared" si="33"/>
        <v>6</v>
      </c>
      <c r="W368" s="162" t="str">
        <f t="shared" si="34"/>
        <v>-0</v>
      </c>
      <c r="X368" s="70">
        <f t="shared" si="35"/>
        <v>72</v>
      </c>
      <c r="Y368" s="162"/>
    </row>
    <row r="369" spans="1:25" x14ac:dyDescent="0.3">
      <c r="A369">
        <v>368</v>
      </c>
      <c r="B369" t="s">
        <v>134</v>
      </c>
      <c r="C369" t="s">
        <v>135</v>
      </c>
      <c r="D369">
        <v>32</v>
      </c>
      <c r="E369" s="163" t="s">
        <v>774</v>
      </c>
      <c r="F369" s="2">
        <v>220</v>
      </c>
      <c r="G369" s="2" t="s">
        <v>750</v>
      </c>
      <c r="H369" t="s">
        <v>612</v>
      </c>
      <c r="I369">
        <v>2010</v>
      </c>
      <c r="J369">
        <v>1</v>
      </c>
      <c r="K369">
        <v>10</v>
      </c>
      <c r="L369">
        <v>15</v>
      </c>
      <c r="M369">
        <v>23.8</v>
      </c>
      <c r="N369">
        <v>6.3</v>
      </c>
      <c r="O369">
        <v>4.5</v>
      </c>
      <c r="P369">
        <v>2.2000000000000002</v>
      </c>
      <c r="Q369">
        <v>1.7</v>
      </c>
      <c r="R369">
        <v>15.6</v>
      </c>
      <c r="S369">
        <v>30.6</v>
      </c>
      <c r="T369">
        <v>57.3</v>
      </c>
      <c r="U369">
        <v>21.5</v>
      </c>
      <c r="V369" s="162" t="str">
        <f t="shared" si="33"/>
        <v>6</v>
      </c>
      <c r="W369" s="162" t="str">
        <f t="shared" si="34"/>
        <v>-8</v>
      </c>
      <c r="X369" s="70">
        <f t="shared" si="35"/>
        <v>80</v>
      </c>
      <c r="Y369" s="162"/>
    </row>
    <row r="370" spans="1:25" x14ac:dyDescent="0.3">
      <c r="A370">
        <v>369</v>
      </c>
      <c r="B370" t="s">
        <v>487</v>
      </c>
      <c r="C370" t="s">
        <v>106</v>
      </c>
      <c r="D370">
        <v>23</v>
      </c>
      <c r="E370" s="163" t="s">
        <v>778</v>
      </c>
      <c r="F370" s="2">
        <v>210</v>
      </c>
      <c r="G370" s="2" t="s">
        <v>744</v>
      </c>
      <c r="H370" t="s">
        <v>612</v>
      </c>
      <c r="I370">
        <v>2020</v>
      </c>
      <c r="J370">
        <v>2</v>
      </c>
      <c r="K370">
        <v>58</v>
      </c>
      <c r="L370">
        <v>12</v>
      </c>
      <c r="M370">
        <v>0.7</v>
      </c>
      <c r="N370">
        <v>2</v>
      </c>
      <c r="O370">
        <v>0.1</v>
      </c>
      <c r="P370">
        <v>-8.8000000000000007</v>
      </c>
      <c r="Q370">
        <v>5.7</v>
      </c>
      <c r="R370">
        <v>19.600000000000001</v>
      </c>
      <c r="S370">
        <v>8.4</v>
      </c>
      <c r="T370">
        <v>26.7</v>
      </c>
      <c r="U370">
        <v>1.6</v>
      </c>
      <c r="V370" s="162" t="str">
        <f t="shared" si="33"/>
        <v>6</v>
      </c>
      <c r="W370" s="162" t="str">
        <f t="shared" si="34"/>
        <v>-9</v>
      </c>
      <c r="X370" s="70">
        <f t="shared" si="35"/>
        <v>81</v>
      </c>
      <c r="Y370" s="162"/>
    </row>
    <row r="371" spans="1:25" x14ac:dyDescent="0.3">
      <c r="A371">
        <v>370</v>
      </c>
      <c r="B371" t="s">
        <v>419</v>
      </c>
      <c r="C371" t="s">
        <v>102</v>
      </c>
      <c r="D371">
        <v>24</v>
      </c>
      <c r="E371" s="163" t="s">
        <v>789</v>
      </c>
      <c r="F371" s="2">
        <v>195</v>
      </c>
      <c r="G371" s="2" t="s">
        <v>644</v>
      </c>
      <c r="H371" t="s">
        <v>612</v>
      </c>
      <c r="I371">
        <v>2020</v>
      </c>
      <c r="J371">
        <v>1</v>
      </c>
      <c r="K371">
        <v>26</v>
      </c>
      <c r="L371">
        <v>9</v>
      </c>
      <c r="M371">
        <v>5.7</v>
      </c>
      <c r="N371">
        <v>2</v>
      </c>
      <c r="O371">
        <v>1.3</v>
      </c>
      <c r="P371">
        <v>7.7</v>
      </c>
      <c r="Q371">
        <v>7</v>
      </c>
      <c r="R371">
        <v>9.4</v>
      </c>
      <c r="S371">
        <v>21.3</v>
      </c>
      <c r="T371">
        <v>58.3</v>
      </c>
      <c r="U371">
        <v>16.899999999999999</v>
      </c>
      <c r="V371" s="162" t="str">
        <f t="shared" si="33"/>
        <v>6</v>
      </c>
      <c r="W371" s="162" t="str">
        <f t="shared" si="34"/>
        <v>-1</v>
      </c>
      <c r="X371" s="70">
        <f t="shared" si="35"/>
        <v>73</v>
      </c>
      <c r="Y371" s="162"/>
    </row>
    <row r="372" spans="1:25" x14ac:dyDescent="0.3">
      <c r="A372">
        <v>371</v>
      </c>
      <c r="B372" t="s">
        <v>449</v>
      </c>
      <c r="C372" t="s">
        <v>139</v>
      </c>
      <c r="D372">
        <v>20</v>
      </c>
      <c r="E372" s="163" t="s">
        <v>780</v>
      </c>
      <c r="F372" s="2">
        <v>200</v>
      </c>
      <c r="G372" s="2" t="s">
        <v>615</v>
      </c>
      <c r="H372" t="s">
        <v>612</v>
      </c>
      <c r="I372">
        <v>2022</v>
      </c>
      <c r="J372">
        <v>1</v>
      </c>
      <c r="K372">
        <v>30</v>
      </c>
      <c r="L372">
        <v>5</v>
      </c>
      <c r="M372">
        <v>1.2</v>
      </c>
      <c r="N372">
        <v>0.6</v>
      </c>
      <c r="O372">
        <v>0</v>
      </c>
      <c r="P372">
        <v>-37.6</v>
      </c>
      <c r="Q372">
        <v>9.5</v>
      </c>
      <c r="R372">
        <v>11.1</v>
      </c>
      <c r="S372">
        <v>25.7</v>
      </c>
      <c r="T372">
        <v>33.299999999999997</v>
      </c>
      <c r="U372">
        <v>0</v>
      </c>
      <c r="V372" s="162" t="str">
        <f t="shared" si="33"/>
        <v>6</v>
      </c>
      <c r="W372" s="162" t="str">
        <f t="shared" si="34"/>
        <v>-7</v>
      </c>
      <c r="X372" s="70">
        <f t="shared" si="35"/>
        <v>79</v>
      </c>
      <c r="Y372" s="162"/>
    </row>
    <row r="373" spans="1:25" x14ac:dyDescent="0.3">
      <c r="A373">
        <v>372</v>
      </c>
      <c r="B373" t="s">
        <v>271</v>
      </c>
      <c r="C373" t="s">
        <v>108</v>
      </c>
      <c r="D373">
        <v>23</v>
      </c>
      <c r="E373" s="163" t="s">
        <v>774</v>
      </c>
      <c r="F373" s="2">
        <v>225</v>
      </c>
      <c r="G373" s="2" t="s">
        <v>686</v>
      </c>
      <c r="H373" t="s">
        <v>662</v>
      </c>
      <c r="I373">
        <v>2020</v>
      </c>
      <c r="J373">
        <v>1</v>
      </c>
      <c r="K373">
        <v>20</v>
      </c>
      <c r="L373">
        <v>12</v>
      </c>
      <c r="M373">
        <v>8.8000000000000007</v>
      </c>
      <c r="N373">
        <v>7</v>
      </c>
      <c r="O373">
        <v>1.3</v>
      </c>
      <c r="P373">
        <v>-2.2000000000000002</v>
      </c>
      <c r="Q373">
        <v>8.6999999999999993</v>
      </c>
      <c r="R373">
        <v>26.1</v>
      </c>
      <c r="S373">
        <v>20.399999999999999</v>
      </c>
      <c r="T373">
        <v>49.3</v>
      </c>
      <c r="U373">
        <v>10.199999999999999</v>
      </c>
      <c r="V373" s="162" t="str">
        <f t="shared" si="33"/>
        <v>6</v>
      </c>
      <c r="W373" s="162" t="str">
        <f t="shared" si="34"/>
        <v>-8</v>
      </c>
      <c r="X373" s="70">
        <f t="shared" si="35"/>
        <v>80</v>
      </c>
      <c r="Y373" s="162"/>
    </row>
    <row r="374" spans="1:25" x14ac:dyDescent="0.3">
      <c r="A374">
        <v>373</v>
      </c>
      <c r="B374" t="s">
        <v>541</v>
      </c>
      <c r="C374" t="s">
        <v>157</v>
      </c>
      <c r="D374">
        <v>22</v>
      </c>
      <c r="E374" s="163" t="s">
        <v>777</v>
      </c>
      <c r="F374" s="2">
        <v>210</v>
      </c>
      <c r="G374" s="2" t="s">
        <v>753</v>
      </c>
      <c r="H374" t="s">
        <v>612</v>
      </c>
      <c r="I374">
        <v>2021</v>
      </c>
      <c r="J374">
        <v>1</v>
      </c>
      <c r="K374">
        <v>25</v>
      </c>
      <c r="L374">
        <v>6</v>
      </c>
      <c r="M374">
        <v>2.2000000000000002</v>
      </c>
      <c r="N374">
        <v>0.5</v>
      </c>
      <c r="O374">
        <v>0.3</v>
      </c>
      <c r="P374">
        <v>-12.5</v>
      </c>
      <c r="Q374">
        <v>2.1</v>
      </c>
      <c r="R374">
        <v>5.4</v>
      </c>
      <c r="S374">
        <v>12.6</v>
      </c>
      <c r="T374">
        <v>59.7</v>
      </c>
      <c r="U374">
        <v>8</v>
      </c>
      <c r="V374" s="162" t="str">
        <f t="shared" si="33"/>
        <v>6</v>
      </c>
      <c r="W374" s="162" t="str">
        <f t="shared" si="34"/>
        <v>-5</v>
      </c>
      <c r="X374" s="70">
        <f t="shared" si="35"/>
        <v>77</v>
      </c>
      <c r="Y374" s="162"/>
    </row>
    <row r="375" spans="1:25" x14ac:dyDescent="0.3">
      <c r="A375">
        <v>374</v>
      </c>
      <c r="B375" t="s">
        <v>335</v>
      </c>
      <c r="C375" t="s">
        <v>125</v>
      </c>
      <c r="D375">
        <v>21</v>
      </c>
      <c r="E375" s="163" t="s">
        <v>785</v>
      </c>
      <c r="F375" s="2">
        <v>175</v>
      </c>
      <c r="G375" s="2" t="s">
        <v>623</v>
      </c>
      <c r="H375" t="s">
        <v>612</v>
      </c>
      <c r="I375">
        <v>2020</v>
      </c>
      <c r="J375">
        <v>1</v>
      </c>
      <c r="K375">
        <v>24</v>
      </c>
      <c r="L375">
        <v>13</v>
      </c>
      <c r="M375">
        <v>6.6</v>
      </c>
      <c r="N375">
        <v>1.4</v>
      </c>
      <c r="O375">
        <v>1.3</v>
      </c>
      <c r="P375">
        <v>-7.3</v>
      </c>
      <c r="Q375">
        <v>3.2</v>
      </c>
      <c r="R375">
        <v>5.6</v>
      </c>
      <c r="S375">
        <v>17.600000000000001</v>
      </c>
      <c r="T375">
        <v>64.7</v>
      </c>
      <c r="U375">
        <v>14.5</v>
      </c>
      <c r="V375" s="162" t="str">
        <f t="shared" si="33"/>
        <v>6</v>
      </c>
      <c r="W375" s="162" t="str">
        <f t="shared" si="34"/>
        <v>-4</v>
      </c>
      <c r="X375" s="70">
        <f t="shared" si="35"/>
        <v>76</v>
      </c>
      <c r="Y375" s="162"/>
    </row>
    <row r="376" spans="1:25" x14ac:dyDescent="0.3">
      <c r="A376">
        <v>375</v>
      </c>
      <c r="B376" t="s">
        <v>162</v>
      </c>
      <c r="C376" t="s">
        <v>157</v>
      </c>
      <c r="D376">
        <v>22</v>
      </c>
      <c r="E376" s="163" t="s">
        <v>781</v>
      </c>
      <c r="F376" s="2">
        <v>214</v>
      </c>
      <c r="G376" s="2" t="s">
        <v>613</v>
      </c>
      <c r="H376" t="s">
        <v>609</v>
      </c>
      <c r="I376">
        <v>2019</v>
      </c>
      <c r="J376">
        <v>1</v>
      </c>
      <c r="K376">
        <v>3</v>
      </c>
      <c r="L376">
        <v>16</v>
      </c>
      <c r="M376">
        <v>18.3</v>
      </c>
      <c r="N376">
        <v>5</v>
      </c>
      <c r="O376">
        <v>3</v>
      </c>
      <c r="P376">
        <v>-3.9</v>
      </c>
      <c r="Q376">
        <v>2.1</v>
      </c>
      <c r="R376">
        <v>11.3</v>
      </c>
      <c r="S376">
        <v>24.5</v>
      </c>
      <c r="T376">
        <v>49</v>
      </c>
      <c r="U376">
        <v>13.1</v>
      </c>
      <c r="V376" s="162" t="str">
        <f t="shared" si="33"/>
        <v>6</v>
      </c>
      <c r="W376" s="162" t="str">
        <f t="shared" si="34"/>
        <v>-6</v>
      </c>
      <c r="X376" s="70">
        <f t="shared" si="35"/>
        <v>78</v>
      </c>
      <c r="Y376" s="162"/>
    </row>
    <row r="377" spans="1:25" x14ac:dyDescent="0.3">
      <c r="A377">
        <v>376</v>
      </c>
      <c r="B377" t="s">
        <v>387</v>
      </c>
      <c r="C377" t="s">
        <v>94</v>
      </c>
      <c r="D377">
        <v>30</v>
      </c>
      <c r="E377" s="163" t="s">
        <v>787</v>
      </c>
      <c r="F377" s="2">
        <v>180</v>
      </c>
      <c r="G377" s="2" t="s">
        <v>623</v>
      </c>
      <c r="H377" t="s">
        <v>754</v>
      </c>
      <c r="I377">
        <v>2013</v>
      </c>
      <c r="J377">
        <v>2</v>
      </c>
      <c r="K377">
        <v>47</v>
      </c>
      <c r="L377">
        <v>9</v>
      </c>
      <c r="M377">
        <v>3.2</v>
      </c>
      <c r="N377">
        <v>1.3</v>
      </c>
      <c r="O377">
        <v>1.4</v>
      </c>
      <c r="P377">
        <v>-6.7</v>
      </c>
      <c r="Q377">
        <v>1.9</v>
      </c>
      <c r="R377">
        <v>9.9</v>
      </c>
      <c r="S377">
        <v>14.9</v>
      </c>
      <c r="T377">
        <v>50.6</v>
      </c>
      <c r="U377">
        <v>20.6</v>
      </c>
      <c r="V377" s="162" t="str">
        <f t="shared" si="33"/>
        <v>6</v>
      </c>
      <c r="W377" s="162" t="str">
        <f t="shared" si="34"/>
        <v>-2</v>
      </c>
      <c r="X377" s="70">
        <f t="shared" si="35"/>
        <v>74</v>
      </c>
      <c r="Y377" s="162"/>
    </row>
    <row r="378" spans="1:25" x14ac:dyDescent="0.3">
      <c r="A378">
        <v>377</v>
      </c>
      <c r="B378" t="s">
        <v>301</v>
      </c>
      <c r="C378" t="s">
        <v>88</v>
      </c>
      <c r="D378">
        <v>31</v>
      </c>
      <c r="E378" s="163" t="s">
        <v>781</v>
      </c>
      <c r="F378" s="2">
        <v>205</v>
      </c>
      <c r="G378" s="2" t="s">
        <v>659</v>
      </c>
      <c r="H378" t="s">
        <v>612</v>
      </c>
      <c r="I378">
        <v>2013</v>
      </c>
      <c r="J378">
        <v>1</v>
      </c>
      <c r="K378">
        <v>25</v>
      </c>
      <c r="L378">
        <v>15</v>
      </c>
      <c r="M378">
        <v>5.3</v>
      </c>
      <c r="N378">
        <v>3.1</v>
      </c>
      <c r="O378">
        <v>1.1000000000000001</v>
      </c>
      <c r="P378">
        <v>2.1</v>
      </c>
      <c r="Q378">
        <v>1.8</v>
      </c>
      <c r="R378">
        <v>9.6999999999999993</v>
      </c>
      <c r="S378">
        <v>9.6999999999999993</v>
      </c>
      <c r="T378">
        <v>44.8</v>
      </c>
      <c r="U378">
        <v>4.9000000000000004</v>
      </c>
      <c r="V378" s="162" t="str">
        <f t="shared" si="33"/>
        <v>6</v>
      </c>
      <c r="W378" s="162" t="str">
        <f t="shared" si="34"/>
        <v>-6</v>
      </c>
      <c r="X378" s="70">
        <f t="shared" si="35"/>
        <v>78</v>
      </c>
      <c r="Y378" s="162"/>
    </row>
    <row r="379" spans="1:25" x14ac:dyDescent="0.3">
      <c r="A379">
        <v>378</v>
      </c>
      <c r="B379" t="s">
        <v>261</v>
      </c>
      <c r="C379" t="s">
        <v>135</v>
      </c>
      <c r="D379">
        <v>32</v>
      </c>
      <c r="E379" s="163" t="s">
        <v>787</v>
      </c>
      <c r="F379" s="2">
        <v>208</v>
      </c>
      <c r="G379" s="2" t="s">
        <v>755</v>
      </c>
      <c r="H379" t="s">
        <v>612</v>
      </c>
      <c r="I379">
        <v>2011</v>
      </c>
      <c r="J379">
        <v>1</v>
      </c>
      <c r="K379">
        <v>24</v>
      </c>
      <c r="L379">
        <v>16</v>
      </c>
      <c r="M379">
        <v>11.1</v>
      </c>
      <c r="N379">
        <v>2.4</v>
      </c>
      <c r="O379">
        <v>4.0999999999999996</v>
      </c>
      <c r="P379">
        <v>-2.2999999999999998</v>
      </c>
      <c r="Q379">
        <v>0.9</v>
      </c>
      <c r="R379">
        <v>6.7</v>
      </c>
      <c r="S379">
        <v>19.100000000000001</v>
      </c>
      <c r="T379">
        <v>53</v>
      </c>
      <c r="U379">
        <v>21.7</v>
      </c>
      <c r="V379" s="162" t="str">
        <f t="shared" si="33"/>
        <v>6</v>
      </c>
      <c r="W379" s="162" t="str">
        <f t="shared" si="34"/>
        <v>-2</v>
      </c>
      <c r="X379" s="70">
        <f t="shared" si="35"/>
        <v>74</v>
      </c>
      <c r="Y379" s="162"/>
    </row>
    <row r="380" spans="1:25" x14ac:dyDescent="0.3">
      <c r="A380">
        <v>379</v>
      </c>
      <c r="B380" t="s">
        <v>360</v>
      </c>
      <c r="C380" t="s">
        <v>113</v>
      </c>
      <c r="D380">
        <v>29</v>
      </c>
      <c r="E380" s="163" t="s">
        <v>774</v>
      </c>
      <c r="F380" s="2">
        <v>235</v>
      </c>
      <c r="G380" s="2" t="s">
        <v>756</v>
      </c>
      <c r="H380" t="s">
        <v>612</v>
      </c>
      <c r="I380">
        <v>2015</v>
      </c>
      <c r="J380">
        <v>2</v>
      </c>
      <c r="K380">
        <v>37</v>
      </c>
      <c r="L380">
        <v>9</v>
      </c>
      <c r="M380">
        <v>4.0999999999999996</v>
      </c>
      <c r="N380">
        <v>2.7</v>
      </c>
      <c r="O380">
        <v>0</v>
      </c>
      <c r="P380">
        <v>-14.4</v>
      </c>
      <c r="Q380">
        <v>7.7</v>
      </c>
      <c r="R380">
        <v>16.2</v>
      </c>
      <c r="S380">
        <v>11.7</v>
      </c>
      <c r="T380">
        <v>75.099999999999994</v>
      </c>
      <c r="U380">
        <v>0</v>
      </c>
      <c r="V380" s="162" t="str">
        <f t="shared" si="33"/>
        <v>6</v>
      </c>
      <c r="W380" s="162" t="str">
        <f t="shared" si="34"/>
        <v>-8</v>
      </c>
      <c r="X380" s="70">
        <f t="shared" si="35"/>
        <v>80</v>
      </c>
      <c r="Y380" s="162"/>
    </row>
    <row r="381" spans="1:25" x14ac:dyDescent="0.3">
      <c r="A381">
        <v>380</v>
      </c>
      <c r="B381" t="s">
        <v>338</v>
      </c>
      <c r="C381" t="s">
        <v>135</v>
      </c>
      <c r="D381">
        <v>31</v>
      </c>
      <c r="E381" s="163" t="s">
        <v>780</v>
      </c>
      <c r="F381" s="2">
        <v>209</v>
      </c>
      <c r="G381" s="2" t="s">
        <v>757</v>
      </c>
      <c r="H381" t="s">
        <v>612</v>
      </c>
      <c r="I381" t="s">
        <v>610</v>
      </c>
      <c r="J381" t="s">
        <v>610</v>
      </c>
      <c r="K381" t="s">
        <v>610</v>
      </c>
      <c r="L381">
        <v>9</v>
      </c>
      <c r="M381">
        <v>4</v>
      </c>
      <c r="N381">
        <v>3.2</v>
      </c>
      <c r="O381">
        <v>1</v>
      </c>
      <c r="P381">
        <v>-5.2</v>
      </c>
      <c r="Q381">
        <v>1.7</v>
      </c>
      <c r="R381">
        <v>17.3</v>
      </c>
      <c r="S381">
        <v>12.9</v>
      </c>
      <c r="T381">
        <v>59</v>
      </c>
      <c r="U381">
        <v>10.7</v>
      </c>
      <c r="V381" s="162" t="str">
        <f t="shared" si="33"/>
        <v>6</v>
      </c>
      <c r="W381" s="162" t="str">
        <f t="shared" si="34"/>
        <v>-7</v>
      </c>
      <c r="X381" s="70">
        <f t="shared" si="35"/>
        <v>79</v>
      </c>
      <c r="Y381" s="162"/>
    </row>
    <row r="382" spans="1:25" x14ac:dyDescent="0.3">
      <c r="A382">
        <v>381</v>
      </c>
      <c r="B382" t="s">
        <v>304</v>
      </c>
      <c r="C382" t="s">
        <v>94</v>
      </c>
      <c r="D382">
        <v>34</v>
      </c>
      <c r="E382" s="163" t="s">
        <v>775</v>
      </c>
      <c r="F382" s="2">
        <v>281</v>
      </c>
      <c r="G382" s="2" t="s">
        <v>647</v>
      </c>
      <c r="H382" t="s">
        <v>612</v>
      </c>
      <c r="I382">
        <v>2008</v>
      </c>
      <c r="J382">
        <v>1</v>
      </c>
      <c r="K382">
        <v>15</v>
      </c>
      <c r="L382">
        <v>9</v>
      </c>
      <c r="M382">
        <v>3.3</v>
      </c>
      <c r="N382">
        <v>1.6</v>
      </c>
      <c r="O382">
        <v>0.3</v>
      </c>
      <c r="P382">
        <v>13</v>
      </c>
      <c r="Q382">
        <v>7.4</v>
      </c>
      <c r="R382">
        <v>7.4</v>
      </c>
      <c r="S382">
        <v>12.6</v>
      </c>
      <c r="T382">
        <v>66.3</v>
      </c>
      <c r="U382">
        <v>4.3</v>
      </c>
      <c r="V382" s="162" t="str">
        <f t="shared" si="33"/>
        <v>7</v>
      </c>
      <c r="W382" s="162" t="str">
        <f t="shared" si="34"/>
        <v>-0</v>
      </c>
      <c r="X382" s="70">
        <f t="shared" si="35"/>
        <v>84</v>
      </c>
      <c r="Y382" s="162"/>
    </row>
    <row r="383" spans="1:25" x14ac:dyDescent="0.3">
      <c r="A383">
        <v>382</v>
      </c>
      <c r="B383" t="s">
        <v>450</v>
      </c>
      <c r="C383" t="s">
        <v>122</v>
      </c>
      <c r="D383">
        <v>31</v>
      </c>
      <c r="E383" s="163" t="s">
        <v>785</v>
      </c>
      <c r="F383" s="2">
        <v>205</v>
      </c>
      <c r="G383" s="2" t="s">
        <v>680</v>
      </c>
      <c r="H383" t="s">
        <v>612</v>
      </c>
      <c r="I383" t="s">
        <v>610</v>
      </c>
      <c r="J383" t="s">
        <v>610</v>
      </c>
      <c r="K383" t="s">
        <v>610</v>
      </c>
      <c r="L383">
        <v>5</v>
      </c>
      <c r="M383">
        <v>1</v>
      </c>
      <c r="N383">
        <v>0.8</v>
      </c>
      <c r="O383">
        <v>0.2</v>
      </c>
      <c r="P383">
        <v>25.8</v>
      </c>
      <c r="Q383">
        <v>7.7</v>
      </c>
      <c r="R383">
        <v>10.5</v>
      </c>
      <c r="S383">
        <v>15.7</v>
      </c>
      <c r="T383">
        <v>31.7</v>
      </c>
      <c r="U383">
        <v>6.7</v>
      </c>
      <c r="V383" s="162" t="str">
        <f t="shared" si="33"/>
        <v>6</v>
      </c>
      <c r="W383" s="162" t="str">
        <f t="shared" si="34"/>
        <v>-4</v>
      </c>
      <c r="X383" s="70">
        <f t="shared" si="35"/>
        <v>76</v>
      </c>
      <c r="Y383" s="162"/>
    </row>
    <row r="384" spans="1:25" x14ac:dyDescent="0.3">
      <c r="A384">
        <v>383</v>
      </c>
      <c r="B384" t="s">
        <v>373</v>
      </c>
      <c r="C384" t="s">
        <v>116</v>
      </c>
      <c r="D384">
        <v>23</v>
      </c>
      <c r="E384" s="163" t="s">
        <v>777</v>
      </c>
      <c r="F384" s="2">
        <v>216</v>
      </c>
      <c r="G384" s="2" t="s">
        <v>696</v>
      </c>
      <c r="H384" t="s">
        <v>612</v>
      </c>
      <c r="I384">
        <v>2019</v>
      </c>
      <c r="J384">
        <v>1</v>
      </c>
      <c r="K384">
        <v>14</v>
      </c>
      <c r="L384">
        <v>7</v>
      </c>
      <c r="M384">
        <v>4.3</v>
      </c>
      <c r="N384">
        <v>2</v>
      </c>
      <c r="O384">
        <v>0.4</v>
      </c>
      <c r="P384">
        <v>-19.3</v>
      </c>
      <c r="Q384">
        <v>7.8</v>
      </c>
      <c r="R384">
        <v>3.3</v>
      </c>
      <c r="S384">
        <v>13.1</v>
      </c>
      <c r="T384">
        <v>45.8</v>
      </c>
      <c r="U384">
        <v>3.9</v>
      </c>
      <c r="V384" s="162" t="str">
        <f t="shared" si="33"/>
        <v>6</v>
      </c>
      <c r="W384" s="162" t="str">
        <f t="shared" si="34"/>
        <v>-5</v>
      </c>
      <c r="X384" s="70">
        <f t="shared" si="35"/>
        <v>77</v>
      </c>
      <c r="Y384" s="162"/>
    </row>
    <row r="385" spans="1:25" x14ac:dyDescent="0.3">
      <c r="A385">
        <v>384</v>
      </c>
      <c r="B385" t="s">
        <v>488</v>
      </c>
      <c r="C385" t="s">
        <v>108</v>
      </c>
      <c r="D385">
        <v>22</v>
      </c>
      <c r="E385" s="163" t="s">
        <v>777</v>
      </c>
      <c r="F385" s="2">
        <v>245</v>
      </c>
      <c r="G385" s="2" t="s">
        <v>758</v>
      </c>
      <c r="H385" t="s">
        <v>612</v>
      </c>
      <c r="I385" t="s">
        <v>610</v>
      </c>
      <c r="J385" t="s">
        <v>610</v>
      </c>
      <c r="K385" t="s">
        <v>610</v>
      </c>
      <c r="L385">
        <v>1</v>
      </c>
      <c r="M385">
        <v>0</v>
      </c>
      <c r="N385">
        <v>0</v>
      </c>
      <c r="O385">
        <v>0</v>
      </c>
      <c r="P385">
        <v>-16.7</v>
      </c>
      <c r="Q385">
        <v>0</v>
      </c>
      <c r="R385">
        <v>0</v>
      </c>
      <c r="S385">
        <v>16.7</v>
      </c>
      <c r="T385">
        <v>0</v>
      </c>
      <c r="U385">
        <v>0</v>
      </c>
      <c r="V385" s="162" t="str">
        <f t="shared" si="33"/>
        <v>6</v>
      </c>
      <c r="W385" s="162" t="str">
        <f t="shared" si="34"/>
        <v>-5</v>
      </c>
      <c r="X385" s="70">
        <f t="shared" si="35"/>
        <v>77</v>
      </c>
      <c r="Y385" s="162"/>
    </row>
    <row r="386" spans="1:25" x14ac:dyDescent="0.3">
      <c r="A386">
        <v>385</v>
      </c>
      <c r="B386" t="s">
        <v>48</v>
      </c>
      <c r="C386" t="s">
        <v>44</v>
      </c>
      <c r="D386">
        <v>29</v>
      </c>
      <c r="E386" s="163" t="s">
        <v>781</v>
      </c>
      <c r="F386" s="2">
        <v>226</v>
      </c>
      <c r="G386" s="2" t="s">
        <v>678</v>
      </c>
      <c r="H386" t="s">
        <v>612</v>
      </c>
      <c r="I386" t="s">
        <v>610</v>
      </c>
      <c r="J386" t="s">
        <v>610</v>
      </c>
      <c r="K386" t="s">
        <v>610</v>
      </c>
      <c r="L386">
        <v>16</v>
      </c>
      <c r="M386">
        <v>9.9</v>
      </c>
      <c r="N386">
        <v>4.8</v>
      </c>
      <c r="O386">
        <v>4.3</v>
      </c>
      <c r="P386">
        <v>-1.1000000000000001</v>
      </c>
      <c r="Q386">
        <v>3.2</v>
      </c>
      <c r="R386">
        <v>9.8000000000000007</v>
      </c>
      <c r="S386">
        <v>14</v>
      </c>
      <c r="T386">
        <v>49.9</v>
      </c>
      <c r="U386">
        <v>16.7</v>
      </c>
      <c r="V386" s="162" t="str">
        <f t="shared" si="33"/>
        <v>6</v>
      </c>
      <c r="W386" s="162" t="str">
        <f t="shared" si="34"/>
        <v>-6</v>
      </c>
      <c r="X386" s="70">
        <f t="shared" si="35"/>
        <v>78</v>
      </c>
      <c r="Y386" s="162"/>
    </row>
    <row r="387" spans="1:25" x14ac:dyDescent="0.3">
      <c r="A387">
        <v>386</v>
      </c>
      <c r="B387" t="s">
        <v>320</v>
      </c>
      <c r="C387" t="s">
        <v>127</v>
      </c>
      <c r="D387">
        <v>36</v>
      </c>
      <c r="E387" s="163" t="s">
        <v>774</v>
      </c>
      <c r="F387" s="2">
        <v>250</v>
      </c>
      <c r="G387" s="2" t="s">
        <v>629</v>
      </c>
      <c r="H387" t="s">
        <v>612</v>
      </c>
      <c r="I387">
        <v>2006</v>
      </c>
      <c r="J387">
        <v>1</v>
      </c>
      <c r="K387">
        <v>8</v>
      </c>
      <c r="L387">
        <v>12</v>
      </c>
      <c r="M387">
        <v>4.5</v>
      </c>
      <c r="N387">
        <v>3.4</v>
      </c>
      <c r="O387">
        <v>0.8</v>
      </c>
      <c r="P387">
        <v>16</v>
      </c>
      <c r="Q387">
        <v>2.9</v>
      </c>
      <c r="R387">
        <v>15.9</v>
      </c>
      <c r="S387">
        <v>14.8</v>
      </c>
      <c r="T387">
        <v>44.5</v>
      </c>
      <c r="U387">
        <v>6.8</v>
      </c>
      <c r="V387" s="162" t="str">
        <f t="shared" ref="V387:V450" si="36">LEFT(E387,1)</f>
        <v>6</v>
      </c>
      <c r="W387" s="162" t="str">
        <f t="shared" ref="W387:W450" si="37">RIGHT(E387,2)</f>
        <v>-8</v>
      </c>
      <c r="X387" s="70">
        <f t="shared" ref="X387:X450" si="38">IF(LEFT(W387,1)="-",((V387*12)+(RIGHT(W387,1))),((V387*12)+W387))</f>
        <v>80</v>
      </c>
      <c r="Y387" s="162"/>
    </row>
    <row r="388" spans="1:25" x14ac:dyDescent="0.3">
      <c r="A388">
        <v>387</v>
      </c>
      <c r="B388" t="s">
        <v>60</v>
      </c>
      <c r="C388" t="s">
        <v>58</v>
      </c>
      <c r="D388">
        <v>30</v>
      </c>
      <c r="E388" s="163" t="s">
        <v>788</v>
      </c>
      <c r="F388" s="2">
        <v>258</v>
      </c>
      <c r="G388" s="2" t="s">
        <v>623</v>
      </c>
      <c r="H388" t="s">
        <v>697</v>
      </c>
      <c r="I388">
        <v>2013</v>
      </c>
      <c r="J388">
        <v>1</v>
      </c>
      <c r="K388">
        <v>27</v>
      </c>
      <c r="L388">
        <v>13</v>
      </c>
      <c r="M388">
        <v>14.2</v>
      </c>
      <c r="N388">
        <v>12.5</v>
      </c>
      <c r="O388">
        <v>1</v>
      </c>
      <c r="P388">
        <v>-1.6</v>
      </c>
      <c r="Q388">
        <v>11.8</v>
      </c>
      <c r="R388">
        <v>23.5</v>
      </c>
      <c r="S388">
        <v>15.4</v>
      </c>
      <c r="T388">
        <v>66.2</v>
      </c>
      <c r="U388">
        <v>4.5999999999999996</v>
      </c>
      <c r="V388" s="162" t="str">
        <f t="shared" si="36"/>
        <v>7</v>
      </c>
      <c r="W388" s="162" t="str">
        <f t="shared" si="37"/>
        <v>-1</v>
      </c>
      <c r="X388" s="70">
        <f t="shared" si="38"/>
        <v>85</v>
      </c>
      <c r="Y388" s="162"/>
    </row>
    <row r="389" spans="1:25" x14ac:dyDescent="0.3">
      <c r="A389">
        <v>388</v>
      </c>
      <c r="B389" t="s">
        <v>234</v>
      </c>
      <c r="C389" t="s">
        <v>141</v>
      </c>
      <c r="D389">
        <v>24</v>
      </c>
      <c r="E389" s="163" t="s">
        <v>774</v>
      </c>
      <c r="F389" s="2">
        <v>230</v>
      </c>
      <c r="G389" s="2" t="s">
        <v>630</v>
      </c>
      <c r="H389" t="s">
        <v>658</v>
      </c>
      <c r="I389">
        <v>2019</v>
      </c>
      <c r="J389">
        <v>1</v>
      </c>
      <c r="K389">
        <v>9</v>
      </c>
      <c r="L389">
        <v>16</v>
      </c>
      <c r="M389">
        <v>11.6</v>
      </c>
      <c r="N389">
        <v>4.8</v>
      </c>
      <c r="O389">
        <v>1.1000000000000001</v>
      </c>
      <c r="P389">
        <v>-10.4</v>
      </c>
      <c r="Q389">
        <v>3.1</v>
      </c>
      <c r="R389">
        <v>16.399999999999999</v>
      </c>
      <c r="S389">
        <v>21.5</v>
      </c>
      <c r="T389">
        <v>54.2</v>
      </c>
      <c r="U389">
        <v>7.6</v>
      </c>
      <c r="V389" s="162" t="str">
        <f t="shared" si="36"/>
        <v>6</v>
      </c>
      <c r="W389" s="162" t="str">
        <f t="shared" si="37"/>
        <v>-8</v>
      </c>
      <c r="X389" s="70">
        <f t="shared" si="38"/>
        <v>80</v>
      </c>
      <c r="Y389" s="162"/>
    </row>
    <row r="390" spans="1:25" x14ac:dyDescent="0.3">
      <c r="A390">
        <v>389</v>
      </c>
      <c r="B390" t="s">
        <v>201</v>
      </c>
      <c r="C390" t="s">
        <v>110</v>
      </c>
      <c r="D390">
        <v>34</v>
      </c>
      <c r="E390" s="163" t="s">
        <v>784</v>
      </c>
      <c r="F390" s="2">
        <v>200</v>
      </c>
      <c r="G390" s="2" t="s">
        <v>615</v>
      </c>
      <c r="H390" t="s">
        <v>612</v>
      </c>
      <c r="I390">
        <v>2008</v>
      </c>
      <c r="J390">
        <v>1</v>
      </c>
      <c r="K390">
        <v>4</v>
      </c>
      <c r="L390">
        <v>13</v>
      </c>
      <c r="M390">
        <v>15.8</v>
      </c>
      <c r="N390">
        <v>5.5</v>
      </c>
      <c r="O390">
        <v>7.5</v>
      </c>
      <c r="P390">
        <v>-5.0999999999999996</v>
      </c>
      <c r="Q390">
        <v>3.8</v>
      </c>
      <c r="R390">
        <v>14.4</v>
      </c>
      <c r="S390">
        <v>26.7</v>
      </c>
      <c r="T390">
        <v>50.9</v>
      </c>
      <c r="U390">
        <v>37</v>
      </c>
      <c r="V390" s="162" t="str">
        <f t="shared" si="36"/>
        <v>6</v>
      </c>
      <c r="W390" s="162" t="str">
        <f t="shared" si="37"/>
        <v>-3</v>
      </c>
      <c r="X390" s="70">
        <f t="shared" si="38"/>
        <v>75</v>
      </c>
      <c r="Y390" s="162"/>
    </row>
    <row r="391" spans="1:25" x14ac:dyDescent="0.3">
      <c r="A391">
        <v>390</v>
      </c>
      <c r="B391" t="s">
        <v>489</v>
      </c>
      <c r="C391" t="s">
        <v>157</v>
      </c>
      <c r="D391">
        <v>28</v>
      </c>
      <c r="E391" s="163" t="s">
        <v>784</v>
      </c>
      <c r="F391" s="2">
        <v>195</v>
      </c>
      <c r="G391" s="2" t="s">
        <v>691</v>
      </c>
      <c r="H391" t="s">
        <v>612</v>
      </c>
      <c r="I391" t="s">
        <v>610</v>
      </c>
      <c r="J391" t="s">
        <v>610</v>
      </c>
      <c r="K391" t="s">
        <v>610</v>
      </c>
      <c r="L391">
        <v>4</v>
      </c>
      <c r="M391">
        <v>0</v>
      </c>
      <c r="N391">
        <v>0.5</v>
      </c>
      <c r="O391">
        <v>0.3</v>
      </c>
      <c r="P391">
        <v>22.5</v>
      </c>
      <c r="Q391">
        <v>0</v>
      </c>
      <c r="R391">
        <v>25</v>
      </c>
      <c r="S391">
        <v>5</v>
      </c>
      <c r="T391">
        <v>0</v>
      </c>
      <c r="U391">
        <v>16.7</v>
      </c>
      <c r="V391" s="162" t="str">
        <f t="shared" si="36"/>
        <v>6</v>
      </c>
      <c r="W391" s="162" t="str">
        <f t="shared" si="37"/>
        <v>-3</v>
      </c>
      <c r="X391" s="70">
        <f t="shared" si="38"/>
        <v>75</v>
      </c>
      <c r="Y391" s="162"/>
    </row>
    <row r="392" spans="1:25" x14ac:dyDescent="0.3">
      <c r="A392">
        <v>391</v>
      </c>
      <c r="B392" t="s">
        <v>490</v>
      </c>
      <c r="C392" t="s">
        <v>100</v>
      </c>
      <c r="D392">
        <v>20</v>
      </c>
      <c r="E392" s="163" t="s">
        <v>784</v>
      </c>
      <c r="F392" s="2">
        <v>180</v>
      </c>
      <c r="G392" s="2" t="s">
        <v>759</v>
      </c>
      <c r="H392" t="s">
        <v>612</v>
      </c>
      <c r="I392">
        <v>2022</v>
      </c>
      <c r="J392">
        <v>2</v>
      </c>
      <c r="K392">
        <v>44</v>
      </c>
      <c r="L392">
        <v>5</v>
      </c>
      <c r="M392">
        <v>2.4</v>
      </c>
      <c r="N392">
        <v>0.6</v>
      </c>
      <c r="O392">
        <v>0.4</v>
      </c>
      <c r="P392">
        <v>-60.2</v>
      </c>
      <c r="Q392">
        <v>0</v>
      </c>
      <c r="R392">
        <v>15.8</v>
      </c>
      <c r="S392">
        <v>33.299999999999997</v>
      </c>
      <c r="T392">
        <v>67.599999999999994</v>
      </c>
      <c r="U392">
        <v>20</v>
      </c>
      <c r="V392" s="162" t="str">
        <f t="shared" si="36"/>
        <v>6</v>
      </c>
      <c r="W392" s="162" t="str">
        <f t="shared" si="37"/>
        <v>-3</v>
      </c>
      <c r="X392" s="70">
        <f t="shared" si="38"/>
        <v>75</v>
      </c>
      <c r="Y392" s="162"/>
    </row>
    <row r="393" spans="1:25" x14ac:dyDescent="0.3">
      <c r="A393">
        <v>392</v>
      </c>
      <c r="B393" t="s">
        <v>180</v>
      </c>
      <c r="C393" t="s">
        <v>122</v>
      </c>
      <c r="D393">
        <v>23</v>
      </c>
      <c r="E393" s="163" t="s">
        <v>780</v>
      </c>
      <c r="F393" s="2">
        <v>215</v>
      </c>
      <c r="G393" s="2" t="s">
        <v>691</v>
      </c>
      <c r="H393" t="s">
        <v>612</v>
      </c>
      <c r="I393">
        <v>2020</v>
      </c>
      <c r="J393">
        <v>1</v>
      </c>
      <c r="K393">
        <v>19</v>
      </c>
      <c r="L393">
        <v>17</v>
      </c>
      <c r="M393">
        <v>14.7</v>
      </c>
      <c r="N393">
        <v>4.8</v>
      </c>
      <c r="O393">
        <v>1.6</v>
      </c>
      <c r="P393">
        <v>-9</v>
      </c>
      <c r="Q393">
        <v>3.5</v>
      </c>
      <c r="R393">
        <v>11.3</v>
      </c>
      <c r="S393">
        <v>19.2</v>
      </c>
      <c r="T393">
        <v>56</v>
      </c>
      <c r="U393">
        <v>7.8</v>
      </c>
      <c r="V393" s="162" t="str">
        <f t="shared" si="36"/>
        <v>6</v>
      </c>
      <c r="W393" s="162" t="str">
        <f t="shared" si="37"/>
        <v>-7</v>
      </c>
      <c r="X393" s="70">
        <f t="shared" si="38"/>
        <v>79</v>
      </c>
      <c r="Y393" s="162"/>
    </row>
    <row r="394" spans="1:25" x14ac:dyDescent="0.3">
      <c r="A394">
        <v>393</v>
      </c>
      <c r="B394" t="s">
        <v>328</v>
      </c>
      <c r="C394" t="s">
        <v>102</v>
      </c>
      <c r="D394">
        <v>24</v>
      </c>
      <c r="E394" s="163" t="s">
        <v>780</v>
      </c>
      <c r="F394" s="2">
        <v>217</v>
      </c>
      <c r="G394" s="2" t="s">
        <v>634</v>
      </c>
      <c r="H394" t="s">
        <v>612</v>
      </c>
      <c r="I394" t="s">
        <v>610</v>
      </c>
      <c r="J394" t="s">
        <v>610</v>
      </c>
      <c r="K394" t="s">
        <v>610</v>
      </c>
      <c r="L394">
        <v>16</v>
      </c>
      <c r="M394">
        <v>7.8</v>
      </c>
      <c r="N394">
        <v>2.2999999999999998</v>
      </c>
      <c r="O394">
        <v>0.6</v>
      </c>
      <c r="P394">
        <v>21.6</v>
      </c>
      <c r="Q394">
        <v>2.4</v>
      </c>
      <c r="R394">
        <v>10.6</v>
      </c>
      <c r="S394">
        <v>14</v>
      </c>
      <c r="T394">
        <v>72.3</v>
      </c>
      <c r="U394">
        <v>5.0999999999999996</v>
      </c>
      <c r="V394" s="162" t="str">
        <f t="shared" si="36"/>
        <v>6</v>
      </c>
      <c r="W394" s="162" t="str">
        <f t="shared" si="37"/>
        <v>-7</v>
      </c>
      <c r="X394" s="70">
        <f t="shared" si="38"/>
        <v>79</v>
      </c>
      <c r="Y394" s="162"/>
    </row>
    <row r="395" spans="1:25" x14ac:dyDescent="0.3">
      <c r="A395">
        <v>394</v>
      </c>
      <c r="B395" t="s">
        <v>491</v>
      </c>
      <c r="C395" t="s">
        <v>90</v>
      </c>
      <c r="D395">
        <v>23</v>
      </c>
      <c r="E395" s="163" t="s">
        <v>776</v>
      </c>
      <c r="F395" s="2">
        <v>240</v>
      </c>
      <c r="G395" s="2" t="s">
        <v>760</v>
      </c>
      <c r="H395" t="s">
        <v>633</v>
      </c>
      <c r="I395">
        <v>2021</v>
      </c>
      <c r="J395">
        <v>2</v>
      </c>
      <c r="K395">
        <v>54</v>
      </c>
      <c r="L395">
        <v>6</v>
      </c>
      <c r="M395">
        <v>2</v>
      </c>
      <c r="N395">
        <v>1.2</v>
      </c>
      <c r="O395">
        <v>0.2</v>
      </c>
      <c r="P395">
        <v>8.4</v>
      </c>
      <c r="Q395">
        <v>5.6</v>
      </c>
      <c r="R395">
        <v>16.100000000000001</v>
      </c>
      <c r="S395">
        <v>23</v>
      </c>
      <c r="T395">
        <v>38.4</v>
      </c>
      <c r="U395">
        <v>5.3</v>
      </c>
      <c r="V395" s="162" t="str">
        <f t="shared" si="36"/>
        <v>6</v>
      </c>
      <c r="W395" s="162" t="str">
        <f t="shared" si="37"/>
        <v>10</v>
      </c>
      <c r="X395" s="70">
        <f t="shared" si="38"/>
        <v>82</v>
      </c>
      <c r="Y395" s="162"/>
    </row>
    <row r="396" spans="1:25" x14ac:dyDescent="0.3">
      <c r="A396">
        <v>395</v>
      </c>
      <c r="B396" t="s">
        <v>246</v>
      </c>
      <c r="C396" t="s">
        <v>92</v>
      </c>
      <c r="D396">
        <v>21</v>
      </c>
      <c r="E396" s="163" t="s">
        <v>775</v>
      </c>
      <c r="F396" s="2">
        <v>215</v>
      </c>
      <c r="G396" s="2" t="s">
        <v>761</v>
      </c>
      <c r="H396" t="s">
        <v>730</v>
      </c>
      <c r="I396">
        <v>2021</v>
      </c>
      <c r="J396">
        <v>1</v>
      </c>
      <c r="K396">
        <v>30</v>
      </c>
      <c r="L396">
        <v>16</v>
      </c>
      <c r="M396">
        <v>10</v>
      </c>
      <c r="N396">
        <v>6.3</v>
      </c>
      <c r="O396">
        <v>0.9</v>
      </c>
      <c r="P396">
        <v>6.4</v>
      </c>
      <c r="Q396">
        <v>6.1</v>
      </c>
      <c r="R396">
        <v>16</v>
      </c>
      <c r="S396">
        <v>13.9</v>
      </c>
      <c r="T396">
        <v>56.6</v>
      </c>
      <c r="U396">
        <v>4.5</v>
      </c>
      <c r="V396" s="162" t="str">
        <f t="shared" si="36"/>
        <v>7</v>
      </c>
      <c r="W396" s="162" t="str">
        <f t="shared" si="37"/>
        <v>-0</v>
      </c>
      <c r="X396" s="70">
        <f t="shared" si="38"/>
        <v>84</v>
      </c>
      <c r="Y396" s="162"/>
    </row>
    <row r="397" spans="1:25" x14ac:dyDescent="0.3">
      <c r="A397">
        <v>396</v>
      </c>
      <c r="B397" t="s">
        <v>178</v>
      </c>
      <c r="C397" t="s">
        <v>108</v>
      </c>
      <c r="D397">
        <v>21</v>
      </c>
      <c r="E397" s="163" t="s">
        <v>774</v>
      </c>
      <c r="F397" s="2">
        <v>225</v>
      </c>
      <c r="G397" s="2" t="s">
        <v>688</v>
      </c>
      <c r="H397" t="s">
        <v>612</v>
      </c>
      <c r="I397">
        <v>2021</v>
      </c>
      <c r="J397">
        <v>1</v>
      </c>
      <c r="K397">
        <v>4</v>
      </c>
      <c r="L397">
        <v>15</v>
      </c>
      <c r="M397">
        <v>13.7</v>
      </c>
      <c r="N397">
        <v>6.5</v>
      </c>
      <c r="O397">
        <v>4.9000000000000004</v>
      </c>
      <c r="P397">
        <v>5.0999999999999996</v>
      </c>
      <c r="Q397">
        <v>5.3</v>
      </c>
      <c r="R397">
        <v>15.5</v>
      </c>
      <c r="S397">
        <v>19.5</v>
      </c>
      <c r="T397">
        <v>51.2</v>
      </c>
      <c r="U397">
        <v>21.6</v>
      </c>
      <c r="V397" s="162" t="str">
        <f t="shared" si="36"/>
        <v>6</v>
      </c>
      <c r="W397" s="162" t="str">
        <f t="shared" si="37"/>
        <v>-8</v>
      </c>
      <c r="X397" s="70">
        <f t="shared" si="38"/>
        <v>80</v>
      </c>
      <c r="Y397" s="162"/>
    </row>
    <row r="398" spans="1:25" x14ac:dyDescent="0.3">
      <c r="A398">
        <v>397</v>
      </c>
      <c r="B398" t="s">
        <v>429</v>
      </c>
      <c r="C398" t="s">
        <v>110</v>
      </c>
      <c r="D398">
        <v>22</v>
      </c>
      <c r="E398" s="163" t="s">
        <v>789</v>
      </c>
      <c r="F398" s="2">
        <v>170</v>
      </c>
      <c r="G398" s="2" t="s">
        <v>616</v>
      </c>
      <c r="H398" t="s">
        <v>612</v>
      </c>
      <c r="I398" t="s">
        <v>610</v>
      </c>
      <c r="J398" t="s">
        <v>610</v>
      </c>
      <c r="K398" t="s">
        <v>610</v>
      </c>
      <c r="L398">
        <v>2</v>
      </c>
      <c r="M398">
        <v>1.5</v>
      </c>
      <c r="N398">
        <v>1</v>
      </c>
      <c r="O398">
        <v>0</v>
      </c>
      <c r="P398">
        <v>15.8</v>
      </c>
      <c r="Q398">
        <v>9.1</v>
      </c>
      <c r="R398">
        <v>8.3000000000000007</v>
      </c>
      <c r="S398">
        <v>21.7</v>
      </c>
      <c r="T398">
        <v>39.9</v>
      </c>
      <c r="U398">
        <v>0</v>
      </c>
      <c r="V398" s="162" t="str">
        <f t="shared" si="36"/>
        <v>6</v>
      </c>
      <c r="W398" s="162" t="str">
        <f t="shared" si="37"/>
        <v>-1</v>
      </c>
      <c r="X398" s="70">
        <f t="shared" si="38"/>
        <v>73</v>
      </c>
      <c r="Y398" s="162"/>
    </row>
    <row r="399" spans="1:25" x14ac:dyDescent="0.3">
      <c r="A399">
        <v>398</v>
      </c>
      <c r="B399" t="s">
        <v>409</v>
      </c>
      <c r="C399" t="s">
        <v>90</v>
      </c>
      <c r="D399">
        <v>33</v>
      </c>
      <c r="E399" s="163" t="s">
        <v>779</v>
      </c>
      <c r="F399" s="2">
        <v>235</v>
      </c>
      <c r="G399" s="2" t="s">
        <v>623</v>
      </c>
      <c r="H399" t="s">
        <v>762</v>
      </c>
      <c r="I399">
        <v>2008</v>
      </c>
      <c r="J399">
        <v>1</v>
      </c>
      <c r="K399">
        <v>24</v>
      </c>
      <c r="L399">
        <v>13</v>
      </c>
      <c r="M399">
        <v>4.5</v>
      </c>
      <c r="N399">
        <v>3.1</v>
      </c>
      <c r="O399">
        <v>0.3</v>
      </c>
      <c r="P399">
        <v>-7.8</v>
      </c>
      <c r="Q399">
        <v>6.9</v>
      </c>
      <c r="R399">
        <v>17.8</v>
      </c>
      <c r="S399">
        <v>14.8</v>
      </c>
      <c r="T399">
        <v>63</v>
      </c>
      <c r="U399">
        <v>4.5</v>
      </c>
      <c r="V399" s="162" t="str">
        <f t="shared" si="36"/>
        <v>6</v>
      </c>
      <c r="W399" s="162" t="str">
        <f t="shared" si="37"/>
        <v>11</v>
      </c>
      <c r="X399" s="70">
        <f t="shared" si="38"/>
        <v>83</v>
      </c>
      <c r="Y399" s="162"/>
    </row>
    <row r="400" spans="1:25" x14ac:dyDescent="0.3">
      <c r="A400">
        <v>399</v>
      </c>
      <c r="B400" t="s">
        <v>56</v>
      </c>
      <c r="C400" t="s">
        <v>44</v>
      </c>
      <c r="D400">
        <v>32</v>
      </c>
      <c r="E400" s="163" t="s">
        <v>789</v>
      </c>
      <c r="F400" s="2">
        <v>185</v>
      </c>
      <c r="G400" s="2" t="s">
        <v>613</v>
      </c>
      <c r="H400" t="s">
        <v>612</v>
      </c>
      <c r="I400" t="s">
        <v>610</v>
      </c>
      <c r="J400" t="s">
        <v>610</v>
      </c>
      <c r="K400" t="s">
        <v>610</v>
      </c>
      <c r="L400">
        <v>7</v>
      </c>
      <c r="M400">
        <v>8.3000000000000007</v>
      </c>
      <c r="N400">
        <v>1.7</v>
      </c>
      <c r="O400">
        <v>2</v>
      </c>
      <c r="P400">
        <v>4.2</v>
      </c>
      <c r="Q400">
        <v>0.7</v>
      </c>
      <c r="R400">
        <v>6.7</v>
      </c>
      <c r="S400">
        <v>17.600000000000001</v>
      </c>
      <c r="T400">
        <v>53.6</v>
      </c>
      <c r="U400">
        <v>13.7</v>
      </c>
      <c r="V400" s="162" t="str">
        <f t="shared" si="36"/>
        <v>6</v>
      </c>
      <c r="W400" s="162" t="str">
        <f t="shared" si="37"/>
        <v>-1</v>
      </c>
      <c r="X400" s="70">
        <f t="shared" si="38"/>
        <v>73</v>
      </c>
      <c r="Y400" s="162"/>
    </row>
    <row r="401" spans="1:25" x14ac:dyDescent="0.3">
      <c r="A401">
        <v>400</v>
      </c>
      <c r="B401" t="s">
        <v>255</v>
      </c>
      <c r="C401" t="s">
        <v>96</v>
      </c>
      <c r="D401">
        <v>19</v>
      </c>
      <c r="E401" s="163" t="s">
        <v>777</v>
      </c>
      <c r="F401" s="2">
        <v>200</v>
      </c>
      <c r="G401" s="2" t="s">
        <v>632</v>
      </c>
      <c r="H401" t="s">
        <v>609</v>
      </c>
      <c r="I401">
        <v>2022</v>
      </c>
      <c r="J401">
        <v>1</v>
      </c>
      <c r="K401">
        <v>7</v>
      </c>
      <c r="L401">
        <v>14</v>
      </c>
      <c r="M401">
        <v>10.1</v>
      </c>
      <c r="N401">
        <v>2.5</v>
      </c>
      <c r="O401">
        <v>0.4</v>
      </c>
      <c r="P401">
        <v>2</v>
      </c>
      <c r="Q401">
        <v>3.9</v>
      </c>
      <c r="R401">
        <v>7.7</v>
      </c>
      <c r="S401">
        <v>17.2</v>
      </c>
      <c r="T401">
        <v>65.5</v>
      </c>
      <c r="U401">
        <v>2.8</v>
      </c>
      <c r="V401" s="162" t="str">
        <f t="shared" si="36"/>
        <v>6</v>
      </c>
      <c r="W401" s="162" t="str">
        <f t="shared" si="37"/>
        <v>-5</v>
      </c>
      <c r="X401" s="70">
        <f t="shared" si="38"/>
        <v>77</v>
      </c>
      <c r="Y401" s="162"/>
    </row>
    <row r="402" spans="1:25" x14ac:dyDescent="0.3">
      <c r="A402">
        <v>401</v>
      </c>
      <c r="B402" t="s">
        <v>97</v>
      </c>
      <c r="C402" t="s">
        <v>98</v>
      </c>
      <c r="D402">
        <v>24</v>
      </c>
      <c r="E402" s="163" t="s">
        <v>781</v>
      </c>
      <c r="F402" s="2">
        <v>195</v>
      </c>
      <c r="G402" s="2" t="s">
        <v>632</v>
      </c>
      <c r="H402" t="s">
        <v>609</v>
      </c>
      <c r="I402">
        <v>2018</v>
      </c>
      <c r="J402">
        <v>1</v>
      </c>
      <c r="K402">
        <v>11</v>
      </c>
      <c r="L402">
        <v>15</v>
      </c>
      <c r="M402">
        <v>31.1</v>
      </c>
      <c r="N402">
        <v>4.5999999999999996</v>
      </c>
      <c r="O402">
        <v>5.9</v>
      </c>
      <c r="P402">
        <v>2.2000000000000002</v>
      </c>
      <c r="Q402">
        <v>2.5</v>
      </c>
      <c r="R402">
        <v>9.6</v>
      </c>
      <c r="S402">
        <v>31.5</v>
      </c>
      <c r="T402">
        <v>62.8</v>
      </c>
      <c r="U402">
        <v>26.7</v>
      </c>
      <c r="V402" s="162" t="str">
        <f t="shared" si="36"/>
        <v>6</v>
      </c>
      <c r="W402" s="162" t="str">
        <f t="shared" si="37"/>
        <v>-6</v>
      </c>
      <c r="X402" s="70">
        <f t="shared" si="38"/>
        <v>78</v>
      </c>
      <c r="Y402" s="162"/>
    </row>
    <row r="403" spans="1:25" x14ac:dyDescent="0.3">
      <c r="A403">
        <v>402</v>
      </c>
      <c r="B403" t="s">
        <v>430</v>
      </c>
      <c r="C403" t="s">
        <v>106</v>
      </c>
      <c r="D403">
        <v>26</v>
      </c>
      <c r="E403" s="163" t="s">
        <v>777</v>
      </c>
      <c r="F403" s="2">
        <v>205</v>
      </c>
      <c r="G403" s="2" t="s">
        <v>763</v>
      </c>
      <c r="H403" t="s">
        <v>612</v>
      </c>
      <c r="I403">
        <v>2018</v>
      </c>
      <c r="J403">
        <v>2</v>
      </c>
      <c r="K403">
        <v>54</v>
      </c>
      <c r="L403">
        <v>11</v>
      </c>
      <c r="M403">
        <v>4.9000000000000004</v>
      </c>
      <c r="N403">
        <v>2.1</v>
      </c>
      <c r="O403">
        <v>1.8</v>
      </c>
      <c r="P403">
        <v>7.2</v>
      </c>
      <c r="Q403">
        <v>3.5</v>
      </c>
      <c r="R403">
        <v>9.9</v>
      </c>
      <c r="S403">
        <v>19.100000000000001</v>
      </c>
      <c r="T403">
        <v>50.6</v>
      </c>
      <c r="U403">
        <v>19.600000000000001</v>
      </c>
      <c r="V403" s="162" t="str">
        <f t="shared" si="36"/>
        <v>6</v>
      </c>
      <c r="W403" s="162" t="str">
        <f t="shared" si="37"/>
        <v>-5</v>
      </c>
      <c r="X403" s="70">
        <f t="shared" si="38"/>
        <v>77</v>
      </c>
      <c r="Y403" s="162"/>
    </row>
    <row r="404" spans="1:25" x14ac:dyDescent="0.3">
      <c r="A404">
        <v>403</v>
      </c>
      <c r="B404" t="s">
        <v>386</v>
      </c>
      <c r="C404" t="s">
        <v>127</v>
      </c>
      <c r="D404">
        <v>26</v>
      </c>
      <c r="E404" s="163" t="s">
        <v>780</v>
      </c>
      <c r="F404" s="2">
        <v>209</v>
      </c>
      <c r="G404" s="2" t="s">
        <v>623</v>
      </c>
      <c r="H404" t="s">
        <v>764</v>
      </c>
      <c r="I404" t="s">
        <v>610</v>
      </c>
      <c r="J404" t="s">
        <v>610</v>
      </c>
      <c r="K404" t="s">
        <v>610</v>
      </c>
      <c r="L404">
        <v>9</v>
      </c>
      <c r="M404">
        <v>3.1</v>
      </c>
      <c r="N404">
        <v>1.2</v>
      </c>
      <c r="O404">
        <v>0.2</v>
      </c>
      <c r="P404">
        <v>-22.5</v>
      </c>
      <c r="Q404">
        <v>5.9</v>
      </c>
      <c r="R404">
        <v>10.6</v>
      </c>
      <c r="S404">
        <v>18.8</v>
      </c>
      <c r="T404">
        <v>58.6</v>
      </c>
      <c r="U404">
        <v>5.3</v>
      </c>
      <c r="V404" s="162" t="str">
        <f t="shared" si="36"/>
        <v>6</v>
      </c>
      <c r="W404" s="162" t="str">
        <f t="shared" si="37"/>
        <v>-7</v>
      </c>
      <c r="X404" s="70">
        <f t="shared" si="38"/>
        <v>79</v>
      </c>
      <c r="Y404" s="162"/>
    </row>
    <row r="405" spans="1:25" x14ac:dyDescent="0.3">
      <c r="A405">
        <v>404</v>
      </c>
      <c r="B405" t="s">
        <v>172</v>
      </c>
      <c r="C405" t="s">
        <v>88</v>
      </c>
      <c r="D405">
        <v>29</v>
      </c>
      <c r="E405" s="163" t="s">
        <v>777</v>
      </c>
      <c r="F405" s="2">
        <v>215</v>
      </c>
      <c r="G405" s="2" t="s">
        <v>622</v>
      </c>
      <c r="H405" t="s">
        <v>612</v>
      </c>
      <c r="I405">
        <v>2014</v>
      </c>
      <c r="J405">
        <v>2</v>
      </c>
      <c r="K405">
        <v>38</v>
      </c>
      <c r="L405">
        <v>15</v>
      </c>
      <c r="M405">
        <v>17.5</v>
      </c>
      <c r="N405">
        <v>3.3</v>
      </c>
      <c r="O405">
        <v>4.9000000000000004</v>
      </c>
      <c r="P405">
        <v>-1.5</v>
      </c>
      <c r="Q405">
        <v>1</v>
      </c>
      <c r="R405">
        <v>10</v>
      </c>
      <c r="S405">
        <v>22</v>
      </c>
      <c r="T405">
        <v>59.9</v>
      </c>
      <c r="U405">
        <v>25.5</v>
      </c>
      <c r="V405" s="162" t="str">
        <f t="shared" si="36"/>
        <v>6</v>
      </c>
      <c r="W405" s="162" t="str">
        <f t="shared" si="37"/>
        <v>-5</v>
      </c>
      <c r="X405" s="70">
        <f t="shared" si="38"/>
        <v>77</v>
      </c>
      <c r="Y405" s="162"/>
    </row>
    <row r="406" spans="1:25" x14ac:dyDescent="0.3">
      <c r="A406">
        <v>405</v>
      </c>
      <c r="B406" t="s">
        <v>99</v>
      </c>
      <c r="C406" t="s">
        <v>100</v>
      </c>
      <c r="D406">
        <v>34</v>
      </c>
      <c r="E406" s="163" t="s">
        <v>787</v>
      </c>
      <c r="F406" s="2">
        <v>185</v>
      </c>
      <c r="G406" s="2" t="s">
        <v>765</v>
      </c>
      <c r="H406" t="s">
        <v>612</v>
      </c>
      <c r="I406">
        <v>2009</v>
      </c>
      <c r="J406">
        <v>1</v>
      </c>
      <c r="K406">
        <v>7</v>
      </c>
      <c r="L406">
        <v>15</v>
      </c>
      <c r="M406">
        <v>32.200000000000003</v>
      </c>
      <c r="N406">
        <v>6.7</v>
      </c>
      <c r="O406">
        <v>6.6</v>
      </c>
      <c r="P406">
        <v>6.3</v>
      </c>
      <c r="Q406">
        <v>1.7</v>
      </c>
      <c r="R406">
        <v>16.7</v>
      </c>
      <c r="S406">
        <v>29.9</v>
      </c>
      <c r="T406">
        <v>69.5</v>
      </c>
      <c r="U406">
        <v>29.4</v>
      </c>
      <c r="V406" s="162" t="str">
        <f t="shared" si="36"/>
        <v>6</v>
      </c>
      <c r="W406" s="162" t="str">
        <f t="shared" si="37"/>
        <v>-2</v>
      </c>
      <c r="X406" s="70">
        <f t="shared" si="38"/>
        <v>74</v>
      </c>
      <c r="Y406" s="162"/>
    </row>
    <row r="407" spans="1:25" x14ac:dyDescent="0.3">
      <c r="A407">
        <v>406</v>
      </c>
      <c r="B407" t="s">
        <v>340</v>
      </c>
      <c r="C407" t="s">
        <v>92</v>
      </c>
      <c r="D407">
        <v>29</v>
      </c>
      <c r="E407" s="163" t="s">
        <v>779</v>
      </c>
      <c r="F407" s="2">
        <v>265</v>
      </c>
      <c r="G407" s="2" t="s">
        <v>731</v>
      </c>
      <c r="H407" t="s">
        <v>766</v>
      </c>
      <c r="I407">
        <v>2013</v>
      </c>
      <c r="J407">
        <v>1</v>
      </c>
      <c r="K407">
        <v>12</v>
      </c>
      <c r="L407">
        <v>15</v>
      </c>
      <c r="M407">
        <v>6.5</v>
      </c>
      <c r="N407">
        <v>10.7</v>
      </c>
      <c r="O407">
        <v>2.4</v>
      </c>
      <c r="P407">
        <v>7.4</v>
      </c>
      <c r="Q407">
        <v>17.100000000000001</v>
      </c>
      <c r="R407">
        <v>21.6</v>
      </c>
      <c r="S407">
        <v>12.2</v>
      </c>
      <c r="T407">
        <v>56.8</v>
      </c>
      <c r="U407">
        <v>11.5</v>
      </c>
      <c r="V407" s="162" t="str">
        <f t="shared" si="36"/>
        <v>6</v>
      </c>
      <c r="W407" s="162" t="str">
        <f t="shared" si="37"/>
        <v>11</v>
      </c>
      <c r="X407" s="70">
        <f t="shared" si="38"/>
        <v>83</v>
      </c>
      <c r="Y407" s="162"/>
    </row>
    <row r="408" spans="1:25" x14ac:dyDescent="0.3">
      <c r="A408">
        <v>407</v>
      </c>
      <c r="B408" t="s">
        <v>397</v>
      </c>
      <c r="C408" t="s">
        <v>157</v>
      </c>
      <c r="D408">
        <v>25</v>
      </c>
      <c r="E408" s="163" t="s">
        <v>780</v>
      </c>
      <c r="F408" s="2">
        <v>205</v>
      </c>
      <c r="G408" s="2" t="s">
        <v>631</v>
      </c>
      <c r="H408" t="s">
        <v>626</v>
      </c>
      <c r="I408">
        <v>2018</v>
      </c>
      <c r="J408">
        <v>2</v>
      </c>
      <c r="K408">
        <v>47</v>
      </c>
      <c r="L408">
        <v>4</v>
      </c>
      <c r="M408">
        <v>2.2999999999999998</v>
      </c>
      <c r="N408">
        <v>0.5</v>
      </c>
      <c r="O408">
        <v>0</v>
      </c>
      <c r="P408">
        <v>22.5</v>
      </c>
      <c r="Q408">
        <v>0</v>
      </c>
      <c r="R408">
        <v>25</v>
      </c>
      <c r="S408">
        <v>20</v>
      </c>
      <c r="T408">
        <v>130.80000000000001</v>
      </c>
      <c r="U408">
        <v>0</v>
      </c>
      <c r="V408" s="162" t="str">
        <f t="shared" si="36"/>
        <v>6</v>
      </c>
      <c r="W408" s="162" t="str">
        <f t="shared" si="37"/>
        <v>-7</v>
      </c>
      <c r="X408" s="70">
        <f t="shared" si="38"/>
        <v>79</v>
      </c>
      <c r="Y408" s="162"/>
    </row>
    <row r="409" spans="1:25" x14ac:dyDescent="0.3">
      <c r="A409">
        <v>408</v>
      </c>
      <c r="B409" t="s">
        <v>379</v>
      </c>
      <c r="C409" t="s">
        <v>131</v>
      </c>
      <c r="D409">
        <v>30</v>
      </c>
      <c r="E409" s="163" t="s">
        <v>789</v>
      </c>
      <c r="F409" s="2">
        <v>190</v>
      </c>
      <c r="G409" s="2" t="s">
        <v>614</v>
      </c>
      <c r="H409" t="s">
        <v>612</v>
      </c>
      <c r="I409">
        <v>2015</v>
      </c>
      <c r="J409">
        <v>0</v>
      </c>
      <c r="L409">
        <v>13</v>
      </c>
      <c r="M409">
        <v>3.8</v>
      </c>
      <c r="N409">
        <v>2.2000000000000002</v>
      </c>
      <c r="O409">
        <v>3.4</v>
      </c>
      <c r="P409">
        <v>-1.5</v>
      </c>
      <c r="Q409">
        <v>3.1</v>
      </c>
      <c r="R409">
        <v>9.6999999999999993</v>
      </c>
      <c r="S409">
        <v>15.9</v>
      </c>
      <c r="T409">
        <v>40.1</v>
      </c>
      <c r="U409">
        <v>29.7</v>
      </c>
      <c r="V409" s="162" t="str">
        <f t="shared" si="36"/>
        <v>6</v>
      </c>
      <c r="W409" s="162" t="str">
        <f t="shared" si="37"/>
        <v>-1</v>
      </c>
      <c r="X409" s="70">
        <f t="shared" si="38"/>
        <v>73</v>
      </c>
      <c r="Y409" s="162"/>
    </row>
    <row r="410" spans="1:25" x14ac:dyDescent="0.3">
      <c r="A410">
        <v>409</v>
      </c>
      <c r="B410" t="s">
        <v>398</v>
      </c>
      <c r="C410" t="s">
        <v>141</v>
      </c>
      <c r="D410">
        <v>37</v>
      </c>
      <c r="E410" s="163" t="s">
        <v>778</v>
      </c>
      <c r="F410" s="2">
        <v>232</v>
      </c>
      <c r="G410" s="2" t="s">
        <v>664</v>
      </c>
      <c r="H410" t="s">
        <v>612</v>
      </c>
      <c r="I410">
        <v>2009</v>
      </c>
      <c r="J410">
        <v>1</v>
      </c>
      <c r="K410">
        <v>26</v>
      </c>
      <c r="L410">
        <v>7</v>
      </c>
      <c r="M410">
        <v>2.1</v>
      </c>
      <c r="N410">
        <v>2</v>
      </c>
      <c r="O410">
        <v>0.6</v>
      </c>
      <c r="P410">
        <v>3.1</v>
      </c>
      <c r="Q410">
        <v>10.4</v>
      </c>
      <c r="R410">
        <v>25</v>
      </c>
      <c r="S410">
        <v>17.5</v>
      </c>
      <c r="T410">
        <v>50.8</v>
      </c>
      <c r="U410">
        <v>18.2</v>
      </c>
      <c r="V410" s="162" t="str">
        <f t="shared" si="36"/>
        <v>6</v>
      </c>
      <c r="W410" s="162" t="str">
        <f t="shared" si="37"/>
        <v>-9</v>
      </c>
      <c r="X410" s="70">
        <f t="shared" si="38"/>
        <v>81</v>
      </c>
      <c r="Y410" s="162"/>
    </row>
    <row r="411" spans="1:25" x14ac:dyDescent="0.3">
      <c r="A411">
        <v>410</v>
      </c>
      <c r="B411" t="s">
        <v>286</v>
      </c>
      <c r="C411" t="s">
        <v>127</v>
      </c>
      <c r="D411">
        <v>21</v>
      </c>
      <c r="E411" s="163" t="s">
        <v>785</v>
      </c>
      <c r="F411" s="2">
        <v>234</v>
      </c>
      <c r="G411" s="2" t="s">
        <v>704</v>
      </c>
      <c r="H411" t="s">
        <v>612</v>
      </c>
      <c r="I411">
        <v>2019</v>
      </c>
      <c r="J411">
        <v>2</v>
      </c>
      <c r="K411">
        <v>46</v>
      </c>
      <c r="L411">
        <v>17</v>
      </c>
      <c r="M411">
        <v>7.9</v>
      </c>
      <c r="N411">
        <v>2.6</v>
      </c>
      <c r="O411">
        <v>2.6</v>
      </c>
      <c r="P411">
        <v>4.0999999999999996</v>
      </c>
      <c r="Q411">
        <v>2.9</v>
      </c>
      <c r="R411">
        <v>11.1</v>
      </c>
      <c r="S411">
        <v>21.8</v>
      </c>
      <c r="T411">
        <v>49.8</v>
      </c>
      <c r="U411">
        <v>22.7</v>
      </c>
      <c r="V411" s="162" t="str">
        <f t="shared" si="36"/>
        <v>6</v>
      </c>
      <c r="W411" s="162" t="str">
        <f t="shared" si="37"/>
        <v>-4</v>
      </c>
      <c r="X411" s="70">
        <f t="shared" si="38"/>
        <v>76</v>
      </c>
      <c r="Y411" s="162"/>
    </row>
    <row r="412" spans="1:25" x14ac:dyDescent="0.3">
      <c r="A412">
        <v>411</v>
      </c>
      <c r="B412" t="s">
        <v>299</v>
      </c>
      <c r="C412" t="s">
        <v>146</v>
      </c>
      <c r="D412">
        <v>21</v>
      </c>
      <c r="E412" s="163" t="s">
        <v>774</v>
      </c>
      <c r="F412" s="2">
        <v>215</v>
      </c>
      <c r="G412" s="2" t="s">
        <v>638</v>
      </c>
      <c r="H412" t="s">
        <v>612</v>
      </c>
      <c r="I412">
        <v>2022</v>
      </c>
      <c r="J412">
        <v>1</v>
      </c>
      <c r="K412">
        <v>17</v>
      </c>
      <c r="L412">
        <v>16</v>
      </c>
      <c r="M412">
        <v>8.1</v>
      </c>
      <c r="N412">
        <v>5</v>
      </c>
      <c r="O412">
        <v>1</v>
      </c>
      <c r="P412">
        <v>0.7</v>
      </c>
      <c r="Q412">
        <v>10.8</v>
      </c>
      <c r="R412">
        <v>14.9</v>
      </c>
      <c r="S412">
        <v>18.8</v>
      </c>
      <c r="T412">
        <v>50.7</v>
      </c>
      <c r="U412">
        <v>8.4</v>
      </c>
      <c r="V412" s="162" t="str">
        <f t="shared" si="36"/>
        <v>6</v>
      </c>
      <c r="W412" s="162" t="str">
        <f t="shared" si="37"/>
        <v>-8</v>
      </c>
      <c r="X412" s="70">
        <f t="shared" si="38"/>
        <v>80</v>
      </c>
      <c r="Y412" s="162"/>
    </row>
    <row r="413" spans="1:25" x14ac:dyDescent="0.3">
      <c r="A413">
        <v>412</v>
      </c>
      <c r="B413" t="s">
        <v>64</v>
      </c>
      <c r="C413" t="s">
        <v>58</v>
      </c>
      <c r="D413">
        <v>28</v>
      </c>
      <c r="E413" s="163" t="s">
        <v>781</v>
      </c>
      <c r="F413" s="2">
        <v>218</v>
      </c>
      <c r="G413" s="2" t="s">
        <v>678</v>
      </c>
      <c r="H413" t="s">
        <v>612</v>
      </c>
      <c r="I413">
        <v>2016</v>
      </c>
      <c r="J413">
        <v>1</v>
      </c>
      <c r="K413">
        <v>12</v>
      </c>
      <c r="L413">
        <v>15</v>
      </c>
      <c r="M413">
        <v>8.1</v>
      </c>
      <c r="N413">
        <v>2.5</v>
      </c>
      <c r="O413">
        <v>1.2</v>
      </c>
      <c r="P413">
        <v>2.5</v>
      </c>
      <c r="Q413">
        <v>2.1</v>
      </c>
      <c r="R413">
        <v>9.5</v>
      </c>
      <c r="S413">
        <v>14.8</v>
      </c>
      <c r="T413">
        <v>65.599999999999994</v>
      </c>
      <c r="U413">
        <v>8.1</v>
      </c>
      <c r="V413" s="162" t="str">
        <f t="shared" si="36"/>
        <v>6</v>
      </c>
      <c r="W413" s="162" t="str">
        <f t="shared" si="37"/>
        <v>-6</v>
      </c>
      <c r="X413" s="70">
        <f t="shared" si="38"/>
        <v>78</v>
      </c>
      <c r="Y413" s="162"/>
    </row>
    <row r="414" spans="1:25" x14ac:dyDescent="0.3">
      <c r="A414">
        <v>413</v>
      </c>
      <c r="B414" t="s">
        <v>325</v>
      </c>
      <c r="C414" t="s">
        <v>135</v>
      </c>
      <c r="D414">
        <v>26</v>
      </c>
      <c r="E414" s="163" t="s">
        <v>777</v>
      </c>
      <c r="F414" s="2">
        <v>215</v>
      </c>
      <c r="G414" s="2" t="s">
        <v>688</v>
      </c>
      <c r="H414" t="s">
        <v>612</v>
      </c>
      <c r="I414">
        <v>2019</v>
      </c>
      <c r="J414">
        <v>2</v>
      </c>
      <c r="K414">
        <v>48</v>
      </c>
      <c r="L414">
        <v>16</v>
      </c>
      <c r="M414">
        <v>6.5</v>
      </c>
      <c r="N414">
        <v>2.9</v>
      </c>
      <c r="O414">
        <v>1.4</v>
      </c>
      <c r="P414">
        <v>-0.7</v>
      </c>
      <c r="Q414">
        <v>3.1</v>
      </c>
      <c r="R414">
        <v>12</v>
      </c>
      <c r="S414">
        <v>14</v>
      </c>
      <c r="T414">
        <v>63.1</v>
      </c>
      <c r="U414">
        <v>12.9</v>
      </c>
      <c r="V414" s="162" t="str">
        <f t="shared" si="36"/>
        <v>6</v>
      </c>
      <c r="W414" s="162" t="str">
        <f t="shared" si="37"/>
        <v>-5</v>
      </c>
      <c r="X414" s="70">
        <f t="shared" si="38"/>
        <v>77</v>
      </c>
      <c r="Y414" s="162"/>
    </row>
    <row r="415" spans="1:25" x14ac:dyDescent="0.3">
      <c r="A415">
        <v>414</v>
      </c>
      <c r="B415" t="s">
        <v>319</v>
      </c>
      <c r="C415" t="s">
        <v>113</v>
      </c>
      <c r="D415">
        <v>25</v>
      </c>
      <c r="E415" s="163" t="s">
        <v>785</v>
      </c>
      <c r="F415" s="2">
        <v>201</v>
      </c>
      <c r="G415" s="2" t="s">
        <v>767</v>
      </c>
      <c r="H415" t="s">
        <v>612</v>
      </c>
      <c r="I415" t="s">
        <v>610</v>
      </c>
      <c r="J415" t="s">
        <v>610</v>
      </c>
      <c r="K415" t="s">
        <v>610</v>
      </c>
      <c r="L415">
        <v>13</v>
      </c>
      <c r="M415">
        <v>8.1999999999999993</v>
      </c>
      <c r="N415">
        <v>3</v>
      </c>
      <c r="O415">
        <v>1.6</v>
      </c>
      <c r="P415">
        <v>10</v>
      </c>
      <c r="Q415">
        <v>3.6</v>
      </c>
      <c r="R415">
        <v>19.600000000000001</v>
      </c>
      <c r="S415">
        <v>21.5</v>
      </c>
      <c r="T415">
        <v>64.5</v>
      </c>
      <c r="U415">
        <v>15.7</v>
      </c>
      <c r="V415" s="162" t="str">
        <f t="shared" si="36"/>
        <v>6</v>
      </c>
      <c r="W415" s="162" t="str">
        <f t="shared" si="37"/>
        <v>-4</v>
      </c>
      <c r="X415" s="70">
        <f t="shared" si="38"/>
        <v>76</v>
      </c>
      <c r="Y415" s="162"/>
    </row>
    <row r="416" spans="1:25" x14ac:dyDescent="0.3">
      <c r="A416">
        <v>415</v>
      </c>
      <c r="B416" t="s">
        <v>229</v>
      </c>
      <c r="C416" t="s">
        <v>125</v>
      </c>
      <c r="D416">
        <v>31</v>
      </c>
      <c r="E416" s="163" t="s">
        <v>780</v>
      </c>
      <c r="F416" s="2">
        <v>206</v>
      </c>
      <c r="G416" s="2" t="s">
        <v>681</v>
      </c>
      <c r="H416" t="s">
        <v>612</v>
      </c>
      <c r="I416">
        <v>2012</v>
      </c>
      <c r="J416">
        <v>1</v>
      </c>
      <c r="K416">
        <v>8</v>
      </c>
      <c r="L416">
        <v>15</v>
      </c>
      <c r="M416">
        <v>9.3000000000000007</v>
      </c>
      <c r="N416">
        <v>2.6</v>
      </c>
      <c r="O416">
        <v>1.5</v>
      </c>
      <c r="P416">
        <v>-0.7</v>
      </c>
      <c r="Q416">
        <v>1.6</v>
      </c>
      <c r="R416">
        <v>8.1999999999999993</v>
      </c>
      <c r="S416">
        <v>15.8</v>
      </c>
      <c r="T416">
        <v>56.4</v>
      </c>
      <c r="U416">
        <v>8</v>
      </c>
      <c r="V416" s="162" t="str">
        <f t="shared" si="36"/>
        <v>6</v>
      </c>
      <c r="W416" s="162" t="str">
        <f t="shared" si="37"/>
        <v>-7</v>
      </c>
      <c r="X416" s="70">
        <f t="shared" si="38"/>
        <v>79</v>
      </c>
      <c r="Y416" s="162"/>
    </row>
    <row r="417" spans="1:25" x14ac:dyDescent="0.3">
      <c r="A417">
        <v>416</v>
      </c>
      <c r="B417" t="s">
        <v>118</v>
      </c>
      <c r="C417" t="s">
        <v>119</v>
      </c>
      <c r="D417">
        <v>28</v>
      </c>
      <c r="E417" s="163" t="s">
        <v>789</v>
      </c>
      <c r="F417" s="2">
        <v>190</v>
      </c>
      <c r="G417" s="2" t="s">
        <v>690</v>
      </c>
      <c r="H417" t="s">
        <v>612</v>
      </c>
      <c r="I417">
        <v>2015</v>
      </c>
      <c r="J417">
        <v>1</v>
      </c>
      <c r="K417">
        <v>16</v>
      </c>
      <c r="L417">
        <v>10</v>
      </c>
      <c r="M417">
        <v>21.5</v>
      </c>
      <c r="N417">
        <v>4.8</v>
      </c>
      <c r="O417">
        <v>5.4</v>
      </c>
      <c r="P417">
        <v>-2.8</v>
      </c>
      <c r="Q417">
        <v>3.7</v>
      </c>
      <c r="R417">
        <v>9.3000000000000007</v>
      </c>
      <c r="S417">
        <v>27.6</v>
      </c>
      <c r="T417">
        <v>47.6</v>
      </c>
      <c r="U417">
        <v>22.9</v>
      </c>
      <c r="V417" s="162" t="str">
        <f t="shared" si="36"/>
        <v>6</v>
      </c>
      <c r="W417" s="162" t="str">
        <f t="shared" si="37"/>
        <v>-1</v>
      </c>
      <c r="X417" s="70">
        <f t="shared" si="38"/>
        <v>73</v>
      </c>
      <c r="Y417" s="162"/>
    </row>
    <row r="418" spans="1:25" x14ac:dyDescent="0.3">
      <c r="A418">
        <v>417</v>
      </c>
      <c r="B418" t="s">
        <v>388</v>
      </c>
      <c r="C418" t="s">
        <v>131</v>
      </c>
      <c r="D418">
        <v>23</v>
      </c>
      <c r="E418" s="163" t="s">
        <v>785</v>
      </c>
      <c r="F418" s="2">
        <v>230</v>
      </c>
      <c r="G418" s="2" t="s">
        <v>768</v>
      </c>
      <c r="H418" t="s">
        <v>612</v>
      </c>
      <c r="I418" t="s">
        <v>610</v>
      </c>
      <c r="J418" t="s">
        <v>610</v>
      </c>
      <c r="K418" t="s">
        <v>610</v>
      </c>
      <c r="L418">
        <v>8</v>
      </c>
      <c r="M418">
        <v>2.4</v>
      </c>
      <c r="N418">
        <v>1.9</v>
      </c>
      <c r="O418">
        <v>0.6</v>
      </c>
      <c r="P418">
        <v>-13.9</v>
      </c>
      <c r="Q418">
        <v>5.0999999999999996</v>
      </c>
      <c r="R418">
        <v>9.4</v>
      </c>
      <c r="S418">
        <v>9.5</v>
      </c>
      <c r="T418">
        <v>41.7</v>
      </c>
      <c r="U418">
        <v>6.9</v>
      </c>
      <c r="V418" s="162" t="str">
        <f t="shared" si="36"/>
        <v>6</v>
      </c>
      <c r="W418" s="162" t="str">
        <f t="shared" si="37"/>
        <v>-4</v>
      </c>
      <c r="X418" s="70">
        <f t="shared" si="38"/>
        <v>76</v>
      </c>
      <c r="Y418" s="162"/>
    </row>
    <row r="419" spans="1:25" x14ac:dyDescent="0.3">
      <c r="A419">
        <v>418</v>
      </c>
      <c r="B419" t="s">
        <v>437</v>
      </c>
      <c r="C419" t="s">
        <v>108</v>
      </c>
      <c r="D419">
        <v>34</v>
      </c>
      <c r="E419" s="163" t="s">
        <v>774</v>
      </c>
      <c r="F419" s="2">
        <v>235</v>
      </c>
      <c r="G419" s="2" t="s">
        <v>729</v>
      </c>
      <c r="H419" t="s">
        <v>612</v>
      </c>
      <c r="I419">
        <v>2007</v>
      </c>
      <c r="J419">
        <v>1</v>
      </c>
      <c r="K419">
        <v>12</v>
      </c>
      <c r="L419">
        <v>13</v>
      </c>
      <c r="M419">
        <v>4.2</v>
      </c>
      <c r="N419">
        <v>3.4</v>
      </c>
      <c r="O419">
        <v>1.5</v>
      </c>
      <c r="P419">
        <v>0</v>
      </c>
      <c r="Q419">
        <v>10.4</v>
      </c>
      <c r="R419">
        <v>12.6</v>
      </c>
      <c r="S419">
        <v>12.1</v>
      </c>
      <c r="T419">
        <v>55.7</v>
      </c>
      <c r="U419">
        <v>13.7</v>
      </c>
      <c r="V419" s="162" t="str">
        <f t="shared" si="36"/>
        <v>6</v>
      </c>
      <c r="W419" s="162" t="str">
        <f t="shared" si="37"/>
        <v>-8</v>
      </c>
      <c r="X419" s="70">
        <f t="shared" si="38"/>
        <v>80</v>
      </c>
      <c r="Y419" s="162"/>
    </row>
    <row r="420" spans="1:25" x14ac:dyDescent="0.3">
      <c r="A420">
        <v>419</v>
      </c>
      <c r="B420" t="s">
        <v>492</v>
      </c>
      <c r="C420" t="s">
        <v>90</v>
      </c>
      <c r="D420">
        <v>30</v>
      </c>
      <c r="E420" s="163" t="s">
        <v>780</v>
      </c>
      <c r="F420" s="2">
        <v>219</v>
      </c>
      <c r="G420" s="2" t="s">
        <v>623</v>
      </c>
      <c r="H420" t="s">
        <v>705</v>
      </c>
      <c r="I420">
        <v>2014</v>
      </c>
      <c r="J420">
        <v>2</v>
      </c>
      <c r="K420">
        <v>51</v>
      </c>
      <c r="L420">
        <v>8</v>
      </c>
      <c r="M420">
        <v>0</v>
      </c>
      <c r="N420">
        <v>0.9</v>
      </c>
      <c r="O420">
        <v>0.3</v>
      </c>
      <c r="P420">
        <v>-7.2</v>
      </c>
      <c r="Q420">
        <v>10</v>
      </c>
      <c r="R420">
        <v>25</v>
      </c>
      <c r="S420">
        <v>6.3</v>
      </c>
      <c r="T420">
        <v>0</v>
      </c>
      <c r="U420">
        <v>15.4</v>
      </c>
      <c r="V420" s="162" t="str">
        <f t="shared" si="36"/>
        <v>6</v>
      </c>
      <c r="W420" s="162" t="str">
        <f t="shared" si="37"/>
        <v>-7</v>
      </c>
      <c r="X420" s="70">
        <f t="shared" si="38"/>
        <v>79</v>
      </c>
      <c r="Y420" s="162"/>
    </row>
    <row r="421" spans="1:25" x14ac:dyDescent="0.3">
      <c r="A421">
        <v>420</v>
      </c>
      <c r="B421" t="s">
        <v>317</v>
      </c>
      <c r="C421" t="s">
        <v>119</v>
      </c>
      <c r="D421">
        <v>21</v>
      </c>
      <c r="E421" s="163" t="s">
        <v>777</v>
      </c>
      <c r="F421" s="2">
        <v>175</v>
      </c>
      <c r="G421" s="2" t="s">
        <v>623</v>
      </c>
      <c r="H421" t="s">
        <v>697</v>
      </c>
      <c r="I421">
        <v>2020</v>
      </c>
      <c r="J421">
        <v>2</v>
      </c>
      <c r="K421">
        <v>34</v>
      </c>
      <c r="L421">
        <v>16</v>
      </c>
      <c r="M421">
        <v>4.5999999999999996</v>
      </c>
      <c r="N421">
        <v>2.2000000000000002</v>
      </c>
      <c r="O421">
        <v>2.1</v>
      </c>
      <c r="P421">
        <v>-14.4</v>
      </c>
      <c r="Q421">
        <v>0.4</v>
      </c>
      <c r="R421">
        <v>13.9</v>
      </c>
      <c r="S421">
        <v>13.1</v>
      </c>
      <c r="T421">
        <v>62.1</v>
      </c>
      <c r="U421">
        <v>21.9</v>
      </c>
      <c r="V421" s="162" t="str">
        <f t="shared" si="36"/>
        <v>6</v>
      </c>
      <c r="W421" s="162" t="str">
        <f t="shared" si="37"/>
        <v>-5</v>
      </c>
      <c r="X421" s="70">
        <f t="shared" si="38"/>
        <v>77</v>
      </c>
      <c r="Y421" s="162"/>
    </row>
    <row r="422" spans="1:25" x14ac:dyDescent="0.3">
      <c r="A422">
        <v>421</v>
      </c>
      <c r="B422" t="s">
        <v>431</v>
      </c>
      <c r="C422" t="s">
        <v>88</v>
      </c>
      <c r="D422">
        <v>27</v>
      </c>
      <c r="E422" s="163" t="s">
        <v>780</v>
      </c>
      <c r="F422" s="2">
        <v>212</v>
      </c>
      <c r="G422" s="2" t="s">
        <v>659</v>
      </c>
      <c r="H422" t="s">
        <v>612</v>
      </c>
      <c r="I422" t="s">
        <v>610</v>
      </c>
      <c r="J422" t="s">
        <v>610</v>
      </c>
      <c r="K422" t="s">
        <v>610</v>
      </c>
      <c r="L422">
        <v>3</v>
      </c>
      <c r="M422">
        <v>0.7</v>
      </c>
      <c r="N422">
        <v>1</v>
      </c>
      <c r="O422">
        <v>0.3</v>
      </c>
      <c r="P422">
        <v>32.5</v>
      </c>
      <c r="Q422">
        <v>0</v>
      </c>
      <c r="R422">
        <v>17.600000000000001</v>
      </c>
      <c r="S422">
        <v>3.6</v>
      </c>
      <c r="T422">
        <v>113.6</v>
      </c>
      <c r="U422">
        <v>11.1</v>
      </c>
      <c r="V422" s="162" t="str">
        <f t="shared" si="36"/>
        <v>6</v>
      </c>
      <c r="W422" s="162" t="str">
        <f t="shared" si="37"/>
        <v>-7</v>
      </c>
      <c r="X422" s="70">
        <f t="shared" si="38"/>
        <v>79</v>
      </c>
      <c r="Y422" s="162"/>
    </row>
    <row r="423" spans="1:25" x14ac:dyDescent="0.3">
      <c r="A423">
        <v>422</v>
      </c>
      <c r="B423" t="s">
        <v>589</v>
      </c>
      <c r="C423" t="s">
        <v>110</v>
      </c>
      <c r="D423">
        <v>25</v>
      </c>
      <c r="E423" s="163" t="s">
        <v>776</v>
      </c>
      <c r="F423" s="2">
        <v>248</v>
      </c>
      <c r="G423" s="2" t="s">
        <v>696</v>
      </c>
      <c r="H423" t="s">
        <v>612</v>
      </c>
      <c r="I423">
        <v>2017</v>
      </c>
      <c r="J423">
        <v>2</v>
      </c>
      <c r="K423">
        <v>42</v>
      </c>
      <c r="L423">
        <v>1</v>
      </c>
      <c r="M423">
        <v>8</v>
      </c>
      <c r="N423">
        <v>5</v>
      </c>
      <c r="O423">
        <v>0</v>
      </c>
      <c r="P423">
        <v>35.5</v>
      </c>
      <c r="Q423">
        <v>0</v>
      </c>
      <c r="R423">
        <v>35.700000000000003</v>
      </c>
      <c r="S423">
        <v>21.4</v>
      </c>
      <c r="T423">
        <v>66.7</v>
      </c>
      <c r="U423">
        <v>0</v>
      </c>
      <c r="V423" s="162" t="str">
        <f t="shared" si="36"/>
        <v>6</v>
      </c>
      <c r="W423" s="162" t="str">
        <f t="shared" si="37"/>
        <v>10</v>
      </c>
      <c r="X423" s="70">
        <f t="shared" si="38"/>
        <v>82</v>
      </c>
      <c r="Y423" s="162"/>
    </row>
    <row r="424" spans="1:25" x14ac:dyDescent="0.3">
      <c r="A424">
        <v>423</v>
      </c>
      <c r="B424" t="s">
        <v>186</v>
      </c>
      <c r="C424" t="s">
        <v>88</v>
      </c>
      <c r="D424">
        <v>30</v>
      </c>
      <c r="E424" s="163" t="s">
        <v>777</v>
      </c>
      <c r="F424" s="2">
        <v>205</v>
      </c>
      <c r="G424" s="2" t="s">
        <v>656</v>
      </c>
      <c r="H424" t="s">
        <v>612</v>
      </c>
      <c r="I424">
        <v>2013</v>
      </c>
      <c r="J424">
        <v>1</v>
      </c>
      <c r="K424">
        <v>24</v>
      </c>
      <c r="L424">
        <v>14</v>
      </c>
      <c r="M424">
        <v>12.1</v>
      </c>
      <c r="N424">
        <v>2.2000000000000002</v>
      </c>
      <c r="O424">
        <v>2.2999999999999998</v>
      </c>
      <c r="P424">
        <v>6.7</v>
      </c>
      <c r="Q424">
        <v>0.6</v>
      </c>
      <c r="R424">
        <v>8.5</v>
      </c>
      <c r="S424">
        <v>22.9</v>
      </c>
      <c r="T424">
        <v>50</v>
      </c>
      <c r="U424">
        <v>14.5</v>
      </c>
      <c r="V424" s="162" t="str">
        <f t="shared" si="36"/>
        <v>6</v>
      </c>
      <c r="W424" s="162" t="str">
        <f t="shared" si="37"/>
        <v>-5</v>
      </c>
      <c r="X424" s="70">
        <f t="shared" si="38"/>
        <v>77</v>
      </c>
      <c r="Y424" s="162"/>
    </row>
    <row r="425" spans="1:25" x14ac:dyDescent="0.3">
      <c r="A425">
        <v>424</v>
      </c>
      <c r="B425" t="s">
        <v>207</v>
      </c>
      <c r="C425" t="s">
        <v>106</v>
      </c>
      <c r="D425">
        <v>30</v>
      </c>
      <c r="E425" s="163" t="s">
        <v>780</v>
      </c>
      <c r="F425" s="2">
        <v>226</v>
      </c>
      <c r="G425" s="2" t="s">
        <v>618</v>
      </c>
      <c r="H425" t="s">
        <v>612</v>
      </c>
      <c r="I425">
        <v>2011</v>
      </c>
      <c r="J425">
        <v>1</v>
      </c>
      <c r="K425">
        <v>19</v>
      </c>
      <c r="L425">
        <v>14</v>
      </c>
      <c r="M425">
        <v>14.7</v>
      </c>
      <c r="N425">
        <v>6.2</v>
      </c>
      <c r="O425">
        <v>2.9</v>
      </c>
      <c r="P425">
        <v>1.9</v>
      </c>
      <c r="Q425">
        <v>3.2</v>
      </c>
      <c r="R425">
        <v>15.6</v>
      </c>
      <c r="S425">
        <v>18.3</v>
      </c>
      <c r="T425">
        <v>56.9</v>
      </c>
      <c r="U425">
        <v>13.2</v>
      </c>
      <c r="V425" s="162" t="str">
        <f t="shared" si="36"/>
        <v>6</v>
      </c>
      <c r="W425" s="162" t="str">
        <f t="shared" si="37"/>
        <v>-7</v>
      </c>
      <c r="X425" s="70">
        <f t="shared" si="38"/>
        <v>79</v>
      </c>
      <c r="Y425" s="162"/>
    </row>
    <row r="426" spans="1:25" x14ac:dyDescent="0.3">
      <c r="A426">
        <v>425</v>
      </c>
      <c r="B426" t="s">
        <v>85</v>
      </c>
      <c r="C426" t="s">
        <v>30</v>
      </c>
      <c r="D426">
        <v>24</v>
      </c>
      <c r="E426" s="163" t="s">
        <v>779</v>
      </c>
      <c r="F426" s="2">
        <v>248</v>
      </c>
      <c r="G426" s="2" t="s">
        <v>659</v>
      </c>
      <c r="H426" t="s">
        <v>612</v>
      </c>
      <c r="I426">
        <v>2017</v>
      </c>
      <c r="J426">
        <v>1</v>
      </c>
      <c r="K426">
        <v>28</v>
      </c>
      <c r="L426">
        <v>5</v>
      </c>
      <c r="M426">
        <v>1</v>
      </c>
      <c r="N426">
        <v>1.2</v>
      </c>
      <c r="O426">
        <v>0</v>
      </c>
      <c r="P426">
        <v>-10.4</v>
      </c>
      <c r="Q426">
        <v>7.7</v>
      </c>
      <c r="R426">
        <v>35.700000000000003</v>
      </c>
      <c r="S426">
        <v>10</v>
      </c>
      <c r="T426">
        <v>86.8</v>
      </c>
      <c r="U426">
        <v>0</v>
      </c>
      <c r="V426" s="162" t="str">
        <f t="shared" si="36"/>
        <v>6</v>
      </c>
      <c r="W426" s="162" t="str">
        <f t="shared" si="37"/>
        <v>11</v>
      </c>
      <c r="X426" s="70">
        <f t="shared" si="38"/>
        <v>83</v>
      </c>
      <c r="Y426" s="162"/>
    </row>
    <row r="427" spans="1:25" x14ac:dyDescent="0.3">
      <c r="A427">
        <v>426</v>
      </c>
      <c r="B427" t="s">
        <v>79</v>
      </c>
      <c r="C427" t="s">
        <v>71</v>
      </c>
      <c r="D427">
        <v>31</v>
      </c>
      <c r="E427" s="163" t="s">
        <v>780</v>
      </c>
      <c r="F427" s="2">
        <v>221</v>
      </c>
      <c r="G427" s="2" t="s">
        <v>769</v>
      </c>
      <c r="H427" t="s">
        <v>612</v>
      </c>
      <c r="I427" t="s">
        <v>610</v>
      </c>
      <c r="J427" t="s">
        <v>610</v>
      </c>
      <c r="K427" t="s">
        <v>610</v>
      </c>
      <c r="L427">
        <v>15</v>
      </c>
      <c r="M427">
        <v>7.2</v>
      </c>
      <c r="N427">
        <v>4.7</v>
      </c>
      <c r="O427">
        <v>1.5</v>
      </c>
      <c r="P427">
        <v>-4.5</v>
      </c>
      <c r="Q427">
        <v>8.1</v>
      </c>
      <c r="R427">
        <v>14.2</v>
      </c>
      <c r="S427">
        <v>12.9</v>
      </c>
      <c r="T427">
        <v>62.1</v>
      </c>
      <c r="U427">
        <v>9.8000000000000007</v>
      </c>
      <c r="V427" s="162" t="str">
        <f t="shared" si="36"/>
        <v>6</v>
      </c>
      <c r="W427" s="162" t="str">
        <f t="shared" si="37"/>
        <v>-7</v>
      </c>
      <c r="X427" s="70">
        <f t="shared" si="38"/>
        <v>79</v>
      </c>
      <c r="Y427" s="162"/>
    </row>
    <row r="428" spans="1:25" x14ac:dyDescent="0.3">
      <c r="A428">
        <v>427</v>
      </c>
      <c r="B428" t="s">
        <v>103</v>
      </c>
      <c r="C428" t="s">
        <v>104</v>
      </c>
      <c r="D428">
        <v>24</v>
      </c>
      <c r="E428" s="163" t="s">
        <v>789</v>
      </c>
      <c r="F428" s="2">
        <v>164</v>
      </c>
      <c r="G428" s="2" t="s">
        <v>636</v>
      </c>
      <c r="H428" t="s">
        <v>612</v>
      </c>
      <c r="I428">
        <v>2018</v>
      </c>
      <c r="J428">
        <v>1</v>
      </c>
      <c r="K428">
        <v>5</v>
      </c>
      <c r="L428">
        <v>14</v>
      </c>
      <c r="M428">
        <v>26.9</v>
      </c>
      <c r="N428">
        <v>3.3</v>
      </c>
      <c r="O428">
        <v>9.3000000000000007</v>
      </c>
      <c r="P428">
        <v>1.9</v>
      </c>
      <c r="Q428">
        <v>2.2999999999999998</v>
      </c>
      <c r="R428">
        <v>6.4</v>
      </c>
      <c r="S428">
        <v>34.1</v>
      </c>
      <c r="T428">
        <v>51.6</v>
      </c>
      <c r="U428">
        <v>38.700000000000003</v>
      </c>
      <c r="V428" s="162" t="str">
        <f t="shared" si="36"/>
        <v>6</v>
      </c>
      <c r="W428" s="162" t="str">
        <f t="shared" si="37"/>
        <v>-1</v>
      </c>
      <c r="X428" s="70">
        <f t="shared" si="38"/>
        <v>73</v>
      </c>
      <c r="Y428" s="162"/>
    </row>
    <row r="429" spans="1:25" x14ac:dyDescent="0.3">
      <c r="A429">
        <v>428</v>
      </c>
      <c r="B429" t="s">
        <v>210</v>
      </c>
      <c r="C429" t="s">
        <v>116</v>
      </c>
      <c r="D429">
        <v>22</v>
      </c>
      <c r="E429" s="163" t="s">
        <v>789</v>
      </c>
      <c r="F429" s="2">
        <v>185</v>
      </c>
      <c r="G429" s="2" t="s">
        <v>613</v>
      </c>
      <c r="H429" t="s">
        <v>612</v>
      </c>
      <c r="I429">
        <v>2020</v>
      </c>
      <c r="J429">
        <v>2</v>
      </c>
      <c r="K429">
        <v>41</v>
      </c>
      <c r="L429">
        <v>15</v>
      </c>
      <c r="M429">
        <v>11.8</v>
      </c>
      <c r="N429">
        <v>3.5</v>
      </c>
      <c r="O429">
        <v>6.7</v>
      </c>
      <c r="P429">
        <v>-3.9</v>
      </c>
      <c r="Q429">
        <v>2</v>
      </c>
      <c r="R429">
        <v>9.8000000000000007</v>
      </c>
      <c r="S429">
        <v>18.5</v>
      </c>
      <c r="T429">
        <v>51.2</v>
      </c>
      <c r="U429">
        <v>29.5</v>
      </c>
      <c r="V429" s="162" t="str">
        <f t="shared" si="36"/>
        <v>6</v>
      </c>
      <c r="W429" s="162" t="str">
        <f t="shared" si="37"/>
        <v>-1</v>
      </c>
      <c r="X429" s="70">
        <f t="shared" si="38"/>
        <v>73</v>
      </c>
      <c r="Y429" s="162"/>
    </row>
    <row r="430" spans="1:25" x14ac:dyDescent="0.3">
      <c r="A430">
        <v>429</v>
      </c>
      <c r="B430" t="s">
        <v>211</v>
      </c>
      <c r="C430" t="s">
        <v>98</v>
      </c>
      <c r="D430">
        <v>21</v>
      </c>
      <c r="E430" s="163" t="s">
        <v>784</v>
      </c>
      <c r="F430" s="2">
        <v>178</v>
      </c>
      <c r="G430" s="2" t="s">
        <v>620</v>
      </c>
      <c r="H430" t="s">
        <v>612</v>
      </c>
      <c r="I430">
        <v>2021</v>
      </c>
      <c r="J430">
        <v>1</v>
      </c>
      <c r="K430">
        <v>18</v>
      </c>
      <c r="L430">
        <v>13</v>
      </c>
      <c r="M430">
        <v>11.1</v>
      </c>
      <c r="N430">
        <v>3.1</v>
      </c>
      <c r="O430">
        <v>2.2000000000000002</v>
      </c>
      <c r="P430">
        <v>3.5</v>
      </c>
      <c r="Q430">
        <v>2.8</v>
      </c>
      <c r="R430">
        <v>9.4</v>
      </c>
      <c r="S430">
        <v>20.2</v>
      </c>
      <c r="T430">
        <v>50</v>
      </c>
      <c r="U430">
        <v>12.5</v>
      </c>
      <c r="V430" s="162" t="str">
        <f t="shared" si="36"/>
        <v>6</v>
      </c>
      <c r="W430" s="162" t="str">
        <f t="shared" si="37"/>
        <v>-3</v>
      </c>
      <c r="X430" s="70">
        <f t="shared" si="38"/>
        <v>75</v>
      </c>
      <c r="Y430" s="162"/>
    </row>
    <row r="431" spans="1:25" x14ac:dyDescent="0.3">
      <c r="A431">
        <v>430</v>
      </c>
      <c r="B431" t="s">
        <v>559</v>
      </c>
      <c r="C431" t="s">
        <v>96</v>
      </c>
      <c r="D431">
        <v>22</v>
      </c>
      <c r="E431" s="163" t="s">
        <v>774</v>
      </c>
      <c r="F431" s="2">
        <v>237</v>
      </c>
      <c r="G431" s="2" t="s">
        <v>638</v>
      </c>
      <c r="H431" t="s">
        <v>612</v>
      </c>
      <c r="I431" t="s">
        <v>610</v>
      </c>
      <c r="J431" t="s">
        <v>610</v>
      </c>
      <c r="K431" t="s">
        <v>610</v>
      </c>
      <c r="L431">
        <v>6</v>
      </c>
      <c r="M431">
        <v>4.8</v>
      </c>
      <c r="N431">
        <v>3</v>
      </c>
      <c r="O431">
        <v>2.2999999999999998</v>
      </c>
      <c r="P431">
        <v>-0.5</v>
      </c>
      <c r="Q431">
        <v>3.2</v>
      </c>
      <c r="R431">
        <v>13.9</v>
      </c>
      <c r="S431">
        <v>15.1</v>
      </c>
      <c r="T431">
        <v>57.1</v>
      </c>
      <c r="U431">
        <v>23.7</v>
      </c>
      <c r="V431" s="162" t="str">
        <f t="shared" si="36"/>
        <v>6</v>
      </c>
      <c r="W431" s="162" t="str">
        <f t="shared" si="37"/>
        <v>-8</v>
      </c>
      <c r="X431" s="70">
        <f t="shared" si="38"/>
        <v>80</v>
      </c>
      <c r="Y431" s="162"/>
    </row>
    <row r="432" spans="1:25" x14ac:dyDescent="0.3">
      <c r="A432">
        <v>431</v>
      </c>
      <c r="B432" t="s">
        <v>493</v>
      </c>
      <c r="C432" t="s">
        <v>104</v>
      </c>
      <c r="D432">
        <v>24</v>
      </c>
      <c r="E432" s="163" t="s">
        <v>785</v>
      </c>
      <c r="F432" s="2">
        <v>210</v>
      </c>
      <c r="G432" s="2" t="s">
        <v>688</v>
      </c>
      <c r="H432" t="s">
        <v>612</v>
      </c>
      <c r="I432" t="s">
        <v>610</v>
      </c>
      <c r="J432" t="s">
        <v>610</v>
      </c>
      <c r="K432" t="s">
        <v>610</v>
      </c>
      <c r="L432">
        <v>5</v>
      </c>
      <c r="M432">
        <v>0</v>
      </c>
      <c r="N432">
        <v>0.4</v>
      </c>
      <c r="O432">
        <v>1</v>
      </c>
      <c r="P432">
        <v>-21.6</v>
      </c>
      <c r="Q432">
        <v>0</v>
      </c>
      <c r="R432">
        <v>13.3</v>
      </c>
      <c r="S432">
        <v>6.8</v>
      </c>
      <c r="T432">
        <v>0</v>
      </c>
      <c r="U432">
        <v>35.700000000000003</v>
      </c>
      <c r="V432" s="162" t="str">
        <f t="shared" si="36"/>
        <v>6</v>
      </c>
      <c r="W432" s="162" t="str">
        <f t="shared" si="37"/>
        <v>-4</v>
      </c>
      <c r="X432" s="70">
        <f t="shared" si="38"/>
        <v>76</v>
      </c>
      <c r="Y432" s="162"/>
    </row>
    <row r="433" spans="1:25" x14ac:dyDescent="0.3">
      <c r="A433">
        <v>432</v>
      </c>
      <c r="B433" t="s">
        <v>399</v>
      </c>
      <c r="C433" t="s">
        <v>146</v>
      </c>
      <c r="D433">
        <v>23</v>
      </c>
      <c r="E433" s="163" t="s">
        <v>782</v>
      </c>
      <c r="F433" s="2">
        <v>180</v>
      </c>
      <c r="G433" s="2" t="s">
        <v>770</v>
      </c>
      <c r="H433" t="s">
        <v>612</v>
      </c>
      <c r="I433" t="s">
        <v>610</v>
      </c>
      <c r="J433" t="s">
        <v>610</v>
      </c>
      <c r="K433" t="s">
        <v>610</v>
      </c>
      <c r="L433">
        <v>1</v>
      </c>
      <c r="M433">
        <v>3</v>
      </c>
      <c r="N433">
        <v>0</v>
      </c>
      <c r="O433">
        <v>0</v>
      </c>
      <c r="P433">
        <v>-33.299999999999997</v>
      </c>
      <c r="Q433">
        <v>0</v>
      </c>
      <c r="R433">
        <v>0</v>
      </c>
      <c r="S433">
        <v>16.7</v>
      </c>
      <c r="T433">
        <v>150</v>
      </c>
      <c r="U433">
        <v>0</v>
      </c>
      <c r="V433" s="162" t="str">
        <f t="shared" si="36"/>
        <v>6</v>
      </c>
      <c r="W433" s="162" t="str">
        <f t="shared" si="37"/>
        <v>-0</v>
      </c>
      <c r="X433" s="70">
        <f t="shared" si="38"/>
        <v>72</v>
      </c>
      <c r="Y433" s="162"/>
    </row>
    <row r="434" spans="1:25" x14ac:dyDescent="0.3">
      <c r="A434">
        <v>433</v>
      </c>
      <c r="B434" t="s">
        <v>494</v>
      </c>
      <c r="C434" t="s">
        <v>157</v>
      </c>
      <c r="D434">
        <v>19</v>
      </c>
      <c r="E434" s="163" t="s">
        <v>785</v>
      </c>
      <c r="F434" s="2">
        <v>221</v>
      </c>
      <c r="G434" s="2" t="s">
        <v>613</v>
      </c>
      <c r="H434" t="s">
        <v>612</v>
      </c>
      <c r="I434">
        <v>2022</v>
      </c>
      <c r="J434">
        <v>2</v>
      </c>
      <c r="K434">
        <v>42</v>
      </c>
      <c r="L434">
        <v>1</v>
      </c>
      <c r="M434">
        <v>0</v>
      </c>
      <c r="N434">
        <v>1</v>
      </c>
      <c r="O434">
        <v>0</v>
      </c>
      <c r="P434">
        <v>-66.7</v>
      </c>
      <c r="Q434">
        <v>0</v>
      </c>
      <c r="R434">
        <v>50</v>
      </c>
      <c r="S434">
        <v>33.299999999999997</v>
      </c>
      <c r="T434">
        <v>0</v>
      </c>
      <c r="U434">
        <v>0</v>
      </c>
      <c r="V434" s="162" t="str">
        <f t="shared" si="36"/>
        <v>6</v>
      </c>
      <c r="W434" s="162" t="str">
        <f t="shared" si="37"/>
        <v>-4</v>
      </c>
      <c r="X434" s="70">
        <f t="shared" si="38"/>
        <v>76</v>
      </c>
      <c r="Y434" s="162"/>
    </row>
    <row r="435" spans="1:25" x14ac:dyDescent="0.3">
      <c r="A435">
        <v>434</v>
      </c>
      <c r="B435" t="s">
        <v>318</v>
      </c>
      <c r="C435" t="s">
        <v>113</v>
      </c>
      <c r="D435">
        <v>27</v>
      </c>
      <c r="E435" s="163" t="s">
        <v>778</v>
      </c>
      <c r="F435" s="2">
        <v>234</v>
      </c>
      <c r="G435" s="2" t="s">
        <v>632</v>
      </c>
      <c r="H435" t="s">
        <v>609</v>
      </c>
      <c r="I435">
        <v>2015</v>
      </c>
      <c r="J435">
        <v>1</v>
      </c>
      <c r="K435">
        <v>12</v>
      </c>
      <c r="L435">
        <v>12</v>
      </c>
      <c r="M435">
        <v>7.2</v>
      </c>
      <c r="N435">
        <v>2.8</v>
      </c>
      <c r="O435">
        <v>0.8</v>
      </c>
      <c r="P435">
        <v>3.6</v>
      </c>
      <c r="Q435">
        <v>5.7</v>
      </c>
      <c r="R435">
        <v>14.1</v>
      </c>
      <c r="S435">
        <v>20.6</v>
      </c>
      <c r="T435">
        <v>54.7</v>
      </c>
      <c r="U435">
        <v>7.5</v>
      </c>
      <c r="V435" s="162" t="str">
        <f t="shared" si="36"/>
        <v>6</v>
      </c>
      <c r="W435" s="162" t="str">
        <f t="shared" si="37"/>
        <v>-9</v>
      </c>
      <c r="X435" s="70">
        <f t="shared" si="38"/>
        <v>81</v>
      </c>
      <c r="Y435" s="162"/>
    </row>
    <row r="436" spans="1:25" x14ac:dyDescent="0.3">
      <c r="A436">
        <v>435</v>
      </c>
      <c r="B436" t="s">
        <v>183</v>
      </c>
      <c r="C436" t="s">
        <v>129</v>
      </c>
      <c r="D436">
        <v>22</v>
      </c>
      <c r="E436" s="163" t="s">
        <v>774</v>
      </c>
      <c r="F436" s="2">
        <v>206</v>
      </c>
      <c r="G436" s="2" t="s">
        <v>634</v>
      </c>
      <c r="H436" t="s">
        <v>612</v>
      </c>
      <c r="I436">
        <v>2021</v>
      </c>
      <c r="J436">
        <v>1</v>
      </c>
      <c r="K436">
        <v>17</v>
      </c>
      <c r="L436">
        <v>16</v>
      </c>
      <c r="M436">
        <v>11.3</v>
      </c>
      <c r="N436">
        <v>4.4000000000000004</v>
      </c>
      <c r="O436">
        <v>1.3</v>
      </c>
      <c r="P436">
        <v>3.9</v>
      </c>
      <c r="Q436">
        <v>4.2</v>
      </c>
      <c r="R436">
        <v>12.3</v>
      </c>
      <c r="S436">
        <v>14</v>
      </c>
      <c r="T436">
        <v>65.7</v>
      </c>
      <c r="U436">
        <v>6.5</v>
      </c>
      <c r="V436" s="162" t="str">
        <f t="shared" si="36"/>
        <v>6</v>
      </c>
      <c r="W436" s="162" t="str">
        <f t="shared" si="37"/>
        <v>-8</v>
      </c>
      <c r="X436" s="70">
        <f t="shared" si="38"/>
        <v>80</v>
      </c>
      <c r="Y436" s="162"/>
    </row>
    <row r="437" spans="1:25" x14ac:dyDescent="0.3">
      <c r="A437">
        <v>436</v>
      </c>
      <c r="B437" t="s">
        <v>290</v>
      </c>
      <c r="C437" t="s">
        <v>110</v>
      </c>
      <c r="D437">
        <v>23</v>
      </c>
      <c r="E437" s="163" t="s">
        <v>780</v>
      </c>
      <c r="F437" s="2">
        <v>215</v>
      </c>
      <c r="G437" s="2" t="s">
        <v>644</v>
      </c>
      <c r="H437" t="s">
        <v>612</v>
      </c>
      <c r="I437">
        <v>2018</v>
      </c>
      <c r="J437">
        <v>1</v>
      </c>
      <c r="K437">
        <v>15</v>
      </c>
      <c r="L437">
        <v>12</v>
      </c>
      <c r="M437">
        <v>9.3000000000000007</v>
      </c>
      <c r="N437">
        <v>4.8</v>
      </c>
      <c r="O437">
        <v>0.8</v>
      </c>
      <c r="P437">
        <v>-5</v>
      </c>
      <c r="Q437">
        <v>3.1</v>
      </c>
      <c r="R437">
        <v>14.7</v>
      </c>
      <c r="S437">
        <v>14.6</v>
      </c>
      <c r="T437">
        <v>55.5</v>
      </c>
      <c r="U437">
        <v>4.2</v>
      </c>
      <c r="V437" s="162" t="str">
        <f t="shared" si="36"/>
        <v>6</v>
      </c>
      <c r="W437" s="162" t="str">
        <f t="shared" si="37"/>
        <v>-7</v>
      </c>
      <c r="X437" s="70">
        <f t="shared" si="38"/>
        <v>79</v>
      </c>
      <c r="Y437" s="162"/>
    </row>
    <row r="438" spans="1:25" x14ac:dyDescent="0.3">
      <c r="A438">
        <v>437</v>
      </c>
      <c r="B438" t="s">
        <v>357</v>
      </c>
      <c r="C438" t="s">
        <v>100</v>
      </c>
      <c r="D438">
        <v>25</v>
      </c>
      <c r="E438" s="163" t="s">
        <v>777</v>
      </c>
      <c r="F438" s="2">
        <v>195</v>
      </c>
      <c r="G438" s="2" t="s">
        <v>634</v>
      </c>
      <c r="H438" t="s">
        <v>612</v>
      </c>
      <c r="I438">
        <v>2019</v>
      </c>
      <c r="J438">
        <v>1</v>
      </c>
      <c r="K438">
        <v>24</v>
      </c>
      <c r="L438">
        <v>8</v>
      </c>
      <c r="M438">
        <v>6</v>
      </c>
      <c r="N438">
        <v>1</v>
      </c>
      <c r="O438">
        <v>1.9</v>
      </c>
      <c r="P438">
        <v>-16.3</v>
      </c>
      <c r="Q438">
        <v>0.8</v>
      </c>
      <c r="R438">
        <v>5.7</v>
      </c>
      <c r="S438">
        <v>12.7</v>
      </c>
      <c r="T438">
        <v>69.8</v>
      </c>
      <c r="U438">
        <v>20.5</v>
      </c>
      <c r="V438" s="162" t="str">
        <f t="shared" si="36"/>
        <v>6</v>
      </c>
      <c r="W438" s="162" t="str">
        <f t="shared" si="37"/>
        <v>-5</v>
      </c>
      <c r="X438" s="70">
        <f t="shared" si="38"/>
        <v>77</v>
      </c>
      <c r="Y438" s="162"/>
    </row>
    <row r="439" spans="1:25" x14ac:dyDescent="0.3">
      <c r="A439">
        <v>438</v>
      </c>
      <c r="B439" t="s">
        <v>579</v>
      </c>
      <c r="C439" t="s">
        <v>146</v>
      </c>
      <c r="D439">
        <v>21</v>
      </c>
      <c r="E439" s="163" t="s">
        <v>784</v>
      </c>
      <c r="F439" s="2">
        <v>195</v>
      </c>
      <c r="G439" s="2" t="s">
        <v>632</v>
      </c>
      <c r="H439" t="s">
        <v>612</v>
      </c>
      <c r="I439">
        <v>2022</v>
      </c>
      <c r="J439">
        <v>1</v>
      </c>
      <c r="K439">
        <v>29</v>
      </c>
      <c r="L439">
        <v>1</v>
      </c>
      <c r="M439">
        <v>1</v>
      </c>
      <c r="N439">
        <v>0</v>
      </c>
      <c r="O439">
        <v>0</v>
      </c>
      <c r="P439">
        <v>66.7</v>
      </c>
      <c r="Q439">
        <v>0</v>
      </c>
      <c r="R439">
        <v>0</v>
      </c>
      <c r="S439">
        <v>9.1</v>
      </c>
      <c r="T439">
        <v>56.8</v>
      </c>
      <c r="U439">
        <v>0</v>
      </c>
      <c r="V439" s="162" t="str">
        <f t="shared" si="36"/>
        <v>6</v>
      </c>
      <c r="W439" s="162" t="str">
        <f t="shared" si="37"/>
        <v>-3</v>
      </c>
      <c r="X439" s="70">
        <f t="shared" si="38"/>
        <v>75</v>
      </c>
      <c r="Y439" s="162"/>
    </row>
    <row r="440" spans="1:25" x14ac:dyDescent="0.3">
      <c r="A440">
        <v>439</v>
      </c>
      <c r="B440" t="s">
        <v>263</v>
      </c>
      <c r="C440" t="s">
        <v>88</v>
      </c>
      <c r="D440">
        <v>26</v>
      </c>
      <c r="E440" s="163" t="s">
        <v>785</v>
      </c>
      <c r="F440" s="2">
        <v>180</v>
      </c>
      <c r="G440" s="2" t="s">
        <v>644</v>
      </c>
      <c r="H440" t="s">
        <v>612</v>
      </c>
      <c r="I440">
        <v>2017</v>
      </c>
      <c r="J440">
        <v>2</v>
      </c>
      <c r="K440">
        <v>41</v>
      </c>
      <c r="L440">
        <v>1</v>
      </c>
      <c r="M440">
        <v>9</v>
      </c>
      <c r="N440">
        <v>2</v>
      </c>
      <c r="O440">
        <v>0</v>
      </c>
      <c r="P440">
        <v>10</v>
      </c>
      <c r="Q440">
        <v>20</v>
      </c>
      <c r="R440">
        <v>20</v>
      </c>
      <c r="S440">
        <v>30.8</v>
      </c>
      <c r="T440">
        <v>112.5</v>
      </c>
      <c r="U440">
        <v>0</v>
      </c>
      <c r="V440" s="162" t="str">
        <f t="shared" si="36"/>
        <v>6</v>
      </c>
      <c r="W440" s="162" t="str">
        <f t="shared" si="37"/>
        <v>-4</v>
      </c>
      <c r="X440" s="70">
        <f t="shared" si="38"/>
        <v>76</v>
      </c>
      <c r="Y440" s="162"/>
    </row>
    <row r="441" spans="1:25" x14ac:dyDescent="0.3">
      <c r="A441">
        <v>440</v>
      </c>
      <c r="B441" t="s">
        <v>148</v>
      </c>
      <c r="C441" t="s">
        <v>137</v>
      </c>
      <c r="D441">
        <v>22</v>
      </c>
      <c r="E441" s="163" t="s">
        <v>777</v>
      </c>
      <c r="F441" s="2">
        <v>195</v>
      </c>
      <c r="G441" s="2" t="s">
        <v>632</v>
      </c>
      <c r="H441" t="s">
        <v>612</v>
      </c>
      <c r="I441">
        <v>2019</v>
      </c>
      <c r="J441">
        <v>1</v>
      </c>
      <c r="K441">
        <v>13</v>
      </c>
      <c r="L441">
        <v>10</v>
      </c>
      <c r="M441">
        <v>19.600000000000001</v>
      </c>
      <c r="N441">
        <v>6.4</v>
      </c>
      <c r="O441">
        <v>2.6</v>
      </c>
      <c r="P441">
        <v>-4.0999999999999996</v>
      </c>
      <c r="Q441">
        <v>1.9</v>
      </c>
      <c r="R441">
        <v>20</v>
      </c>
      <c r="S441">
        <v>25.7</v>
      </c>
      <c r="T441">
        <v>58.5</v>
      </c>
      <c r="U441">
        <v>14.2</v>
      </c>
      <c r="V441" s="162" t="str">
        <f t="shared" si="36"/>
        <v>6</v>
      </c>
      <c r="W441" s="162" t="str">
        <f t="shared" si="37"/>
        <v>-5</v>
      </c>
      <c r="X441" s="70">
        <f t="shared" si="38"/>
        <v>77</v>
      </c>
      <c r="Y441" s="162"/>
    </row>
    <row r="442" spans="1:25" x14ac:dyDescent="0.3">
      <c r="A442">
        <v>441</v>
      </c>
      <c r="B442" t="s">
        <v>130</v>
      </c>
      <c r="C442" t="s">
        <v>131</v>
      </c>
      <c r="D442">
        <v>22</v>
      </c>
      <c r="E442" s="163" t="s">
        <v>777</v>
      </c>
      <c r="F442" s="2">
        <v>185</v>
      </c>
      <c r="G442" s="2" t="s">
        <v>704</v>
      </c>
      <c r="H442" t="s">
        <v>612</v>
      </c>
      <c r="I442">
        <v>2020</v>
      </c>
      <c r="J442">
        <v>1</v>
      </c>
      <c r="K442">
        <v>12</v>
      </c>
      <c r="L442">
        <v>14</v>
      </c>
      <c r="M442">
        <v>20.5</v>
      </c>
      <c r="N442">
        <v>4.5999999999999996</v>
      </c>
      <c r="O442">
        <v>10.199999999999999</v>
      </c>
      <c r="P442">
        <v>0.2</v>
      </c>
      <c r="Q442">
        <v>2.6</v>
      </c>
      <c r="R442">
        <v>10.6</v>
      </c>
      <c r="S442">
        <v>22.8</v>
      </c>
      <c r="T442">
        <v>62.1</v>
      </c>
      <c r="U442">
        <v>45.5</v>
      </c>
      <c r="V442" s="162" t="str">
        <f t="shared" si="36"/>
        <v>6</v>
      </c>
      <c r="W442" s="162" t="str">
        <f t="shared" si="37"/>
        <v>-5</v>
      </c>
      <c r="X442" s="70">
        <f t="shared" si="38"/>
        <v>77</v>
      </c>
      <c r="Y442" s="162"/>
    </row>
    <row r="443" spans="1:25" x14ac:dyDescent="0.3">
      <c r="A443">
        <v>442</v>
      </c>
      <c r="B443" t="s">
        <v>420</v>
      </c>
      <c r="C443" t="s">
        <v>104</v>
      </c>
      <c r="D443">
        <v>23</v>
      </c>
      <c r="E443" s="163" t="s">
        <v>781</v>
      </c>
      <c r="F443" s="2">
        <v>215</v>
      </c>
      <c r="G443" s="2" t="s">
        <v>629</v>
      </c>
      <c r="H443" t="s">
        <v>612</v>
      </c>
      <c r="I443">
        <v>2022</v>
      </c>
      <c r="J443">
        <v>2</v>
      </c>
      <c r="K443">
        <v>51</v>
      </c>
      <c r="L443">
        <v>7</v>
      </c>
      <c r="M443">
        <v>1</v>
      </c>
      <c r="N443">
        <v>0.6</v>
      </c>
      <c r="O443">
        <v>0</v>
      </c>
      <c r="P443">
        <v>-1.9</v>
      </c>
      <c r="Q443">
        <v>9.1</v>
      </c>
      <c r="R443">
        <v>10.5</v>
      </c>
      <c r="S443">
        <v>12.8</v>
      </c>
      <c r="T443">
        <v>58.3</v>
      </c>
      <c r="U443">
        <v>0</v>
      </c>
      <c r="V443" s="162" t="str">
        <f t="shared" si="36"/>
        <v>6</v>
      </c>
      <c r="W443" s="162" t="str">
        <f t="shared" si="37"/>
        <v>-6</v>
      </c>
      <c r="X443" s="70">
        <f t="shared" si="38"/>
        <v>78</v>
      </c>
      <c r="Y443" s="162"/>
    </row>
    <row r="444" spans="1:25" x14ac:dyDescent="0.3">
      <c r="A444">
        <v>443</v>
      </c>
      <c r="B444" t="s">
        <v>120</v>
      </c>
      <c r="C444" t="s">
        <v>106</v>
      </c>
      <c r="D444">
        <v>22</v>
      </c>
      <c r="E444" s="163" t="s">
        <v>787</v>
      </c>
      <c r="F444" s="2">
        <v>200</v>
      </c>
      <c r="G444" s="2" t="s">
        <v>632</v>
      </c>
      <c r="H444" t="s">
        <v>612</v>
      </c>
      <c r="I444">
        <v>2020</v>
      </c>
      <c r="J444">
        <v>1</v>
      </c>
      <c r="K444">
        <v>21</v>
      </c>
      <c r="L444">
        <v>15</v>
      </c>
      <c r="M444">
        <v>22.9</v>
      </c>
      <c r="N444">
        <v>3.5</v>
      </c>
      <c r="O444">
        <v>4.4000000000000004</v>
      </c>
      <c r="P444">
        <v>3.3</v>
      </c>
      <c r="Q444">
        <v>1.2</v>
      </c>
      <c r="R444">
        <v>8.5</v>
      </c>
      <c r="S444">
        <v>26.9</v>
      </c>
      <c r="T444">
        <v>56.9</v>
      </c>
      <c r="U444">
        <v>20.399999999999999</v>
      </c>
      <c r="V444" s="162" t="str">
        <f t="shared" si="36"/>
        <v>6</v>
      </c>
      <c r="W444" s="162" t="str">
        <f t="shared" si="37"/>
        <v>-2</v>
      </c>
      <c r="X444" s="70">
        <f t="shared" si="38"/>
        <v>74</v>
      </c>
      <c r="Y444" s="162"/>
    </row>
    <row r="445" spans="1:25" x14ac:dyDescent="0.3">
      <c r="A445">
        <v>444</v>
      </c>
      <c r="B445" t="s">
        <v>205</v>
      </c>
      <c r="C445" t="s">
        <v>92</v>
      </c>
      <c r="D445">
        <v>26</v>
      </c>
      <c r="E445" s="163" t="s">
        <v>787</v>
      </c>
      <c r="F445" s="2">
        <v>196</v>
      </c>
      <c r="G445" s="2" t="s">
        <v>613</v>
      </c>
      <c r="H445" t="s">
        <v>612</v>
      </c>
      <c r="I445">
        <v>2015</v>
      </c>
      <c r="J445">
        <v>1</v>
      </c>
      <c r="K445">
        <v>24</v>
      </c>
      <c r="L445">
        <v>16</v>
      </c>
      <c r="M445">
        <v>10.6</v>
      </c>
      <c r="N445">
        <v>1.7</v>
      </c>
      <c r="O445">
        <v>3.9</v>
      </c>
      <c r="P445">
        <v>-11.2</v>
      </c>
      <c r="Q445">
        <v>1.3</v>
      </c>
      <c r="R445">
        <v>6</v>
      </c>
      <c r="S445">
        <v>19.7</v>
      </c>
      <c r="T445">
        <v>53.3</v>
      </c>
      <c r="U445">
        <v>25.2</v>
      </c>
      <c r="V445" s="162" t="str">
        <f t="shared" si="36"/>
        <v>6</v>
      </c>
      <c r="W445" s="162" t="str">
        <f t="shared" si="37"/>
        <v>-2</v>
      </c>
      <c r="X445" s="70">
        <f t="shared" si="38"/>
        <v>74</v>
      </c>
      <c r="Y445" s="162"/>
    </row>
    <row r="446" spans="1:25" x14ac:dyDescent="0.3">
      <c r="A446">
        <v>445</v>
      </c>
      <c r="B446" t="s">
        <v>432</v>
      </c>
      <c r="C446" t="s">
        <v>127</v>
      </c>
      <c r="D446">
        <v>23</v>
      </c>
      <c r="E446" s="163" t="s">
        <v>779</v>
      </c>
      <c r="F446" s="2">
        <v>270</v>
      </c>
      <c r="G446" s="2" t="s">
        <v>631</v>
      </c>
      <c r="H446" t="s">
        <v>662</v>
      </c>
      <c r="I446">
        <v>2020</v>
      </c>
      <c r="J446">
        <v>1</v>
      </c>
      <c r="K446">
        <v>27</v>
      </c>
      <c r="L446">
        <v>5</v>
      </c>
      <c r="M446">
        <v>2</v>
      </c>
      <c r="N446">
        <v>1.8</v>
      </c>
      <c r="O446">
        <v>0.2</v>
      </c>
      <c r="P446">
        <v>31.4</v>
      </c>
      <c r="Q446">
        <v>9.5</v>
      </c>
      <c r="R446">
        <v>23.3</v>
      </c>
      <c r="S446">
        <v>15.7</v>
      </c>
      <c r="T446">
        <v>83.3</v>
      </c>
      <c r="U446">
        <v>9.1</v>
      </c>
      <c r="V446" s="162" t="str">
        <f t="shared" si="36"/>
        <v>6</v>
      </c>
      <c r="W446" s="162" t="str">
        <f t="shared" si="37"/>
        <v>11</v>
      </c>
      <c r="X446" s="70">
        <f t="shared" si="38"/>
        <v>83</v>
      </c>
      <c r="Y446" s="162"/>
    </row>
    <row r="447" spans="1:25" x14ac:dyDescent="0.3">
      <c r="A447">
        <v>446</v>
      </c>
      <c r="B447" t="s">
        <v>451</v>
      </c>
      <c r="C447" t="s">
        <v>137</v>
      </c>
      <c r="D447">
        <v>42</v>
      </c>
      <c r="E447" s="163" t="s">
        <v>780</v>
      </c>
      <c r="F447" s="2">
        <v>235</v>
      </c>
      <c r="G447" s="2" t="s">
        <v>620</v>
      </c>
      <c r="H447" t="s">
        <v>612</v>
      </c>
      <c r="I447" t="s">
        <v>610</v>
      </c>
      <c r="J447" t="s">
        <v>610</v>
      </c>
      <c r="K447" t="s">
        <v>610</v>
      </c>
      <c r="L447">
        <v>2</v>
      </c>
      <c r="M447">
        <v>1.5</v>
      </c>
      <c r="N447">
        <v>1</v>
      </c>
      <c r="O447">
        <v>0</v>
      </c>
      <c r="P447">
        <v>-16.7</v>
      </c>
      <c r="Q447">
        <v>0</v>
      </c>
      <c r="R447">
        <v>20</v>
      </c>
      <c r="S447">
        <v>14.8</v>
      </c>
      <c r="T447">
        <v>38.700000000000003</v>
      </c>
      <c r="U447">
        <v>0</v>
      </c>
      <c r="V447" s="162" t="str">
        <f t="shared" si="36"/>
        <v>6</v>
      </c>
      <c r="W447" s="162" t="str">
        <f t="shared" si="37"/>
        <v>-7</v>
      </c>
      <c r="X447" s="70">
        <f t="shared" si="38"/>
        <v>79</v>
      </c>
      <c r="Y447" s="162"/>
    </row>
    <row r="448" spans="1:25" x14ac:dyDescent="0.3">
      <c r="A448">
        <v>447</v>
      </c>
      <c r="B448" t="s">
        <v>403</v>
      </c>
      <c r="C448" t="s">
        <v>146</v>
      </c>
      <c r="D448">
        <v>20</v>
      </c>
      <c r="E448" s="163" t="s">
        <v>774</v>
      </c>
      <c r="F448" s="2">
        <v>229</v>
      </c>
      <c r="G448" s="2" t="s">
        <v>623</v>
      </c>
      <c r="H448" t="s">
        <v>730</v>
      </c>
      <c r="I448">
        <v>2021</v>
      </c>
      <c r="J448">
        <v>1</v>
      </c>
      <c r="K448">
        <v>23</v>
      </c>
      <c r="L448">
        <v>14</v>
      </c>
      <c r="M448">
        <v>4.4000000000000004</v>
      </c>
      <c r="N448">
        <v>5.6</v>
      </c>
      <c r="O448">
        <v>1.2</v>
      </c>
      <c r="P448">
        <v>-2</v>
      </c>
      <c r="Q448">
        <v>11.1</v>
      </c>
      <c r="R448">
        <v>20.6</v>
      </c>
      <c r="S448">
        <v>10.4</v>
      </c>
      <c r="T448">
        <v>66.400000000000006</v>
      </c>
      <c r="U448">
        <v>11.7</v>
      </c>
      <c r="V448" s="162" t="str">
        <f t="shared" si="36"/>
        <v>6</v>
      </c>
      <c r="W448" s="162" t="str">
        <f t="shared" si="37"/>
        <v>-8</v>
      </c>
      <c r="X448" s="70">
        <f t="shared" si="38"/>
        <v>80</v>
      </c>
      <c r="Y448" s="162"/>
    </row>
    <row r="449" spans="1:25" x14ac:dyDescent="0.3">
      <c r="A449">
        <v>448</v>
      </c>
      <c r="B449" t="s">
        <v>495</v>
      </c>
      <c r="C449" t="s">
        <v>141</v>
      </c>
      <c r="D449">
        <v>21</v>
      </c>
      <c r="E449" s="163" t="s">
        <v>776</v>
      </c>
      <c r="F449" s="2">
        <v>270</v>
      </c>
      <c r="G449" s="2" t="s">
        <v>613</v>
      </c>
      <c r="H449" t="s">
        <v>612</v>
      </c>
      <c r="I449">
        <v>2020</v>
      </c>
      <c r="J449">
        <v>2</v>
      </c>
      <c r="K449">
        <v>32</v>
      </c>
      <c r="L449">
        <v>2</v>
      </c>
      <c r="M449">
        <v>0</v>
      </c>
      <c r="N449">
        <v>0</v>
      </c>
      <c r="O449">
        <v>0</v>
      </c>
      <c r="P449">
        <v>-60</v>
      </c>
      <c r="Q449">
        <v>0</v>
      </c>
      <c r="R449">
        <v>0</v>
      </c>
      <c r="S449">
        <v>0</v>
      </c>
      <c r="T449">
        <v>0</v>
      </c>
      <c r="U449">
        <v>0</v>
      </c>
      <c r="V449" s="162" t="str">
        <f t="shared" si="36"/>
        <v>6</v>
      </c>
      <c r="W449" s="162" t="str">
        <f t="shared" si="37"/>
        <v>10</v>
      </c>
      <c r="X449" s="70">
        <f t="shared" si="38"/>
        <v>82</v>
      </c>
      <c r="Y449" s="162"/>
    </row>
    <row r="450" spans="1:25" x14ac:dyDescent="0.3">
      <c r="A450">
        <v>449</v>
      </c>
      <c r="B450" t="s">
        <v>461</v>
      </c>
      <c r="C450" t="s">
        <v>92</v>
      </c>
      <c r="D450">
        <v>22</v>
      </c>
      <c r="E450" s="163" t="s">
        <v>785</v>
      </c>
      <c r="F450" s="2">
        <v>205</v>
      </c>
      <c r="G450" s="2" t="s">
        <v>646</v>
      </c>
      <c r="H450" t="s">
        <v>612</v>
      </c>
      <c r="I450">
        <v>2022</v>
      </c>
      <c r="J450">
        <v>2</v>
      </c>
      <c r="K450">
        <v>47</v>
      </c>
      <c r="L450">
        <v>3</v>
      </c>
      <c r="M450">
        <v>0.7</v>
      </c>
      <c r="N450">
        <v>1</v>
      </c>
      <c r="O450">
        <v>0.7</v>
      </c>
      <c r="P450">
        <v>-19</v>
      </c>
      <c r="Q450">
        <v>3.6</v>
      </c>
      <c r="R450">
        <v>11.8</v>
      </c>
      <c r="S450">
        <v>12</v>
      </c>
      <c r="T450">
        <v>16.7</v>
      </c>
      <c r="U450">
        <v>14.3</v>
      </c>
      <c r="V450" s="162" t="str">
        <f t="shared" si="36"/>
        <v>6</v>
      </c>
      <c r="W450" s="162" t="str">
        <f t="shared" si="37"/>
        <v>-4</v>
      </c>
      <c r="X450" s="70">
        <f t="shared" si="38"/>
        <v>76</v>
      </c>
      <c r="Y450" s="162"/>
    </row>
    <row r="451" spans="1:25" x14ac:dyDescent="0.3">
      <c r="A451">
        <v>450</v>
      </c>
      <c r="B451" t="s">
        <v>441</v>
      </c>
      <c r="C451" t="s">
        <v>104</v>
      </c>
      <c r="D451">
        <v>22</v>
      </c>
      <c r="E451" s="163" t="s">
        <v>774</v>
      </c>
      <c r="F451" s="2">
        <v>195</v>
      </c>
      <c r="G451" s="2" t="s">
        <v>623</v>
      </c>
      <c r="H451" t="s">
        <v>771</v>
      </c>
      <c r="I451">
        <v>2020</v>
      </c>
      <c r="J451">
        <v>2</v>
      </c>
      <c r="K451">
        <v>37</v>
      </c>
      <c r="L451">
        <v>7</v>
      </c>
      <c r="M451">
        <v>1.6</v>
      </c>
      <c r="N451">
        <v>0.3</v>
      </c>
      <c r="O451">
        <v>0.1</v>
      </c>
      <c r="P451">
        <v>-13.1</v>
      </c>
      <c r="Q451">
        <v>0</v>
      </c>
      <c r="R451">
        <v>12.5</v>
      </c>
      <c r="S451">
        <v>13.3</v>
      </c>
      <c r="T451">
        <v>91.7</v>
      </c>
      <c r="U451">
        <v>9.1</v>
      </c>
      <c r="V451" s="162" t="str">
        <f t="shared" ref="V451:V465" si="39">LEFT(E451,1)</f>
        <v>6</v>
      </c>
      <c r="W451" s="162" t="str">
        <f t="shared" ref="W451:W465" si="40">RIGHT(E451,2)</f>
        <v>-8</v>
      </c>
      <c r="X451" s="70">
        <f t="shared" ref="X451:X465" si="41">IF(LEFT(W451,1)="-",((V451*12)+(RIGHT(W451,1))),((V451*12)+W451))</f>
        <v>80</v>
      </c>
      <c r="Y451" s="162"/>
    </row>
    <row r="452" spans="1:25" x14ac:dyDescent="0.3">
      <c r="A452">
        <v>451</v>
      </c>
      <c r="B452" t="s">
        <v>496</v>
      </c>
      <c r="C452" t="s">
        <v>139</v>
      </c>
      <c r="D452">
        <v>25</v>
      </c>
      <c r="E452" s="163" t="s">
        <v>774</v>
      </c>
      <c r="F452" s="2">
        <v>236</v>
      </c>
      <c r="G452" s="2" t="s">
        <v>623</v>
      </c>
      <c r="H452" t="s">
        <v>706</v>
      </c>
      <c r="I452">
        <v>2017</v>
      </c>
      <c r="J452">
        <v>2</v>
      </c>
      <c r="K452">
        <v>49</v>
      </c>
      <c r="L452">
        <v>8</v>
      </c>
      <c r="M452">
        <v>2</v>
      </c>
      <c r="N452">
        <v>0.6</v>
      </c>
      <c r="O452">
        <v>0.3</v>
      </c>
      <c r="P452">
        <v>-37.9</v>
      </c>
      <c r="Q452">
        <v>0</v>
      </c>
      <c r="R452">
        <v>15.2</v>
      </c>
      <c r="S452">
        <v>12.6</v>
      </c>
      <c r="T452">
        <v>59.5</v>
      </c>
      <c r="U452">
        <v>8.3000000000000007</v>
      </c>
      <c r="V452" s="162" t="str">
        <f t="shared" si="39"/>
        <v>6</v>
      </c>
      <c r="W452" s="162" t="str">
        <f t="shared" si="40"/>
        <v>-8</v>
      </c>
      <c r="X452" s="70">
        <f t="shared" si="41"/>
        <v>80</v>
      </c>
      <c r="Y452" s="162"/>
    </row>
    <row r="453" spans="1:25" x14ac:dyDescent="0.3">
      <c r="A453">
        <v>452</v>
      </c>
      <c r="B453" t="s">
        <v>321</v>
      </c>
      <c r="C453" t="s">
        <v>127</v>
      </c>
      <c r="D453">
        <v>21</v>
      </c>
      <c r="E453" s="163" t="s">
        <v>775</v>
      </c>
      <c r="F453" s="2">
        <v>245</v>
      </c>
      <c r="G453" s="2" t="s">
        <v>669</v>
      </c>
      <c r="H453" t="s">
        <v>612</v>
      </c>
      <c r="I453">
        <v>2022</v>
      </c>
      <c r="J453">
        <v>1</v>
      </c>
      <c r="K453">
        <v>22</v>
      </c>
      <c r="L453">
        <v>14</v>
      </c>
      <c r="M453">
        <v>5.3</v>
      </c>
      <c r="N453">
        <v>5.2</v>
      </c>
      <c r="O453">
        <v>0.8</v>
      </c>
      <c r="P453">
        <v>9.4</v>
      </c>
      <c r="Q453">
        <v>13.6</v>
      </c>
      <c r="R453">
        <v>16.2</v>
      </c>
      <c r="S453">
        <v>12.2</v>
      </c>
      <c r="T453">
        <v>64</v>
      </c>
      <c r="U453">
        <v>6.9</v>
      </c>
      <c r="V453" s="162" t="str">
        <f t="shared" si="39"/>
        <v>7</v>
      </c>
      <c r="W453" s="162" t="str">
        <f t="shared" si="40"/>
        <v>-0</v>
      </c>
      <c r="X453" s="70">
        <f t="shared" si="41"/>
        <v>84</v>
      </c>
      <c r="Y453" s="162"/>
    </row>
    <row r="454" spans="1:25" x14ac:dyDescent="0.3">
      <c r="A454">
        <v>453</v>
      </c>
      <c r="B454" t="s">
        <v>190</v>
      </c>
      <c r="C454" t="s">
        <v>125</v>
      </c>
      <c r="D454">
        <v>23</v>
      </c>
      <c r="E454" s="163" t="s">
        <v>776</v>
      </c>
      <c r="F454" s="2">
        <v>270</v>
      </c>
      <c r="G454" s="2" t="s">
        <v>613</v>
      </c>
      <c r="H454" t="s">
        <v>612</v>
      </c>
      <c r="I454">
        <v>2018</v>
      </c>
      <c r="J454">
        <v>1</v>
      </c>
      <c r="K454">
        <v>7</v>
      </c>
      <c r="L454">
        <v>15</v>
      </c>
      <c r="M454">
        <v>16.600000000000001</v>
      </c>
      <c r="N454">
        <v>9.1</v>
      </c>
      <c r="O454">
        <v>3.3</v>
      </c>
      <c r="P454">
        <v>0.7</v>
      </c>
      <c r="Q454">
        <v>7</v>
      </c>
      <c r="R454">
        <v>19.3</v>
      </c>
      <c r="S454">
        <v>20.8</v>
      </c>
      <c r="T454">
        <v>62.4</v>
      </c>
      <c r="U454">
        <v>15.4</v>
      </c>
      <c r="V454" s="162" t="str">
        <f t="shared" si="39"/>
        <v>6</v>
      </c>
      <c r="W454" s="162" t="str">
        <f t="shared" si="40"/>
        <v>10</v>
      </c>
      <c r="X454" s="70">
        <f t="shared" si="41"/>
        <v>82</v>
      </c>
      <c r="Y454" s="162"/>
    </row>
    <row r="455" spans="1:25" x14ac:dyDescent="0.3">
      <c r="A455">
        <v>454</v>
      </c>
      <c r="B455" t="s">
        <v>497</v>
      </c>
      <c r="C455" t="s">
        <v>58</v>
      </c>
      <c r="D455">
        <v>21</v>
      </c>
      <c r="E455" s="163" t="s">
        <v>777</v>
      </c>
      <c r="F455" s="2">
        <v>215</v>
      </c>
      <c r="G455" s="2" t="s">
        <v>613</v>
      </c>
      <c r="H455" t="s">
        <v>612</v>
      </c>
      <c r="I455">
        <v>2022</v>
      </c>
      <c r="J455">
        <v>1</v>
      </c>
      <c r="K455">
        <v>26</v>
      </c>
      <c r="L455">
        <v>1</v>
      </c>
      <c r="M455">
        <v>0</v>
      </c>
      <c r="N455">
        <v>0</v>
      </c>
      <c r="O455">
        <v>0</v>
      </c>
      <c r="P455">
        <v>-200</v>
      </c>
      <c r="Q455">
        <v>0</v>
      </c>
      <c r="R455">
        <v>0</v>
      </c>
      <c r="S455">
        <v>33.299999999999997</v>
      </c>
      <c r="T455">
        <v>0</v>
      </c>
      <c r="U455">
        <v>0</v>
      </c>
      <c r="V455" s="162" t="str">
        <f t="shared" si="39"/>
        <v>6</v>
      </c>
      <c r="W455" s="162" t="str">
        <f t="shared" si="40"/>
        <v>-5</v>
      </c>
      <c r="X455" s="70">
        <f t="shared" si="41"/>
        <v>77</v>
      </c>
      <c r="Y455" s="162"/>
    </row>
    <row r="456" spans="1:25" x14ac:dyDescent="0.3">
      <c r="A456">
        <v>455</v>
      </c>
      <c r="B456" t="s">
        <v>400</v>
      </c>
      <c r="C456" t="s">
        <v>110</v>
      </c>
      <c r="D456">
        <v>25</v>
      </c>
      <c r="E456" s="163" t="s">
        <v>778</v>
      </c>
      <c r="F456" s="2">
        <v>205</v>
      </c>
      <c r="G456" s="2" t="s">
        <v>632</v>
      </c>
      <c r="H456" t="s">
        <v>772</v>
      </c>
      <c r="I456" t="s">
        <v>610</v>
      </c>
      <c r="J456" t="s">
        <v>610</v>
      </c>
      <c r="K456" t="s">
        <v>610</v>
      </c>
      <c r="L456">
        <v>12</v>
      </c>
      <c r="M456">
        <v>5.6</v>
      </c>
      <c r="N456">
        <v>2.9</v>
      </c>
      <c r="O456">
        <v>0.7</v>
      </c>
      <c r="P456">
        <v>0.9</v>
      </c>
      <c r="Q456">
        <v>6.1</v>
      </c>
      <c r="R456">
        <v>14.5</v>
      </c>
      <c r="S456">
        <v>13.5</v>
      </c>
      <c r="T456">
        <v>71.900000000000006</v>
      </c>
      <c r="U456">
        <v>6.8</v>
      </c>
      <c r="V456" s="162" t="str">
        <f t="shared" si="39"/>
        <v>6</v>
      </c>
      <c r="W456" s="162" t="str">
        <f t="shared" si="40"/>
        <v>-9</v>
      </c>
      <c r="X456" s="70">
        <f t="shared" si="41"/>
        <v>81</v>
      </c>
      <c r="Y456" s="162"/>
    </row>
    <row r="457" spans="1:25" x14ac:dyDescent="0.3">
      <c r="A457">
        <v>456</v>
      </c>
      <c r="B457" t="s">
        <v>362</v>
      </c>
      <c r="C457" t="s">
        <v>90</v>
      </c>
      <c r="D457">
        <v>36</v>
      </c>
      <c r="E457" s="163" t="s">
        <v>777</v>
      </c>
      <c r="F457" s="2">
        <v>220</v>
      </c>
      <c r="G457" s="2" t="s">
        <v>724</v>
      </c>
      <c r="H457" t="s">
        <v>612</v>
      </c>
      <c r="I457" t="s">
        <v>610</v>
      </c>
      <c r="J457" t="s">
        <v>610</v>
      </c>
      <c r="K457" t="s">
        <v>610</v>
      </c>
      <c r="L457">
        <v>13</v>
      </c>
      <c r="M457">
        <v>3.4</v>
      </c>
      <c r="N457">
        <v>2.2999999999999998</v>
      </c>
      <c r="O457">
        <v>0.6</v>
      </c>
      <c r="P457">
        <v>-2.1</v>
      </c>
      <c r="Q457">
        <v>5.4</v>
      </c>
      <c r="R457">
        <v>8.1</v>
      </c>
      <c r="S457">
        <v>10.7</v>
      </c>
      <c r="T457">
        <v>43.4</v>
      </c>
      <c r="U457">
        <v>5.3</v>
      </c>
      <c r="V457" s="162" t="str">
        <f t="shared" si="39"/>
        <v>6</v>
      </c>
      <c r="W457" s="162" t="str">
        <f t="shared" si="40"/>
        <v>-5</v>
      </c>
      <c r="X457" s="70">
        <f t="shared" si="41"/>
        <v>77</v>
      </c>
      <c r="Y457" s="162"/>
    </row>
    <row r="458" spans="1:25" x14ac:dyDescent="0.3">
      <c r="A458">
        <v>457</v>
      </c>
      <c r="B458" t="s">
        <v>258</v>
      </c>
      <c r="C458" t="s">
        <v>141</v>
      </c>
      <c r="D458">
        <v>31</v>
      </c>
      <c r="E458" s="163" t="s">
        <v>777</v>
      </c>
      <c r="F458" s="2">
        <v>181</v>
      </c>
      <c r="G458" s="2" t="s">
        <v>686</v>
      </c>
      <c r="H458" t="s">
        <v>612</v>
      </c>
      <c r="I458">
        <v>2012</v>
      </c>
      <c r="J458">
        <v>2</v>
      </c>
      <c r="K458">
        <v>40</v>
      </c>
      <c r="L458">
        <v>16</v>
      </c>
      <c r="M458">
        <v>8.3000000000000007</v>
      </c>
      <c r="N458">
        <v>3.2</v>
      </c>
      <c r="O458">
        <v>2.2999999999999998</v>
      </c>
      <c r="P458">
        <v>-10.199999999999999</v>
      </c>
      <c r="Q458">
        <v>1.6</v>
      </c>
      <c r="R458">
        <v>12</v>
      </c>
      <c r="S458">
        <v>18</v>
      </c>
      <c r="T458">
        <v>48.7</v>
      </c>
      <c r="U458">
        <v>15.3</v>
      </c>
      <c r="V458" s="162" t="str">
        <f t="shared" si="39"/>
        <v>6</v>
      </c>
      <c r="W458" s="162" t="str">
        <f t="shared" si="40"/>
        <v>-5</v>
      </c>
      <c r="X458" s="70">
        <f t="shared" si="41"/>
        <v>77</v>
      </c>
      <c r="Y458" s="162"/>
    </row>
    <row r="459" spans="1:25" x14ac:dyDescent="0.3">
      <c r="A459">
        <v>458</v>
      </c>
      <c r="B459" t="s">
        <v>433</v>
      </c>
      <c r="C459" t="s">
        <v>129</v>
      </c>
      <c r="D459">
        <v>28</v>
      </c>
      <c r="E459" s="163" t="s">
        <v>779</v>
      </c>
      <c r="F459" s="2">
        <v>250</v>
      </c>
      <c r="G459" s="2" t="s">
        <v>623</v>
      </c>
      <c r="H459" t="s">
        <v>730</v>
      </c>
      <c r="I459">
        <v>2015</v>
      </c>
      <c r="J459">
        <v>2</v>
      </c>
      <c r="K459">
        <v>35</v>
      </c>
      <c r="L459">
        <v>4</v>
      </c>
      <c r="M459">
        <v>3</v>
      </c>
      <c r="N459">
        <v>3</v>
      </c>
      <c r="O459">
        <v>0.3</v>
      </c>
      <c r="P459">
        <v>-30.4</v>
      </c>
      <c r="Q459">
        <v>14.3</v>
      </c>
      <c r="R459">
        <v>34.799999999999997</v>
      </c>
      <c r="S459">
        <v>28.1</v>
      </c>
      <c r="T459">
        <v>46.6</v>
      </c>
      <c r="U459">
        <v>7.1</v>
      </c>
      <c r="V459" s="162" t="str">
        <f t="shared" si="39"/>
        <v>6</v>
      </c>
      <c r="W459" s="162" t="str">
        <f t="shared" si="40"/>
        <v>11</v>
      </c>
      <c r="X459" s="70">
        <f t="shared" si="41"/>
        <v>83</v>
      </c>
      <c r="Y459" s="162"/>
    </row>
    <row r="460" spans="1:25" x14ac:dyDescent="0.3">
      <c r="A460">
        <v>459</v>
      </c>
      <c r="B460" t="s">
        <v>354</v>
      </c>
      <c r="C460" t="s">
        <v>92</v>
      </c>
      <c r="D460">
        <v>23</v>
      </c>
      <c r="E460" s="163" t="s">
        <v>780</v>
      </c>
      <c r="F460" s="2">
        <v>245</v>
      </c>
      <c r="G460" s="2" t="s">
        <v>651</v>
      </c>
      <c r="H460" t="s">
        <v>612</v>
      </c>
      <c r="I460">
        <v>2020</v>
      </c>
      <c r="J460">
        <v>2</v>
      </c>
      <c r="K460">
        <v>35</v>
      </c>
      <c r="L460">
        <v>8</v>
      </c>
      <c r="M460">
        <v>3.5</v>
      </c>
      <c r="N460">
        <v>2.9</v>
      </c>
      <c r="O460">
        <v>0.8</v>
      </c>
      <c r="P460">
        <v>-23.6</v>
      </c>
      <c r="Q460">
        <v>9.1999999999999993</v>
      </c>
      <c r="R460">
        <v>12.9</v>
      </c>
      <c r="S460">
        <v>14.7</v>
      </c>
      <c r="T460">
        <v>51.9</v>
      </c>
      <c r="U460">
        <v>10.199999999999999</v>
      </c>
      <c r="V460" s="162" t="str">
        <f t="shared" si="39"/>
        <v>6</v>
      </c>
      <c r="W460" s="162" t="str">
        <f t="shared" si="40"/>
        <v>-7</v>
      </c>
      <c r="X460" s="70">
        <f t="shared" si="41"/>
        <v>79</v>
      </c>
      <c r="Y460" s="162"/>
    </row>
    <row r="461" spans="1:25" x14ac:dyDescent="0.3">
      <c r="A461">
        <v>460</v>
      </c>
      <c r="B461" t="s">
        <v>52</v>
      </c>
      <c r="C461" t="s">
        <v>44</v>
      </c>
      <c r="D461">
        <v>28</v>
      </c>
      <c r="E461" s="163" t="s">
        <v>774</v>
      </c>
      <c r="F461" s="2">
        <v>215</v>
      </c>
      <c r="G461" s="2" t="s">
        <v>773</v>
      </c>
      <c r="H461" t="s">
        <v>658</v>
      </c>
      <c r="I461" t="s">
        <v>610</v>
      </c>
      <c r="J461" t="s">
        <v>610</v>
      </c>
      <c r="K461" t="s">
        <v>610</v>
      </c>
      <c r="L461">
        <v>13</v>
      </c>
      <c r="M461">
        <v>7.5</v>
      </c>
      <c r="N461">
        <v>2.9</v>
      </c>
      <c r="O461">
        <v>0.8</v>
      </c>
      <c r="P461">
        <v>-2.8</v>
      </c>
      <c r="Q461">
        <v>4.8</v>
      </c>
      <c r="R461">
        <v>11.9</v>
      </c>
      <c r="S461">
        <v>13.1</v>
      </c>
      <c r="T461">
        <v>76.599999999999994</v>
      </c>
      <c r="U461">
        <v>6.9</v>
      </c>
      <c r="V461" s="162" t="str">
        <f t="shared" si="39"/>
        <v>6</v>
      </c>
      <c r="W461" s="162" t="str">
        <f t="shared" si="40"/>
        <v>-8</v>
      </c>
      <c r="X461" s="70">
        <f t="shared" si="41"/>
        <v>80</v>
      </c>
      <c r="Y461" s="162"/>
    </row>
    <row r="462" spans="1:25" x14ac:dyDescent="0.3">
      <c r="A462">
        <v>461</v>
      </c>
      <c r="B462" t="s">
        <v>274</v>
      </c>
      <c r="C462" t="s">
        <v>116</v>
      </c>
      <c r="D462">
        <v>25</v>
      </c>
      <c r="E462" s="163" t="s">
        <v>779</v>
      </c>
      <c r="F462" s="2">
        <v>250</v>
      </c>
      <c r="G462" s="2" t="s">
        <v>630</v>
      </c>
      <c r="H462" t="s">
        <v>612</v>
      </c>
      <c r="I462">
        <v>2017</v>
      </c>
      <c r="J462">
        <v>1</v>
      </c>
      <c r="K462">
        <v>10</v>
      </c>
      <c r="L462">
        <v>9</v>
      </c>
      <c r="M462">
        <v>8.3000000000000007</v>
      </c>
      <c r="N462">
        <v>4.7</v>
      </c>
      <c r="O462">
        <v>2.8</v>
      </c>
      <c r="P462">
        <v>-2.4</v>
      </c>
      <c r="Q462">
        <v>6.9</v>
      </c>
      <c r="R462">
        <v>16.899999999999999</v>
      </c>
      <c r="S462">
        <v>20.100000000000001</v>
      </c>
      <c r="T462">
        <v>59.6</v>
      </c>
      <c r="U462">
        <v>23.4</v>
      </c>
      <c r="V462" s="162" t="str">
        <f t="shared" si="39"/>
        <v>6</v>
      </c>
      <c r="W462" s="162" t="str">
        <f t="shared" si="40"/>
        <v>11</v>
      </c>
      <c r="X462" s="70">
        <f t="shared" si="41"/>
        <v>83</v>
      </c>
      <c r="Y462" s="162"/>
    </row>
    <row r="463" spans="1:25" x14ac:dyDescent="0.3">
      <c r="A463">
        <v>462</v>
      </c>
      <c r="B463" t="s">
        <v>31</v>
      </c>
      <c r="C463" t="s">
        <v>30</v>
      </c>
      <c r="D463">
        <v>27</v>
      </c>
      <c r="E463" s="163" t="s">
        <v>777</v>
      </c>
      <c r="F463" s="2">
        <v>200</v>
      </c>
      <c r="G463" s="2" t="s">
        <v>615</v>
      </c>
      <c r="H463" t="s">
        <v>612</v>
      </c>
      <c r="I463">
        <v>2014</v>
      </c>
      <c r="J463">
        <v>1</v>
      </c>
      <c r="K463">
        <v>13</v>
      </c>
      <c r="L463">
        <v>12</v>
      </c>
      <c r="M463">
        <v>20.7</v>
      </c>
      <c r="N463">
        <v>3.9</v>
      </c>
      <c r="O463">
        <v>4</v>
      </c>
      <c r="P463">
        <v>-4.4000000000000004</v>
      </c>
      <c r="Q463">
        <v>1.5</v>
      </c>
      <c r="R463">
        <v>10.7</v>
      </c>
      <c r="S463">
        <v>26.9</v>
      </c>
      <c r="T463">
        <v>54.1</v>
      </c>
      <c r="U463">
        <v>19.7</v>
      </c>
      <c r="V463" s="162" t="str">
        <f t="shared" si="39"/>
        <v>6</v>
      </c>
      <c r="W463" s="162" t="str">
        <f t="shared" si="40"/>
        <v>-5</v>
      </c>
      <c r="X463" s="70">
        <f t="shared" si="41"/>
        <v>77</v>
      </c>
      <c r="Y463" s="162"/>
    </row>
    <row r="464" spans="1:25" x14ac:dyDescent="0.3">
      <c r="A464">
        <v>463</v>
      </c>
      <c r="B464" t="s">
        <v>442</v>
      </c>
      <c r="C464" t="s">
        <v>139</v>
      </c>
      <c r="D464">
        <v>21</v>
      </c>
      <c r="E464" s="163" t="s">
        <v>778</v>
      </c>
      <c r="F464" s="2">
        <v>240</v>
      </c>
      <c r="G464" s="2" t="s">
        <v>614</v>
      </c>
      <c r="H464" t="s">
        <v>612</v>
      </c>
      <c r="I464">
        <v>2020</v>
      </c>
      <c r="J464">
        <v>1</v>
      </c>
      <c r="K464">
        <v>22</v>
      </c>
      <c r="L464">
        <v>10</v>
      </c>
      <c r="M464">
        <v>3.3</v>
      </c>
      <c r="N464">
        <v>1.1000000000000001</v>
      </c>
      <c r="O464">
        <v>0.1</v>
      </c>
      <c r="P464">
        <v>-29.4</v>
      </c>
      <c r="Q464">
        <v>7.6</v>
      </c>
      <c r="R464">
        <v>5.6</v>
      </c>
      <c r="S464">
        <v>15.3</v>
      </c>
      <c r="T464">
        <v>68.2</v>
      </c>
      <c r="U464">
        <v>2.2000000000000002</v>
      </c>
      <c r="V464" s="162" t="str">
        <f t="shared" si="39"/>
        <v>6</v>
      </c>
      <c r="W464" s="162" t="str">
        <f t="shared" si="40"/>
        <v>-9</v>
      </c>
      <c r="X464" s="70">
        <f t="shared" si="41"/>
        <v>81</v>
      </c>
      <c r="Y464" s="162"/>
    </row>
    <row r="465" spans="1:25" x14ac:dyDescent="0.3">
      <c r="A465">
        <v>464</v>
      </c>
      <c r="B465" t="s">
        <v>133</v>
      </c>
      <c r="C465" t="s">
        <v>129</v>
      </c>
      <c r="D465">
        <v>22</v>
      </c>
      <c r="E465" s="163" t="s">
        <v>781</v>
      </c>
      <c r="F465" s="2">
        <v>284</v>
      </c>
      <c r="G465" s="2" t="s">
        <v>613</v>
      </c>
      <c r="H465" t="s">
        <v>612</v>
      </c>
      <c r="I465">
        <v>2019</v>
      </c>
      <c r="J465">
        <v>1</v>
      </c>
      <c r="K465">
        <v>1</v>
      </c>
      <c r="L465">
        <v>11</v>
      </c>
      <c r="M465">
        <v>23.5</v>
      </c>
      <c r="N465">
        <v>6.4</v>
      </c>
      <c r="O465">
        <v>3.9</v>
      </c>
      <c r="P465">
        <v>5.5</v>
      </c>
      <c r="Q465">
        <v>6.2</v>
      </c>
      <c r="R465">
        <v>13.4</v>
      </c>
      <c r="S465">
        <v>27.4</v>
      </c>
      <c r="T465">
        <v>61.5</v>
      </c>
      <c r="U465">
        <v>19.2</v>
      </c>
      <c r="V465" s="162" t="str">
        <f t="shared" si="39"/>
        <v>6</v>
      </c>
      <c r="W465" s="162" t="str">
        <f t="shared" si="40"/>
        <v>-6</v>
      </c>
      <c r="X465" s="70">
        <f t="shared" si="41"/>
        <v>78</v>
      </c>
      <c r="Y465" s="162"/>
    </row>
  </sheetData>
  <autoFilter ref="A1:U465" xr:uid="{B0E93BF4-1D4E-413D-8B15-8A87D65BF6A7}"/>
  <conditionalFormatting sqref="Z3:BC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:BB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4" operator="containsText" id="{7436E057-DB55-4BF4-A647-3472B612A20F}">
            <xm:f>NOT(ISERROR(SEARCH('TEAM ID''s'!$D$118,Z1)))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35" operator="containsText" id="{BC1AC194-1669-4F09-A3E9-18765419E183}">
            <xm:f>NOT(ISERROR(SEARCH('TEAM ID''s'!$D$112,Z1)))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36" operator="containsText" id="{3A751B36-718B-4651-BBFE-CB649195B17A}">
            <xm:f>NOT(ISERROR(SEARCH('TEAM ID''s'!$D$103,Z1)))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37" operator="containsText" id="{C7F4E7A8-EE02-4F6B-BC7C-48474A9260A7}">
            <xm:f>NOT(ISERROR(SEARCH('TEAM ID''s'!$D$97,Z1)))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38" operator="containsText" id="{203B4FE1-3725-4BB0-81C6-659DEAA3F348}">
            <xm:f>NOT(ISERROR(SEARCH('TEAM ID''s'!$G$92,Z1)))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39" operator="containsText" id="{47B9F34F-F435-4971-A331-B26F9C2DF527}">
            <xm:f>NOT(ISERROR(SEARCH('TEAM ID''s'!$G$84,Z1)))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40" operator="containsText" id="{99302006-6077-478B-BA3D-4863371F7485}">
            <xm:f>NOT(ISERROR(SEARCH('TEAM ID''s'!$D$78,Z1)))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41" operator="containsText" id="{F54311C0-D6E3-4EE5-8B42-4A25E83BED5A}">
            <xm:f>NOT(ISERROR(SEARCH('TEAM ID''s'!$D$71,Z1)))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42" operator="containsText" id="{6C50A664-0D76-49F1-A3C1-06BE0E39AE32}">
            <xm:f>NOT(ISERROR(SEARCH('TEAM ID''s'!$D$63,Z1)))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43" operator="containsText" id="{0EDD7389-4C07-44E0-A719-82CB5833F65A}">
            <xm:f>NOT(ISERROR(SEARCH('TEAM ID''s'!$D$55,Z1)))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44" operator="containsText" id="{BB03BEA7-7AED-421F-B7F4-0493AC69E27A}">
            <xm:f>NOT(ISERROR(SEARCH('TEAM ID''s'!$D$45,Z1)))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45" operator="containsText" id="{B91C10BD-373D-4CFD-BE5C-594BC4E46EEF}">
            <xm:f>NOT(ISERROR(SEARCH('TEAM ID''s'!$D$41,Z1)))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46" operator="containsText" id="{115CFC30-BB13-47EA-AA15-F644B67A591B}">
            <xm:f>NOT(ISERROR(SEARCH('TEAM ID''s'!$D$30,Z1)))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7" operator="containsText" id="{CA20738B-00EB-4C73-8346-181007BE6FEB}">
            <xm:f>NOT(ISERROR(SEARCH('TEAM ID''s'!$D$23,Z1)))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48" operator="containsText" id="{5CC13B7D-5B1F-45CC-B675-FECFA000B4B7}">
            <xm:f>NOT(ISERROR(SEARCH('TEAM ID''s'!$G$18,Z1)))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49" operator="containsText" id="{AB738973-40BE-465B-B90A-93ED8A66D2AB}">
            <xm:f>NOT(ISERROR(SEARCH('TEAM ID''s'!$D$9,Z1)))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50" operator="containsText" id="{1A4644A1-2B81-40AC-8631-526BDD825358}">
            <xm:f>NOT(ISERROR(SEARCH('TEAM ID''s'!$D$3,Z1)))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Z1:BC1</xm:sqref>
        </x14:conditionalFormatting>
        <x14:conditionalFormatting xmlns:xm="http://schemas.microsoft.com/office/excel/2006/main">
          <x14:cfRule type="cellIs" priority="3" operator="equal" id="{B8EB398E-3788-4530-9862-192889B41D98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5" operator="equal" id="{B8AEED44-2259-4552-A828-FC8E8BB71556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6" operator="equal" id="{D4EE918C-CD97-433B-9F78-66B8B255498B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7" operator="equal" id="{AE130EF3-F092-40AB-A578-C6A51A065628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8" operator="equal" id="{27001A61-84DA-44B7-A140-CE6CA4A6A761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9" operator="equal" id="{38592D99-C830-464B-8235-51DC643ACCFD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10" operator="equal" id="{2B61C2B7-1447-4ADC-9CCE-83A38D958857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11" operator="equal" id="{9DE64B03-7C21-4312-8D55-DA7712030029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12" operator="equal" id="{6F59E10C-A59B-4928-87C8-EEDEEBF0563E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13" operator="equal" id="{DCFAE305-8328-481A-AEB9-74AFC208A062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14" operator="equal" id="{B8CAED79-83BC-4758-873A-D4510E8ED4E0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5" operator="equal" id="{B1EBADD3-0548-44C5-AF63-4881ECE5BC1D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16" operator="equal" id="{753BE98D-2F33-4F24-A42D-DFDF74214673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17" operator="equal" id="{9C6B4E7E-0AEF-4F8C-8406-C33778190F52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18" operator="equal" id="{5C28A4CC-D7C1-488C-B918-92F27275D3B5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19" operator="equal" id="{6D1764CC-5D27-44C0-A7EE-F624A52C381E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20" operator="equal" id="{A065AEA7-31F3-4E07-A2A4-E2199B57F1FE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21" operator="equal" id="{D7426723-FD84-4E5B-87DE-FAA39AC2689B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22" operator="equal" id="{84843FB3-D249-4C54-85D4-C374887EF34B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23" operator="equal" id="{47C60B79-4FC5-4416-98A9-B9E92A7A7E61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24" operator="equal" id="{970236EB-B93F-400C-B125-196AC62DB04A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25" operator="equal" id="{8B518AB1-CD78-4C7C-B16B-9DBDEA782645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26" operator="equal" id="{D9F2B76A-5639-46C9-BD46-DBD12DC1276C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7" operator="equal" id="{B2FB5A55-B44D-4DC5-A6A8-4DF6B72EA462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28" operator="equal" id="{B39B574E-2D0F-4D54-B444-F5E857F167DA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29" operator="equal" id="{B87D3B2C-2802-4B4A-B80E-5DD27B270BD5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0" operator="equal" id="{F9D6268A-7F72-4090-ABE3-B82886EE5132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31" operator="equal" id="{6D5821E8-291B-424D-97C1-40BCDE88C9B8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32" operator="equal" id="{ACA9CAD6-E125-40A0-8A4D-FF818AABA7DE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3" operator="equal" id="{A69D93A5-45BC-473D-ACA1-68D8BF0FD37A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Z1:BC1</xm:sqref>
        </x14:conditionalFormatting>
        <x14:conditionalFormatting xmlns:xm="http://schemas.microsoft.com/office/excel/2006/main">
          <x14:cfRule type="cellIs" priority="4" operator="equal" id="{8D3EE00E-01C4-468E-A22D-CCB01E7A11EF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Z1:BC1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ABFE03A-E170-41D1-882A-86F0A7F2239E}">
          <x14:formula1>
            <xm:f>Misc!$D$2:$D$20</xm:f>
          </x14:formula1>
          <xm:sqref>Z5:BC5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0D96-F17C-469F-9BBA-C38131A60F7D}">
  <sheetPr codeName="Sheet13"/>
  <dimension ref="C1:AL113"/>
  <sheetViews>
    <sheetView zoomScale="90" zoomScaleNormal="90" workbookViewId="0">
      <selection activeCell="C6" sqref="C6"/>
    </sheetView>
  </sheetViews>
  <sheetFormatPr defaultRowHeight="14.4" x14ac:dyDescent="0.3"/>
  <cols>
    <col min="3" max="3" width="17.88671875" style="2" bestFit="1" customWidth="1"/>
    <col min="4" max="16" width="5.6640625" style="2" customWidth="1"/>
    <col min="18" max="18" width="22.77734375" style="2" bestFit="1" customWidth="1"/>
    <col min="20" max="20" width="17.88671875" bestFit="1" customWidth="1"/>
    <col min="21" max="21" width="9.109375" style="2" bestFit="1" customWidth="1"/>
    <col min="22" max="22" width="8.5546875" style="2" bestFit="1" customWidth="1"/>
    <col min="23" max="24" width="8.6640625" style="2" bestFit="1" customWidth="1"/>
    <col min="25" max="25" width="8.33203125" style="2" customWidth="1"/>
    <col min="26" max="26" width="8.5546875" style="2" customWidth="1"/>
    <col min="27" max="27" width="7.77734375" style="2" customWidth="1"/>
    <col min="28" max="28" width="8.5546875" style="2" customWidth="1"/>
    <col min="29" max="29" width="10" style="2" customWidth="1"/>
    <col min="30" max="30" width="9" style="2" customWidth="1"/>
    <col min="31" max="31" width="7.44140625" style="2" customWidth="1"/>
    <col min="32" max="32" width="8" style="2" customWidth="1"/>
    <col min="33" max="33" width="10" style="2" customWidth="1"/>
    <col min="34" max="34" width="9.88671875" style="2" customWidth="1"/>
    <col min="35" max="35" width="9.33203125" style="2" customWidth="1"/>
    <col min="36" max="36" width="9" style="2" customWidth="1"/>
    <col min="37" max="37" width="8.88671875" style="2" customWidth="1"/>
  </cols>
  <sheetData>
    <row r="1" spans="3:37" ht="15" thickBot="1" x14ac:dyDescent="0.35"/>
    <row r="2" spans="3:37" ht="15" thickBot="1" x14ac:dyDescent="0.35">
      <c r="C2" s="367" t="str">
        <f>Stats!AC526</f>
        <v>Matchup Scorecard - Comparing Specific Games</v>
      </c>
      <c r="D2" s="333"/>
      <c r="E2" s="333"/>
      <c r="F2" s="333"/>
      <c r="G2" s="333"/>
      <c r="H2" s="333"/>
      <c r="I2" s="333"/>
      <c r="J2" s="333"/>
      <c r="K2" s="333"/>
      <c r="L2" s="333"/>
      <c r="M2" s="333"/>
      <c r="N2" s="333"/>
      <c r="O2" s="333"/>
      <c r="P2" s="334"/>
      <c r="R2" s="304" t="s">
        <v>2375</v>
      </c>
      <c r="T2" s="305" t="s">
        <v>796</v>
      </c>
      <c r="U2" s="305" t="s">
        <v>58</v>
      </c>
      <c r="V2" s="305" t="s">
        <v>7</v>
      </c>
      <c r="W2" s="305" t="s">
        <v>19</v>
      </c>
      <c r="X2" s="305" t="s">
        <v>20</v>
      </c>
      <c r="Y2" s="305" t="s">
        <v>22</v>
      </c>
      <c r="Z2" s="305" t="s">
        <v>23</v>
      </c>
      <c r="AA2" s="305" t="s">
        <v>2369</v>
      </c>
      <c r="AB2" s="305" t="s">
        <v>2370</v>
      </c>
      <c r="AC2" s="305" t="s">
        <v>2371</v>
      </c>
      <c r="AD2" s="305" t="s">
        <v>21</v>
      </c>
      <c r="AE2" s="305" t="s">
        <v>24</v>
      </c>
      <c r="AF2" s="305" t="s">
        <v>28</v>
      </c>
      <c r="AG2" s="305" t="s">
        <v>17</v>
      </c>
      <c r="AH2" s="305" t="s">
        <v>18</v>
      </c>
      <c r="AI2" s="305" t="s">
        <v>10</v>
      </c>
      <c r="AJ2" s="305" t="s">
        <v>13</v>
      </c>
      <c r="AK2" s="305" t="s">
        <v>16</v>
      </c>
    </row>
    <row r="3" spans="3:37" ht="15" thickBot="1" x14ac:dyDescent="0.35">
      <c r="C3" s="292" t="str">
        <f>Stats!AC527</f>
        <v>PLAYER</v>
      </c>
      <c r="D3" s="325" t="str">
        <f>Stats!AD527</f>
        <v>SEASON</v>
      </c>
      <c r="E3" s="323"/>
      <c r="F3" s="323"/>
      <c r="G3" s="323"/>
      <c r="H3" s="326"/>
      <c r="I3" s="327" t="str">
        <f>Stats!AI527</f>
        <v>LAST 3</v>
      </c>
      <c r="J3" s="328"/>
      <c r="K3" s="328"/>
      <c r="L3" s="320"/>
      <c r="M3" s="329" t="str">
        <f>Stats!AM527</f>
        <v>LAST 1</v>
      </c>
      <c r="N3" s="330"/>
      <c r="O3" s="330"/>
      <c r="P3" s="331"/>
      <c r="R3" s="303" t="s">
        <v>796</v>
      </c>
      <c r="T3" t="s">
        <v>147</v>
      </c>
      <c r="U3" s="2">
        <v>37</v>
      </c>
      <c r="V3" s="2">
        <v>11</v>
      </c>
      <c r="W3" s="2">
        <v>4</v>
      </c>
      <c r="X3" s="2">
        <v>6</v>
      </c>
      <c r="Y3" s="2">
        <v>1</v>
      </c>
      <c r="Z3" s="2">
        <v>0</v>
      </c>
      <c r="AA3" s="163" t="s">
        <v>2395</v>
      </c>
      <c r="AB3" s="163" t="s">
        <v>2382</v>
      </c>
      <c r="AC3" s="163" t="s">
        <v>2383</v>
      </c>
      <c r="AD3" s="2">
        <v>4</v>
      </c>
      <c r="AE3" s="2">
        <v>1</v>
      </c>
      <c r="AF3" s="2">
        <v>-6</v>
      </c>
      <c r="AG3" s="2">
        <v>1</v>
      </c>
      <c r="AH3" s="2">
        <v>3</v>
      </c>
      <c r="AI3" s="2">
        <v>23.5</v>
      </c>
      <c r="AJ3" s="2">
        <v>25</v>
      </c>
      <c r="AK3" s="2">
        <v>100</v>
      </c>
    </row>
    <row r="4" spans="3:37" ht="15" thickBot="1" x14ac:dyDescent="0.35">
      <c r="C4" s="302" t="str">
        <f>Stats!AC528</f>
        <v>-</v>
      </c>
      <c r="D4" s="299" t="str">
        <f>Stats!AD528</f>
        <v xml:space="preserve"> GP</v>
      </c>
      <c r="E4" s="299" t="str">
        <f>Stats!AE528</f>
        <v xml:space="preserve"> Min</v>
      </c>
      <c r="F4" s="299" t="str">
        <f>Stats!AF528</f>
        <v xml:space="preserve"> Pts</v>
      </c>
      <c r="G4" s="299" t="str">
        <f>Stats!AG528</f>
        <v xml:space="preserve"> Reb</v>
      </c>
      <c r="H4" s="299" t="str">
        <f>Stats!AH528</f>
        <v xml:space="preserve"> Ast</v>
      </c>
      <c r="I4" s="299" t="str">
        <f>Stats!AI528</f>
        <v xml:space="preserve"> M</v>
      </c>
      <c r="J4" s="299" t="str">
        <f>Stats!AJ528</f>
        <v xml:space="preserve"> P</v>
      </c>
      <c r="K4" s="299" t="str">
        <f>Stats!AK528</f>
        <v xml:space="preserve"> R</v>
      </c>
      <c r="L4" s="299" t="str">
        <f>Stats!AL528</f>
        <v xml:space="preserve"> A</v>
      </c>
      <c r="M4" s="299" t="str">
        <f>Stats!AM528</f>
        <v xml:space="preserve"> Mi</v>
      </c>
      <c r="N4" s="299" t="str">
        <f>Stats!AN528</f>
        <v xml:space="preserve"> Pt</v>
      </c>
      <c r="O4" s="299" t="str">
        <f>Stats!AO528</f>
        <v xml:space="preserve"> Re</v>
      </c>
      <c r="P4" s="300" t="str">
        <f>Stats!AP528</f>
        <v xml:space="preserve"> As</v>
      </c>
      <c r="R4" s="2" t="s">
        <v>147</v>
      </c>
      <c r="T4" t="s">
        <v>341</v>
      </c>
      <c r="U4" s="2">
        <v>36</v>
      </c>
      <c r="V4" s="2">
        <v>17</v>
      </c>
      <c r="W4" s="2">
        <v>2</v>
      </c>
      <c r="X4" s="2">
        <v>1</v>
      </c>
      <c r="Y4" s="2">
        <v>3</v>
      </c>
      <c r="Z4" s="2">
        <v>0</v>
      </c>
      <c r="AA4" s="163" t="s">
        <v>2388</v>
      </c>
      <c r="AB4" s="163" t="s">
        <v>2387</v>
      </c>
      <c r="AC4" s="163" t="s">
        <v>2372</v>
      </c>
      <c r="AD4" s="2">
        <v>2</v>
      </c>
      <c r="AE4" s="2">
        <v>3</v>
      </c>
      <c r="AF4" s="2">
        <v>-8</v>
      </c>
      <c r="AG4" s="2">
        <v>1</v>
      </c>
      <c r="AH4" s="2">
        <v>1</v>
      </c>
      <c r="AI4" s="2">
        <v>63.6</v>
      </c>
      <c r="AJ4" s="2">
        <v>50</v>
      </c>
      <c r="AK4" s="2" t="s">
        <v>2284</v>
      </c>
    </row>
    <row r="5" spans="3:37" ht="15" thickBot="1" x14ac:dyDescent="0.35">
      <c r="C5" s="301" t="str">
        <f>Stats!AC529</f>
        <v>ATL</v>
      </c>
      <c r="D5" s="296">
        <f>Stats!AD529</f>
        <v>49.777777777777779</v>
      </c>
      <c r="E5" s="297">
        <f>Stats!AE529</f>
        <v>29.388888888888889</v>
      </c>
      <c r="F5" s="297">
        <f>Stats!AF529</f>
        <v>15.155555555555557</v>
      </c>
      <c r="G5" s="297">
        <f>Stats!AG529</f>
        <v>5.4111111111111114</v>
      </c>
      <c r="H5" s="297">
        <f>Stats!AH529</f>
        <v>2.9333333333333331</v>
      </c>
      <c r="I5" s="297">
        <f>Stats!AI529</f>
        <v>26.355555555555554</v>
      </c>
      <c r="J5" s="297">
        <f>Stats!AJ529</f>
        <v>13.28888888888889</v>
      </c>
      <c r="K5" s="297">
        <f>Stats!AK529</f>
        <v>4.5333333333333332</v>
      </c>
      <c r="L5" s="297">
        <f>Stats!AL529</f>
        <v>2.9000000000000004</v>
      </c>
      <c r="M5" s="297">
        <f>Stats!AM529</f>
        <v>24.144444444444446</v>
      </c>
      <c r="N5" s="297">
        <f>Stats!AN529</f>
        <v>10.222222222222221</v>
      </c>
      <c r="O5" s="297">
        <f>Stats!AO529</f>
        <v>3.7777777777777777</v>
      </c>
      <c r="P5" s="298">
        <f>Stats!AP529</f>
        <v>2.5555555555555554</v>
      </c>
      <c r="R5" s="2" t="s">
        <v>341</v>
      </c>
      <c r="T5" t="s">
        <v>103</v>
      </c>
      <c r="U5" s="2">
        <v>35</v>
      </c>
      <c r="V5" s="2">
        <v>25</v>
      </c>
      <c r="W5" s="2">
        <v>2</v>
      </c>
      <c r="X5" s="2">
        <v>10</v>
      </c>
      <c r="Y5" s="2">
        <v>1</v>
      </c>
      <c r="Z5" s="2">
        <v>0</v>
      </c>
      <c r="AA5" s="163" t="s">
        <v>2396</v>
      </c>
      <c r="AB5" s="163" t="s">
        <v>2381</v>
      </c>
      <c r="AC5" s="163" t="s">
        <v>2376</v>
      </c>
      <c r="AD5" s="2">
        <v>6</v>
      </c>
      <c r="AE5" s="2">
        <v>1</v>
      </c>
      <c r="AF5" s="2">
        <v>-19</v>
      </c>
      <c r="AG5" s="2">
        <v>0</v>
      </c>
      <c r="AH5" s="2">
        <v>2</v>
      </c>
      <c r="AI5" s="2">
        <v>45.5</v>
      </c>
      <c r="AJ5" s="2">
        <v>14.3</v>
      </c>
      <c r="AK5" s="2">
        <v>66.7</v>
      </c>
    </row>
    <row r="6" spans="3:37" x14ac:dyDescent="0.3">
      <c r="C6" s="294" t="str">
        <f>Stats!AC530</f>
        <v>Clint Capela</v>
      </c>
      <c r="D6" s="76">
        <f>Stats!AD530</f>
        <v>43</v>
      </c>
      <c r="E6" s="76">
        <f>Stats!AE530</f>
        <v>26.9</v>
      </c>
      <c r="F6" s="76">
        <f>Stats!AF530</f>
        <v>12.2</v>
      </c>
      <c r="G6" s="76">
        <f>Stats!AG530</f>
        <v>11.3</v>
      </c>
      <c r="H6" s="76">
        <f>Stats!AH530</f>
        <v>0.8</v>
      </c>
      <c r="I6" s="76">
        <f>Stats!AI530</f>
        <v>28</v>
      </c>
      <c r="J6" s="76">
        <f>Stats!AJ530</f>
        <v>15.3</v>
      </c>
      <c r="K6" s="76">
        <f>Stats!AK530</f>
        <v>9</v>
      </c>
      <c r="L6" s="76">
        <f>Stats!AL530</f>
        <v>1.7</v>
      </c>
      <c r="M6" s="76">
        <f>Stats!AM530</f>
        <v>25.8</v>
      </c>
      <c r="N6" s="76">
        <f>Stats!AN530</f>
        <v>10</v>
      </c>
      <c r="O6" s="76">
        <f>Stats!AO530</f>
        <v>8</v>
      </c>
      <c r="P6" s="295">
        <f>Stats!AP530</f>
        <v>1</v>
      </c>
      <c r="R6" s="2" t="s">
        <v>103</v>
      </c>
      <c r="T6" t="s">
        <v>196</v>
      </c>
      <c r="U6" s="2">
        <v>34</v>
      </c>
      <c r="V6" s="2">
        <v>16</v>
      </c>
      <c r="W6" s="2">
        <v>1</v>
      </c>
      <c r="X6" s="2">
        <v>2</v>
      </c>
      <c r="Y6" s="2">
        <v>2</v>
      </c>
      <c r="Z6" s="2">
        <v>1</v>
      </c>
      <c r="AA6" s="163" t="s">
        <v>2397</v>
      </c>
      <c r="AB6" s="163" t="s">
        <v>2393</v>
      </c>
      <c r="AC6" s="163" t="s">
        <v>2378</v>
      </c>
      <c r="AD6" s="2">
        <v>2</v>
      </c>
      <c r="AE6" s="2">
        <v>5</v>
      </c>
      <c r="AF6" s="2">
        <v>-17</v>
      </c>
      <c r="AG6" s="2">
        <v>1</v>
      </c>
      <c r="AH6" s="2">
        <v>0</v>
      </c>
      <c r="AI6" s="2">
        <v>55.6</v>
      </c>
      <c r="AJ6" s="2">
        <v>60</v>
      </c>
      <c r="AK6" s="2">
        <v>100</v>
      </c>
    </row>
    <row r="7" spans="3:37" x14ac:dyDescent="0.3">
      <c r="C7" s="294" t="str">
        <f>Stats!AC531</f>
        <v>Onyeka Okongwu</v>
      </c>
      <c r="D7" s="76">
        <f>Stats!AD531</f>
        <v>57</v>
      </c>
      <c r="E7" s="76">
        <f>Stats!AE531</f>
        <v>23.9</v>
      </c>
      <c r="F7" s="76">
        <f>Stats!AF531</f>
        <v>9.3000000000000007</v>
      </c>
      <c r="G7" s="76">
        <f>Stats!AG531</f>
        <v>7.3</v>
      </c>
      <c r="H7" s="76">
        <f>Stats!AH531</f>
        <v>1</v>
      </c>
      <c r="I7" s="76">
        <f>Stats!AI531</f>
        <v>18.7</v>
      </c>
      <c r="J7" s="76">
        <f>Stats!AJ531</f>
        <v>8.3000000000000007</v>
      </c>
      <c r="K7" s="76">
        <f>Stats!AK531</f>
        <v>4.7</v>
      </c>
      <c r="L7" s="76">
        <f>Stats!AL531</f>
        <v>1.3</v>
      </c>
      <c r="M7" s="76">
        <f>Stats!AM531</f>
        <v>18.5</v>
      </c>
      <c r="N7" s="76">
        <f>Stats!AN531</f>
        <v>7</v>
      </c>
      <c r="O7" s="76">
        <f>Stats!AO531</f>
        <v>4</v>
      </c>
      <c r="P7" s="295">
        <f>Stats!AP531</f>
        <v>1</v>
      </c>
      <c r="R7" s="2" t="s">
        <v>196</v>
      </c>
      <c r="T7" t="s">
        <v>270</v>
      </c>
      <c r="U7" s="2">
        <v>27</v>
      </c>
      <c r="V7" s="2">
        <v>4</v>
      </c>
      <c r="W7" s="2">
        <v>12</v>
      </c>
      <c r="X7" s="2">
        <v>3</v>
      </c>
      <c r="Y7" s="2">
        <v>2</v>
      </c>
      <c r="Z7" s="2">
        <v>2</v>
      </c>
      <c r="AA7" s="163" t="s">
        <v>2390</v>
      </c>
      <c r="AB7" s="163" t="s">
        <v>2372</v>
      </c>
      <c r="AC7" s="163" t="s">
        <v>2372</v>
      </c>
      <c r="AD7" s="2">
        <v>1</v>
      </c>
      <c r="AE7" s="2">
        <v>4</v>
      </c>
      <c r="AF7" s="2">
        <v>-14</v>
      </c>
      <c r="AG7" s="2">
        <v>2</v>
      </c>
      <c r="AH7" s="2">
        <v>10</v>
      </c>
      <c r="AI7" s="2">
        <v>40</v>
      </c>
      <c r="AJ7" s="2" t="s">
        <v>2284</v>
      </c>
      <c r="AK7" s="2" t="s">
        <v>2284</v>
      </c>
    </row>
    <row r="8" spans="3:37" x14ac:dyDescent="0.3">
      <c r="C8" s="294" t="str">
        <f>Stats!AC532</f>
        <v>John Collins</v>
      </c>
      <c r="D8" s="76">
        <f>Stats!AD532</f>
        <v>50</v>
      </c>
      <c r="E8" s="76">
        <f>Stats!AE532</f>
        <v>31.1</v>
      </c>
      <c r="F8" s="76">
        <f>Stats!AF532</f>
        <v>13.2</v>
      </c>
      <c r="G8" s="76">
        <f>Stats!AG532</f>
        <v>7.1</v>
      </c>
      <c r="H8" s="76">
        <f>Stats!AH532</f>
        <v>1.2</v>
      </c>
      <c r="I8" s="76">
        <f>Stats!AI532</f>
        <v>26.5</v>
      </c>
      <c r="J8" s="76">
        <f>Stats!AJ532</f>
        <v>12.5</v>
      </c>
      <c r="K8" s="76">
        <f>Stats!AK532</f>
        <v>2.5</v>
      </c>
      <c r="L8" s="76">
        <f>Stats!AL532</f>
        <v>1</v>
      </c>
      <c r="M8" s="76">
        <f>Stats!AM532</f>
        <v>21.8</v>
      </c>
      <c r="N8" s="76">
        <f>Stats!AN532</f>
        <v>8</v>
      </c>
      <c r="O8" s="76">
        <f>Stats!AO532</f>
        <v>2</v>
      </c>
      <c r="P8" s="295" t="str">
        <f>Stats!AP532</f>
        <v/>
      </c>
      <c r="R8" s="2" t="s">
        <v>270</v>
      </c>
      <c r="T8" t="s">
        <v>253</v>
      </c>
      <c r="U8" s="2">
        <v>20</v>
      </c>
      <c r="V8" s="2">
        <v>18</v>
      </c>
      <c r="W8" s="2">
        <v>10</v>
      </c>
      <c r="X8" s="2">
        <v>0</v>
      </c>
      <c r="Y8" s="2">
        <v>0</v>
      </c>
      <c r="Z8" s="2">
        <v>0</v>
      </c>
      <c r="AA8" s="163" t="s">
        <v>778</v>
      </c>
      <c r="AB8" s="163" t="s">
        <v>2374</v>
      </c>
      <c r="AC8" s="163" t="s">
        <v>781</v>
      </c>
      <c r="AD8" s="2">
        <v>1</v>
      </c>
      <c r="AE8" s="2">
        <v>1</v>
      </c>
      <c r="AF8" s="2">
        <v>-1</v>
      </c>
      <c r="AG8" s="2">
        <v>3</v>
      </c>
      <c r="AH8" s="2">
        <v>7</v>
      </c>
      <c r="AI8" s="2">
        <v>66.7</v>
      </c>
      <c r="AJ8" s="2">
        <v>0</v>
      </c>
      <c r="AK8" s="2">
        <v>100</v>
      </c>
    </row>
    <row r="9" spans="3:37" x14ac:dyDescent="0.3">
      <c r="C9" s="294" t="str">
        <f>Stats!AC533</f>
        <v>Dejounte Murray</v>
      </c>
      <c r="D9" s="76">
        <f>Stats!AD533</f>
        <v>54</v>
      </c>
      <c r="E9" s="76">
        <f>Stats!AE533</f>
        <v>36.5</v>
      </c>
      <c r="F9" s="76">
        <f>Stats!AF533</f>
        <v>20.7</v>
      </c>
      <c r="G9" s="76">
        <f>Stats!AG533</f>
        <v>5.5</v>
      </c>
      <c r="H9" s="76">
        <f>Stats!AH533</f>
        <v>6.1</v>
      </c>
      <c r="I9" s="76">
        <f>Stats!AI533</f>
        <v>35.5</v>
      </c>
      <c r="J9" s="76">
        <f>Stats!AJ533</f>
        <v>14.7</v>
      </c>
      <c r="K9" s="76">
        <f>Stats!AK533</f>
        <v>5.7</v>
      </c>
      <c r="L9" s="76">
        <f>Stats!AL533</f>
        <v>3.3</v>
      </c>
      <c r="M9" s="76">
        <f>Stats!AM533</f>
        <v>33.700000000000003</v>
      </c>
      <c r="N9" s="76">
        <f>Stats!AN533</f>
        <v>6</v>
      </c>
      <c r="O9" s="76">
        <f>Stats!AO533</f>
        <v>5</v>
      </c>
      <c r="P9" s="295">
        <f>Stats!AP533</f>
        <v>3</v>
      </c>
      <c r="R9" s="2" t="s">
        <v>253</v>
      </c>
      <c r="T9" t="s">
        <v>329</v>
      </c>
      <c r="U9" s="2">
        <v>19</v>
      </c>
      <c r="V9" s="2">
        <v>3</v>
      </c>
      <c r="W9" s="2">
        <v>3</v>
      </c>
      <c r="X9" s="2">
        <v>0</v>
      </c>
      <c r="Y9" s="2">
        <v>0</v>
      </c>
      <c r="Z9" s="2">
        <v>0</v>
      </c>
      <c r="AA9" s="163" t="s">
        <v>2398</v>
      </c>
      <c r="AB9" s="163" t="s">
        <v>2382</v>
      </c>
      <c r="AC9" s="163" t="s">
        <v>2372</v>
      </c>
      <c r="AD9" s="2">
        <v>0</v>
      </c>
      <c r="AE9" s="2">
        <v>2</v>
      </c>
      <c r="AF9" s="2">
        <v>-4</v>
      </c>
      <c r="AG9" s="2">
        <v>2</v>
      </c>
      <c r="AH9" s="2">
        <v>1</v>
      </c>
      <c r="AI9" s="2">
        <v>16.7</v>
      </c>
      <c r="AJ9" s="2">
        <v>25</v>
      </c>
      <c r="AK9" s="2" t="s">
        <v>2284</v>
      </c>
    </row>
    <row r="10" spans="3:37" x14ac:dyDescent="0.3">
      <c r="C10" s="294" t="str">
        <f>Stats!AC534</f>
        <v>Saddiq Bey</v>
      </c>
      <c r="D10" s="76">
        <f>Stats!AD534</f>
        <v>54</v>
      </c>
      <c r="E10" s="76">
        <f>Stats!AE534</f>
        <v>28.5</v>
      </c>
      <c r="F10" s="76">
        <f>Stats!AF534</f>
        <v>14.5</v>
      </c>
      <c r="G10" s="76">
        <f>Stats!AG534</f>
        <v>4.7</v>
      </c>
      <c r="H10" s="76">
        <f>Stats!AH534</f>
        <v>1.6</v>
      </c>
      <c r="I10" s="76">
        <f>Stats!AI534</f>
        <v>19.600000000000001</v>
      </c>
      <c r="J10" s="76">
        <f>Stats!AJ534</f>
        <v>7</v>
      </c>
      <c r="K10" s="76">
        <f>Stats!AK534</f>
        <v>5</v>
      </c>
      <c r="L10" s="76">
        <f>Stats!AL534</f>
        <v>0.5</v>
      </c>
      <c r="M10" s="76">
        <f>Stats!AM534</f>
        <v>18.5</v>
      </c>
      <c r="N10" s="76">
        <f>Stats!AN534</f>
        <v>2</v>
      </c>
      <c r="O10" s="76">
        <f>Stats!AO534</f>
        <v>5</v>
      </c>
      <c r="P10" s="295">
        <f>Stats!AP534</f>
        <v>1</v>
      </c>
      <c r="R10" s="2" t="s">
        <v>329</v>
      </c>
      <c r="T10" t="s">
        <v>314</v>
      </c>
      <c r="U10" s="2">
        <v>16</v>
      </c>
      <c r="V10" s="2">
        <v>0</v>
      </c>
      <c r="W10" s="2">
        <v>0</v>
      </c>
      <c r="X10" s="2">
        <v>1</v>
      </c>
      <c r="Y10" s="2">
        <v>0</v>
      </c>
      <c r="Z10" s="2">
        <v>0</v>
      </c>
      <c r="AA10" s="163" t="s">
        <v>2394</v>
      </c>
      <c r="AB10" s="163" t="s">
        <v>2394</v>
      </c>
      <c r="AC10" s="163" t="s">
        <v>2372</v>
      </c>
      <c r="AD10" s="2">
        <v>0</v>
      </c>
      <c r="AE10" s="2">
        <v>2</v>
      </c>
      <c r="AF10" s="2">
        <v>-2</v>
      </c>
      <c r="AG10" s="2">
        <v>0</v>
      </c>
      <c r="AH10" s="2">
        <v>0</v>
      </c>
      <c r="AI10" s="2">
        <v>0</v>
      </c>
      <c r="AJ10" s="2">
        <v>0</v>
      </c>
      <c r="AK10" s="2" t="s">
        <v>2284</v>
      </c>
    </row>
    <row r="11" spans="3:37" ht="15" thickBot="1" x14ac:dyDescent="0.35">
      <c r="C11" s="294" t="str">
        <f>Stats!AC535</f>
        <v>De'Andre Hunter</v>
      </c>
      <c r="D11" s="76">
        <f>Stats!AD535</f>
        <v>49</v>
      </c>
      <c r="E11" s="76">
        <f>Stats!AE535</f>
        <v>32</v>
      </c>
      <c r="F11" s="76">
        <f>Stats!AF535</f>
        <v>15.9</v>
      </c>
      <c r="G11" s="76">
        <f>Stats!AG535</f>
        <v>4.4000000000000004</v>
      </c>
      <c r="H11" s="76">
        <f>Stats!AH535</f>
        <v>1.4</v>
      </c>
      <c r="I11" s="76">
        <f>Stats!AI535</f>
        <v>32</v>
      </c>
      <c r="J11" s="76">
        <f>Stats!AJ535</f>
        <v>21.7</v>
      </c>
      <c r="K11" s="76">
        <f>Stats!AK535</f>
        <v>5.3</v>
      </c>
      <c r="L11" s="76">
        <f>Stats!AL535</f>
        <v>1.7</v>
      </c>
      <c r="M11" s="76">
        <f>Stats!AM535</f>
        <v>28.5</v>
      </c>
      <c r="N11" s="76">
        <f>Stats!AN535</f>
        <v>20</v>
      </c>
      <c r="O11" s="76">
        <f>Stats!AO535</f>
        <v>4</v>
      </c>
      <c r="P11" s="295">
        <f>Stats!AP535</f>
        <v>3</v>
      </c>
      <c r="R11" s="2" t="s">
        <v>314</v>
      </c>
      <c r="T11" t="s">
        <v>353</v>
      </c>
      <c r="U11" s="2">
        <v>14</v>
      </c>
      <c r="V11" s="2">
        <v>8</v>
      </c>
      <c r="W11" s="2">
        <v>1</v>
      </c>
      <c r="X11" s="2">
        <v>1</v>
      </c>
      <c r="Y11" s="2">
        <v>2</v>
      </c>
      <c r="Z11" s="2">
        <v>0</v>
      </c>
      <c r="AA11" s="163" t="s">
        <v>2389</v>
      </c>
      <c r="AB11" s="163" t="s">
        <v>2385</v>
      </c>
      <c r="AC11" s="163" t="s">
        <v>2372</v>
      </c>
      <c r="AD11" s="2">
        <v>0</v>
      </c>
      <c r="AE11" s="2">
        <v>2</v>
      </c>
      <c r="AF11" s="2">
        <v>5</v>
      </c>
      <c r="AG11" s="2">
        <v>0</v>
      </c>
      <c r="AH11" s="2">
        <v>1</v>
      </c>
      <c r="AI11" s="2">
        <v>75</v>
      </c>
      <c r="AJ11" s="2">
        <v>66.7</v>
      </c>
      <c r="AK11" s="2" t="s">
        <v>2284</v>
      </c>
    </row>
    <row r="12" spans="3:37" ht="15" thickBot="1" x14ac:dyDescent="0.35">
      <c r="C12" s="301" t="str">
        <f>Stats!AC536</f>
        <v>Bogdan Bogdanovic</v>
      </c>
      <c r="D12" s="296">
        <f>Stats!AD536</f>
        <v>34</v>
      </c>
      <c r="E12" s="297">
        <f>Stats!AE536</f>
        <v>29.8</v>
      </c>
      <c r="F12" s="297">
        <f>Stats!AF536</f>
        <v>14.6</v>
      </c>
      <c r="G12" s="297">
        <f>Stats!AG536</f>
        <v>3.4</v>
      </c>
      <c r="H12" s="297">
        <f>Stats!AH536</f>
        <v>3</v>
      </c>
      <c r="I12" s="297">
        <f>Stats!AI536</f>
        <v>27.3</v>
      </c>
      <c r="J12" s="297">
        <f>Stats!AJ536</f>
        <v>10.7</v>
      </c>
      <c r="K12" s="297">
        <f>Stats!AK536</f>
        <v>3.3</v>
      </c>
      <c r="L12" s="297">
        <f>Stats!AL536</f>
        <v>2.2999999999999998</v>
      </c>
      <c r="M12" s="297">
        <f>Stats!AM536</f>
        <v>23.6</v>
      </c>
      <c r="N12" s="297">
        <f>Stats!AN536</f>
        <v>8</v>
      </c>
      <c r="O12" s="297">
        <f>Stats!AO536</f>
        <v>3</v>
      </c>
      <c r="P12" s="298">
        <f>Stats!AP536</f>
        <v>3</v>
      </c>
      <c r="R12" s="2" t="s">
        <v>353</v>
      </c>
      <c r="T12" t="s">
        <v>424</v>
      </c>
      <c r="U12" s="2">
        <v>1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163" t="s">
        <v>2372</v>
      </c>
      <c r="AB12" s="163" t="s">
        <v>2372</v>
      </c>
      <c r="AC12" s="163" t="s">
        <v>2372</v>
      </c>
      <c r="AD12" s="2">
        <v>0</v>
      </c>
      <c r="AE12" s="2">
        <v>0</v>
      </c>
      <c r="AF12" s="2">
        <v>3</v>
      </c>
      <c r="AG12" s="2">
        <v>0</v>
      </c>
      <c r="AH12" s="2">
        <v>0</v>
      </c>
      <c r="AI12" s="2" t="s">
        <v>2284</v>
      </c>
      <c r="AJ12" s="2" t="s">
        <v>2284</v>
      </c>
      <c r="AK12" s="2" t="s">
        <v>2284</v>
      </c>
    </row>
    <row r="13" spans="3:37" x14ac:dyDescent="0.3">
      <c r="C13" s="294" t="str">
        <f>Stats!AC537</f>
        <v>Trae Young</v>
      </c>
      <c r="D13" s="76">
        <f>Stats!AD537</f>
        <v>52</v>
      </c>
      <c r="E13" s="76">
        <f>Stats!AE537</f>
        <v>35.4</v>
      </c>
      <c r="F13" s="76">
        <f>Stats!AF537</f>
        <v>26.7</v>
      </c>
      <c r="G13" s="76">
        <f>Stats!AG537</f>
        <v>2.9</v>
      </c>
      <c r="H13" s="76">
        <f>Stats!AH537</f>
        <v>10.3</v>
      </c>
      <c r="I13" s="76">
        <f>Stats!AI537</f>
        <v>33</v>
      </c>
      <c r="J13" s="76">
        <f>Stats!AJ537</f>
        <v>22.7</v>
      </c>
      <c r="K13" s="76">
        <f>Stats!AK537</f>
        <v>2.2999999999999998</v>
      </c>
      <c r="L13" s="76">
        <f>Stats!AL537</f>
        <v>14</v>
      </c>
      <c r="M13" s="76">
        <f>Stats!AM537</f>
        <v>31.5</v>
      </c>
      <c r="N13" s="76">
        <f>Stats!AN537</f>
        <v>19</v>
      </c>
      <c r="O13" s="76">
        <f>Stats!AO537</f>
        <v>1</v>
      </c>
      <c r="P13" s="295">
        <f>Stats!AP537</f>
        <v>11</v>
      </c>
      <c r="R13" s="2" t="s">
        <v>424</v>
      </c>
      <c r="T13" t="s">
        <v>441</v>
      </c>
      <c r="U13" s="2">
        <v>1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163" t="s">
        <v>2374</v>
      </c>
      <c r="AB13" s="163" t="s">
        <v>2374</v>
      </c>
      <c r="AC13" s="163" t="s">
        <v>2372</v>
      </c>
      <c r="AD13" s="2">
        <v>0</v>
      </c>
      <c r="AE13" s="2">
        <v>0</v>
      </c>
      <c r="AF13" s="2">
        <v>3</v>
      </c>
      <c r="AG13" s="2">
        <v>0</v>
      </c>
      <c r="AH13" s="2">
        <v>0</v>
      </c>
      <c r="AI13" s="2">
        <v>0</v>
      </c>
      <c r="AJ13" s="2">
        <v>0</v>
      </c>
      <c r="AK13" s="2" t="s">
        <v>2284</v>
      </c>
    </row>
    <row r="14" spans="3:37" x14ac:dyDescent="0.3">
      <c r="C14" s="294" t="str">
        <f>Stats!AC538</f>
        <v>AJ Griffin</v>
      </c>
      <c r="D14" s="76">
        <f>Stats!AD538</f>
        <v>55</v>
      </c>
      <c r="E14" s="76">
        <f>Stats!AE538</f>
        <v>20.399999999999999</v>
      </c>
      <c r="F14" s="76">
        <f>Stats!AF538</f>
        <v>9.3000000000000007</v>
      </c>
      <c r="G14" s="76">
        <f>Stats!AG538</f>
        <v>2.1</v>
      </c>
      <c r="H14" s="76">
        <f>Stats!AH538</f>
        <v>1</v>
      </c>
      <c r="I14" s="76">
        <f>Stats!AI538</f>
        <v>16.600000000000001</v>
      </c>
      <c r="J14" s="76">
        <f>Stats!AJ538</f>
        <v>6.7</v>
      </c>
      <c r="K14" s="76">
        <f>Stats!AK538</f>
        <v>3</v>
      </c>
      <c r="L14" s="76">
        <f>Stats!AL538</f>
        <v>0.3</v>
      </c>
      <c r="M14" s="76">
        <f>Stats!AM538</f>
        <v>15.4</v>
      </c>
      <c r="N14" s="76">
        <f>Stats!AN538</f>
        <v>12</v>
      </c>
      <c r="O14" s="76">
        <f>Stats!AO538</f>
        <v>2</v>
      </c>
      <c r="P14" s="295" t="str">
        <f>Stats!AP538</f>
        <v/>
      </c>
      <c r="R14" s="2" t="s">
        <v>441</v>
      </c>
      <c r="T14" t="s">
        <v>93</v>
      </c>
      <c r="U14" s="2">
        <v>39</v>
      </c>
      <c r="V14" s="2">
        <v>29</v>
      </c>
      <c r="W14" s="2">
        <v>4</v>
      </c>
      <c r="X14" s="2">
        <v>9</v>
      </c>
      <c r="Y14" s="2">
        <v>3</v>
      </c>
      <c r="Z14" s="2">
        <v>0</v>
      </c>
      <c r="AA14" s="163" t="s">
        <v>2399</v>
      </c>
      <c r="AB14" s="163" t="s">
        <v>2379</v>
      </c>
      <c r="AC14" s="163" t="s">
        <v>2389</v>
      </c>
      <c r="AD14" s="2">
        <v>3</v>
      </c>
      <c r="AE14" s="2">
        <v>2</v>
      </c>
      <c r="AF14" s="2">
        <v>14</v>
      </c>
      <c r="AG14" s="2">
        <v>0</v>
      </c>
      <c r="AH14" s="2">
        <v>4</v>
      </c>
      <c r="AI14" s="2">
        <v>50</v>
      </c>
      <c r="AJ14" s="2">
        <v>50</v>
      </c>
      <c r="AK14" s="2">
        <v>75</v>
      </c>
    </row>
    <row r="15" spans="3:37" x14ac:dyDescent="0.3">
      <c r="C15" s="294" t="str">
        <f>Stats!AC539</f>
        <v>CLE</v>
      </c>
      <c r="D15" s="76">
        <f>Stats!AD539</f>
        <v>53.375</v>
      </c>
      <c r="E15" s="76">
        <f>Stats!AE539</f>
        <v>29.012500000000003</v>
      </c>
      <c r="F15" s="76">
        <f>Stats!AF539</f>
        <v>14.012500000000001</v>
      </c>
      <c r="G15" s="76">
        <f>Stats!AG539</f>
        <v>4.7250000000000005</v>
      </c>
      <c r="H15" s="76">
        <f>Stats!AH539</f>
        <v>3.0874999999999995</v>
      </c>
      <c r="I15" s="76">
        <f>Stats!AI539</f>
        <v>28.175000000000001</v>
      </c>
      <c r="J15" s="76">
        <f>Stats!AJ539</f>
        <v>13.475</v>
      </c>
      <c r="K15" s="76">
        <f>Stats!AK539</f>
        <v>4.3375000000000004</v>
      </c>
      <c r="L15" s="76">
        <f>Stats!AL539</f>
        <v>2.8000000000000003</v>
      </c>
      <c r="M15" s="76">
        <f>Stats!AM539</f>
        <v>28.3125</v>
      </c>
      <c r="N15" s="76">
        <f>Stats!AN539</f>
        <v>13</v>
      </c>
      <c r="O15" s="76">
        <f>Stats!AO539</f>
        <v>4.625</v>
      </c>
      <c r="P15" s="295">
        <f>Stats!AP539</f>
        <v>3</v>
      </c>
      <c r="R15" s="2" t="s">
        <v>93</v>
      </c>
      <c r="T15" t="s">
        <v>365</v>
      </c>
      <c r="U15" s="2">
        <v>38</v>
      </c>
      <c r="V15" s="2">
        <v>26</v>
      </c>
      <c r="W15" s="2">
        <v>0</v>
      </c>
      <c r="X15" s="2">
        <v>9</v>
      </c>
      <c r="Y15" s="2">
        <v>1</v>
      </c>
      <c r="Z15" s="2">
        <v>0</v>
      </c>
      <c r="AA15" s="163" t="s">
        <v>2400</v>
      </c>
      <c r="AB15" s="163" t="s">
        <v>2377</v>
      </c>
      <c r="AC15" s="163" t="s">
        <v>781</v>
      </c>
      <c r="AD15" s="2">
        <v>8</v>
      </c>
      <c r="AE15" s="2">
        <v>1</v>
      </c>
      <c r="AF15" s="2">
        <v>8</v>
      </c>
      <c r="AG15" s="2">
        <v>0</v>
      </c>
      <c r="AH15" s="2">
        <v>0</v>
      </c>
      <c r="AI15" s="2">
        <v>64.3</v>
      </c>
      <c r="AJ15" s="2">
        <v>50</v>
      </c>
      <c r="AK15" s="2">
        <v>100</v>
      </c>
    </row>
    <row r="16" spans="3:37" x14ac:dyDescent="0.3">
      <c r="C16" s="294" t="str">
        <f>Stats!AC540</f>
        <v>Jarrett Allen</v>
      </c>
      <c r="D16" s="76">
        <f>Stats!AD540</f>
        <v>55</v>
      </c>
      <c r="E16" s="76">
        <f>Stats!AE540</f>
        <v>33.200000000000003</v>
      </c>
      <c r="F16" s="76">
        <f>Stats!AF540</f>
        <v>14.7</v>
      </c>
      <c r="G16" s="76">
        <f>Stats!AG540</f>
        <v>9.9</v>
      </c>
      <c r="H16" s="76">
        <f>Stats!AH540</f>
        <v>1.7</v>
      </c>
      <c r="I16" s="76">
        <f>Stats!AI540</f>
        <v>35.6</v>
      </c>
      <c r="J16" s="76">
        <f>Stats!AJ540</f>
        <v>14.3</v>
      </c>
      <c r="K16" s="76">
        <f>Stats!AK540</f>
        <v>10.3</v>
      </c>
      <c r="L16" s="76">
        <f>Stats!AL540</f>
        <v>2</v>
      </c>
      <c r="M16" s="76">
        <f>Stats!AM540</f>
        <v>29.9</v>
      </c>
      <c r="N16" s="76">
        <f>Stats!AN540</f>
        <v>14</v>
      </c>
      <c r="O16" s="76">
        <f>Stats!AO540</f>
        <v>13</v>
      </c>
      <c r="P16" s="295">
        <f>Stats!AP540</f>
        <v>2</v>
      </c>
      <c r="R16" s="2" t="s">
        <v>365</v>
      </c>
      <c r="T16" t="s">
        <v>174</v>
      </c>
      <c r="U16" s="2">
        <v>36</v>
      </c>
      <c r="V16" s="2">
        <v>10</v>
      </c>
      <c r="W16" s="2">
        <v>9</v>
      </c>
      <c r="X16" s="2">
        <v>3</v>
      </c>
      <c r="Y16" s="2">
        <v>1</v>
      </c>
      <c r="Z16" s="2">
        <v>1</v>
      </c>
      <c r="AA16" s="163" t="s">
        <v>2376</v>
      </c>
      <c r="AB16" s="163" t="s">
        <v>2372</v>
      </c>
      <c r="AC16" s="163" t="s">
        <v>2383</v>
      </c>
      <c r="AD16" s="2">
        <v>4</v>
      </c>
      <c r="AE16" s="2">
        <v>2</v>
      </c>
      <c r="AF16" s="2">
        <v>5</v>
      </c>
      <c r="AG16" s="2">
        <v>2</v>
      </c>
      <c r="AH16" s="2">
        <v>7</v>
      </c>
      <c r="AI16" s="2">
        <v>66.7</v>
      </c>
      <c r="AJ16" s="2" t="s">
        <v>2284</v>
      </c>
      <c r="AK16" s="2">
        <v>100</v>
      </c>
    </row>
    <row r="17" spans="3:37" x14ac:dyDescent="0.3">
      <c r="C17" s="294" t="str">
        <f>Stats!AC541</f>
        <v>Evan Mobley</v>
      </c>
      <c r="D17" s="76">
        <f>Stats!AD541</f>
        <v>60</v>
      </c>
      <c r="E17" s="76">
        <f>Stats!AE541</f>
        <v>34.200000000000003</v>
      </c>
      <c r="F17" s="76">
        <f>Stats!AF541</f>
        <v>16</v>
      </c>
      <c r="G17" s="76">
        <f>Stats!AG541</f>
        <v>8.9</v>
      </c>
      <c r="H17" s="76">
        <f>Stats!AH541</f>
        <v>2.7</v>
      </c>
      <c r="I17" s="76">
        <f>Stats!AI541</f>
        <v>37</v>
      </c>
      <c r="J17" s="76">
        <f>Stats!AJ541</f>
        <v>23</v>
      </c>
      <c r="K17" s="76">
        <f>Stats!AK541</f>
        <v>9</v>
      </c>
      <c r="L17" s="76">
        <f>Stats!AL541</f>
        <v>1</v>
      </c>
      <c r="M17" s="76">
        <f>Stats!AM541</f>
        <v>37.799999999999997</v>
      </c>
      <c r="N17" s="76">
        <f>Stats!AN541</f>
        <v>31</v>
      </c>
      <c r="O17" s="76">
        <f>Stats!AO541</f>
        <v>9</v>
      </c>
      <c r="P17" s="295">
        <f>Stats!AP541</f>
        <v>1</v>
      </c>
      <c r="R17" s="2" t="s">
        <v>174</v>
      </c>
      <c r="T17" t="s">
        <v>220</v>
      </c>
      <c r="U17" s="2">
        <v>33</v>
      </c>
      <c r="V17" s="2">
        <v>8</v>
      </c>
      <c r="W17" s="2">
        <v>11</v>
      </c>
      <c r="X17" s="2">
        <v>1</v>
      </c>
      <c r="Y17" s="2">
        <v>2</v>
      </c>
      <c r="Z17" s="2">
        <v>1</v>
      </c>
      <c r="AA17" s="163" t="s">
        <v>2393</v>
      </c>
      <c r="AB17" s="163" t="s">
        <v>2372</v>
      </c>
      <c r="AC17" s="163" t="s">
        <v>2383</v>
      </c>
      <c r="AD17" s="2">
        <v>1</v>
      </c>
      <c r="AE17" s="2">
        <v>0</v>
      </c>
      <c r="AF17" s="2">
        <v>11</v>
      </c>
      <c r="AG17" s="2">
        <v>0</v>
      </c>
      <c r="AH17" s="2">
        <v>11</v>
      </c>
      <c r="AI17" s="2">
        <v>60</v>
      </c>
      <c r="AJ17" s="2" t="s">
        <v>2284</v>
      </c>
      <c r="AK17" s="2">
        <v>100</v>
      </c>
    </row>
    <row r="18" spans="3:37" x14ac:dyDescent="0.3">
      <c r="C18" s="294" t="str">
        <f>Stats!AC542</f>
        <v>Donovan Mitchell</v>
      </c>
      <c r="D18" s="76">
        <f>Stats!AD542</f>
        <v>51</v>
      </c>
      <c r="E18" s="76">
        <f>Stats!AE542</f>
        <v>35.5</v>
      </c>
      <c r="F18" s="76">
        <f>Stats!AF542</f>
        <v>27.2</v>
      </c>
      <c r="G18" s="76">
        <f>Stats!AG542</f>
        <v>4</v>
      </c>
      <c r="H18" s="76">
        <f>Stats!AH542</f>
        <v>4.8</v>
      </c>
      <c r="I18" s="76">
        <f>Stats!AI542</f>
        <v>38</v>
      </c>
      <c r="J18" s="76">
        <f>Stats!AJ542</f>
        <v>32</v>
      </c>
      <c r="K18" s="76">
        <f>Stats!AK542</f>
        <v>4</v>
      </c>
      <c r="L18" s="76">
        <f>Stats!AL542</f>
        <v>4.3</v>
      </c>
      <c r="M18" s="76">
        <f>Stats!AM542</f>
        <v>35.4</v>
      </c>
      <c r="N18" s="76">
        <f>Stats!AN542</f>
        <v>22</v>
      </c>
      <c r="O18" s="76">
        <f>Stats!AO542</f>
        <v>3</v>
      </c>
      <c r="P18" s="295">
        <f>Stats!AP542</f>
        <v>3</v>
      </c>
      <c r="R18" s="2" t="s">
        <v>220</v>
      </c>
      <c r="T18" t="s">
        <v>482</v>
      </c>
      <c r="U18" s="2">
        <v>29</v>
      </c>
      <c r="V18" s="2">
        <v>8</v>
      </c>
      <c r="W18" s="2">
        <v>3</v>
      </c>
      <c r="X18" s="2">
        <v>0</v>
      </c>
      <c r="Y18" s="2">
        <v>0</v>
      </c>
      <c r="Z18" s="2">
        <v>0</v>
      </c>
      <c r="AA18" s="163" t="s">
        <v>2393</v>
      </c>
      <c r="AB18" s="163" t="s">
        <v>2380</v>
      </c>
      <c r="AC18" s="163" t="s">
        <v>2384</v>
      </c>
      <c r="AD18" s="2">
        <v>1</v>
      </c>
      <c r="AE18" s="2">
        <v>2</v>
      </c>
      <c r="AF18" s="2">
        <v>1</v>
      </c>
      <c r="AG18" s="2">
        <v>0</v>
      </c>
      <c r="AH18" s="2">
        <v>3</v>
      </c>
      <c r="AI18" s="2">
        <v>60</v>
      </c>
      <c r="AJ18" s="2">
        <v>100</v>
      </c>
      <c r="AK18" s="2">
        <v>50</v>
      </c>
    </row>
    <row r="19" spans="3:37" x14ac:dyDescent="0.3">
      <c r="C19" s="294" t="str">
        <f>Stats!AC543</f>
        <v>Caris LeVert</v>
      </c>
      <c r="D19" s="76">
        <f>Stats!AD543</f>
        <v>56</v>
      </c>
      <c r="E19" s="76">
        <f>Stats!AE543</f>
        <v>30.5</v>
      </c>
      <c r="F19" s="76">
        <f>Stats!AF543</f>
        <v>11.9</v>
      </c>
      <c r="G19" s="76">
        <f>Stats!AG543</f>
        <v>3.9</v>
      </c>
      <c r="H19" s="76">
        <f>Stats!AH543</f>
        <v>4</v>
      </c>
      <c r="I19" s="76">
        <f>Stats!AI543</f>
        <v>26.9</v>
      </c>
      <c r="J19" s="76">
        <f>Stats!AJ543</f>
        <v>5</v>
      </c>
      <c r="K19" s="76">
        <f>Stats!AK543</f>
        <v>3</v>
      </c>
      <c r="L19" s="76">
        <f>Stats!AL543</f>
        <v>6.3</v>
      </c>
      <c r="M19" s="76">
        <f>Stats!AM543</f>
        <v>32</v>
      </c>
      <c r="N19" s="76">
        <f>Stats!AN543</f>
        <v>6</v>
      </c>
      <c r="O19" s="76">
        <f>Stats!AO543</f>
        <v>4</v>
      </c>
      <c r="P19" s="295">
        <f>Stats!AP543</f>
        <v>9</v>
      </c>
      <c r="R19" s="2" t="s">
        <v>482</v>
      </c>
      <c r="T19" t="s">
        <v>230</v>
      </c>
      <c r="U19" s="2">
        <v>29</v>
      </c>
      <c r="V19" s="2">
        <v>23</v>
      </c>
      <c r="W19" s="2">
        <v>3</v>
      </c>
      <c r="X19" s="2">
        <v>0</v>
      </c>
      <c r="Y19" s="2">
        <v>0</v>
      </c>
      <c r="Z19" s="2">
        <v>0</v>
      </c>
      <c r="AA19" s="163" t="s">
        <v>2401</v>
      </c>
      <c r="AB19" s="163" t="s">
        <v>2389</v>
      </c>
      <c r="AC19" s="163" t="s">
        <v>2402</v>
      </c>
      <c r="AD19" s="2">
        <v>1</v>
      </c>
      <c r="AE19" s="2">
        <v>4</v>
      </c>
      <c r="AF19" s="2">
        <v>9</v>
      </c>
      <c r="AG19" s="2">
        <v>0</v>
      </c>
      <c r="AH19" s="2">
        <v>3</v>
      </c>
      <c r="AI19" s="2">
        <v>80</v>
      </c>
      <c r="AJ19" s="2">
        <v>75</v>
      </c>
      <c r="AK19" s="2">
        <v>80</v>
      </c>
    </row>
    <row r="20" spans="3:37" x14ac:dyDescent="0.3">
      <c r="C20" s="294" t="str">
        <f>Stats!AC544</f>
        <v>Dean Wade</v>
      </c>
      <c r="D20" s="76">
        <f>Stats!AD544</f>
        <v>32</v>
      </c>
      <c r="E20" s="76">
        <f>Stats!AE544</f>
        <v>21.2</v>
      </c>
      <c r="F20" s="76">
        <f>Stats!AF544</f>
        <v>5.3</v>
      </c>
      <c r="G20" s="76">
        <f>Stats!AG544</f>
        <v>3.7</v>
      </c>
      <c r="H20" s="76">
        <f>Stats!AH544</f>
        <v>0.9</v>
      </c>
      <c r="I20" s="76">
        <f>Stats!AI544</f>
        <v>7.4</v>
      </c>
      <c r="J20" s="76">
        <f>Stats!AJ544</f>
        <v>1.3</v>
      </c>
      <c r="K20" s="76">
        <f>Stats!AK544</f>
        <v>3</v>
      </c>
      <c r="L20" s="76" t="str">
        <f>Stats!AL544</f>
        <v/>
      </c>
      <c r="M20" s="76">
        <f>Stats!AM544</f>
        <v>7.7</v>
      </c>
      <c r="N20" s="76">
        <f>Stats!AN544</f>
        <v>2</v>
      </c>
      <c r="O20" s="76">
        <f>Stats!AO544</f>
        <v>3</v>
      </c>
      <c r="P20" s="295" t="str">
        <f>Stats!AP544</f>
        <v/>
      </c>
      <c r="R20" s="2" t="s">
        <v>230</v>
      </c>
      <c r="T20" t="s">
        <v>438</v>
      </c>
      <c r="U20" s="2">
        <v>15</v>
      </c>
      <c r="V20" s="2">
        <v>4</v>
      </c>
      <c r="W20" s="2">
        <v>1</v>
      </c>
      <c r="X20" s="2">
        <v>0</v>
      </c>
      <c r="Y20" s="2">
        <v>0</v>
      </c>
      <c r="Z20" s="2">
        <v>1</v>
      </c>
      <c r="AA20" s="163" t="s">
        <v>2386</v>
      </c>
      <c r="AB20" s="163" t="s">
        <v>2374</v>
      </c>
      <c r="AC20" s="163" t="s">
        <v>2383</v>
      </c>
      <c r="AD20" s="2">
        <v>1</v>
      </c>
      <c r="AE20" s="2">
        <v>4</v>
      </c>
      <c r="AF20" s="2">
        <v>8</v>
      </c>
      <c r="AG20" s="2">
        <v>0</v>
      </c>
      <c r="AH20" s="2">
        <v>1</v>
      </c>
      <c r="AI20" s="2">
        <v>33.299999999999997</v>
      </c>
      <c r="AJ20" s="2">
        <v>0</v>
      </c>
      <c r="AK20" s="2">
        <v>100</v>
      </c>
    </row>
    <row r="21" spans="3:37" x14ac:dyDescent="0.3">
      <c r="R21" s="2" t="s">
        <v>438</v>
      </c>
      <c r="T21" t="s">
        <v>227</v>
      </c>
      <c r="U21" s="2">
        <v>12</v>
      </c>
      <c r="V21" s="2">
        <v>0</v>
      </c>
      <c r="W21" s="2">
        <v>4</v>
      </c>
      <c r="X21" s="2">
        <v>1</v>
      </c>
      <c r="Y21" s="2">
        <v>0</v>
      </c>
      <c r="Z21" s="2">
        <v>0</v>
      </c>
      <c r="AA21" s="163" t="s">
        <v>2373</v>
      </c>
      <c r="AB21" s="163" t="s">
        <v>2374</v>
      </c>
      <c r="AC21" s="163" t="s">
        <v>2372</v>
      </c>
      <c r="AD21" s="2">
        <v>0</v>
      </c>
      <c r="AE21" s="2">
        <v>1</v>
      </c>
      <c r="AF21" s="2">
        <v>-1</v>
      </c>
      <c r="AG21" s="2">
        <v>0</v>
      </c>
      <c r="AH21" s="2">
        <v>4</v>
      </c>
      <c r="AI21" s="2">
        <v>0</v>
      </c>
      <c r="AJ21" s="2">
        <v>0</v>
      </c>
      <c r="AK21" s="2" t="s">
        <v>2284</v>
      </c>
    </row>
    <row r="22" spans="3:37" x14ac:dyDescent="0.3">
      <c r="R22" s="2" t="s">
        <v>227</v>
      </c>
      <c r="T22" t="s">
        <v>304</v>
      </c>
      <c r="U22" s="2">
        <v>10</v>
      </c>
      <c r="V22" s="2">
        <v>6</v>
      </c>
      <c r="W22" s="2">
        <v>2</v>
      </c>
      <c r="X22" s="2">
        <v>1</v>
      </c>
      <c r="Y22" s="2">
        <v>1</v>
      </c>
      <c r="Z22" s="2">
        <v>0</v>
      </c>
      <c r="AA22" s="163" t="s">
        <v>2378</v>
      </c>
      <c r="AB22" s="163" t="s">
        <v>2372</v>
      </c>
      <c r="AC22" s="163" t="s">
        <v>2372</v>
      </c>
      <c r="AD22" s="2">
        <v>0</v>
      </c>
      <c r="AE22" s="2">
        <v>1</v>
      </c>
      <c r="AF22" s="2">
        <v>5</v>
      </c>
      <c r="AG22" s="2">
        <v>1</v>
      </c>
      <c r="AH22" s="2">
        <v>1</v>
      </c>
      <c r="AI22" s="2">
        <v>100</v>
      </c>
      <c r="AJ22" s="2" t="s">
        <v>2284</v>
      </c>
      <c r="AK22" s="2" t="s">
        <v>2284</v>
      </c>
    </row>
    <row r="23" spans="3:37" x14ac:dyDescent="0.3">
      <c r="R23" s="2" t="s">
        <v>304</v>
      </c>
      <c r="AA23" s="163"/>
      <c r="AB23" s="163"/>
      <c r="AC23" s="163"/>
    </row>
    <row r="24" spans="3:37" x14ac:dyDescent="0.3">
      <c r="R24"/>
      <c r="AA24" s="163"/>
      <c r="AB24" s="163"/>
      <c r="AC24" s="163"/>
    </row>
    <row r="25" spans="3:37" x14ac:dyDescent="0.3">
      <c r="R25"/>
      <c r="AA25" s="163"/>
      <c r="AB25" s="163"/>
      <c r="AC25" s="163"/>
    </row>
    <row r="26" spans="3:37" x14ac:dyDescent="0.3">
      <c r="R26"/>
      <c r="AA26" s="163"/>
      <c r="AB26" s="163"/>
      <c r="AC26" s="163"/>
    </row>
    <row r="27" spans="3:37" x14ac:dyDescent="0.3">
      <c r="R27"/>
      <c r="AA27" s="163"/>
      <c r="AB27" s="163"/>
      <c r="AC27" s="163"/>
    </row>
    <row r="28" spans="3:37" x14ac:dyDescent="0.3">
      <c r="R28"/>
      <c r="AA28" s="163"/>
      <c r="AB28" s="163"/>
      <c r="AC28" s="163"/>
    </row>
    <row r="29" spans="3:37" x14ac:dyDescent="0.3">
      <c r="R29"/>
      <c r="AA29" s="163"/>
      <c r="AB29" s="163"/>
      <c r="AC29" s="163"/>
    </row>
    <row r="30" spans="3:37" x14ac:dyDescent="0.3">
      <c r="R30"/>
      <c r="AA30" s="163"/>
      <c r="AB30" s="163"/>
      <c r="AC30" s="163"/>
    </row>
    <row r="31" spans="3:37" x14ac:dyDescent="0.3">
      <c r="R31"/>
      <c r="AA31" s="163"/>
      <c r="AB31" s="163"/>
      <c r="AC31" s="163"/>
    </row>
    <row r="32" spans="3:37" x14ac:dyDescent="0.3">
      <c r="R32"/>
      <c r="AA32" s="163"/>
      <c r="AB32" s="163"/>
      <c r="AC32" s="163"/>
    </row>
    <row r="33" spans="18:29" x14ac:dyDescent="0.3">
      <c r="R33"/>
      <c r="AA33" s="163"/>
      <c r="AB33" s="163"/>
      <c r="AC33" s="163"/>
    </row>
    <row r="34" spans="18:29" x14ac:dyDescent="0.3">
      <c r="R34"/>
      <c r="AA34" s="163"/>
      <c r="AB34" s="163"/>
      <c r="AC34" s="163"/>
    </row>
    <row r="35" spans="18:29" x14ac:dyDescent="0.3">
      <c r="R35"/>
      <c r="AA35" s="163"/>
      <c r="AB35" s="163"/>
      <c r="AC35" s="163"/>
    </row>
    <row r="36" spans="18:29" x14ac:dyDescent="0.3">
      <c r="R36"/>
      <c r="AA36" s="163"/>
      <c r="AB36" s="163"/>
      <c r="AC36" s="163"/>
    </row>
    <row r="37" spans="18:29" x14ac:dyDescent="0.3">
      <c r="R37"/>
      <c r="AA37" s="163"/>
      <c r="AB37" s="163"/>
      <c r="AC37" s="163"/>
    </row>
    <row r="38" spans="18:29" x14ac:dyDescent="0.3">
      <c r="R38"/>
      <c r="AA38" s="163"/>
      <c r="AB38" s="163"/>
      <c r="AC38" s="163"/>
    </row>
    <row r="39" spans="18:29" x14ac:dyDescent="0.3">
      <c r="R39"/>
      <c r="AA39" s="163"/>
      <c r="AB39" s="163"/>
      <c r="AC39" s="163"/>
    </row>
    <row r="40" spans="18:29" x14ac:dyDescent="0.3">
      <c r="R40"/>
      <c r="AA40" s="163"/>
      <c r="AB40" s="163"/>
      <c r="AC40" s="163"/>
    </row>
    <row r="41" spans="18:29" x14ac:dyDescent="0.3">
      <c r="R41"/>
      <c r="AA41" s="163"/>
      <c r="AB41" s="163"/>
      <c r="AC41" s="163"/>
    </row>
    <row r="42" spans="18:29" x14ac:dyDescent="0.3">
      <c r="R42"/>
      <c r="AA42" s="163"/>
      <c r="AB42" s="163"/>
      <c r="AC42" s="163"/>
    </row>
    <row r="43" spans="18:29" x14ac:dyDescent="0.3">
      <c r="R43"/>
      <c r="AA43" s="163"/>
      <c r="AB43" s="163"/>
      <c r="AC43" s="163"/>
    </row>
    <row r="44" spans="18:29" x14ac:dyDescent="0.3">
      <c r="R44"/>
      <c r="AA44" s="163"/>
      <c r="AB44" s="163"/>
      <c r="AC44" s="163"/>
    </row>
    <row r="45" spans="18:29" x14ac:dyDescent="0.3">
      <c r="R45"/>
      <c r="AA45" s="163"/>
      <c r="AB45" s="163"/>
      <c r="AC45" s="163"/>
    </row>
    <row r="46" spans="18:29" x14ac:dyDescent="0.3">
      <c r="R46"/>
      <c r="AA46" s="163"/>
      <c r="AB46" s="163"/>
      <c r="AC46" s="163"/>
    </row>
    <row r="47" spans="18:29" x14ac:dyDescent="0.3">
      <c r="R47"/>
      <c r="AA47" s="163"/>
      <c r="AB47" s="163"/>
      <c r="AC47" s="163"/>
    </row>
    <row r="48" spans="18:29" x14ac:dyDescent="0.3">
      <c r="R48"/>
      <c r="AA48" s="163"/>
      <c r="AB48" s="163"/>
      <c r="AC48" s="163"/>
    </row>
    <row r="49" spans="18:38" x14ac:dyDescent="0.3">
      <c r="R49"/>
      <c r="AA49" s="163"/>
      <c r="AB49" s="163"/>
      <c r="AC49" s="163"/>
    </row>
    <row r="50" spans="18:38" x14ac:dyDescent="0.3">
      <c r="R50"/>
      <c r="AA50" s="163"/>
      <c r="AB50" s="163"/>
      <c r="AC50" s="163"/>
    </row>
    <row r="51" spans="18:38" x14ac:dyDescent="0.3">
      <c r="R51"/>
      <c r="AA51" s="163"/>
      <c r="AB51" s="163"/>
      <c r="AC51" s="163"/>
    </row>
    <row r="52" spans="18:38" x14ac:dyDescent="0.3">
      <c r="R52"/>
      <c r="AA52" s="163"/>
      <c r="AB52" s="163"/>
      <c r="AC52" s="163"/>
    </row>
    <row r="53" spans="18:38" x14ac:dyDescent="0.3">
      <c r="R53"/>
      <c r="AA53" s="163"/>
      <c r="AB53" s="163"/>
      <c r="AC53" s="163"/>
    </row>
    <row r="54" spans="18:38" x14ac:dyDescent="0.3">
      <c r="R54"/>
      <c r="AA54" s="163"/>
      <c r="AB54" s="163"/>
      <c r="AC54" s="163"/>
    </row>
    <row r="55" spans="18:38" x14ac:dyDescent="0.3">
      <c r="R55"/>
      <c r="AA55" s="163"/>
      <c r="AB55" s="163"/>
      <c r="AC55" s="163"/>
    </row>
    <row r="56" spans="18:38" x14ac:dyDescent="0.3">
      <c r="R56"/>
    </row>
    <row r="57" spans="18:38" ht="15" thickBot="1" x14ac:dyDescent="0.35">
      <c r="R57"/>
      <c r="T57" s="365" t="s">
        <v>2391</v>
      </c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366"/>
      <c r="AH57" s="366"/>
      <c r="AI57" s="366"/>
      <c r="AJ57" s="366"/>
      <c r="AK57" s="366"/>
      <c r="AL57" s="366"/>
    </row>
    <row r="58" spans="18:38" ht="15" thickBot="1" x14ac:dyDescent="0.35">
      <c r="R58"/>
      <c r="T58" s="306" t="s">
        <v>796</v>
      </c>
      <c r="U58" s="306" t="s">
        <v>58</v>
      </c>
      <c r="V58" s="306" t="s">
        <v>7</v>
      </c>
      <c r="W58" s="306" t="s">
        <v>19</v>
      </c>
      <c r="X58" s="306" t="s">
        <v>20</v>
      </c>
      <c r="Y58" s="306" t="s">
        <v>22</v>
      </c>
      <c r="Z58" s="306" t="s">
        <v>23</v>
      </c>
      <c r="AA58" s="306" t="s">
        <v>2369</v>
      </c>
      <c r="AB58" s="306" t="s">
        <v>2370</v>
      </c>
      <c r="AC58" s="306" t="s">
        <v>2371</v>
      </c>
      <c r="AD58" s="306" t="s">
        <v>21</v>
      </c>
      <c r="AE58" s="306" t="s">
        <v>24</v>
      </c>
      <c r="AF58" s="306" t="s">
        <v>28</v>
      </c>
      <c r="AG58" s="306" t="s">
        <v>17</v>
      </c>
      <c r="AH58" s="306" t="s">
        <v>18</v>
      </c>
      <c r="AI58" s="306" t="s">
        <v>10</v>
      </c>
      <c r="AJ58" s="306" t="s">
        <v>13</v>
      </c>
      <c r="AK58" s="306" t="s">
        <v>16</v>
      </c>
    </row>
    <row r="59" spans="18:38" ht="15" thickBot="1" x14ac:dyDescent="0.35">
      <c r="R59"/>
      <c r="T59" t="str">
        <f>R4</f>
        <v>Dejounte Murray</v>
      </c>
      <c r="U59" s="83">
        <f>AVERAGEIFS(SameGame[[#All],[MIN]],SameGame[[#All],[NAME]],$T59)</f>
        <v>37</v>
      </c>
      <c r="V59" s="83">
        <f>AVERAGEIFS(SameGame[[#All],[PTS]],SameGame[[#All],[NAME]],$T59)</f>
        <v>11</v>
      </c>
      <c r="W59" s="83">
        <f>AVERAGEIFS(SameGame[[#All],[REB]],SameGame[[#All],[NAME]],$T59)</f>
        <v>4</v>
      </c>
      <c r="X59" s="83">
        <f>AVERAGEIFS(SameGame[[#All],[AST]],SameGame[[#All],[NAME]],$T59)</f>
        <v>6</v>
      </c>
      <c r="Y59" s="83">
        <f>AVERAGEIFS(SameGame[[#All],[STL]],SameGame[[#All],[NAME]],$T59)</f>
        <v>1</v>
      </c>
      <c r="Z59" s="83">
        <f>AVERAGEIFS(SameGame[[#All],[BLK]],SameGame[[#All],[NAME]],$T59)</f>
        <v>0</v>
      </c>
      <c r="AA59" s="83" t="str">
        <f>IFERROR(AVERAGEIFS(SameGame[[#All],[FG]],SameGame[[#All],[NAME]],$T59),"")</f>
        <v/>
      </c>
      <c r="AB59" s="83" t="str">
        <f>IFERROR(AVERAGEIFS(SameGame[[#All],[3PT]],SameGame[[#All],[NAME]],$T59),"")</f>
        <v/>
      </c>
      <c r="AC59" s="83" t="str">
        <f>IFERROR(AVERAGEIFS(SameGame[[#All],[FT]],SameGame[[#All],[NAME]],$T59),"")</f>
        <v/>
      </c>
      <c r="AD59" s="83">
        <f>AVERAGEIFS(SameGame[[#All],[TOV]],SameGame[[#All],[NAME]],$T59)</f>
        <v>4</v>
      </c>
      <c r="AE59" s="83">
        <f>AVERAGEIFS(SameGame[[#All],[PF]],SameGame[[#All],[NAME]],$T59)</f>
        <v>1</v>
      </c>
      <c r="AF59" s="83">
        <f>AVERAGEIFS(SameGame[[#All],[+/-]],SameGame[[#All],[NAME]],$T59)</f>
        <v>-6</v>
      </c>
      <c r="AG59" s="83">
        <f>AVERAGEIFS(SameGame[[#All],[OREB]],SameGame[[#All],[NAME]],$T59)</f>
        <v>1</v>
      </c>
      <c r="AH59" s="83">
        <f>AVERAGEIFS(SameGame[[#All],[DREB]],SameGame[[#All],[NAME]],$T59)</f>
        <v>3</v>
      </c>
      <c r="AI59" s="83">
        <f>AVERAGEIFS(SameGame[[#All],[FG%]],SameGame[[#All],[NAME]],$T59)</f>
        <v>23.5</v>
      </c>
      <c r="AJ59" s="83">
        <f>AVERAGEIFS(SameGame[[#All],[3P%]],SameGame[[#All],[NAME]],$T59)</f>
        <v>25</v>
      </c>
      <c r="AK59" s="83">
        <f>AVERAGEIFS(SameGame[[#All],[FT%]],SameGame[[#All],[NAME]],$T59)</f>
        <v>100</v>
      </c>
      <c r="AL59" s="307" t="str">
        <f>VLOOKUP(T59,MAIN!A:B,2,0)</f>
        <v>ATL</v>
      </c>
    </row>
    <row r="60" spans="18:38" ht="15" thickBot="1" x14ac:dyDescent="0.35">
      <c r="R60"/>
      <c r="T60" t="str">
        <f t="shared" ref="T60:T84" si="0">R5</f>
        <v>AJ Griffin</v>
      </c>
      <c r="U60" s="83">
        <f>AVERAGEIFS(SameGame[[#All],[MIN]],SameGame[[#All],[NAME]],$T60)</f>
        <v>36</v>
      </c>
      <c r="V60" s="83">
        <f>AVERAGEIFS(SameGame[[#All],[PTS]],SameGame[[#All],[NAME]],$T60)</f>
        <v>17</v>
      </c>
      <c r="W60" s="83">
        <f>AVERAGEIFS(SameGame[[#All],[REB]],SameGame[[#All],[NAME]],$T60)</f>
        <v>2</v>
      </c>
      <c r="X60" s="83">
        <f>AVERAGEIFS(SameGame[[#All],[AST]],SameGame[[#All],[NAME]],$T60)</f>
        <v>1</v>
      </c>
      <c r="Y60" s="83">
        <f>AVERAGEIFS(SameGame[[#All],[STL]],SameGame[[#All],[NAME]],$T60)</f>
        <v>3</v>
      </c>
      <c r="Z60" s="83">
        <f>AVERAGEIFS(SameGame[[#All],[BLK]],SameGame[[#All],[NAME]],$T60)</f>
        <v>0</v>
      </c>
      <c r="AA60" s="83" t="str">
        <f>IFERROR(AVERAGEIFS(SameGame[[#All],[FG]],SameGame[[#All],[NAME]],$T60),"")</f>
        <v/>
      </c>
      <c r="AB60" s="83" t="str">
        <f>IFERROR(AVERAGEIFS(SameGame[[#All],[3PT]],SameGame[[#All],[NAME]],$T60),"")</f>
        <v/>
      </c>
      <c r="AC60" s="83" t="str">
        <f>IFERROR(AVERAGEIFS(SameGame[[#All],[FT]],SameGame[[#All],[NAME]],$T60),"")</f>
        <v/>
      </c>
      <c r="AD60" s="83">
        <f>AVERAGEIFS(SameGame[[#All],[TOV]],SameGame[[#All],[NAME]],$T60)</f>
        <v>2</v>
      </c>
      <c r="AE60" s="83">
        <f>AVERAGEIFS(SameGame[[#All],[PF]],SameGame[[#All],[NAME]],$T60)</f>
        <v>3</v>
      </c>
      <c r="AF60" s="83">
        <f>AVERAGEIFS(SameGame[[#All],[+/-]],SameGame[[#All],[NAME]],$T60)</f>
        <v>-8</v>
      </c>
      <c r="AG60" s="83">
        <f>AVERAGEIFS(SameGame[[#All],[OREB]],SameGame[[#All],[NAME]],$T60)</f>
        <v>1</v>
      </c>
      <c r="AH60" s="83">
        <f>AVERAGEIFS(SameGame[[#All],[DREB]],SameGame[[#All],[NAME]],$T60)</f>
        <v>1</v>
      </c>
      <c r="AI60" s="83">
        <f>AVERAGEIFS(SameGame[[#All],[FG%]],SameGame[[#All],[NAME]],$T60)</f>
        <v>63.6</v>
      </c>
      <c r="AJ60" s="83">
        <f>AVERAGEIFS(SameGame[[#All],[3P%]],SameGame[[#All],[NAME]],$T60)</f>
        <v>50</v>
      </c>
      <c r="AK60" s="83" t="e">
        <f>AVERAGEIFS(SameGame[[#All],[FT%]],SameGame[[#All],[NAME]],$T60)</f>
        <v>#DIV/0!</v>
      </c>
      <c r="AL60" s="307" t="str">
        <f>VLOOKUP(T60,MAIN!A:B,2,0)</f>
        <v>ATL</v>
      </c>
    </row>
    <row r="61" spans="18:38" ht="15" thickBot="1" x14ac:dyDescent="0.35">
      <c r="R61"/>
      <c r="T61" t="str">
        <f t="shared" si="0"/>
        <v>Trae Young</v>
      </c>
      <c r="U61" s="83">
        <f>AVERAGEIFS(SameGame[[#All],[MIN]],SameGame[[#All],[NAME]],$T61)</f>
        <v>35</v>
      </c>
      <c r="V61" s="83">
        <f>AVERAGEIFS(SameGame[[#All],[PTS]],SameGame[[#All],[NAME]],$T61)</f>
        <v>25</v>
      </c>
      <c r="W61" s="83">
        <f>AVERAGEIFS(SameGame[[#All],[REB]],SameGame[[#All],[NAME]],$T61)</f>
        <v>2</v>
      </c>
      <c r="X61" s="83">
        <f>AVERAGEIFS(SameGame[[#All],[AST]],SameGame[[#All],[NAME]],$T61)</f>
        <v>10</v>
      </c>
      <c r="Y61" s="83">
        <f>AVERAGEIFS(SameGame[[#All],[STL]],SameGame[[#All],[NAME]],$T61)</f>
        <v>1</v>
      </c>
      <c r="Z61" s="83">
        <f>AVERAGEIFS(SameGame[[#All],[BLK]],SameGame[[#All],[NAME]],$T61)</f>
        <v>0</v>
      </c>
      <c r="AA61" s="83" t="str">
        <f>IFERROR(AVERAGEIFS(SameGame[[#All],[FG]],SameGame[[#All],[NAME]],$T61),"")</f>
        <v/>
      </c>
      <c r="AB61" s="83" t="str">
        <f>IFERROR(AVERAGEIFS(SameGame[[#All],[3PT]],SameGame[[#All],[NAME]],$T61),"")</f>
        <v/>
      </c>
      <c r="AC61" s="83" t="str">
        <f>IFERROR(AVERAGEIFS(SameGame[[#All],[FT]],SameGame[[#All],[NAME]],$T61),"")</f>
        <v/>
      </c>
      <c r="AD61" s="83">
        <f>AVERAGEIFS(SameGame[[#All],[TOV]],SameGame[[#All],[NAME]],$T61)</f>
        <v>6</v>
      </c>
      <c r="AE61" s="83">
        <f>AVERAGEIFS(SameGame[[#All],[PF]],SameGame[[#All],[NAME]],$T61)</f>
        <v>1</v>
      </c>
      <c r="AF61" s="83">
        <f>AVERAGEIFS(SameGame[[#All],[+/-]],SameGame[[#All],[NAME]],$T61)</f>
        <v>-19</v>
      </c>
      <c r="AG61" s="83">
        <f>AVERAGEIFS(SameGame[[#All],[OREB]],SameGame[[#All],[NAME]],$T61)</f>
        <v>0</v>
      </c>
      <c r="AH61" s="83">
        <f>AVERAGEIFS(SameGame[[#All],[DREB]],SameGame[[#All],[NAME]],$T61)</f>
        <v>2</v>
      </c>
      <c r="AI61" s="83">
        <f>AVERAGEIFS(SameGame[[#All],[FG%]],SameGame[[#All],[NAME]],$T61)</f>
        <v>45.5</v>
      </c>
      <c r="AJ61" s="83">
        <f>AVERAGEIFS(SameGame[[#All],[3P%]],SameGame[[#All],[NAME]],$T61)</f>
        <v>14.3</v>
      </c>
      <c r="AK61" s="83">
        <f>AVERAGEIFS(SameGame[[#All],[FT%]],SameGame[[#All],[NAME]],$T61)</f>
        <v>66.7</v>
      </c>
      <c r="AL61" s="307" t="str">
        <f>VLOOKUP(T61,MAIN!A:B,2,0)</f>
        <v>ATL</v>
      </c>
    </row>
    <row r="62" spans="18:38" ht="15" thickBot="1" x14ac:dyDescent="0.35">
      <c r="R62"/>
      <c r="T62" t="str">
        <f t="shared" si="0"/>
        <v>John Collins</v>
      </c>
      <c r="U62" s="83">
        <f>AVERAGEIFS(SameGame[[#All],[MIN]],SameGame[[#All],[NAME]],$T62)</f>
        <v>34</v>
      </c>
      <c r="V62" s="83">
        <f>AVERAGEIFS(SameGame[[#All],[PTS]],SameGame[[#All],[NAME]],$T62)</f>
        <v>16</v>
      </c>
      <c r="W62" s="83">
        <f>AVERAGEIFS(SameGame[[#All],[REB]],SameGame[[#All],[NAME]],$T62)</f>
        <v>1</v>
      </c>
      <c r="X62" s="83">
        <f>AVERAGEIFS(SameGame[[#All],[AST]],SameGame[[#All],[NAME]],$T62)</f>
        <v>2</v>
      </c>
      <c r="Y62" s="83">
        <f>AVERAGEIFS(SameGame[[#All],[STL]],SameGame[[#All],[NAME]],$T62)</f>
        <v>2</v>
      </c>
      <c r="Z62" s="83">
        <f>AVERAGEIFS(SameGame[[#All],[BLK]],SameGame[[#All],[NAME]],$T62)</f>
        <v>1</v>
      </c>
      <c r="AA62" s="83" t="str">
        <f>IFERROR(AVERAGEIFS(SameGame[[#All],[FG]],SameGame[[#All],[NAME]],$T62),"")</f>
        <v/>
      </c>
      <c r="AB62" s="83" t="str">
        <f>IFERROR(AVERAGEIFS(SameGame[[#All],[3PT]],SameGame[[#All],[NAME]],$T62),"")</f>
        <v/>
      </c>
      <c r="AC62" s="83" t="str">
        <f>IFERROR(AVERAGEIFS(SameGame[[#All],[FT]],SameGame[[#All],[NAME]],$T62),"")</f>
        <v/>
      </c>
      <c r="AD62" s="83">
        <f>AVERAGEIFS(SameGame[[#All],[TOV]],SameGame[[#All],[NAME]],$T62)</f>
        <v>2</v>
      </c>
      <c r="AE62" s="83">
        <f>AVERAGEIFS(SameGame[[#All],[PF]],SameGame[[#All],[NAME]],$T62)</f>
        <v>5</v>
      </c>
      <c r="AF62" s="83">
        <f>AVERAGEIFS(SameGame[[#All],[+/-]],SameGame[[#All],[NAME]],$T62)</f>
        <v>-17</v>
      </c>
      <c r="AG62" s="83">
        <f>AVERAGEIFS(SameGame[[#All],[OREB]],SameGame[[#All],[NAME]],$T62)</f>
        <v>1</v>
      </c>
      <c r="AH62" s="83">
        <f>AVERAGEIFS(SameGame[[#All],[DREB]],SameGame[[#All],[NAME]],$T62)</f>
        <v>0</v>
      </c>
      <c r="AI62" s="83">
        <f>AVERAGEIFS(SameGame[[#All],[FG%]],SameGame[[#All],[NAME]],$T62)</f>
        <v>55.6</v>
      </c>
      <c r="AJ62" s="83">
        <f>AVERAGEIFS(SameGame[[#All],[3P%]],SameGame[[#All],[NAME]],$T62)</f>
        <v>60</v>
      </c>
      <c r="AK62" s="83">
        <f>AVERAGEIFS(SameGame[[#All],[FT%]],SameGame[[#All],[NAME]],$T62)</f>
        <v>100</v>
      </c>
      <c r="AL62" s="307" t="str">
        <f>VLOOKUP(T62,MAIN!A:B,2,0)</f>
        <v>ATL</v>
      </c>
    </row>
    <row r="63" spans="18:38" ht="15" thickBot="1" x14ac:dyDescent="0.35">
      <c r="R63"/>
      <c r="T63" t="str">
        <f t="shared" si="0"/>
        <v>Clint Capela</v>
      </c>
      <c r="U63" s="83">
        <f>AVERAGEIFS(SameGame[[#All],[MIN]],SameGame[[#All],[NAME]],$T63)</f>
        <v>27</v>
      </c>
      <c r="V63" s="83">
        <f>AVERAGEIFS(SameGame[[#All],[PTS]],SameGame[[#All],[NAME]],$T63)</f>
        <v>4</v>
      </c>
      <c r="W63" s="83">
        <f>AVERAGEIFS(SameGame[[#All],[REB]],SameGame[[#All],[NAME]],$T63)</f>
        <v>12</v>
      </c>
      <c r="X63" s="83">
        <f>AVERAGEIFS(SameGame[[#All],[AST]],SameGame[[#All],[NAME]],$T63)</f>
        <v>3</v>
      </c>
      <c r="Y63" s="83">
        <f>AVERAGEIFS(SameGame[[#All],[STL]],SameGame[[#All],[NAME]],$T63)</f>
        <v>2</v>
      </c>
      <c r="Z63" s="83">
        <f>AVERAGEIFS(SameGame[[#All],[BLK]],SameGame[[#All],[NAME]],$T63)</f>
        <v>2</v>
      </c>
      <c r="AA63" s="83" t="str">
        <f>IFERROR(AVERAGEIFS(SameGame[[#All],[FG]],SameGame[[#All],[NAME]],$T63),"")</f>
        <v/>
      </c>
      <c r="AB63" s="83" t="str">
        <f>IFERROR(AVERAGEIFS(SameGame[[#All],[3PT]],SameGame[[#All],[NAME]],$T63),"")</f>
        <v/>
      </c>
      <c r="AC63" s="83" t="str">
        <f>IFERROR(AVERAGEIFS(SameGame[[#All],[FT]],SameGame[[#All],[NAME]],$T63),"")</f>
        <v/>
      </c>
      <c r="AD63" s="83">
        <f>AVERAGEIFS(SameGame[[#All],[TOV]],SameGame[[#All],[NAME]],$T63)</f>
        <v>1</v>
      </c>
      <c r="AE63" s="83">
        <f>AVERAGEIFS(SameGame[[#All],[PF]],SameGame[[#All],[NAME]],$T63)</f>
        <v>4</v>
      </c>
      <c r="AF63" s="83">
        <f>AVERAGEIFS(SameGame[[#All],[+/-]],SameGame[[#All],[NAME]],$T63)</f>
        <v>-14</v>
      </c>
      <c r="AG63" s="83">
        <f>AVERAGEIFS(SameGame[[#All],[OREB]],SameGame[[#All],[NAME]],$T63)</f>
        <v>2</v>
      </c>
      <c r="AH63" s="83">
        <f>AVERAGEIFS(SameGame[[#All],[DREB]],SameGame[[#All],[NAME]],$T63)</f>
        <v>10</v>
      </c>
      <c r="AI63" s="83">
        <f>AVERAGEIFS(SameGame[[#All],[FG%]],SameGame[[#All],[NAME]],$T63)</f>
        <v>40</v>
      </c>
      <c r="AJ63" s="83" t="e">
        <f>AVERAGEIFS(SameGame[[#All],[3P%]],SameGame[[#All],[NAME]],$T63)</f>
        <v>#DIV/0!</v>
      </c>
      <c r="AK63" s="83" t="e">
        <f>AVERAGEIFS(SameGame[[#All],[FT%]],SameGame[[#All],[NAME]],$T63)</f>
        <v>#DIV/0!</v>
      </c>
      <c r="AL63" s="307" t="str">
        <f>VLOOKUP(T63,MAIN!A:B,2,0)</f>
        <v>ATL</v>
      </c>
    </row>
    <row r="64" spans="18:38" ht="15" thickBot="1" x14ac:dyDescent="0.35">
      <c r="R64"/>
      <c r="T64" t="str">
        <f t="shared" si="0"/>
        <v>Onyeka Okongwu</v>
      </c>
      <c r="U64" s="83">
        <f>AVERAGEIFS(SameGame[[#All],[MIN]],SameGame[[#All],[NAME]],$T64)</f>
        <v>20</v>
      </c>
      <c r="V64" s="83">
        <f>AVERAGEIFS(SameGame[[#All],[PTS]],SameGame[[#All],[NAME]],$T64)</f>
        <v>18</v>
      </c>
      <c r="W64" s="83">
        <f>AVERAGEIFS(SameGame[[#All],[REB]],SameGame[[#All],[NAME]],$T64)</f>
        <v>10</v>
      </c>
      <c r="X64" s="83">
        <f>AVERAGEIFS(SameGame[[#All],[AST]],SameGame[[#All],[NAME]],$T64)</f>
        <v>0</v>
      </c>
      <c r="Y64" s="83">
        <f>AVERAGEIFS(SameGame[[#All],[STL]],SameGame[[#All],[NAME]],$T64)</f>
        <v>0</v>
      </c>
      <c r="Z64" s="83">
        <f>AVERAGEIFS(SameGame[[#All],[BLK]],SameGame[[#All],[NAME]],$T64)</f>
        <v>0</v>
      </c>
      <c r="AA64" s="83" t="str">
        <f>IFERROR(AVERAGEIFS(SameGame[[#All],[FG]],SameGame[[#All],[NAME]],$T64),"")</f>
        <v/>
      </c>
      <c r="AB64" s="83" t="str">
        <f>IFERROR(AVERAGEIFS(SameGame[[#All],[3PT]],SameGame[[#All],[NAME]],$T64),"")</f>
        <v/>
      </c>
      <c r="AC64" s="83" t="str">
        <f>IFERROR(AVERAGEIFS(SameGame[[#All],[FT]],SameGame[[#All],[NAME]],$T64),"")</f>
        <v/>
      </c>
      <c r="AD64" s="83">
        <f>AVERAGEIFS(SameGame[[#All],[TOV]],SameGame[[#All],[NAME]],$T64)</f>
        <v>1</v>
      </c>
      <c r="AE64" s="83">
        <f>AVERAGEIFS(SameGame[[#All],[PF]],SameGame[[#All],[NAME]],$T64)</f>
        <v>1</v>
      </c>
      <c r="AF64" s="83">
        <f>AVERAGEIFS(SameGame[[#All],[+/-]],SameGame[[#All],[NAME]],$T64)</f>
        <v>-1</v>
      </c>
      <c r="AG64" s="83">
        <f>AVERAGEIFS(SameGame[[#All],[OREB]],SameGame[[#All],[NAME]],$T64)</f>
        <v>3</v>
      </c>
      <c r="AH64" s="83">
        <f>AVERAGEIFS(SameGame[[#All],[DREB]],SameGame[[#All],[NAME]],$T64)</f>
        <v>7</v>
      </c>
      <c r="AI64" s="83">
        <f>AVERAGEIFS(SameGame[[#All],[FG%]],SameGame[[#All],[NAME]],$T64)</f>
        <v>66.7</v>
      </c>
      <c r="AJ64" s="83">
        <f>AVERAGEIFS(SameGame[[#All],[3P%]],SameGame[[#All],[NAME]],$T64)</f>
        <v>0</v>
      </c>
      <c r="AK64" s="83">
        <f>AVERAGEIFS(SameGame[[#All],[FT%]],SameGame[[#All],[NAME]],$T64)</f>
        <v>100</v>
      </c>
      <c r="AL64" s="307" t="str">
        <f>VLOOKUP(T64,MAIN!A:B,2,0)</f>
        <v>ATL</v>
      </c>
    </row>
    <row r="65" spans="18:38" ht="15" thickBot="1" x14ac:dyDescent="0.35">
      <c r="R65"/>
      <c r="T65" t="str">
        <f t="shared" si="0"/>
        <v>Aaron Holiday</v>
      </c>
      <c r="U65" s="83">
        <f>AVERAGEIFS(SameGame[[#All],[MIN]],SameGame[[#All],[NAME]],$T65)</f>
        <v>19</v>
      </c>
      <c r="V65" s="83">
        <f>AVERAGEIFS(SameGame[[#All],[PTS]],SameGame[[#All],[NAME]],$T65)</f>
        <v>3</v>
      </c>
      <c r="W65" s="83">
        <f>AVERAGEIFS(SameGame[[#All],[REB]],SameGame[[#All],[NAME]],$T65)</f>
        <v>3</v>
      </c>
      <c r="X65" s="83">
        <f>AVERAGEIFS(SameGame[[#All],[AST]],SameGame[[#All],[NAME]],$T65)</f>
        <v>0</v>
      </c>
      <c r="Y65" s="83">
        <f>AVERAGEIFS(SameGame[[#All],[STL]],SameGame[[#All],[NAME]],$T65)</f>
        <v>0</v>
      </c>
      <c r="Z65" s="83">
        <f>AVERAGEIFS(SameGame[[#All],[BLK]],SameGame[[#All],[NAME]],$T65)</f>
        <v>0</v>
      </c>
      <c r="AA65" s="83" t="str">
        <f>IFERROR(AVERAGEIFS(SameGame[[#All],[FG]],SameGame[[#All],[NAME]],$T65),"")</f>
        <v/>
      </c>
      <c r="AB65" s="83" t="str">
        <f>IFERROR(AVERAGEIFS(SameGame[[#All],[3PT]],SameGame[[#All],[NAME]],$T65),"")</f>
        <v/>
      </c>
      <c r="AC65" s="83" t="str">
        <f>IFERROR(AVERAGEIFS(SameGame[[#All],[FT]],SameGame[[#All],[NAME]],$T65),"")</f>
        <v/>
      </c>
      <c r="AD65" s="83">
        <f>AVERAGEIFS(SameGame[[#All],[TOV]],SameGame[[#All],[NAME]],$T65)</f>
        <v>0</v>
      </c>
      <c r="AE65" s="83">
        <f>AVERAGEIFS(SameGame[[#All],[PF]],SameGame[[#All],[NAME]],$T65)</f>
        <v>2</v>
      </c>
      <c r="AF65" s="83">
        <f>AVERAGEIFS(SameGame[[#All],[+/-]],SameGame[[#All],[NAME]],$T65)</f>
        <v>-4</v>
      </c>
      <c r="AG65" s="83">
        <f>AVERAGEIFS(SameGame[[#All],[OREB]],SameGame[[#All],[NAME]],$T65)</f>
        <v>2</v>
      </c>
      <c r="AH65" s="83">
        <f>AVERAGEIFS(SameGame[[#All],[DREB]],SameGame[[#All],[NAME]],$T65)</f>
        <v>1</v>
      </c>
      <c r="AI65" s="83">
        <f>AVERAGEIFS(SameGame[[#All],[FG%]],SameGame[[#All],[NAME]],$T65)</f>
        <v>16.7</v>
      </c>
      <c r="AJ65" s="83">
        <f>AVERAGEIFS(SameGame[[#All],[3P%]],SameGame[[#All],[NAME]],$T65)</f>
        <v>25</v>
      </c>
      <c r="AK65" s="83" t="e">
        <f>AVERAGEIFS(SameGame[[#All],[FT%]],SameGame[[#All],[NAME]],$T65)</f>
        <v>#DIV/0!</v>
      </c>
      <c r="AL65" s="307" t="str">
        <f>VLOOKUP(T65,MAIN!A:B,2,0)</f>
        <v>ATL</v>
      </c>
    </row>
    <row r="66" spans="18:38" ht="15" thickBot="1" x14ac:dyDescent="0.35">
      <c r="R66"/>
      <c r="T66" t="str">
        <f t="shared" si="0"/>
        <v>Justin Holiday</v>
      </c>
      <c r="U66" s="83">
        <f>AVERAGEIFS(SameGame[[#All],[MIN]],SameGame[[#All],[NAME]],$T66)</f>
        <v>16</v>
      </c>
      <c r="V66" s="83">
        <f>AVERAGEIFS(SameGame[[#All],[PTS]],SameGame[[#All],[NAME]],$T66)</f>
        <v>0</v>
      </c>
      <c r="W66" s="83">
        <f>AVERAGEIFS(SameGame[[#All],[REB]],SameGame[[#All],[NAME]],$T66)</f>
        <v>0</v>
      </c>
      <c r="X66" s="83">
        <f>AVERAGEIFS(SameGame[[#All],[AST]],SameGame[[#All],[NAME]],$T66)</f>
        <v>1</v>
      </c>
      <c r="Y66" s="83">
        <f>AVERAGEIFS(SameGame[[#All],[STL]],SameGame[[#All],[NAME]],$T66)</f>
        <v>0</v>
      </c>
      <c r="Z66" s="83">
        <f>AVERAGEIFS(SameGame[[#All],[BLK]],SameGame[[#All],[NAME]],$T66)</f>
        <v>0</v>
      </c>
      <c r="AA66" s="83" t="str">
        <f>IFERROR(AVERAGEIFS(SameGame[[#All],[FG]],SameGame[[#All],[NAME]],$T66),"")</f>
        <v/>
      </c>
      <c r="AB66" s="83" t="str">
        <f>IFERROR(AVERAGEIFS(SameGame[[#All],[3PT]],SameGame[[#All],[NAME]],$T66),"")</f>
        <v/>
      </c>
      <c r="AC66" s="83" t="str">
        <f>IFERROR(AVERAGEIFS(SameGame[[#All],[FT]],SameGame[[#All],[NAME]],$T66),"")</f>
        <v/>
      </c>
      <c r="AD66" s="83">
        <f>AVERAGEIFS(SameGame[[#All],[TOV]],SameGame[[#All],[NAME]],$T66)</f>
        <v>0</v>
      </c>
      <c r="AE66" s="83">
        <f>AVERAGEIFS(SameGame[[#All],[PF]],SameGame[[#All],[NAME]],$T66)</f>
        <v>2</v>
      </c>
      <c r="AF66" s="83">
        <f>AVERAGEIFS(SameGame[[#All],[+/-]],SameGame[[#All],[NAME]],$T66)</f>
        <v>-2</v>
      </c>
      <c r="AG66" s="83">
        <f>AVERAGEIFS(SameGame[[#All],[OREB]],SameGame[[#All],[NAME]],$T66)</f>
        <v>0</v>
      </c>
      <c r="AH66" s="83">
        <f>AVERAGEIFS(SameGame[[#All],[DREB]],SameGame[[#All],[NAME]],$T66)</f>
        <v>0</v>
      </c>
      <c r="AI66" s="83">
        <f>AVERAGEIFS(SameGame[[#All],[FG%]],SameGame[[#All],[NAME]],$T66)</f>
        <v>0</v>
      </c>
      <c r="AJ66" s="83">
        <f>AVERAGEIFS(SameGame[[#All],[3P%]],SameGame[[#All],[NAME]],$T66)</f>
        <v>0</v>
      </c>
      <c r="AK66" s="83" t="e">
        <f>AVERAGEIFS(SameGame[[#All],[FT%]],SameGame[[#All],[NAME]],$T66)</f>
        <v>#DIV/0!</v>
      </c>
      <c r="AL66" s="307" t="str">
        <f>VLOOKUP(T66,MAIN!A:B,2,0)</f>
        <v>DAL</v>
      </c>
    </row>
    <row r="67" spans="18:38" ht="15" thickBot="1" x14ac:dyDescent="0.35">
      <c r="R67"/>
      <c r="T67" t="str">
        <f t="shared" si="0"/>
        <v>Jalen Johnson</v>
      </c>
      <c r="U67" s="83">
        <f>AVERAGEIFS(SameGame[[#All],[MIN]],SameGame[[#All],[NAME]],$T67)</f>
        <v>14</v>
      </c>
      <c r="V67" s="83">
        <f>AVERAGEIFS(SameGame[[#All],[PTS]],SameGame[[#All],[NAME]],$T67)</f>
        <v>8</v>
      </c>
      <c r="W67" s="83">
        <f>AVERAGEIFS(SameGame[[#All],[REB]],SameGame[[#All],[NAME]],$T67)</f>
        <v>1</v>
      </c>
      <c r="X67" s="83">
        <f>AVERAGEIFS(SameGame[[#All],[AST]],SameGame[[#All],[NAME]],$T67)</f>
        <v>1</v>
      </c>
      <c r="Y67" s="83">
        <f>AVERAGEIFS(SameGame[[#All],[STL]],SameGame[[#All],[NAME]],$T67)</f>
        <v>2</v>
      </c>
      <c r="Z67" s="83">
        <f>AVERAGEIFS(SameGame[[#All],[BLK]],SameGame[[#All],[NAME]],$T67)</f>
        <v>0</v>
      </c>
      <c r="AA67" s="83" t="str">
        <f>IFERROR(AVERAGEIFS(SameGame[[#All],[FG]],SameGame[[#All],[NAME]],$T67),"")</f>
        <v/>
      </c>
      <c r="AB67" s="83" t="str">
        <f>IFERROR(AVERAGEIFS(SameGame[[#All],[3PT]],SameGame[[#All],[NAME]],$T67),"")</f>
        <v/>
      </c>
      <c r="AC67" s="83" t="str">
        <f>IFERROR(AVERAGEIFS(SameGame[[#All],[FT]],SameGame[[#All],[NAME]],$T67),"")</f>
        <v/>
      </c>
      <c r="AD67" s="83">
        <f>AVERAGEIFS(SameGame[[#All],[TOV]],SameGame[[#All],[NAME]],$T67)</f>
        <v>0</v>
      </c>
      <c r="AE67" s="83">
        <f>AVERAGEIFS(SameGame[[#All],[PF]],SameGame[[#All],[NAME]],$T67)</f>
        <v>2</v>
      </c>
      <c r="AF67" s="83">
        <f>AVERAGEIFS(SameGame[[#All],[+/-]],SameGame[[#All],[NAME]],$T67)</f>
        <v>5</v>
      </c>
      <c r="AG67" s="83">
        <f>AVERAGEIFS(SameGame[[#All],[OREB]],SameGame[[#All],[NAME]],$T67)</f>
        <v>0</v>
      </c>
      <c r="AH67" s="83">
        <f>AVERAGEIFS(SameGame[[#All],[DREB]],SameGame[[#All],[NAME]],$T67)</f>
        <v>1</v>
      </c>
      <c r="AI67" s="83">
        <f>AVERAGEIFS(SameGame[[#All],[FG%]],SameGame[[#All],[NAME]],$T67)</f>
        <v>75</v>
      </c>
      <c r="AJ67" s="83">
        <f>AVERAGEIFS(SameGame[[#All],[3P%]],SameGame[[#All],[NAME]],$T67)</f>
        <v>66.7</v>
      </c>
      <c r="AK67" s="83" t="e">
        <f>AVERAGEIFS(SameGame[[#All],[FT%]],SameGame[[#All],[NAME]],$T67)</f>
        <v>#DIV/0!</v>
      </c>
      <c r="AL67" s="307" t="str">
        <f>VLOOKUP(T67,MAIN!A:B,2,0)</f>
        <v>ATL</v>
      </c>
    </row>
    <row r="68" spans="18:38" ht="15" thickBot="1" x14ac:dyDescent="0.35">
      <c r="R68"/>
      <c r="T68" t="str">
        <f t="shared" si="0"/>
        <v>Frank Kaminsky</v>
      </c>
      <c r="U68" s="83">
        <f>AVERAGEIFS(SameGame[[#All],[MIN]],SameGame[[#All],[NAME]],$T68)</f>
        <v>1</v>
      </c>
      <c r="V68" s="83">
        <f>AVERAGEIFS(SameGame[[#All],[PTS]],SameGame[[#All],[NAME]],$T68)</f>
        <v>0</v>
      </c>
      <c r="W68" s="83">
        <f>AVERAGEIFS(SameGame[[#All],[REB]],SameGame[[#All],[NAME]],$T68)</f>
        <v>0</v>
      </c>
      <c r="X68" s="83">
        <f>AVERAGEIFS(SameGame[[#All],[AST]],SameGame[[#All],[NAME]],$T68)</f>
        <v>0</v>
      </c>
      <c r="Y68" s="83">
        <f>AVERAGEIFS(SameGame[[#All],[STL]],SameGame[[#All],[NAME]],$T68)</f>
        <v>0</v>
      </c>
      <c r="Z68" s="83">
        <f>AVERAGEIFS(SameGame[[#All],[BLK]],SameGame[[#All],[NAME]],$T68)</f>
        <v>0</v>
      </c>
      <c r="AA68" s="83" t="str">
        <f>IFERROR(AVERAGEIFS(SameGame[[#All],[FG]],SameGame[[#All],[NAME]],$T68),"")</f>
        <v/>
      </c>
      <c r="AB68" s="83" t="str">
        <f>IFERROR(AVERAGEIFS(SameGame[[#All],[3PT]],SameGame[[#All],[NAME]],$T68),"")</f>
        <v/>
      </c>
      <c r="AC68" s="83" t="str">
        <f>IFERROR(AVERAGEIFS(SameGame[[#All],[FT]],SameGame[[#All],[NAME]],$T68),"")</f>
        <v/>
      </c>
      <c r="AD68" s="83">
        <f>AVERAGEIFS(SameGame[[#All],[TOV]],SameGame[[#All],[NAME]],$T68)</f>
        <v>0</v>
      </c>
      <c r="AE68" s="83">
        <f>AVERAGEIFS(SameGame[[#All],[PF]],SameGame[[#All],[NAME]],$T68)</f>
        <v>0</v>
      </c>
      <c r="AF68" s="83">
        <f>AVERAGEIFS(SameGame[[#All],[+/-]],SameGame[[#All],[NAME]],$T68)</f>
        <v>3</v>
      </c>
      <c r="AG68" s="83">
        <f>AVERAGEIFS(SameGame[[#All],[OREB]],SameGame[[#All],[NAME]],$T68)</f>
        <v>0</v>
      </c>
      <c r="AH68" s="83">
        <f>AVERAGEIFS(SameGame[[#All],[DREB]],SameGame[[#All],[NAME]],$T68)</f>
        <v>0</v>
      </c>
      <c r="AI68" s="83" t="e">
        <f>AVERAGEIFS(SameGame[[#All],[FG%]],SameGame[[#All],[NAME]],$T68)</f>
        <v>#DIV/0!</v>
      </c>
      <c r="AJ68" s="83" t="e">
        <f>AVERAGEIFS(SameGame[[#All],[3P%]],SameGame[[#All],[NAME]],$T68)</f>
        <v>#DIV/0!</v>
      </c>
      <c r="AK68" s="83" t="e">
        <f>AVERAGEIFS(SameGame[[#All],[FT%]],SameGame[[#All],[NAME]],$T68)</f>
        <v>#DIV/0!</v>
      </c>
      <c r="AL68" s="307" t="str">
        <f>VLOOKUP(T68,MAIN!A:B,2,0)</f>
        <v>HOU</v>
      </c>
    </row>
    <row r="69" spans="18:38" ht="15" thickBot="1" x14ac:dyDescent="0.35">
      <c r="R69"/>
      <c r="T69" t="str">
        <f t="shared" si="0"/>
        <v>Vit Krejci</v>
      </c>
      <c r="U69" s="83">
        <f>AVERAGEIFS(SameGame[[#All],[MIN]],SameGame[[#All],[NAME]],$T69)</f>
        <v>1</v>
      </c>
      <c r="V69" s="83">
        <f>AVERAGEIFS(SameGame[[#All],[PTS]],SameGame[[#All],[NAME]],$T69)</f>
        <v>0</v>
      </c>
      <c r="W69" s="83">
        <f>AVERAGEIFS(SameGame[[#All],[REB]],SameGame[[#All],[NAME]],$T69)</f>
        <v>0</v>
      </c>
      <c r="X69" s="83">
        <f>AVERAGEIFS(SameGame[[#All],[AST]],SameGame[[#All],[NAME]],$T69)</f>
        <v>0</v>
      </c>
      <c r="Y69" s="83">
        <f>AVERAGEIFS(SameGame[[#All],[STL]],SameGame[[#All],[NAME]],$T69)</f>
        <v>0</v>
      </c>
      <c r="Z69" s="83">
        <f>AVERAGEIFS(SameGame[[#All],[BLK]],SameGame[[#All],[NAME]],$T69)</f>
        <v>0</v>
      </c>
      <c r="AA69" s="83" t="str">
        <f>IFERROR(AVERAGEIFS(SameGame[[#All],[FG]],SameGame[[#All],[NAME]],$T69),"")</f>
        <v/>
      </c>
      <c r="AB69" s="83" t="str">
        <f>IFERROR(AVERAGEIFS(SameGame[[#All],[3PT]],SameGame[[#All],[NAME]],$T69),"")</f>
        <v/>
      </c>
      <c r="AC69" s="83" t="str">
        <f>IFERROR(AVERAGEIFS(SameGame[[#All],[FT]],SameGame[[#All],[NAME]],$T69),"")</f>
        <v/>
      </c>
      <c r="AD69" s="83">
        <f>AVERAGEIFS(SameGame[[#All],[TOV]],SameGame[[#All],[NAME]],$T69)</f>
        <v>0</v>
      </c>
      <c r="AE69" s="83">
        <f>AVERAGEIFS(SameGame[[#All],[PF]],SameGame[[#All],[NAME]],$T69)</f>
        <v>0</v>
      </c>
      <c r="AF69" s="83">
        <f>AVERAGEIFS(SameGame[[#All],[+/-]],SameGame[[#All],[NAME]],$T69)</f>
        <v>3</v>
      </c>
      <c r="AG69" s="83">
        <f>AVERAGEIFS(SameGame[[#All],[OREB]],SameGame[[#All],[NAME]],$T69)</f>
        <v>0</v>
      </c>
      <c r="AH69" s="83">
        <f>AVERAGEIFS(SameGame[[#All],[DREB]],SameGame[[#All],[NAME]],$T69)</f>
        <v>0</v>
      </c>
      <c r="AI69" s="83">
        <f>AVERAGEIFS(SameGame[[#All],[FG%]],SameGame[[#All],[NAME]],$T69)</f>
        <v>0</v>
      </c>
      <c r="AJ69" s="83">
        <f>AVERAGEIFS(SameGame[[#All],[3P%]],SameGame[[#All],[NAME]],$T69)</f>
        <v>0</v>
      </c>
      <c r="AK69" s="83" t="e">
        <f>AVERAGEIFS(SameGame[[#All],[FT%]],SameGame[[#All],[NAME]],$T69)</f>
        <v>#DIV/0!</v>
      </c>
      <c r="AL69" s="307" t="str">
        <f>VLOOKUP(T69,MAIN!A:B,2,0)</f>
        <v>ATL</v>
      </c>
    </row>
    <row r="70" spans="18:38" ht="15" thickBot="1" x14ac:dyDescent="0.35">
      <c r="R70"/>
      <c r="T70" t="str">
        <f t="shared" si="0"/>
        <v>Donovan Mitchell</v>
      </c>
      <c r="U70" s="83">
        <f>AVERAGEIFS(SameGame[[#All],[MIN]],SameGame[[#All],[NAME]],$T70)</f>
        <v>39</v>
      </c>
      <c r="V70" s="83">
        <f>AVERAGEIFS(SameGame[[#All],[PTS]],SameGame[[#All],[NAME]],$T70)</f>
        <v>29</v>
      </c>
      <c r="W70" s="83">
        <f>AVERAGEIFS(SameGame[[#All],[REB]],SameGame[[#All],[NAME]],$T70)</f>
        <v>4</v>
      </c>
      <c r="X70" s="83">
        <f>AVERAGEIFS(SameGame[[#All],[AST]],SameGame[[#All],[NAME]],$T70)</f>
        <v>9</v>
      </c>
      <c r="Y70" s="83">
        <f>AVERAGEIFS(SameGame[[#All],[STL]],SameGame[[#All],[NAME]],$T70)</f>
        <v>3</v>
      </c>
      <c r="Z70" s="83">
        <f>AVERAGEIFS(SameGame[[#All],[BLK]],SameGame[[#All],[NAME]],$T70)</f>
        <v>0</v>
      </c>
      <c r="AA70" s="83" t="str">
        <f>IFERROR(AVERAGEIFS(SameGame[[#All],[FG]],SameGame[[#All],[NAME]],$T70),"")</f>
        <v/>
      </c>
      <c r="AB70" s="83" t="str">
        <f>IFERROR(AVERAGEIFS(SameGame[[#All],[3PT]],SameGame[[#All],[NAME]],$T70),"")</f>
        <v/>
      </c>
      <c r="AC70" s="83" t="str">
        <f>IFERROR(AVERAGEIFS(SameGame[[#All],[FT]],SameGame[[#All],[NAME]],$T70),"")</f>
        <v/>
      </c>
      <c r="AD70" s="83">
        <f>AVERAGEIFS(SameGame[[#All],[TOV]],SameGame[[#All],[NAME]],$T70)</f>
        <v>3</v>
      </c>
      <c r="AE70" s="83">
        <f>AVERAGEIFS(SameGame[[#All],[PF]],SameGame[[#All],[NAME]],$T70)</f>
        <v>2</v>
      </c>
      <c r="AF70" s="83">
        <f>AVERAGEIFS(SameGame[[#All],[+/-]],SameGame[[#All],[NAME]],$T70)</f>
        <v>14</v>
      </c>
      <c r="AG70" s="83">
        <f>AVERAGEIFS(SameGame[[#All],[OREB]],SameGame[[#All],[NAME]],$T70)</f>
        <v>0</v>
      </c>
      <c r="AH70" s="83">
        <f>AVERAGEIFS(SameGame[[#All],[DREB]],SameGame[[#All],[NAME]],$T70)</f>
        <v>4</v>
      </c>
      <c r="AI70" s="83">
        <f>AVERAGEIFS(SameGame[[#All],[FG%]],SameGame[[#All],[NAME]],$T70)</f>
        <v>50</v>
      </c>
      <c r="AJ70" s="83">
        <f>AVERAGEIFS(SameGame[[#All],[3P%]],SameGame[[#All],[NAME]],$T70)</f>
        <v>50</v>
      </c>
      <c r="AK70" s="83">
        <f>AVERAGEIFS(SameGame[[#All],[FT%]],SameGame[[#All],[NAME]],$T70)</f>
        <v>75</v>
      </c>
      <c r="AL70" s="307" t="str">
        <f>VLOOKUP(T70,MAIN!A:B,2,0)</f>
        <v>CLE</v>
      </c>
    </row>
    <row r="71" spans="18:38" ht="15" thickBot="1" x14ac:dyDescent="0.35">
      <c r="R71"/>
      <c r="T71" t="str">
        <f t="shared" si="0"/>
        <v>Darius Garland</v>
      </c>
      <c r="U71" s="83">
        <f>AVERAGEIFS(SameGame[[#All],[MIN]],SameGame[[#All],[NAME]],$T71)</f>
        <v>38</v>
      </c>
      <c r="V71" s="83">
        <f>AVERAGEIFS(SameGame[[#All],[PTS]],SameGame[[#All],[NAME]],$T71)</f>
        <v>26</v>
      </c>
      <c r="W71" s="83">
        <f>AVERAGEIFS(SameGame[[#All],[REB]],SameGame[[#All],[NAME]],$T71)</f>
        <v>0</v>
      </c>
      <c r="X71" s="83">
        <f>AVERAGEIFS(SameGame[[#All],[AST]],SameGame[[#All],[NAME]],$T71)</f>
        <v>9</v>
      </c>
      <c r="Y71" s="83">
        <f>AVERAGEIFS(SameGame[[#All],[STL]],SameGame[[#All],[NAME]],$T71)</f>
        <v>1</v>
      </c>
      <c r="Z71" s="83">
        <f>AVERAGEIFS(SameGame[[#All],[BLK]],SameGame[[#All],[NAME]],$T71)</f>
        <v>0</v>
      </c>
      <c r="AA71" s="83" t="str">
        <f>IFERROR(AVERAGEIFS(SameGame[[#All],[FG]],SameGame[[#All],[NAME]],$T71),"")</f>
        <v/>
      </c>
      <c r="AB71" s="83" t="str">
        <f>IFERROR(AVERAGEIFS(SameGame[[#All],[3PT]],SameGame[[#All],[NAME]],$T71),"")</f>
        <v/>
      </c>
      <c r="AC71" s="83" t="str">
        <f>IFERROR(AVERAGEIFS(SameGame[[#All],[FT]],SameGame[[#All],[NAME]],$T71),"")</f>
        <v/>
      </c>
      <c r="AD71" s="83">
        <f>AVERAGEIFS(SameGame[[#All],[TOV]],SameGame[[#All],[NAME]],$T71)</f>
        <v>8</v>
      </c>
      <c r="AE71" s="83">
        <f>AVERAGEIFS(SameGame[[#All],[PF]],SameGame[[#All],[NAME]],$T71)</f>
        <v>1</v>
      </c>
      <c r="AF71" s="83">
        <f>AVERAGEIFS(SameGame[[#All],[+/-]],SameGame[[#All],[NAME]],$T71)</f>
        <v>8</v>
      </c>
      <c r="AG71" s="83">
        <f>AVERAGEIFS(SameGame[[#All],[OREB]],SameGame[[#All],[NAME]],$T71)</f>
        <v>0</v>
      </c>
      <c r="AH71" s="83">
        <f>AVERAGEIFS(SameGame[[#All],[DREB]],SameGame[[#All],[NAME]],$T71)</f>
        <v>0</v>
      </c>
      <c r="AI71" s="83">
        <f>AVERAGEIFS(SameGame[[#All],[FG%]],SameGame[[#All],[NAME]],$T71)</f>
        <v>64.3</v>
      </c>
      <c r="AJ71" s="83">
        <f>AVERAGEIFS(SameGame[[#All],[3P%]],SameGame[[#All],[NAME]],$T71)</f>
        <v>50</v>
      </c>
      <c r="AK71" s="83">
        <f>AVERAGEIFS(SameGame[[#All],[FT%]],SameGame[[#All],[NAME]],$T71)</f>
        <v>100</v>
      </c>
      <c r="AL71" s="307" t="str">
        <f>VLOOKUP(T71,MAIN!A:B,2,0)</f>
        <v>CLE</v>
      </c>
    </row>
    <row r="72" spans="18:38" ht="15" thickBot="1" x14ac:dyDescent="0.35">
      <c r="R72"/>
      <c r="T72" t="str">
        <f t="shared" si="0"/>
        <v>Evan Mobley</v>
      </c>
      <c r="U72" s="83">
        <f>AVERAGEIFS(SameGame[[#All],[MIN]],SameGame[[#All],[NAME]],$T72)</f>
        <v>36</v>
      </c>
      <c r="V72" s="83">
        <f>AVERAGEIFS(SameGame[[#All],[PTS]],SameGame[[#All],[NAME]],$T72)</f>
        <v>10</v>
      </c>
      <c r="W72" s="83">
        <f>AVERAGEIFS(SameGame[[#All],[REB]],SameGame[[#All],[NAME]],$T72)</f>
        <v>9</v>
      </c>
      <c r="X72" s="83">
        <f>AVERAGEIFS(SameGame[[#All],[AST]],SameGame[[#All],[NAME]],$T72)</f>
        <v>3</v>
      </c>
      <c r="Y72" s="83">
        <f>AVERAGEIFS(SameGame[[#All],[STL]],SameGame[[#All],[NAME]],$T72)</f>
        <v>1</v>
      </c>
      <c r="Z72" s="83">
        <f>AVERAGEIFS(SameGame[[#All],[BLK]],SameGame[[#All],[NAME]],$T72)</f>
        <v>1</v>
      </c>
      <c r="AA72" s="83" t="str">
        <f>IFERROR(AVERAGEIFS(SameGame[[#All],[FG]],SameGame[[#All],[NAME]],$T72),"")</f>
        <v/>
      </c>
      <c r="AB72" s="83" t="str">
        <f>IFERROR(AVERAGEIFS(SameGame[[#All],[3PT]],SameGame[[#All],[NAME]],$T72),"")</f>
        <v/>
      </c>
      <c r="AC72" s="83" t="str">
        <f>IFERROR(AVERAGEIFS(SameGame[[#All],[FT]],SameGame[[#All],[NAME]],$T72),"")</f>
        <v/>
      </c>
      <c r="AD72" s="83">
        <f>AVERAGEIFS(SameGame[[#All],[TOV]],SameGame[[#All],[NAME]],$T72)</f>
        <v>4</v>
      </c>
      <c r="AE72" s="83">
        <f>AVERAGEIFS(SameGame[[#All],[PF]],SameGame[[#All],[NAME]],$T72)</f>
        <v>2</v>
      </c>
      <c r="AF72" s="83">
        <f>AVERAGEIFS(SameGame[[#All],[+/-]],SameGame[[#All],[NAME]],$T72)</f>
        <v>5</v>
      </c>
      <c r="AG72" s="83">
        <f>AVERAGEIFS(SameGame[[#All],[OREB]],SameGame[[#All],[NAME]],$T72)</f>
        <v>2</v>
      </c>
      <c r="AH72" s="83">
        <f>AVERAGEIFS(SameGame[[#All],[DREB]],SameGame[[#All],[NAME]],$T72)</f>
        <v>7</v>
      </c>
      <c r="AI72" s="83">
        <f>AVERAGEIFS(SameGame[[#All],[FG%]],SameGame[[#All],[NAME]],$T72)</f>
        <v>66.7</v>
      </c>
      <c r="AJ72" s="83" t="e">
        <f>AVERAGEIFS(SameGame[[#All],[3P%]],SameGame[[#All],[NAME]],$T72)</f>
        <v>#DIV/0!</v>
      </c>
      <c r="AK72" s="83">
        <f>AVERAGEIFS(SameGame[[#All],[FT%]],SameGame[[#All],[NAME]],$T72)</f>
        <v>100</v>
      </c>
      <c r="AL72" s="307" t="str">
        <f>VLOOKUP(T72,MAIN!A:B,2,0)</f>
        <v>CLE</v>
      </c>
    </row>
    <row r="73" spans="18:38" ht="15" thickBot="1" x14ac:dyDescent="0.35">
      <c r="R73"/>
      <c r="T73" t="str">
        <f t="shared" si="0"/>
        <v>Jarrett Allen</v>
      </c>
      <c r="U73" s="83">
        <f>AVERAGEIFS(SameGame[[#All],[MIN]],SameGame[[#All],[NAME]],$T73)</f>
        <v>33</v>
      </c>
      <c r="V73" s="83">
        <f>AVERAGEIFS(SameGame[[#All],[PTS]],SameGame[[#All],[NAME]],$T73)</f>
        <v>8</v>
      </c>
      <c r="W73" s="83">
        <f>AVERAGEIFS(SameGame[[#All],[REB]],SameGame[[#All],[NAME]],$T73)</f>
        <v>11</v>
      </c>
      <c r="X73" s="83">
        <f>AVERAGEIFS(SameGame[[#All],[AST]],SameGame[[#All],[NAME]],$T73)</f>
        <v>1</v>
      </c>
      <c r="Y73" s="83">
        <f>AVERAGEIFS(SameGame[[#All],[STL]],SameGame[[#All],[NAME]],$T73)</f>
        <v>2</v>
      </c>
      <c r="Z73" s="83">
        <f>AVERAGEIFS(SameGame[[#All],[BLK]],SameGame[[#All],[NAME]],$T73)</f>
        <v>1</v>
      </c>
      <c r="AA73" s="83" t="str">
        <f>IFERROR(AVERAGEIFS(SameGame[[#All],[FG]],SameGame[[#All],[NAME]],$T73),"")</f>
        <v/>
      </c>
      <c r="AB73" s="83" t="str">
        <f>IFERROR(AVERAGEIFS(SameGame[[#All],[3PT]],SameGame[[#All],[NAME]],$T73),"")</f>
        <v/>
      </c>
      <c r="AC73" s="83" t="str">
        <f>IFERROR(AVERAGEIFS(SameGame[[#All],[FT]],SameGame[[#All],[NAME]],$T73),"")</f>
        <v/>
      </c>
      <c r="AD73" s="83">
        <f>AVERAGEIFS(SameGame[[#All],[TOV]],SameGame[[#All],[NAME]],$T73)</f>
        <v>1</v>
      </c>
      <c r="AE73" s="83">
        <f>AVERAGEIFS(SameGame[[#All],[PF]],SameGame[[#All],[NAME]],$T73)</f>
        <v>0</v>
      </c>
      <c r="AF73" s="83">
        <f>AVERAGEIFS(SameGame[[#All],[+/-]],SameGame[[#All],[NAME]],$T73)</f>
        <v>11</v>
      </c>
      <c r="AG73" s="83">
        <f>AVERAGEIFS(SameGame[[#All],[OREB]],SameGame[[#All],[NAME]],$T73)</f>
        <v>0</v>
      </c>
      <c r="AH73" s="83">
        <f>AVERAGEIFS(SameGame[[#All],[DREB]],SameGame[[#All],[NAME]],$T73)</f>
        <v>11</v>
      </c>
      <c r="AI73" s="83">
        <f>AVERAGEIFS(SameGame[[#All],[FG%]],SameGame[[#All],[NAME]],$T73)</f>
        <v>60</v>
      </c>
      <c r="AJ73" s="83" t="e">
        <f>AVERAGEIFS(SameGame[[#All],[3P%]],SameGame[[#All],[NAME]],$T73)</f>
        <v>#DIV/0!</v>
      </c>
      <c r="AK73" s="83">
        <f>AVERAGEIFS(SameGame[[#All],[FT%]],SameGame[[#All],[NAME]],$T73)</f>
        <v>100</v>
      </c>
      <c r="AL73" s="307" t="str">
        <f>VLOOKUP(T73,MAIN!A:B,2,0)</f>
        <v>CLE</v>
      </c>
    </row>
    <row r="74" spans="18:38" ht="15" thickBot="1" x14ac:dyDescent="0.35">
      <c r="R74"/>
      <c r="T74" t="str">
        <f t="shared" si="0"/>
        <v>Lamar Stevens</v>
      </c>
      <c r="U74" s="83">
        <f>AVERAGEIFS(SameGame[[#All],[MIN]],SameGame[[#All],[NAME]],$T74)</f>
        <v>29</v>
      </c>
      <c r="V74" s="83">
        <f>AVERAGEIFS(SameGame[[#All],[PTS]],SameGame[[#All],[NAME]],$T74)</f>
        <v>8</v>
      </c>
      <c r="W74" s="83">
        <f>AVERAGEIFS(SameGame[[#All],[REB]],SameGame[[#All],[NAME]],$T74)</f>
        <v>3</v>
      </c>
      <c r="X74" s="83">
        <f>AVERAGEIFS(SameGame[[#All],[AST]],SameGame[[#All],[NAME]],$T74)</f>
        <v>0</v>
      </c>
      <c r="Y74" s="83">
        <f>AVERAGEIFS(SameGame[[#All],[STL]],SameGame[[#All],[NAME]],$T74)</f>
        <v>0</v>
      </c>
      <c r="Z74" s="83">
        <f>AVERAGEIFS(SameGame[[#All],[BLK]],SameGame[[#All],[NAME]],$T74)</f>
        <v>0</v>
      </c>
      <c r="AA74" s="83" t="str">
        <f>IFERROR(AVERAGEIFS(SameGame[[#All],[FG]],SameGame[[#All],[NAME]],$T74),"")</f>
        <v/>
      </c>
      <c r="AB74" s="83" t="str">
        <f>IFERROR(AVERAGEIFS(SameGame[[#All],[3PT]],SameGame[[#All],[NAME]],$T74),"")</f>
        <v/>
      </c>
      <c r="AC74" s="83" t="str">
        <f>IFERROR(AVERAGEIFS(SameGame[[#All],[FT]],SameGame[[#All],[NAME]],$T74),"")</f>
        <v/>
      </c>
      <c r="AD74" s="83">
        <f>AVERAGEIFS(SameGame[[#All],[TOV]],SameGame[[#All],[NAME]],$T74)</f>
        <v>1</v>
      </c>
      <c r="AE74" s="83">
        <f>AVERAGEIFS(SameGame[[#All],[PF]],SameGame[[#All],[NAME]],$T74)</f>
        <v>2</v>
      </c>
      <c r="AF74" s="83">
        <f>AVERAGEIFS(SameGame[[#All],[+/-]],SameGame[[#All],[NAME]],$T74)</f>
        <v>1</v>
      </c>
      <c r="AG74" s="83">
        <f>AVERAGEIFS(SameGame[[#All],[OREB]],SameGame[[#All],[NAME]],$T74)</f>
        <v>0</v>
      </c>
      <c r="AH74" s="83">
        <f>AVERAGEIFS(SameGame[[#All],[DREB]],SameGame[[#All],[NAME]],$T74)</f>
        <v>3</v>
      </c>
      <c r="AI74" s="83">
        <f>AVERAGEIFS(SameGame[[#All],[FG%]],SameGame[[#All],[NAME]],$T74)</f>
        <v>60</v>
      </c>
      <c r="AJ74" s="83">
        <f>AVERAGEIFS(SameGame[[#All],[3P%]],SameGame[[#All],[NAME]],$T74)</f>
        <v>100</v>
      </c>
      <c r="AK74" s="83">
        <f>AVERAGEIFS(SameGame[[#All],[FT%]],SameGame[[#All],[NAME]],$T74)</f>
        <v>50</v>
      </c>
      <c r="AL74" s="307" t="str">
        <f>VLOOKUP(T74,MAIN!A:B,2,0)</f>
        <v>CLE</v>
      </c>
    </row>
    <row r="75" spans="18:38" ht="15" thickBot="1" x14ac:dyDescent="0.35">
      <c r="R75"/>
      <c r="T75" t="str">
        <f t="shared" si="0"/>
        <v>Cedi Osman</v>
      </c>
      <c r="U75" s="83">
        <f>AVERAGEIFS(SameGame[[#All],[MIN]],SameGame[[#All],[NAME]],$T75)</f>
        <v>29</v>
      </c>
      <c r="V75" s="83">
        <f>AVERAGEIFS(SameGame[[#All],[PTS]],SameGame[[#All],[NAME]],$T75)</f>
        <v>23</v>
      </c>
      <c r="W75" s="83">
        <f>AVERAGEIFS(SameGame[[#All],[REB]],SameGame[[#All],[NAME]],$T75)</f>
        <v>3</v>
      </c>
      <c r="X75" s="83">
        <f>AVERAGEIFS(SameGame[[#All],[AST]],SameGame[[#All],[NAME]],$T75)</f>
        <v>0</v>
      </c>
      <c r="Y75" s="83">
        <f>AVERAGEIFS(SameGame[[#All],[STL]],SameGame[[#All],[NAME]],$T75)</f>
        <v>0</v>
      </c>
      <c r="Z75" s="83">
        <f>AVERAGEIFS(SameGame[[#All],[BLK]],SameGame[[#All],[NAME]],$T75)</f>
        <v>0</v>
      </c>
      <c r="AA75" s="83" t="str">
        <f>IFERROR(AVERAGEIFS(SameGame[[#All],[FG]],SameGame[[#All],[NAME]],$T75),"")</f>
        <v/>
      </c>
      <c r="AB75" s="83" t="str">
        <f>IFERROR(AVERAGEIFS(SameGame[[#All],[3PT]],SameGame[[#All],[NAME]],$T75),"")</f>
        <v/>
      </c>
      <c r="AC75" s="83" t="str">
        <f>IFERROR(AVERAGEIFS(SameGame[[#All],[FT]],SameGame[[#All],[NAME]],$T75),"")</f>
        <v/>
      </c>
      <c r="AD75" s="83">
        <f>AVERAGEIFS(SameGame[[#All],[TOV]],SameGame[[#All],[NAME]],$T75)</f>
        <v>1</v>
      </c>
      <c r="AE75" s="83">
        <f>AVERAGEIFS(SameGame[[#All],[PF]],SameGame[[#All],[NAME]],$T75)</f>
        <v>4</v>
      </c>
      <c r="AF75" s="83">
        <f>AVERAGEIFS(SameGame[[#All],[+/-]],SameGame[[#All],[NAME]],$T75)</f>
        <v>9</v>
      </c>
      <c r="AG75" s="83">
        <f>AVERAGEIFS(SameGame[[#All],[OREB]],SameGame[[#All],[NAME]],$T75)</f>
        <v>0</v>
      </c>
      <c r="AH75" s="83">
        <f>AVERAGEIFS(SameGame[[#All],[DREB]],SameGame[[#All],[NAME]],$T75)</f>
        <v>3</v>
      </c>
      <c r="AI75" s="83">
        <f>AVERAGEIFS(SameGame[[#All],[FG%]],SameGame[[#All],[NAME]],$T75)</f>
        <v>80</v>
      </c>
      <c r="AJ75" s="83">
        <f>AVERAGEIFS(SameGame[[#All],[3P%]],SameGame[[#All],[NAME]],$T75)</f>
        <v>75</v>
      </c>
      <c r="AK75" s="83">
        <f>AVERAGEIFS(SameGame[[#All],[FT%]],SameGame[[#All],[NAME]],$T75)</f>
        <v>80</v>
      </c>
      <c r="AL75" s="307" t="str">
        <f>VLOOKUP(T75,MAIN!A:B,2,0)</f>
        <v>CLE</v>
      </c>
    </row>
    <row r="76" spans="18:38" ht="15" thickBot="1" x14ac:dyDescent="0.35">
      <c r="R76"/>
      <c r="T76" t="str">
        <f t="shared" si="0"/>
        <v>Isaac Okoro</v>
      </c>
      <c r="U76" s="83">
        <f>AVERAGEIFS(SameGame[[#All],[MIN]],SameGame[[#All],[NAME]],$T76)</f>
        <v>15</v>
      </c>
      <c r="V76" s="83">
        <f>AVERAGEIFS(SameGame[[#All],[PTS]],SameGame[[#All],[NAME]],$T76)</f>
        <v>4</v>
      </c>
      <c r="W76" s="83">
        <f>AVERAGEIFS(SameGame[[#All],[REB]],SameGame[[#All],[NAME]],$T76)</f>
        <v>1</v>
      </c>
      <c r="X76" s="83">
        <f>AVERAGEIFS(SameGame[[#All],[AST]],SameGame[[#All],[NAME]],$T76)</f>
        <v>0</v>
      </c>
      <c r="Y76" s="83">
        <f>AVERAGEIFS(SameGame[[#All],[STL]],SameGame[[#All],[NAME]],$T76)</f>
        <v>0</v>
      </c>
      <c r="Z76" s="83">
        <f>AVERAGEIFS(SameGame[[#All],[BLK]],SameGame[[#All],[NAME]],$T76)</f>
        <v>1</v>
      </c>
      <c r="AA76" s="83" t="str">
        <f>IFERROR(AVERAGEIFS(SameGame[[#All],[FG]],SameGame[[#All],[NAME]],$T76),"")</f>
        <v/>
      </c>
      <c r="AB76" s="83" t="str">
        <f>IFERROR(AVERAGEIFS(SameGame[[#All],[3PT]],SameGame[[#All],[NAME]],$T76),"")</f>
        <v/>
      </c>
      <c r="AC76" s="83" t="str">
        <f>IFERROR(AVERAGEIFS(SameGame[[#All],[FT]],SameGame[[#All],[NAME]],$T76),"")</f>
        <v/>
      </c>
      <c r="AD76" s="83">
        <f>AVERAGEIFS(SameGame[[#All],[TOV]],SameGame[[#All],[NAME]],$T76)</f>
        <v>1</v>
      </c>
      <c r="AE76" s="83">
        <f>AVERAGEIFS(SameGame[[#All],[PF]],SameGame[[#All],[NAME]],$T76)</f>
        <v>4</v>
      </c>
      <c r="AF76" s="83">
        <f>AVERAGEIFS(SameGame[[#All],[+/-]],SameGame[[#All],[NAME]],$T76)</f>
        <v>8</v>
      </c>
      <c r="AG76" s="83">
        <f>AVERAGEIFS(SameGame[[#All],[OREB]],SameGame[[#All],[NAME]],$T76)</f>
        <v>0</v>
      </c>
      <c r="AH76" s="83">
        <f>AVERAGEIFS(SameGame[[#All],[DREB]],SameGame[[#All],[NAME]],$T76)</f>
        <v>1</v>
      </c>
      <c r="AI76" s="83">
        <f>AVERAGEIFS(SameGame[[#All],[FG%]],SameGame[[#All],[NAME]],$T76)</f>
        <v>33.299999999999997</v>
      </c>
      <c r="AJ76" s="83">
        <f>AVERAGEIFS(SameGame[[#All],[3P%]],SameGame[[#All],[NAME]],$T76)</f>
        <v>0</v>
      </c>
      <c r="AK76" s="83">
        <f>AVERAGEIFS(SameGame[[#All],[FT%]],SameGame[[#All],[NAME]],$T76)</f>
        <v>100</v>
      </c>
      <c r="AL76" s="307" t="str">
        <f>VLOOKUP(T76,MAIN!A:B,2,0)</f>
        <v>CLE</v>
      </c>
    </row>
    <row r="77" spans="18:38" ht="15" thickBot="1" x14ac:dyDescent="0.35">
      <c r="R77"/>
      <c r="T77" t="str">
        <f t="shared" si="0"/>
        <v>Kevin Love</v>
      </c>
      <c r="U77" s="83">
        <f>AVERAGEIFS(SameGame[[#All],[MIN]],SameGame[[#All],[NAME]],$T77)</f>
        <v>12</v>
      </c>
      <c r="V77" s="83">
        <f>AVERAGEIFS(SameGame[[#All],[PTS]],SameGame[[#All],[NAME]],$T77)</f>
        <v>0</v>
      </c>
      <c r="W77" s="83">
        <f>AVERAGEIFS(SameGame[[#All],[REB]],SameGame[[#All],[NAME]],$T77)</f>
        <v>4</v>
      </c>
      <c r="X77" s="83">
        <f>AVERAGEIFS(SameGame[[#All],[AST]],SameGame[[#All],[NAME]],$T77)</f>
        <v>1</v>
      </c>
      <c r="Y77" s="83">
        <f>AVERAGEIFS(SameGame[[#All],[STL]],SameGame[[#All],[NAME]],$T77)</f>
        <v>0</v>
      </c>
      <c r="Z77" s="83">
        <f>AVERAGEIFS(SameGame[[#All],[BLK]],SameGame[[#All],[NAME]],$T77)</f>
        <v>0</v>
      </c>
      <c r="AA77" s="83" t="str">
        <f>IFERROR(AVERAGEIFS(SameGame[[#All],[FG]],SameGame[[#All],[NAME]],$T77),"")</f>
        <v/>
      </c>
      <c r="AB77" s="83" t="str">
        <f>IFERROR(AVERAGEIFS(SameGame[[#All],[3PT]],SameGame[[#All],[NAME]],$T77),"")</f>
        <v/>
      </c>
      <c r="AC77" s="83" t="str">
        <f>IFERROR(AVERAGEIFS(SameGame[[#All],[FT]],SameGame[[#All],[NAME]],$T77),"")</f>
        <v/>
      </c>
      <c r="AD77" s="83">
        <f>AVERAGEIFS(SameGame[[#All],[TOV]],SameGame[[#All],[NAME]],$T77)</f>
        <v>0</v>
      </c>
      <c r="AE77" s="83">
        <f>AVERAGEIFS(SameGame[[#All],[PF]],SameGame[[#All],[NAME]],$T77)</f>
        <v>1</v>
      </c>
      <c r="AF77" s="83">
        <f>AVERAGEIFS(SameGame[[#All],[+/-]],SameGame[[#All],[NAME]],$T77)</f>
        <v>-1</v>
      </c>
      <c r="AG77" s="83">
        <f>AVERAGEIFS(SameGame[[#All],[OREB]],SameGame[[#All],[NAME]],$T77)</f>
        <v>0</v>
      </c>
      <c r="AH77" s="83">
        <f>AVERAGEIFS(SameGame[[#All],[DREB]],SameGame[[#All],[NAME]],$T77)</f>
        <v>4</v>
      </c>
      <c r="AI77" s="83">
        <f>AVERAGEIFS(SameGame[[#All],[FG%]],SameGame[[#All],[NAME]],$T77)</f>
        <v>0</v>
      </c>
      <c r="AJ77" s="83">
        <f>AVERAGEIFS(SameGame[[#All],[3P%]],SameGame[[#All],[NAME]],$T77)</f>
        <v>0</v>
      </c>
      <c r="AK77" s="83" t="e">
        <f>AVERAGEIFS(SameGame[[#All],[FT%]],SameGame[[#All],[NAME]],$T77)</f>
        <v>#DIV/0!</v>
      </c>
      <c r="AL77" s="307" t="str">
        <f>VLOOKUP(T77,MAIN!A:B,2,0)</f>
        <v>MIA</v>
      </c>
    </row>
    <row r="78" spans="18:38" ht="15" thickBot="1" x14ac:dyDescent="0.35">
      <c r="R78"/>
      <c r="T78" t="str">
        <f t="shared" si="0"/>
        <v>Robin Lopez</v>
      </c>
      <c r="U78" s="83">
        <f>AVERAGEIFS(SameGame[[#All],[MIN]],SameGame[[#All],[NAME]],$T78)</f>
        <v>10</v>
      </c>
      <c r="V78" s="83">
        <f>AVERAGEIFS(SameGame[[#All],[PTS]],SameGame[[#All],[NAME]],$T78)</f>
        <v>6</v>
      </c>
      <c r="W78" s="83">
        <f>AVERAGEIFS(SameGame[[#All],[REB]],SameGame[[#All],[NAME]],$T78)</f>
        <v>2</v>
      </c>
      <c r="X78" s="83">
        <f>AVERAGEIFS(SameGame[[#All],[AST]],SameGame[[#All],[NAME]],$T78)</f>
        <v>1</v>
      </c>
      <c r="Y78" s="83">
        <f>AVERAGEIFS(SameGame[[#All],[STL]],SameGame[[#All],[NAME]],$T78)</f>
        <v>1</v>
      </c>
      <c r="Z78" s="83">
        <f>AVERAGEIFS(SameGame[[#All],[BLK]],SameGame[[#All],[NAME]],$T78)</f>
        <v>0</v>
      </c>
      <c r="AA78" s="83" t="str">
        <f>IFERROR(AVERAGEIFS(SameGame[[#All],[FG]],SameGame[[#All],[NAME]],$T78),"")</f>
        <v/>
      </c>
      <c r="AB78" s="83" t="str">
        <f>IFERROR(AVERAGEIFS(SameGame[[#All],[3PT]],SameGame[[#All],[NAME]],$T78),"")</f>
        <v/>
      </c>
      <c r="AC78" s="83" t="str">
        <f>IFERROR(AVERAGEIFS(SameGame[[#All],[FT]],SameGame[[#All],[NAME]],$T78),"")</f>
        <v/>
      </c>
      <c r="AD78" s="83">
        <f>AVERAGEIFS(SameGame[[#All],[TOV]],SameGame[[#All],[NAME]],$T78)</f>
        <v>0</v>
      </c>
      <c r="AE78" s="83">
        <f>AVERAGEIFS(SameGame[[#All],[PF]],SameGame[[#All],[NAME]],$T78)</f>
        <v>1</v>
      </c>
      <c r="AF78" s="83">
        <f>AVERAGEIFS(SameGame[[#All],[+/-]],SameGame[[#All],[NAME]],$T78)</f>
        <v>5</v>
      </c>
      <c r="AG78" s="83">
        <f>AVERAGEIFS(SameGame[[#All],[OREB]],SameGame[[#All],[NAME]],$T78)</f>
        <v>1</v>
      </c>
      <c r="AH78" s="83">
        <f>AVERAGEIFS(SameGame[[#All],[DREB]],SameGame[[#All],[NAME]],$T78)</f>
        <v>1</v>
      </c>
      <c r="AI78" s="83">
        <f>AVERAGEIFS(SameGame[[#All],[FG%]],SameGame[[#All],[NAME]],$T78)</f>
        <v>100</v>
      </c>
      <c r="AJ78" s="83" t="e">
        <f>AVERAGEIFS(SameGame[[#All],[3P%]],SameGame[[#All],[NAME]],$T78)</f>
        <v>#DIV/0!</v>
      </c>
      <c r="AK78" s="83" t="e">
        <f>AVERAGEIFS(SameGame[[#All],[FT%]],SameGame[[#All],[NAME]],$T78)</f>
        <v>#DIV/0!</v>
      </c>
      <c r="AL78" s="307" t="str">
        <f>VLOOKUP(T78,MAIN!A:B,2,0)</f>
        <v>CLE</v>
      </c>
    </row>
    <row r="79" spans="18:38" ht="15" thickBot="1" x14ac:dyDescent="0.35">
      <c r="R79"/>
      <c r="T79">
        <f t="shared" si="0"/>
        <v>0</v>
      </c>
      <c r="U79" s="83" t="e">
        <f>AVERAGEIFS(SameGame[[#All],[MIN]],SameGame[[#All],[NAME]],$T79)</f>
        <v>#DIV/0!</v>
      </c>
      <c r="V79" s="83" t="e">
        <f>AVERAGEIFS(SameGame[[#All],[PTS]],SameGame[[#All],[NAME]],$T79)</f>
        <v>#DIV/0!</v>
      </c>
      <c r="W79" s="83" t="e">
        <f>AVERAGEIFS(SameGame[[#All],[REB]],SameGame[[#All],[NAME]],$T79)</f>
        <v>#DIV/0!</v>
      </c>
      <c r="X79" s="83" t="e">
        <f>AVERAGEIFS(SameGame[[#All],[AST]],SameGame[[#All],[NAME]],$T79)</f>
        <v>#DIV/0!</v>
      </c>
      <c r="Y79" s="83" t="e">
        <f>AVERAGEIFS(SameGame[[#All],[STL]],SameGame[[#All],[NAME]],$T79)</f>
        <v>#DIV/0!</v>
      </c>
      <c r="Z79" s="83" t="e">
        <f>AVERAGEIFS(SameGame[[#All],[BLK]],SameGame[[#All],[NAME]],$T79)</f>
        <v>#DIV/0!</v>
      </c>
      <c r="AA79" s="83" t="str">
        <f>IFERROR(AVERAGEIFS(SameGame[[#All],[FG]],SameGame[[#All],[NAME]],$T79),"")</f>
        <v/>
      </c>
      <c r="AB79" s="83" t="str">
        <f>IFERROR(AVERAGEIFS(SameGame[[#All],[3PT]],SameGame[[#All],[NAME]],$T79),"")</f>
        <v/>
      </c>
      <c r="AC79" s="83" t="str">
        <f>IFERROR(AVERAGEIFS(SameGame[[#All],[FT]],SameGame[[#All],[NAME]],$T79),"")</f>
        <v/>
      </c>
      <c r="AD79" s="83" t="e">
        <f>AVERAGEIFS(SameGame[[#All],[TOV]],SameGame[[#All],[NAME]],$T79)</f>
        <v>#DIV/0!</v>
      </c>
      <c r="AE79" s="83" t="e">
        <f>AVERAGEIFS(SameGame[[#All],[PF]],SameGame[[#All],[NAME]],$T79)</f>
        <v>#DIV/0!</v>
      </c>
      <c r="AF79" s="83" t="e">
        <f>AVERAGEIFS(SameGame[[#All],[+/-]],SameGame[[#All],[NAME]],$T79)</f>
        <v>#DIV/0!</v>
      </c>
      <c r="AG79" s="83" t="e">
        <f>AVERAGEIFS(SameGame[[#All],[OREB]],SameGame[[#All],[NAME]],$T79)</f>
        <v>#DIV/0!</v>
      </c>
      <c r="AH79" s="83" t="e">
        <f>AVERAGEIFS(SameGame[[#All],[DREB]],SameGame[[#All],[NAME]],$T79)</f>
        <v>#DIV/0!</v>
      </c>
      <c r="AI79" s="83" t="e">
        <f>AVERAGEIFS(SameGame[[#All],[FG%]],SameGame[[#All],[NAME]],$T79)</f>
        <v>#DIV/0!</v>
      </c>
      <c r="AJ79" s="83" t="e">
        <f>AVERAGEIFS(SameGame[[#All],[3P%]],SameGame[[#All],[NAME]],$T79)</f>
        <v>#DIV/0!</v>
      </c>
      <c r="AK79" s="83" t="e">
        <f>AVERAGEIFS(SameGame[[#All],[FT%]],SameGame[[#All],[NAME]],$T79)</f>
        <v>#DIV/0!</v>
      </c>
      <c r="AL79" s="307" t="e">
        <f>VLOOKUP(T79,MAIN!A:B,2,0)</f>
        <v>#N/A</v>
      </c>
    </row>
    <row r="80" spans="18:38" ht="15" thickBot="1" x14ac:dyDescent="0.35">
      <c r="R80"/>
      <c r="T80">
        <f t="shared" si="0"/>
        <v>0</v>
      </c>
      <c r="U80" s="83" t="e">
        <f>AVERAGEIFS(SameGame[[#All],[MIN]],SameGame[[#All],[NAME]],$T80)</f>
        <v>#DIV/0!</v>
      </c>
      <c r="V80" s="83" t="e">
        <f>AVERAGEIFS(SameGame[[#All],[PTS]],SameGame[[#All],[NAME]],$T80)</f>
        <v>#DIV/0!</v>
      </c>
      <c r="W80" s="83" t="e">
        <f>AVERAGEIFS(SameGame[[#All],[REB]],SameGame[[#All],[NAME]],$T80)</f>
        <v>#DIV/0!</v>
      </c>
      <c r="X80" s="83" t="e">
        <f>AVERAGEIFS(SameGame[[#All],[AST]],SameGame[[#All],[NAME]],$T80)</f>
        <v>#DIV/0!</v>
      </c>
      <c r="Y80" s="83" t="e">
        <f>AVERAGEIFS(SameGame[[#All],[STL]],SameGame[[#All],[NAME]],$T80)</f>
        <v>#DIV/0!</v>
      </c>
      <c r="Z80" s="83" t="e">
        <f>AVERAGEIFS(SameGame[[#All],[BLK]],SameGame[[#All],[NAME]],$T80)</f>
        <v>#DIV/0!</v>
      </c>
      <c r="AA80" s="83" t="str">
        <f>IFERROR(AVERAGEIFS(SameGame[[#All],[FG]],SameGame[[#All],[NAME]],$T80),"")</f>
        <v/>
      </c>
      <c r="AB80" s="83" t="str">
        <f>IFERROR(AVERAGEIFS(SameGame[[#All],[3PT]],SameGame[[#All],[NAME]],$T80),"")</f>
        <v/>
      </c>
      <c r="AC80" s="83" t="str">
        <f>IFERROR(AVERAGEIFS(SameGame[[#All],[FT]],SameGame[[#All],[NAME]],$T80),"")</f>
        <v/>
      </c>
      <c r="AD80" s="83" t="e">
        <f>AVERAGEIFS(SameGame[[#All],[TOV]],SameGame[[#All],[NAME]],$T80)</f>
        <v>#DIV/0!</v>
      </c>
      <c r="AE80" s="83" t="e">
        <f>AVERAGEIFS(SameGame[[#All],[PF]],SameGame[[#All],[NAME]],$T80)</f>
        <v>#DIV/0!</v>
      </c>
      <c r="AF80" s="83" t="e">
        <f>AVERAGEIFS(SameGame[[#All],[+/-]],SameGame[[#All],[NAME]],$T80)</f>
        <v>#DIV/0!</v>
      </c>
      <c r="AG80" s="83" t="e">
        <f>AVERAGEIFS(SameGame[[#All],[OREB]],SameGame[[#All],[NAME]],$T80)</f>
        <v>#DIV/0!</v>
      </c>
      <c r="AH80" s="83" t="e">
        <f>AVERAGEIFS(SameGame[[#All],[DREB]],SameGame[[#All],[NAME]],$T80)</f>
        <v>#DIV/0!</v>
      </c>
      <c r="AI80" s="83" t="e">
        <f>AVERAGEIFS(SameGame[[#All],[FG%]],SameGame[[#All],[NAME]],$T80)</f>
        <v>#DIV/0!</v>
      </c>
      <c r="AJ80" s="83" t="e">
        <f>AVERAGEIFS(SameGame[[#All],[3P%]],SameGame[[#All],[NAME]],$T80)</f>
        <v>#DIV/0!</v>
      </c>
      <c r="AK80" s="83" t="e">
        <f>AVERAGEIFS(SameGame[[#All],[FT%]],SameGame[[#All],[NAME]],$T80)</f>
        <v>#DIV/0!</v>
      </c>
      <c r="AL80" s="307" t="e">
        <f>VLOOKUP(T80,MAIN!A:B,2,0)</f>
        <v>#N/A</v>
      </c>
    </row>
    <row r="81" spans="18:38" ht="15" thickBot="1" x14ac:dyDescent="0.35">
      <c r="R81"/>
      <c r="T81">
        <f t="shared" si="0"/>
        <v>0</v>
      </c>
      <c r="U81" s="83" t="e">
        <f>AVERAGEIFS(SameGame[[#All],[MIN]],SameGame[[#All],[NAME]],$T81)</f>
        <v>#DIV/0!</v>
      </c>
      <c r="V81" s="83" t="e">
        <f>AVERAGEIFS(SameGame[[#All],[PTS]],SameGame[[#All],[NAME]],$T81)</f>
        <v>#DIV/0!</v>
      </c>
      <c r="W81" s="83" t="e">
        <f>AVERAGEIFS(SameGame[[#All],[REB]],SameGame[[#All],[NAME]],$T81)</f>
        <v>#DIV/0!</v>
      </c>
      <c r="X81" s="83" t="e">
        <f>AVERAGEIFS(SameGame[[#All],[AST]],SameGame[[#All],[NAME]],$T81)</f>
        <v>#DIV/0!</v>
      </c>
      <c r="Y81" s="83" t="e">
        <f>AVERAGEIFS(SameGame[[#All],[STL]],SameGame[[#All],[NAME]],$T81)</f>
        <v>#DIV/0!</v>
      </c>
      <c r="Z81" s="83" t="e">
        <f>AVERAGEIFS(SameGame[[#All],[BLK]],SameGame[[#All],[NAME]],$T81)</f>
        <v>#DIV/0!</v>
      </c>
      <c r="AA81" s="83" t="str">
        <f>IFERROR(AVERAGEIFS(SameGame[[#All],[FG]],SameGame[[#All],[NAME]],$T81),"")</f>
        <v/>
      </c>
      <c r="AB81" s="83" t="str">
        <f>IFERROR(AVERAGEIFS(SameGame[[#All],[3PT]],SameGame[[#All],[NAME]],$T81),"")</f>
        <v/>
      </c>
      <c r="AC81" s="83" t="str">
        <f>IFERROR(AVERAGEIFS(SameGame[[#All],[FT]],SameGame[[#All],[NAME]],$T81),"")</f>
        <v/>
      </c>
      <c r="AD81" s="83" t="e">
        <f>AVERAGEIFS(SameGame[[#All],[TOV]],SameGame[[#All],[NAME]],$T81)</f>
        <v>#DIV/0!</v>
      </c>
      <c r="AE81" s="83" t="e">
        <f>AVERAGEIFS(SameGame[[#All],[PF]],SameGame[[#All],[NAME]],$T81)</f>
        <v>#DIV/0!</v>
      </c>
      <c r="AF81" s="83" t="e">
        <f>AVERAGEIFS(SameGame[[#All],[+/-]],SameGame[[#All],[NAME]],$T81)</f>
        <v>#DIV/0!</v>
      </c>
      <c r="AG81" s="83" t="e">
        <f>AVERAGEIFS(SameGame[[#All],[OREB]],SameGame[[#All],[NAME]],$T81)</f>
        <v>#DIV/0!</v>
      </c>
      <c r="AH81" s="83" t="e">
        <f>AVERAGEIFS(SameGame[[#All],[DREB]],SameGame[[#All],[NAME]],$T81)</f>
        <v>#DIV/0!</v>
      </c>
      <c r="AI81" s="83" t="e">
        <f>AVERAGEIFS(SameGame[[#All],[FG%]],SameGame[[#All],[NAME]],$T81)</f>
        <v>#DIV/0!</v>
      </c>
      <c r="AJ81" s="83" t="e">
        <f>AVERAGEIFS(SameGame[[#All],[3P%]],SameGame[[#All],[NAME]],$T81)</f>
        <v>#DIV/0!</v>
      </c>
      <c r="AK81" s="83" t="e">
        <f>AVERAGEIFS(SameGame[[#All],[FT%]],SameGame[[#All],[NAME]],$T81)</f>
        <v>#DIV/0!</v>
      </c>
      <c r="AL81" s="307" t="e">
        <f>VLOOKUP(T81,MAIN!A:B,2,0)</f>
        <v>#N/A</v>
      </c>
    </row>
    <row r="82" spans="18:38" ht="15" thickBot="1" x14ac:dyDescent="0.35">
      <c r="R82"/>
      <c r="T82">
        <f t="shared" si="0"/>
        <v>0</v>
      </c>
      <c r="U82" s="83" t="e">
        <f>AVERAGEIFS(SameGame[[#All],[MIN]],SameGame[[#All],[NAME]],$T82)</f>
        <v>#DIV/0!</v>
      </c>
      <c r="V82" s="83" t="e">
        <f>AVERAGEIFS(SameGame[[#All],[PTS]],SameGame[[#All],[NAME]],$T82)</f>
        <v>#DIV/0!</v>
      </c>
      <c r="W82" s="83" t="e">
        <f>AVERAGEIFS(SameGame[[#All],[REB]],SameGame[[#All],[NAME]],$T82)</f>
        <v>#DIV/0!</v>
      </c>
      <c r="X82" s="83" t="e">
        <f>AVERAGEIFS(SameGame[[#All],[AST]],SameGame[[#All],[NAME]],$T82)</f>
        <v>#DIV/0!</v>
      </c>
      <c r="Y82" s="83" t="e">
        <f>AVERAGEIFS(SameGame[[#All],[STL]],SameGame[[#All],[NAME]],$T82)</f>
        <v>#DIV/0!</v>
      </c>
      <c r="Z82" s="83" t="e">
        <f>AVERAGEIFS(SameGame[[#All],[BLK]],SameGame[[#All],[NAME]],$T82)</f>
        <v>#DIV/0!</v>
      </c>
      <c r="AA82" s="83" t="str">
        <f>IFERROR(AVERAGEIFS(SameGame[[#All],[FG]],SameGame[[#All],[NAME]],$T82),"")</f>
        <v/>
      </c>
      <c r="AB82" s="83" t="str">
        <f>IFERROR(AVERAGEIFS(SameGame[[#All],[3PT]],SameGame[[#All],[NAME]],$T82),"")</f>
        <v/>
      </c>
      <c r="AC82" s="83" t="str">
        <f>IFERROR(AVERAGEIFS(SameGame[[#All],[FT]],SameGame[[#All],[NAME]],$T82),"")</f>
        <v/>
      </c>
      <c r="AD82" s="83" t="e">
        <f>AVERAGEIFS(SameGame[[#All],[TOV]],SameGame[[#All],[NAME]],$T82)</f>
        <v>#DIV/0!</v>
      </c>
      <c r="AE82" s="83" t="e">
        <f>AVERAGEIFS(SameGame[[#All],[PF]],SameGame[[#All],[NAME]],$T82)</f>
        <v>#DIV/0!</v>
      </c>
      <c r="AF82" s="83" t="e">
        <f>AVERAGEIFS(SameGame[[#All],[+/-]],SameGame[[#All],[NAME]],$T82)</f>
        <v>#DIV/0!</v>
      </c>
      <c r="AG82" s="83" t="e">
        <f>AVERAGEIFS(SameGame[[#All],[OREB]],SameGame[[#All],[NAME]],$T82)</f>
        <v>#DIV/0!</v>
      </c>
      <c r="AH82" s="83" t="e">
        <f>AVERAGEIFS(SameGame[[#All],[DREB]],SameGame[[#All],[NAME]],$T82)</f>
        <v>#DIV/0!</v>
      </c>
      <c r="AI82" s="83" t="e">
        <f>AVERAGEIFS(SameGame[[#All],[FG%]],SameGame[[#All],[NAME]],$T82)</f>
        <v>#DIV/0!</v>
      </c>
      <c r="AJ82" s="83" t="e">
        <f>AVERAGEIFS(SameGame[[#All],[3P%]],SameGame[[#All],[NAME]],$T82)</f>
        <v>#DIV/0!</v>
      </c>
      <c r="AK82" s="83" t="e">
        <f>AVERAGEIFS(SameGame[[#All],[FT%]],SameGame[[#All],[NAME]],$T82)</f>
        <v>#DIV/0!</v>
      </c>
      <c r="AL82" s="307" t="e">
        <f>VLOOKUP(T82,MAIN!A:B,2,0)</f>
        <v>#N/A</v>
      </c>
    </row>
    <row r="83" spans="18:38" ht="15" thickBot="1" x14ac:dyDescent="0.35">
      <c r="R83"/>
      <c r="T83">
        <f t="shared" si="0"/>
        <v>0</v>
      </c>
      <c r="U83" s="83" t="e">
        <f>AVERAGEIFS(SameGame[[#All],[MIN]],SameGame[[#All],[NAME]],$T83)</f>
        <v>#DIV/0!</v>
      </c>
      <c r="V83" s="83" t="e">
        <f>AVERAGEIFS(SameGame[[#All],[PTS]],SameGame[[#All],[NAME]],$T83)</f>
        <v>#DIV/0!</v>
      </c>
      <c r="W83" s="83" t="e">
        <f>AVERAGEIFS(SameGame[[#All],[REB]],SameGame[[#All],[NAME]],$T83)</f>
        <v>#DIV/0!</v>
      </c>
      <c r="X83" s="83" t="e">
        <f>AVERAGEIFS(SameGame[[#All],[AST]],SameGame[[#All],[NAME]],$T83)</f>
        <v>#DIV/0!</v>
      </c>
      <c r="Y83" s="83" t="e">
        <f>AVERAGEIFS(SameGame[[#All],[STL]],SameGame[[#All],[NAME]],$T83)</f>
        <v>#DIV/0!</v>
      </c>
      <c r="Z83" s="83" t="e">
        <f>AVERAGEIFS(SameGame[[#All],[BLK]],SameGame[[#All],[NAME]],$T83)</f>
        <v>#DIV/0!</v>
      </c>
      <c r="AA83" s="83" t="str">
        <f>IFERROR(AVERAGEIFS(SameGame[[#All],[FG]],SameGame[[#All],[NAME]],$T83),"")</f>
        <v/>
      </c>
      <c r="AB83" s="83" t="str">
        <f>IFERROR(AVERAGEIFS(SameGame[[#All],[3PT]],SameGame[[#All],[NAME]],$T83),"")</f>
        <v/>
      </c>
      <c r="AC83" s="83" t="str">
        <f>IFERROR(AVERAGEIFS(SameGame[[#All],[FT]],SameGame[[#All],[NAME]],$T83),"")</f>
        <v/>
      </c>
      <c r="AD83" s="83" t="e">
        <f>AVERAGEIFS(SameGame[[#All],[TOV]],SameGame[[#All],[NAME]],$T83)</f>
        <v>#DIV/0!</v>
      </c>
      <c r="AE83" s="83" t="e">
        <f>AVERAGEIFS(SameGame[[#All],[PF]],SameGame[[#All],[NAME]],$T83)</f>
        <v>#DIV/0!</v>
      </c>
      <c r="AF83" s="83" t="e">
        <f>AVERAGEIFS(SameGame[[#All],[+/-]],SameGame[[#All],[NAME]],$T83)</f>
        <v>#DIV/0!</v>
      </c>
      <c r="AG83" s="83" t="e">
        <f>AVERAGEIFS(SameGame[[#All],[OREB]],SameGame[[#All],[NAME]],$T83)</f>
        <v>#DIV/0!</v>
      </c>
      <c r="AH83" s="83" t="e">
        <f>AVERAGEIFS(SameGame[[#All],[DREB]],SameGame[[#All],[NAME]],$T83)</f>
        <v>#DIV/0!</v>
      </c>
      <c r="AI83" s="83" t="e">
        <f>AVERAGEIFS(SameGame[[#All],[FG%]],SameGame[[#All],[NAME]],$T83)</f>
        <v>#DIV/0!</v>
      </c>
      <c r="AJ83" s="83" t="e">
        <f>AVERAGEIFS(SameGame[[#All],[3P%]],SameGame[[#All],[NAME]],$T83)</f>
        <v>#DIV/0!</v>
      </c>
      <c r="AK83" s="83" t="e">
        <f>AVERAGEIFS(SameGame[[#All],[FT%]],SameGame[[#All],[NAME]],$T83)</f>
        <v>#DIV/0!</v>
      </c>
      <c r="AL83" s="307" t="e">
        <f>VLOOKUP(T83,MAIN!A:B,2,0)</f>
        <v>#N/A</v>
      </c>
    </row>
    <row r="84" spans="18:38" ht="15" thickBot="1" x14ac:dyDescent="0.35">
      <c r="R84"/>
      <c r="T84">
        <f t="shared" si="0"/>
        <v>0</v>
      </c>
      <c r="U84" s="83" t="e">
        <f>AVERAGEIFS(SameGame[[#All],[MIN]],SameGame[[#All],[NAME]],$T84)</f>
        <v>#DIV/0!</v>
      </c>
      <c r="V84" s="83" t="e">
        <f>AVERAGEIFS(SameGame[[#All],[PTS]],SameGame[[#All],[NAME]],$T84)</f>
        <v>#DIV/0!</v>
      </c>
      <c r="W84" s="83" t="e">
        <f>AVERAGEIFS(SameGame[[#All],[REB]],SameGame[[#All],[NAME]],$T84)</f>
        <v>#DIV/0!</v>
      </c>
      <c r="X84" s="83" t="e">
        <f>AVERAGEIFS(SameGame[[#All],[AST]],SameGame[[#All],[NAME]],$T84)</f>
        <v>#DIV/0!</v>
      </c>
      <c r="Y84" s="83" t="e">
        <f>AVERAGEIFS(SameGame[[#All],[STL]],SameGame[[#All],[NAME]],$T84)</f>
        <v>#DIV/0!</v>
      </c>
      <c r="Z84" s="83" t="e">
        <f>AVERAGEIFS(SameGame[[#All],[BLK]],SameGame[[#All],[NAME]],$T84)</f>
        <v>#DIV/0!</v>
      </c>
      <c r="AA84" s="83" t="str">
        <f>IFERROR(AVERAGEIFS(SameGame[[#All],[FG]],SameGame[[#All],[NAME]],$T84),"")</f>
        <v/>
      </c>
      <c r="AB84" s="83" t="str">
        <f>IFERROR(AVERAGEIFS(SameGame[[#All],[3PT]],SameGame[[#All],[NAME]],$T84),"")</f>
        <v/>
      </c>
      <c r="AC84" s="83" t="str">
        <f>IFERROR(AVERAGEIFS(SameGame[[#All],[FT]],SameGame[[#All],[NAME]],$T84),"")</f>
        <v/>
      </c>
      <c r="AD84" s="83" t="e">
        <f>AVERAGEIFS(SameGame[[#All],[TOV]],SameGame[[#All],[NAME]],$T84)</f>
        <v>#DIV/0!</v>
      </c>
      <c r="AE84" s="83" t="e">
        <f>AVERAGEIFS(SameGame[[#All],[PF]],SameGame[[#All],[NAME]],$T84)</f>
        <v>#DIV/0!</v>
      </c>
      <c r="AF84" s="83" t="e">
        <f>AVERAGEIFS(SameGame[[#All],[+/-]],SameGame[[#All],[NAME]],$T84)</f>
        <v>#DIV/0!</v>
      </c>
      <c r="AG84" s="83" t="e">
        <f>AVERAGEIFS(SameGame[[#All],[OREB]],SameGame[[#All],[NAME]],$T84)</f>
        <v>#DIV/0!</v>
      </c>
      <c r="AH84" s="83" t="e">
        <f>AVERAGEIFS(SameGame[[#All],[DREB]],SameGame[[#All],[NAME]],$T84)</f>
        <v>#DIV/0!</v>
      </c>
      <c r="AI84" s="83" t="e">
        <f>AVERAGEIFS(SameGame[[#All],[FG%]],SameGame[[#All],[NAME]],$T84)</f>
        <v>#DIV/0!</v>
      </c>
      <c r="AJ84" s="83" t="e">
        <f>AVERAGEIFS(SameGame[[#All],[3P%]],SameGame[[#All],[NAME]],$T84)</f>
        <v>#DIV/0!</v>
      </c>
      <c r="AK84" s="83" t="e">
        <f>AVERAGEIFS(SameGame[[#All],[FT%]],SameGame[[#All],[NAME]],$T84)</f>
        <v>#DIV/0!</v>
      </c>
      <c r="AL84" s="307" t="e">
        <f>VLOOKUP(T84,MAIN!A:B,2,0)</f>
        <v>#N/A</v>
      </c>
    </row>
    <row r="85" spans="18:38" x14ac:dyDescent="0.3">
      <c r="R85"/>
    </row>
    <row r="86" spans="18:38" ht="15" thickBot="1" x14ac:dyDescent="0.35">
      <c r="R86"/>
      <c r="T86" s="365" t="s">
        <v>2392</v>
      </c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366"/>
      <c r="AH86" s="366"/>
      <c r="AI86" s="366"/>
      <c r="AJ86" s="366"/>
      <c r="AK86" s="366"/>
      <c r="AL86" s="366"/>
    </row>
    <row r="87" spans="18:38" ht="15" thickBot="1" x14ac:dyDescent="0.35">
      <c r="R87"/>
      <c r="T87" s="306" t="s">
        <v>796</v>
      </c>
      <c r="U87" s="306" t="s">
        <v>58</v>
      </c>
      <c r="V87" s="306" t="s">
        <v>7</v>
      </c>
      <c r="W87" s="306" t="s">
        <v>19</v>
      </c>
      <c r="X87" s="306" t="s">
        <v>20</v>
      </c>
      <c r="Y87" s="306" t="s">
        <v>22</v>
      </c>
      <c r="Z87" s="306" t="s">
        <v>23</v>
      </c>
      <c r="AA87" s="306" t="s">
        <v>2369</v>
      </c>
      <c r="AB87" s="306" t="s">
        <v>2370</v>
      </c>
      <c r="AC87" s="306" t="s">
        <v>2371</v>
      </c>
      <c r="AD87" s="306" t="s">
        <v>21</v>
      </c>
      <c r="AE87" s="306" t="s">
        <v>24</v>
      </c>
      <c r="AF87" s="306" t="s">
        <v>28</v>
      </c>
      <c r="AG87" s="306" t="s">
        <v>17</v>
      </c>
      <c r="AH87" s="306" t="s">
        <v>18</v>
      </c>
      <c r="AI87" s="306" t="s">
        <v>10</v>
      </c>
      <c r="AJ87" s="306" t="s">
        <v>13</v>
      </c>
      <c r="AK87" s="306" t="s">
        <v>16</v>
      </c>
    </row>
    <row r="88" spans="18:38" ht="15" thickBot="1" x14ac:dyDescent="0.35">
      <c r="R88"/>
      <c r="T88" t="str">
        <f>R4</f>
        <v>Dejounte Murray</v>
      </c>
      <c r="U88" s="21">
        <f>_xlfn.MINIFS(SameGame[[#All],[MIN]],SameGame[[#All],[NAME]],$T88)</f>
        <v>37</v>
      </c>
      <c r="V88" s="21">
        <f>_xlfn.MINIFS(SameGame[[#All],[PTS]],SameGame[[#All],[NAME]],$T88)</f>
        <v>11</v>
      </c>
      <c r="W88" s="21">
        <f>_xlfn.MINIFS(SameGame[[#All],[REB]],SameGame[[#All],[NAME]],$T88)</f>
        <v>4</v>
      </c>
      <c r="X88" s="21">
        <f>_xlfn.MINIFS(SameGame[[#All],[AST]],SameGame[[#All],[NAME]],$T88)</f>
        <v>6</v>
      </c>
      <c r="Y88" s="2">
        <f>_xlfn.MINIFS(SameGame[[#All],[STL]],SameGame[[#All],[NAME]],$T88)</f>
        <v>1</v>
      </c>
      <c r="Z88" s="2">
        <f>_xlfn.MINIFS(SameGame[[#All],[BLK]],SameGame[[#All],[NAME]],$T88)</f>
        <v>0</v>
      </c>
      <c r="AA88" s="2" t="str">
        <f>IFERROR(AVERAGEIFS(SameGame[[#All],[FG]],SameGame[[#All],[NAME]],$T88),"")</f>
        <v/>
      </c>
      <c r="AB88" s="2" t="str">
        <f>IFERROR(AVERAGEIFS(SameGame[[#All],[3PT]],SameGame[[#All],[NAME]],$T88),"")</f>
        <v/>
      </c>
      <c r="AC88" s="2" t="str">
        <f>IFERROR(AVERAGEIFS(SameGame[[#All],[FT]],SameGame[[#All],[NAME]],$T88),"")</f>
        <v/>
      </c>
      <c r="AD88" s="2">
        <f>_xlfn.MINIFS(SameGame[[#All],[TOV]],SameGame[[#All],[NAME]],$T88)</f>
        <v>4</v>
      </c>
      <c r="AE88" s="2">
        <f>_xlfn.MINIFS(SameGame[[#All],[PF]],SameGame[[#All],[NAME]],$T88)</f>
        <v>1</v>
      </c>
      <c r="AF88" s="2">
        <f>_xlfn.MINIFS(SameGame[[#All],[+/-]],SameGame[[#All],[NAME]],$T88)</f>
        <v>-6</v>
      </c>
      <c r="AG88" s="2">
        <f>_xlfn.MINIFS(SameGame[[#All],[OREB]],SameGame[[#All],[NAME]],$T88)</f>
        <v>1</v>
      </c>
      <c r="AH88" s="2">
        <f>_xlfn.MINIFS(SameGame[[#All],[DREB]],SameGame[[#All],[NAME]],$T88)</f>
        <v>3</v>
      </c>
      <c r="AI88" s="2">
        <f>_xlfn.MINIFS(SameGame[[#All],[FG%]],SameGame[[#All],[NAME]],$T88)</f>
        <v>23.5</v>
      </c>
      <c r="AJ88" s="2">
        <f>_xlfn.MINIFS(SameGame[[#All],[3P%]],SameGame[[#All],[NAME]],$T88)</f>
        <v>25</v>
      </c>
      <c r="AK88" s="2">
        <f>_xlfn.MINIFS(SameGame[[#All],[FT%]],SameGame[[#All],[NAME]],$T88)</f>
        <v>100</v>
      </c>
      <c r="AL88" s="307" t="str">
        <f>VLOOKUP(T88,MAIN!A:B,2,0)</f>
        <v>ATL</v>
      </c>
    </row>
    <row r="89" spans="18:38" ht="15" thickBot="1" x14ac:dyDescent="0.35">
      <c r="R89"/>
      <c r="T89" t="str">
        <f t="shared" ref="T89:T112" si="1">R5</f>
        <v>AJ Griffin</v>
      </c>
      <c r="U89" s="21">
        <f>_xlfn.MINIFS(SameGame[[#All],[MIN]],SameGame[[#All],[NAME]],$T89)</f>
        <v>36</v>
      </c>
      <c r="V89" s="21">
        <f>_xlfn.MINIFS(SameGame[[#All],[PTS]],SameGame[[#All],[NAME]],$T89)</f>
        <v>17</v>
      </c>
      <c r="W89" s="21">
        <f>_xlfn.MINIFS(SameGame[[#All],[REB]],SameGame[[#All],[NAME]],$T89)</f>
        <v>2</v>
      </c>
      <c r="X89" s="21">
        <f>_xlfn.MINIFS(SameGame[[#All],[AST]],SameGame[[#All],[NAME]],$T89)</f>
        <v>1</v>
      </c>
      <c r="Y89" s="2">
        <f>_xlfn.MINIFS(SameGame[[#All],[STL]],SameGame[[#All],[NAME]],$T89)</f>
        <v>3</v>
      </c>
      <c r="Z89" s="2">
        <f>_xlfn.MINIFS(SameGame[[#All],[BLK]],SameGame[[#All],[NAME]],$T89)</f>
        <v>0</v>
      </c>
      <c r="AA89" s="2" t="str">
        <f>IFERROR(AVERAGEIFS(SameGame[[#All],[FG]],SameGame[[#All],[NAME]],$T89),"")</f>
        <v/>
      </c>
      <c r="AB89" s="2" t="str">
        <f>IFERROR(AVERAGEIFS(SameGame[[#All],[3PT]],SameGame[[#All],[NAME]],$T89),"")</f>
        <v/>
      </c>
      <c r="AC89" s="2" t="str">
        <f>IFERROR(AVERAGEIFS(SameGame[[#All],[FT]],SameGame[[#All],[NAME]],$T89),"")</f>
        <v/>
      </c>
      <c r="AD89" s="2">
        <f>_xlfn.MINIFS(SameGame[[#All],[TOV]],SameGame[[#All],[NAME]],$T89)</f>
        <v>2</v>
      </c>
      <c r="AE89" s="2">
        <f>_xlfn.MINIFS(SameGame[[#All],[PF]],SameGame[[#All],[NAME]],$T89)</f>
        <v>3</v>
      </c>
      <c r="AF89" s="2">
        <f>_xlfn.MINIFS(SameGame[[#All],[+/-]],SameGame[[#All],[NAME]],$T89)</f>
        <v>-8</v>
      </c>
      <c r="AG89" s="2">
        <f>_xlfn.MINIFS(SameGame[[#All],[OREB]],SameGame[[#All],[NAME]],$T89)</f>
        <v>1</v>
      </c>
      <c r="AH89" s="2">
        <f>_xlfn.MINIFS(SameGame[[#All],[DREB]],SameGame[[#All],[NAME]],$T89)</f>
        <v>1</v>
      </c>
      <c r="AI89" s="2">
        <f>_xlfn.MINIFS(SameGame[[#All],[FG%]],SameGame[[#All],[NAME]],$T89)</f>
        <v>63.6</v>
      </c>
      <c r="AJ89" s="2">
        <f>_xlfn.MINIFS(SameGame[[#All],[3P%]],SameGame[[#All],[NAME]],$T89)</f>
        <v>50</v>
      </c>
      <c r="AK89" s="2">
        <f>_xlfn.MINIFS(SameGame[[#All],[FT%]],SameGame[[#All],[NAME]],$T89)</f>
        <v>0</v>
      </c>
      <c r="AL89" s="307" t="str">
        <f>VLOOKUP(T89,MAIN!A:B,2,0)</f>
        <v>ATL</v>
      </c>
    </row>
    <row r="90" spans="18:38" ht="15" thickBot="1" x14ac:dyDescent="0.35">
      <c r="R90"/>
      <c r="T90" t="str">
        <f t="shared" si="1"/>
        <v>Trae Young</v>
      </c>
      <c r="U90" s="21">
        <f>_xlfn.MINIFS(SameGame[[#All],[MIN]],SameGame[[#All],[NAME]],$T90)</f>
        <v>35</v>
      </c>
      <c r="V90" s="21">
        <f>_xlfn.MINIFS(SameGame[[#All],[PTS]],SameGame[[#All],[NAME]],$T90)</f>
        <v>25</v>
      </c>
      <c r="W90" s="21">
        <f>_xlfn.MINIFS(SameGame[[#All],[REB]],SameGame[[#All],[NAME]],$T90)</f>
        <v>2</v>
      </c>
      <c r="X90" s="21">
        <f>_xlfn.MINIFS(SameGame[[#All],[AST]],SameGame[[#All],[NAME]],$T90)</f>
        <v>10</v>
      </c>
      <c r="Y90" s="2">
        <f>_xlfn.MINIFS(SameGame[[#All],[STL]],SameGame[[#All],[NAME]],$T90)</f>
        <v>1</v>
      </c>
      <c r="Z90" s="2">
        <f>_xlfn.MINIFS(SameGame[[#All],[BLK]],SameGame[[#All],[NAME]],$T90)</f>
        <v>0</v>
      </c>
      <c r="AA90" s="2" t="str">
        <f>IFERROR(AVERAGEIFS(SameGame[[#All],[FG]],SameGame[[#All],[NAME]],$T90),"")</f>
        <v/>
      </c>
      <c r="AB90" s="2" t="str">
        <f>IFERROR(AVERAGEIFS(SameGame[[#All],[3PT]],SameGame[[#All],[NAME]],$T90),"")</f>
        <v/>
      </c>
      <c r="AC90" s="2" t="str">
        <f>IFERROR(AVERAGEIFS(SameGame[[#All],[FT]],SameGame[[#All],[NAME]],$T90),"")</f>
        <v/>
      </c>
      <c r="AD90" s="2">
        <f>_xlfn.MINIFS(SameGame[[#All],[TOV]],SameGame[[#All],[NAME]],$T90)</f>
        <v>6</v>
      </c>
      <c r="AE90" s="2">
        <f>_xlfn.MINIFS(SameGame[[#All],[PF]],SameGame[[#All],[NAME]],$T90)</f>
        <v>1</v>
      </c>
      <c r="AF90" s="2">
        <f>_xlfn.MINIFS(SameGame[[#All],[+/-]],SameGame[[#All],[NAME]],$T90)</f>
        <v>-19</v>
      </c>
      <c r="AG90" s="2">
        <f>_xlfn.MINIFS(SameGame[[#All],[OREB]],SameGame[[#All],[NAME]],$T90)</f>
        <v>0</v>
      </c>
      <c r="AH90" s="2">
        <f>_xlfn.MINIFS(SameGame[[#All],[DREB]],SameGame[[#All],[NAME]],$T90)</f>
        <v>2</v>
      </c>
      <c r="AI90" s="2">
        <f>_xlfn.MINIFS(SameGame[[#All],[FG%]],SameGame[[#All],[NAME]],$T90)</f>
        <v>45.5</v>
      </c>
      <c r="AJ90" s="2">
        <f>_xlfn.MINIFS(SameGame[[#All],[3P%]],SameGame[[#All],[NAME]],$T90)</f>
        <v>14.3</v>
      </c>
      <c r="AK90" s="2">
        <f>_xlfn.MINIFS(SameGame[[#All],[FT%]],SameGame[[#All],[NAME]],$T90)</f>
        <v>66.7</v>
      </c>
      <c r="AL90" s="307" t="str">
        <f>VLOOKUP(T90,MAIN!A:B,2,0)</f>
        <v>ATL</v>
      </c>
    </row>
    <row r="91" spans="18:38" ht="15" thickBot="1" x14ac:dyDescent="0.35">
      <c r="R91"/>
      <c r="T91" t="str">
        <f t="shared" si="1"/>
        <v>John Collins</v>
      </c>
      <c r="U91" s="21">
        <f>_xlfn.MINIFS(SameGame[[#All],[MIN]],SameGame[[#All],[NAME]],$T91)</f>
        <v>34</v>
      </c>
      <c r="V91" s="21">
        <f>_xlfn.MINIFS(SameGame[[#All],[PTS]],SameGame[[#All],[NAME]],$T91)</f>
        <v>16</v>
      </c>
      <c r="W91" s="21">
        <f>_xlfn.MINIFS(SameGame[[#All],[REB]],SameGame[[#All],[NAME]],$T91)</f>
        <v>1</v>
      </c>
      <c r="X91" s="21">
        <f>_xlfn.MINIFS(SameGame[[#All],[AST]],SameGame[[#All],[NAME]],$T91)</f>
        <v>2</v>
      </c>
      <c r="Y91" s="2">
        <f>_xlfn.MINIFS(SameGame[[#All],[STL]],SameGame[[#All],[NAME]],$T91)</f>
        <v>2</v>
      </c>
      <c r="Z91" s="2">
        <f>_xlfn.MINIFS(SameGame[[#All],[BLK]],SameGame[[#All],[NAME]],$T91)</f>
        <v>1</v>
      </c>
      <c r="AA91" s="2" t="str">
        <f>IFERROR(AVERAGEIFS(SameGame[[#All],[FG]],SameGame[[#All],[NAME]],$T91),"")</f>
        <v/>
      </c>
      <c r="AB91" s="2" t="str">
        <f>IFERROR(AVERAGEIFS(SameGame[[#All],[3PT]],SameGame[[#All],[NAME]],$T91),"")</f>
        <v/>
      </c>
      <c r="AC91" s="2" t="str">
        <f>IFERROR(AVERAGEIFS(SameGame[[#All],[FT]],SameGame[[#All],[NAME]],$T91),"")</f>
        <v/>
      </c>
      <c r="AD91" s="2">
        <f>_xlfn.MINIFS(SameGame[[#All],[TOV]],SameGame[[#All],[NAME]],$T91)</f>
        <v>2</v>
      </c>
      <c r="AE91" s="2">
        <f>_xlfn.MINIFS(SameGame[[#All],[PF]],SameGame[[#All],[NAME]],$T91)</f>
        <v>5</v>
      </c>
      <c r="AF91" s="2">
        <f>_xlfn.MINIFS(SameGame[[#All],[+/-]],SameGame[[#All],[NAME]],$T91)</f>
        <v>-17</v>
      </c>
      <c r="AG91" s="2">
        <f>_xlfn.MINIFS(SameGame[[#All],[OREB]],SameGame[[#All],[NAME]],$T91)</f>
        <v>1</v>
      </c>
      <c r="AH91" s="2">
        <f>_xlfn.MINIFS(SameGame[[#All],[DREB]],SameGame[[#All],[NAME]],$T91)</f>
        <v>0</v>
      </c>
      <c r="AI91" s="2">
        <f>_xlfn.MINIFS(SameGame[[#All],[FG%]],SameGame[[#All],[NAME]],$T91)</f>
        <v>55.6</v>
      </c>
      <c r="AJ91" s="2">
        <f>_xlfn.MINIFS(SameGame[[#All],[3P%]],SameGame[[#All],[NAME]],$T91)</f>
        <v>60</v>
      </c>
      <c r="AK91" s="2">
        <f>_xlfn.MINIFS(SameGame[[#All],[FT%]],SameGame[[#All],[NAME]],$T91)</f>
        <v>100</v>
      </c>
      <c r="AL91" s="307" t="str">
        <f>VLOOKUP(T91,MAIN!A:B,2,0)</f>
        <v>ATL</v>
      </c>
    </row>
    <row r="92" spans="18:38" ht="15" thickBot="1" x14ac:dyDescent="0.35">
      <c r="R92"/>
      <c r="T92" t="str">
        <f t="shared" si="1"/>
        <v>Clint Capela</v>
      </c>
      <c r="U92" s="21">
        <f>_xlfn.MINIFS(SameGame[[#All],[MIN]],SameGame[[#All],[NAME]],$T92)</f>
        <v>27</v>
      </c>
      <c r="V92" s="21">
        <f>_xlfn.MINIFS(SameGame[[#All],[PTS]],SameGame[[#All],[NAME]],$T92)</f>
        <v>4</v>
      </c>
      <c r="W92" s="21">
        <f>_xlfn.MINIFS(SameGame[[#All],[REB]],SameGame[[#All],[NAME]],$T92)</f>
        <v>12</v>
      </c>
      <c r="X92" s="21">
        <f>_xlfn.MINIFS(SameGame[[#All],[AST]],SameGame[[#All],[NAME]],$T92)</f>
        <v>3</v>
      </c>
      <c r="Y92" s="2">
        <f>_xlfn.MINIFS(SameGame[[#All],[STL]],SameGame[[#All],[NAME]],$T92)</f>
        <v>2</v>
      </c>
      <c r="Z92" s="2">
        <f>_xlfn.MINIFS(SameGame[[#All],[BLK]],SameGame[[#All],[NAME]],$T92)</f>
        <v>2</v>
      </c>
      <c r="AA92" s="2" t="str">
        <f>IFERROR(AVERAGEIFS(SameGame[[#All],[FG]],SameGame[[#All],[NAME]],$T92),"")</f>
        <v/>
      </c>
      <c r="AB92" s="2" t="str">
        <f>IFERROR(AVERAGEIFS(SameGame[[#All],[3PT]],SameGame[[#All],[NAME]],$T92),"")</f>
        <v/>
      </c>
      <c r="AC92" s="2" t="str">
        <f>IFERROR(AVERAGEIFS(SameGame[[#All],[FT]],SameGame[[#All],[NAME]],$T92),"")</f>
        <v/>
      </c>
      <c r="AD92" s="2">
        <f>_xlfn.MINIFS(SameGame[[#All],[TOV]],SameGame[[#All],[NAME]],$T92)</f>
        <v>1</v>
      </c>
      <c r="AE92" s="2">
        <f>_xlfn.MINIFS(SameGame[[#All],[PF]],SameGame[[#All],[NAME]],$T92)</f>
        <v>4</v>
      </c>
      <c r="AF92" s="2">
        <f>_xlfn.MINIFS(SameGame[[#All],[+/-]],SameGame[[#All],[NAME]],$T92)</f>
        <v>-14</v>
      </c>
      <c r="AG92" s="2">
        <f>_xlfn.MINIFS(SameGame[[#All],[OREB]],SameGame[[#All],[NAME]],$T92)</f>
        <v>2</v>
      </c>
      <c r="AH92" s="2">
        <f>_xlfn.MINIFS(SameGame[[#All],[DREB]],SameGame[[#All],[NAME]],$T92)</f>
        <v>10</v>
      </c>
      <c r="AI92" s="2">
        <f>_xlfn.MINIFS(SameGame[[#All],[FG%]],SameGame[[#All],[NAME]],$T92)</f>
        <v>40</v>
      </c>
      <c r="AJ92" s="2">
        <f>_xlfn.MINIFS(SameGame[[#All],[3P%]],SameGame[[#All],[NAME]],$T92)</f>
        <v>0</v>
      </c>
      <c r="AK92" s="2">
        <f>_xlfn.MINIFS(SameGame[[#All],[FT%]],SameGame[[#All],[NAME]],$T92)</f>
        <v>0</v>
      </c>
      <c r="AL92" s="307" t="str">
        <f>VLOOKUP(T92,MAIN!A:B,2,0)</f>
        <v>ATL</v>
      </c>
    </row>
    <row r="93" spans="18:38" ht="15" thickBot="1" x14ac:dyDescent="0.35">
      <c r="R93"/>
      <c r="T93" t="str">
        <f t="shared" si="1"/>
        <v>Onyeka Okongwu</v>
      </c>
      <c r="U93" s="21">
        <f>_xlfn.MINIFS(SameGame[[#All],[MIN]],SameGame[[#All],[NAME]],$T93)</f>
        <v>20</v>
      </c>
      <c r="V93" s="21">
        <f>_xlfn.MINIFS(SameGame[[#All],[PTS]],SameGame[[#All],[NAME]],$T93)</f>
        <v>18</v>
      </c>
      <c r="W93" s="21">
        <f>_xlfn.MINIFS(SameGame[[#All],[REB]],SameGame[[#All],[NAME]],$T93)</f>
        <v>10</v>
      </c>
      <c r="X93" s="21">
        <f>_xlfn.MINIFS(SameGame[[#All],[AST]],SameGame[[#All],[NAME]],$T93)</f>
        <v>0</v>
      </c>
      <c r="Y93" s="2">
        <f>_xlfn.MINIFS(SameGame[[#All],[STL]],SameGame[[#All],[NAME]],$T93)</f>
        <v>0</v>
      </c>
      <c r="Z93" s="2">
        <f>_xlfn.MINIFS(SameGame[[#All],[BLK]],SameGame[[#All],[NAME]],$T93)</f>
        <v>0</v>
      </c>
      <c r="AA93" s="2" t="str">
        <f>IFERROR(AVERAGEIFS(SameGame[[#All],[FG]],SameGame[[#All],[NAME]],$T93),"")</f>
        <v/>
      </c>
      <c r="AB93" s="2" t="str">
        <f>IFERROR(AVERAGEIFS(SameGame[[#All],[3PT]],SameGame[[#All],[NAME]],$T93),"")</f>
        <v/>
      </c>
      <c r="AC93" s="2" t="str">
        <f>IFERROR(AVERAGEIFS(SameGame[[#All],[FT]],SameGame[[#All],[NAME]],$T93),"")</f>
        <v/>
      </c>
      <c r="AD93" s="2">
        <f>_xlfn.MINIFS(SameGame[[#All],[TOV]],SameGame[[#All],[NAME]],$T93)</f>
        <v>1</v>
      </c>
      <c r="AE93" s="2">
        <f>_xlfn.MINIFS(SameGame[[#All],[PF]],SameGame[[#All],[NAME]],$T93)</f>
        <v>1</v>
      </c>
      <c r="AF93" s="2">
        <f>_xlfn.MINIFS(SameGame[[#All],[+/-]],SameGame[[#All],[NAME]],$T93)</f>
        <v>-1</v>
      </c>
      <c r="AG93" s="2">
        <f>_xlfn.MINIFS(SameGame[[#All],[OREB]],SameGame[[#All],[NAME]],$T93)</f>
        <v>3</v>
      </c>
      <c r="AH93" s="2">
        <f>_xlfn.MINIFS(SameGame[[#All],[DREB]],SameGame[[#All],[NAME]],$T93)</f>
        <v>7</v>
      </c>
      <c r="AI93" s="2">
        <f>_xlfn.MINIFS(SameGame[[#All],[FG%]],SameGame[[#All],[NAME]],$T93)</f>
        <v>66.7</v>
      </c>
      <c r="AJ93" s="2">
        <f>_xlfn.MINIFS(SameGame[[#All],[3P%]],SameGame[[#All],[NAME]],$T93)</f>
        <v>0</v>
      </c>
      <c r="AK93" s="2">
        <f>_xlfn.MINIFS(SameGame[[#All],[FT%]],SameGame[[#All],[NAME]],$T93)</f>
        <v>100</v>
      </c>
      <c r="AL93" s="307" t="str">
        <f>VLOOKUP(T93,MAIN!A:B,2,0)</f>
        <v>ATL</v>
      </c>
    </row>
    <row r="94" spans="18:38" ht="15" thickBot="1" x14ac:dyDescent="0.35">
      <c r="R94"/>
      <c r="T94" t="str">
        <f t="shared" si="1"/>
        <v>Aaron Holiday</v>
      </c>
      <c r="U94" s="21">
        <f>_xlfn.MINIFS(SameGame[[#All],[MIN]],SameGame[[#All],[NAME]],$T94)</f>
        <v>19</v>
      </c>
      <c r="V94" s="21">
        <f>_xlfn.MINIFS(SameGame[[#All],[PTS]],SameGame[[#All],[NAME]],$T94)</f>
        <v>3</v>
      </c>
      <c r="W94" s="21">
        <f>_xlfn.MINIFS(SameGame[[#All],[REB]],SameGame[[#All],[NAME]],$T94)</f>
        <v>3</v>
      </c>
      <c r="X94" s="21">
        <f>_xlfn.MINIFS(SameGame[[#All],[AST]],SameGame[[#All],[NAME]],$T94)</f>
        <v>0</v>
      </c>
      <c r="Y94" s="2">
        <f>_xlfn.MINIFS(SameGame[[#All],[STL]],SameGame[[#All],[NAME]],$T94)</f>
        <v>0</v>
      </c>
      <c r="Z94" s="2">
        <f>_xlfn.MINIFS(SameGame[[#All],[BLK]],SameGame[[#All],[NAME]],$T94)</f>
        <v>0</v>
      </c>
      <c r="AA94" s="2" t="str">
        <f>IFERROR(AVERAGEIFS(SameGame[[#All],[FG]],SameGame[[#All],[NAME]],$T94),"")</f>
        <v/>
      </c>
      <c r="AB94" s="2" t="str">
        <f>IFERROR(AVERAGEIFS(SameGame[[#All],[3PT]],SameGame[[#All],[NAME]],$T94),"")</f>
        <v/>
      </c>
      <c r="AC94" s="2" t="str">
        <f>IFERROR(AVERAGEIFS(SameGame[[#All],[FT]],SameGame[[#All],[NAME]],$T94),"")</f>
        <v/>
      </c>
      <c r="AD94" s="2">
        <f>_xlfn.MINIFS(SameGame[[#All],[TOV]],SameGame[[#All],[NAME]],$T94)</f>
        <v>0</v>
      </c>
      <c r="AE94" s="2">
        <f>_xlfn.MINIFS(SameGame[[#All],[PF]],SameGame[[#All],[NAME]],$T94)</f>
        <v>2</v>
      </c>
      <c r="AF94" s="2">
        <f>_xlfn.MINIFS(SameGame[[#All],[+/-]],SameGame[[#All],[NAME]],$T94)</f>
        <v>-4</v>
      </c>
      <c r="AG94" s="2">
        <f>_xlfn.MINIFS(SameGame[[#All],[OREB]],SameGame[[#All],[NAME]],$T94)</f>
        <v>2</v>
      </c>
      <c r="AH94" s="2">
        <f>_xlfn.MINIFS(SameGame[[#All],[DREB]],SameGame[[#All],[NAME]],$T94)</f>
        <v>1</v>
      </c>
      <c r="AI94" s="2">
        <f>_xlfn.MINIFS(SameGame[[#All],[FG%]],SameGame[[#All],[NAME]],$T94)</f>
        <v>16.7</v>
      </c>
      <c r="AJ94" s="2">
        <f>_xlfn.MINIFS(SameGame[[#All],[3P%]],SameGame[[#All],[NAME]],$T94)</f>
        <v>25</v>
      </c>
      <c r="AK94" s="2">
        <f>_xlfn.MINIFS(SameGame[[#All],[FT%]],SameGame[[#All],[NAME]],$T94)</f>
        <v>0</v>
      </c>
      <c r="AL94" s="307" t="str">
        <f>VLOOKUP(T94,MAIN!A:B,2,0)</f>
        <v>ATL</v>
      </c>
    </row>
    <row r="95" spans="18:38" ht="15" thickBot="1" x14ac:dyDescent="0.35">
      <c r="R95"/>
      <c r="T95" t="str">
        <f t="shared" si="1"/>
        <v>Justin Holiday</v>
      </c>
      <c r="U95" s="21">
        <f>_xlfn.MINIFS(SameGame[[#All],[MIN]],SameGame[[#All],[NAME]],$T95)</f>
        <v>16</v>
      </c>
      <c r="V95" s="21">
        <f>_xlfn.MINIFS(SameGame[[#All],[PTS]],SameGame[[#All],[NAME]],$T95)</f>
        <v>0</v>
      </c>
      <c r="W95" s="21">
        <f>_xlfn.MINIFS(SameGame[[#All],[REB]],SameGame[[#All],[NAME]],$T95)</f>
        <v>0</v>
      </c>
      <c r="X95" s="21">
        <f>_xlfn.MINIFS(SameGame[[#All],[AST]],SameGame[[#All],[NAME]],$T95)</f>
        <v>1</v>
      </c>
      <c r="Y95" s="2">
        <f>_xlfn.MINIFS(SameGame[[#All],[STL]],SameGame[[#All],[NAME]],$T95)</f>
        <v>0</v>
      </c>
      <c r="Z95" s="2">
        <f>_xlfn.MINIFS(SameGame[[#All],[BLK]],SameGame[[#All],[NAME]],$T95)</f>
        <v>0</v>
      </c>
      <c r="AA95" s="2" t="str">
        <f>IFERROR(AVERAGEIFS(SameGame[[#All],[FG]],SameGame[[#All],[NAME]],$T95),"")</f>
        <v/>
      </c>
      <c r="AB95" s="2" t="str">
        <f>IFERROR(AVERAGEIFS(SameGame[[#All],[3PT]],SameGame[[#All],[NAME]],$T95),"")</f>
        <v/>
      </c>
      <c r="AC95" s="2" t="str">
        <f>IFERROR(AVERAGEIFS(SameGame[[#All],[FT]],SameGame[[#All],[NAME]],$T95),"")</f>
        <v/>
      </c>
      <c r="AD95" s="2">
        <f>_xlfn.MINIFS(SameGame[[#All],[TOV]],SameGame[[#All],[NAME]],$T95)</f>
        <v>0</v>
      </c>
      <c r="AE95" s="2">
        <f>_xlfn.MINIFS(SameGame[[#All],[PF]],SameGame[[#All],[NAME]],$T95)</f>
        <v>2</v>
      </c>
      <c r="AF95" s="2">
        <f>_xlfn.MINIFS(SameGame[[#All],[+/-]],SameGame[[#All],[NAME]],$T95)</f>
        <v>-2</v>
      </c>
      <c r="AG95" s="2">
        <f>_xlfn.MINIFS(SameGame[[#All],[OREB]],SameGame[[#All],[NAME]],$T95)</f>
        <v>0</v>
      </c>
      <c r="AH95" s="2">
        <f>_xlfn.MINIFS(SameGame[[#All],[DREB]],SameGame[[#All],[NAME]],$T95)</f>
        <v>0</v>
      </c>
      <c r="AI95" s="2">
        <f>_xlfn.MINIFS(SameGame[[#All],[FG%]],SameGame[[#All],[NAME]],$T95)</f>
        <v>0</v>
      </c>
      <c r="AJ95" s="2">
        <f>_xlfn.MINIFS(SameGame[[#All],[3P%]],SameGame[[#All],[NAME]],$T95)</f>
        <v>0</v>
      </c>
      <c r="AK95" s="2">
        <f>_xlfn.MINIFS(SameGame[[#All],[FT%]],SameGame[[#All],[NAME]],$T95)</f>
        <v>0</v>
      </c>
      <c r="AL95" s="307" t="str">
        <f>VLOOKUP(T95,MAIN!A:B,2,0)</f>
        <v>DAL</v>
      </c>
    </row>
    <row r="96" spans="18:38" ht="15" thickBot="1" x14ac:dyDescent="0.35">
      <c r="R96"/>
      <c r="T96" t="str">
        <f t="shared" si="1"/>
        <v>Jalen Johnson</v>
      </c>
      <c r="U96" s="21">
        <f>_xlfn.MINIFS(SameGame[[#All],[MIN]],SameGame[[#All],[NAME]],$T96)</f>
        <v>14</v>
      </c>
      <c r="V96" s="21">
        <f>_xlfn.MINIFS(SameGame[[#All],[PTS]],SameGame[[#All],[NAME]],$T96)</f>
        <v>8</v>
      </c>
      <c r="W96" s="21">
        <f>_xlfn.MINIFS(SameGame[[#All],[REB]],SameGame[[#All],[NAME]],$T96)</f>
        <v>1</v>
      </c>
      <c r="X96" s="21">
        <f>_xlfn.MINIFS(SameGame[[#All],[AST]],SameGame[[#All],[NAME]],$T96)</f>
        <v>1</v>
      </c>
      <c r="Y96" s="2">
        <f>_xlfn.MINIFS(SameGame[[#All],[STL]],SameGame[[#All],[NAME]],$T96)</f>
        <v>2</v>
      </c>
      <c r="Z96" s="2">
        <f>_xlfn.MINIFS(SameGame[[#All],[BLK]],SameGame[[#All],[NAME]],$T96)</f>
        <v>0</v>
      </c>
      <c r="AA96" s="2" t="str">
        <f>IFERROR(AVERAGEIFS(SameGame[[#All],[FG]],SameGame[[#All],[NAME]],$T96),"")</f>
        <v/>
      </c>
      <c r="AB96" s="2" t="str">
        <f>IFERROR(AVERAGEIFS(SameGame[[#All],[3PT]],SameGame[[#All],[NAME]],$T96),"")</f>
        <v/>
      </c>
      <c r="AC96" s="2" t="str">
        <f>IFERROR(AVERAGEIFS(SameGame[[#All],[FT]],SameGame[[#All],[NAME]],$T96),"")</f>
        <v/>
      </c>
      <c r="AD96" s="2">
        <f>_xlfn.MINIFS(SameGame[[#All],[TOV]],SameGame[[#All],[NAME]],$T96)</f>
        <v>0</v>
      </c>
      <c r="AE96" s="2">
        <f>_xlfn.MINIFS(SameGame[[#All],[PF]],SameGame[[#All],[NAME]],$T96)</f>
        <v>2</v>
      </c>
      <c r="AF96" s="2">
        <f>_xlfn.MINIFS(SameGame[[#All],[+/-]],SameGame[[#All],[NAME]],$T96)</f>
        <v>5</v>
      </c>
      <c r="AG96" s="2">
        <f>_xlfn.MINIFS(SameGame[[#All],[OREB]],SameGame[[#All],[NAME]],$T96)</f>
        <v>0</v>
      </c>
      <c r="AH96" s="2">
        <f>_xlfn.MINIFS(SameGame[[#All],[DREB]],SameGame[[#All],[NAME]],$T96)</f>
        <v>1</v>
      </c>
      <c r="AI96" s="2">
        <f>_xlfn.MINIFS(SameGame[[#All],[FG%]],SameGame[[#All],[NAME]],$T96)</f>
        <v>75</v>
      </c>
      <c r="AJ96" s="2">
        <f>_xlfn.MINIFS(SameGame[[#All],[3P%]],SameGame[[#All],[NAME]],$T96)</f>
        <v>66.7</v>
      </c>
      <c r="AK96" s="2">
        <f>_xlfn.MINIFS(SameGame[[#All],[FT%]],SameGame[[#All],[NAME]],$T96)</f>
        <v>0</v>
      </c>
      <c r="AL96" s="307" t="str">
        <f>VLOOKUP(T96,MAIN!A:B,2,0)</f>
        <v>ATL</v>
      </c>
    </row>
    <row r="97" spans="18:38" ht="15" thickBot="1" x14ac:dyDescent="0.35">
      <c r="R97"/>
      <c r="T97" t="str">
        <f t="shared" si="1"/>
        <v>Frank Kaminsky</v>
      </c>
      <c r="U97" s="21">
        <f>_xlfn.MINIFS(SameGame[[#All],[MIN]],SameGame[[#All],[NAME]],$T97)</f>
        <v>1</v>
      </c>
      <c r="V97" s="21">
        <f>_xlfn.MINIFS(SameGame[[#All],[PTS]],SameGame[[#All],[NAME]],$T97)</f>
        <v>0</v>
      </c>
      <c r="W97" s="21">
        <f>_xlfn.MINIFS(SameGame[[#All],[REB]],SameGame[[#All],[NAME]],$T97)</f>
        <v>0</v>
      </c>
      <c r="X97" s="21">
        <f>_xlfn.MINIFS(SameGame[[#All],[AST]],SameGame[[#All],[NAME]],$T97)</f>
        <v>0</v>
      </c>
      <c r="Y97" s="2">
        <f>_xlfn.MINIFS(SameGame[[#All],[STL]],SameGame[[#All],[NAME]],$T97)</f>
        <v>0</v>
      </c>
      <c r="Z97" s="2">
        <f>_xlfn.MINIFS(SameGame[[#All],[BLK]],SameGame[[#All],[NAME]],$T97)</f>
        <v>0</v>
      </c>
      <c r="AA97" s="2" t="str">
        <f>IFERROR(AVERAGEIFS(SameGame[[#All],[FG]],SameGame[[#All],[NAME]],$T97),"")</f>
        <v/>
      </c>
      <c r="AB97" s="2" t="str">
        <f>IFERROR(AVERAGEIFS(SameGame[[#All],[3PT]],SameGame[[#All],[NAME]],$T97),"")</f>
        <v/>
      </c>
      <c r="AC97" s="2" t="str">
        <f>IFERROR(AVERAGEIFS(SameGame[[#All],[FT]],SameGame[[#All],[NAME]],$T97),"")</f>
        <v/>
      </c>
      <c r="AD97" s="2">
        <f>_xlfn.MINIFS(SameGame[[#All],[TOV]],SameGame[[#All],[NAME]],$T97)</f>
        <v>0</v>
      </c>
      <c r="AE97" s="2">
        <f>_xlfn.MINIFS(SameGame[[#All],[PF]],SameGame[[#All],[NAME]],$T97)</f>
        <v>0</v>
      </c>
      <c r="AF97" s="2">
        <f>_xlfn.MINIFS(SameGame[[#All],[+/-]],SameGame[[#All],[NAME]],$T97)</f>
        <v>3</v>
      </c>
      <c r="AG97" s="2">
        <f>_xlfn.MINIFS(SameGame[[#All],[OREB]],SameGame[[#All],[NAME]],$T97)</f>
        <v>0</v>
      </c>
      <c r="AH97" s="2">
        <f>_xlfn.MINIFS(SameGame[[#All],[DREB]],SameGame[[#All],[NAME]],$T97)</f>
        <v>0</v>
      </c>
      <c r="AI97" s="2">
        <f>_xlfn.MINIFS(SameGame[[#All],[FG%]],SameGame[[#All],[NAME]],$T97)</f>
        <v>0</v>
      </c>
      <c r="AJ97" s="2">
        <f>_xlfn.MINIFS(SameGame[[#All],[3P%]],SameGame[[#All],[NAME]],$T97)</f>
        <v>0</v>
      </c>
      <c r="AK97" s="2">
        <f>_xlfn.MINIFS(SameGame[[#All],[FT%]],SameGame[[#All],[NAME]],$T97)</f>
        <v>0</v>
      </c>
      <c r="AL97" s="307" t="str">
        <f>VLOOKUP(T97,MAIN!A:B,2,0)</f>
        <v>HOU</v>
      </c>
    </row>
    <row r="98" spans="18:38" ht="15" thickBot="1" x14ac:dyDescent="0.35">
      <c r="R98"/>
      <c r="T98" t="str">
        <f t="shared" si="1"/>
        <v>Vit Krejci</v>
      </c>
      <c r="U98" s="21">
        <f>_xlfn.MINIFS(SameGame[[#All],[MIN]],SameGame[[#All],[NAME]],$T98)</f>
        <v>1</v>
      </c>
      <c r="V98" s="21">
        <f>_xlfn.MINIFS(SameGame[[#All],[PTS]],SameGame[[#All],[NAME]],$T98)</f>
        <v>0</v>
      </c>
      <c r="W98" s="21">
        <f>_xlfn.MINIFS(SameGame[[#All],[REB]],SameGame[[#All],[NAME]],$T98)</f>
        <v>0</v>
      </c>
      <c r="X98" s="21">
        <f>_xlfn.MINIFS(SameGame[[#All],[AST]],SameGame[[#All],[NAME]],$T98)</f>
        <v>0</v>
      </c>
      <c r="Y98" s="2">
        <f>_xlfn.MINIFS(SameGame[[#All],[STL]],SameGame[[#All],[NAME]],$T98)</f>
        <v>0</v>
      </c>
      <c r="Z98" s="2">
        <f>_xlfn.MINIFS(SameGame[[#All],[BLK]],SameGame[[#All],[NAME]],$T98)</f>
        <v>0</v>
      </c>
      <c r="AA98" s="2" t="str">
        <f>IFERROR(AVERAGEIFS(SameGame[[#All],[FG]],SameGame[[#All],[NAME]],$T98),"")</f>
        <v/>
      </c>
      <c r="AB98" s="2" t="str">
        <f>IFERROR(AVERAGEIFS(SameGame[[#All],[3PT]],SameGame[[#All],[NAME]],$T98),"")</f>
        <v/>
      </c>
      <c r="AC98" s="2" t="str">
        <f>IFERROR(AVERAGEIFS(SameGame[[#All],[FT]],SameGame[[#All],[NAME]],$T98),"")</f>
        <v/>
      </c>
      <c r="AD98" s="2">
        <f>_xlfn.MINIFS(SameGame[[#All],[TOV]],SameGame[[#All],[NAME]],$T98)</f>
        <v>0</v>
      </c>
      <c r="AE98" s="2">
        <f>_xlfn.MINIFS(SameGame[[#All],[PF]],SameGame[[#All],[NAME]],$T98)</f>
        <v>0</v>
      </c>
      <c r="AF98" s="2">
        <f>_xlfn.MINIFS(SameGame[[#All],[+/-]],SameGame[[#All],[NAME]],$T98)</f>
        <v>3</v>
      </c>
      <c r="AG98" s="2">
        <f>_xlfn.MINIFS(SameGame[[#All],[OREB]],SameGame[[#All],[NAME]],$T98)</f>
        <v>0</v>
      </c>
      <c r="AH98" s="2">
        <f>_xlfn.MINIFS(SameGame[[#All],[DREB]],SameGame[[#All],[NAME]],$T98)</f>
        <v>0</v>
      </c>
      <c r="AI98" s="2">
        <f>_xlfn.MINIFS(SameGame[[#All],[FG%]],SameGame[[#All],[NAME]],$T98)</f>
        <v>0</v>
      </c>
      <c r="AJ98" s="2">
        <f>_xlfn.MINIFS(SameGame[[#All],[3P%]],SameGame[[#All],[NAME]],$T98)</f>
        <v>0</v>
      </c>
      <c r="AK98" s="2">
        <f>_xlfn.MINIFS(SameGame[[#All],[FT%]],SameGame[[#All],[NAME]],$T98)</f>
        <v>0</v>
      </c>
      <c r="AL98" s="307" t="str">
        <f>VLOOKUP(T98,MAIN!A:B,2,0)</f>
        <v>ATL</v>
      </c>
    </row>
    <row r="99" spans="18:38" ht="15" thickBot="1" x14ac:dyDescent="0.35">
      <c r="R99"/>
      <c r="T99" t="str">
        <f t="shared" si="1"/>
        <v>Donovan Mitchell</v>
      </c>
      <c r="U99" s="21">
        <f>_xlfn.MINIFS(SameGame[[#All],[MIN]],SameGame[[#All],[NAME]],$T99)</f>
        <v>39</v>
      </c>
      <c r="V99" s="21">
        <f>_xlfn.MINIFS(SameGame[[#All],[PTS]],SameGame[[#All],[NAME]],$T99)</f>
        <v>29</v>
      </c>
      <c r="W99" s="21">
        <f>_xlfn.MINIFS(SameGame[[#All],[REB]],SameGame[[#All],[NAME]],$T99)</f>
        <v>4</v>
      </c>
      <c r="X99" s="21">
        <f>_xlfn.MINIFS(SameGame[[#All],[AST]],SameGame[[#All],[NAME]],$T99)</f>
        <v>9</v>
      </c>
      <c r="Y99" s="2">
        <f>_xlfn.MINIFS(SameGame[[#All],[STL]],SameGame[[#All],[NAME]],$T99)</f>
        <v>3</v>
      </c>
      <c r="Z99" s="2">
        <f>_xlfn.MINIFS(SameGame[[#All],[BLK]],SameGame[[#All],[NAME]],$T99)</f>
        <v>0</v>
      </c>
      <c r="AA99" s="2" t="str">
        <f>IFERROR(AVERAGEIFS(SameGame[[#All],[FG]],SameGame[[#All],[NAME]],$T99),"")</f>
        <v/>
      </c>
      <c r="AB99" s="2" t="str">
        <f>IFERROR(AVERAGEIFS(SameGame[[#All],[3PT]],SameGame[[#All],[NAME]],$T99),"")</f>
        <v/>
      </c>
      <c r="AC99" s="2" t="str">
        <f>IFERROR(AVERAGEIFS(SameGame[[#All],[FT]],SameGame[[#All],[NAME]],$T99),"")</f>
        <v/>
      </c>
      <c r="AD99" s="2">
        <f>_xlfn.MINIFS(SameGame[[#All],[TOV]],SameGame[[#All],[NAME]],$T99)</f>
        <v>3</v>
      </c>
      <c r="AE99" s="2">
        <f>_xlfn.MINIFS(SameGame[[#All],[PF]],SameGame[[#All],[NAME]],$T99)</f>
        <v>2</v>
      </c>
      <c r="AF99" s="2">
        <f>_xlfn.MINIFS(SameGame[[#All],[+/-]],SameGame[[#All],[NAME]],$T99)</f>
        <v>14</v>
      </c>
      <c r="AG99" s="2">
        <f>_xlfn.MINIFS(SameGame[[#All],[OREB]],SameGame[[#All],[NAME]],$T99)</f>
        <v>0</v>
      </c>
      <c r="AH99" s="2">
        <f>_xlfn.MINIFS(SameGame[[#All],[DREB]],SameGame[[#All],[NAME]],$T99)</f>
        <v>4</v>
      </c>
      <c r="AI99" s="2">
        <f>_xlfn.MINIFS(SameGame[[#All],[FG%]],SameGame[[#All],[NAME]],$T99)</f>
        <v>50</v>
      </c>
      <c r="AJ99" s="2">
        <f>_xlfn.MINIFS(SameGame[[#All],[3P%]],SameGame[[#All],[NAME]],$T99)</f>
        <v>50</v>
      </c>
      <c r="AK99" s="2">
        <f>_xlfn.MINIFS(SameGame[[#All],[FT%]],SameGame[[#All],[NAME]],$T99)</f>
        <v>75</v>
      </c>
      <c r="AL99" s="307" t="str">
        <f>VLOOKUP(T99,MAIN!A:B,2,0)</f>
        <v>CLE</v>
      </c>
    </row>
    <row r="100" spans="18:38" ht="15" thickBot="1" x14ac:dyDescent="0.35">
      <c r="R100"/>
      <c r="T100" t="str">
        <f t="shared" si="1"/>
        <v>Darius Garland</v>
      </c>
      <c r="U100" s="21">
        <f>_xlfn.MINIFS(SameGame[[#All],[MIN]],SameGame[[#All],[NAME]],$T100)</f>
        <v>38</v>
      </c>
      <c r="V100" s="21">
        <f>_xlfn.MINIFS(SameGame[[#All],[PTS]],SameGame[[#All],[NAME]],$T100)</f>
        <v>26</v>
      </c>
      <c r="W100" s="21">
        <f>_xlfn.MINIFS(SameGame[[#All],[REB]],SameGame[[#All],[NAME]],$T100)</f>
        <v>0</v>
      </c>
      <c r="X100" s="21">
        <f>_xlfn.MINIFS(SameGame[[#All],[AST]],SameGame[[#All],[NAME]],$T100)</f>
        <v>9</v>
      </c>
      <c r="Y100" s="2">
        <f>_xlfn.MINIFS(SameGame[[#All],[STL]],SameGame[[#All],[NAME]],$T100)</f>
        <v>1</v>
      </c>
      <c r="Z100" s="2">
        <f>_xlfn.MINIFS(SameGame[[#All],[BLK]],SameGame[[#All],[NAME]],$T100)</f>
        <v>0</v>
      </c>
      <c r="AA100" s="2" t="str">
        <f>IFERROR(AVERAGEIFS(SameGame[[#All],[FG]],SameGame[[#All],[NAME]],$T100),"")</f>
        <v/>
      </c>
      <c r="AB100" s="2" t="str">
        <f>IFERROR(AVERAGEIFS(SameGame[[#All],[3PT]],SameGame[[#All],[NAME]],$T100),"")</f>
        <v/>
      </c>
      <c r="AC100" s="2" t="str">
        <f>IFERROR(AVERAGEIFS(SameGame[[#All],[FT]],SameGame[[#All],[NAME]],$T100),"")</f>
        <v/>
      </c>
      <c r="AD100" s="2">
        <f>_xlfn.MINIFS(SameGame[[#All],[TOV]],SameGame[[#All],[NAME]],$T100)</f>
        <v>8</v>
      </c>
      <c r="AE100" s="2">
        <f>_xlfn.MINIFS(SameGame[[#All],[PF]],SameGame[[#All],[NAME]],$T100)</f>
        <v>1</v>
      </c>
      <c r="AF100" s="2">
        <f>_xlfn.MINIFS(SameGame[[#All],[+/-]],SameGame[[#All],[NAME]],$T100)</f>
        <v>8</v>
      </c>
      <c r="AG100" s="2">
        <f>_xlfn.MINIFS(SameGame[[#All],[OREB]],SameGame[[#All],[NAME]],$T100)</f>
        <v>0</v>
      </c>
      <c r="AH100" s="2">
        <f>_xlfn.MINIFS(SameGame[[#All],[DREB]],SameGame[[#All],[NAME]],$T100)</f>
        <v>0</v>
      </c>
      <c r="AI100" s="2">
        <f>_xlfn.MINIFS(SameGame[[#All],[FG%]],SameGame[[#All],[NAME]],$T100)</f>
        <v>64.3</v>
      </c>
      <c r="AJ100" s="2">
        <f>_xlfn.MINIFS(SameGame[[#All],[3P%]],SameGame[[#All],[NAME]],$T100)</f>
        <v>50</v>
      </c>
      <c r="AK100" s="2">
        <f>_xlfn.MINIFS(SameGame[[#All],[FT%]],SameGame[[#All],[NAME]],$T100)</f>
        <v>100</v>
      </c>
      <c r="AL100" s="307" t="str">
        <f>VLOOKUP(T100,MAIN!A:B,2,0)</f>
        <v>CLE</v>
      </c>
    </row>
    <row r="101" spans="18:38" ht="15" thickBot="1" x14ac:dyDescent="0.35">
      <c r="R101"/>
      <c r="T101" t="str">
        <f t="shared" si="1"/>
        <v>Evan Mobley</v>
      </c>
      <c r="U101" s="21">
        <f>_xlfn.MINIFS(SameGame[[#All],[MIN]],SameGame[[#All],[NAME]],$T101)</f>
        <v>36</v>
      </c>
      <c r="V101" s="21">
        <f>_xlfn.MINIFS(SameGame[[#All],[PTS]],SameGame[[#All],[NAME]],$T101)</f>
        <v>10</v>
      </c>
      <c r="W101" s="21">
        <f>_xlfn.MINIFS(SameGame[[#All],[REB]],SameGame[[#All],[NAME]],$T101)</f>
        <v>9</v>
      </c>
      <c r="X101" s="21">
        <f>_xlfn.MINIFS(SameGame[[#All],[AST]],SameGame[[#All],[NAME]],$T101)</f>
        <v>3</v>
      </c>
      <c r="Y101" s="2">
        <f>_xlfn.MINIFS(SameGame[[#All],[STL]],SameGame[[#All],[NAME]],$T101)</f>
        <v>1</v>
      </c>
      <c r="Z101" s="2">
        <f>_xlfn.MINIFS(SameGame[[#All],[BLK]],SameGame[[#All],[NAME]],$T101)</f>
        <v>1</v>
      </c>
      <c r="AA101" s="2" t="str">
        <f>IFERROR(AVERAGEIFS(SameGame[[#All],[FG]],SameGame[[#All],[NAME]],$T101),"")</f>
        <v/>
      </c>
      <c r="AB101" s="2" t="str">
        <f>IFERROR(AVERAGEIFS(SameGame[[#All],[3PT]],SameGame[[#All],[NAME]],$T101),"")</f>
        <v/>
      </c>
      <c r="AC101" s="2" t="str">
        <f>IFERROR(AVERAGEIFS(SameGame[[#All],[FT]],SameGame[[#All],[NAME]],$T101),"")</f>
        <v/>
      </c>
      <c r="AD101" s="2">
        <f>_xlfn.MINIFS(SameGame[[#All],[TOV]],SameGame[[#All],[NAME]],$T101)</f>
        <v>4</v>
      </c>
      <c r="AE101" s="2">
        <f>_xlfn.MINIFS(SameGame[[#All],[PF]],SameGame[[#All],[NAME]],$T101)</f>
        <v>2</v>
      </c>
      <c r="AF101" s="2">
        <f>_xlfn.MINIFS(SameGame[[#All],[+/-]],SameGame[[#All],[NAME]],$T101)</f>
        <v>5</v>
      </c>
      <c r="AG101" s="2">
        <f>_xlfn.MINIFS(SameGame[[#All],[OREB]],SameGame[[#All],[NAME]],$T101)</f>
        <v>2</v>
      </c>
      <c r="AH101" s="2">
        <f>_xlfn.MINIFS(SameGame[[#All],[DREB]],SameGame[[#All],[NAME]],$T101)</f>
        <v>7</v>
      </c>
      <c r="AI101" s="2">
        <f>_xlfn.MINIFS(SameGame[[#All],[FG%]],SameGame[[#All],[NAME]],$T101)</f>
        <v>66.7</v>
      </c>
      <c r="AJ101" s="2">
        <f>_xlfn.MINIFS(SameGame[[#All],[3P%]],SameGame[[#All],[NAME]],$T101)</f>
        <v>0</v>
      </c>
      <c r="AK101" s="2">
        <f>_xlfn.MINIFS(SameGame[[#All],[FT%]],SameGame[[#All],[NAME]],$T101)</f>
        <v>100</v>
      </c>
      <c r="AL101" s="307" t="str">
        <f>VLOOKUP(T101,MAIN!A:B,2,0)</f>
        <v>CLE</v>
      </c>
    </row>
    <row r="102" spans="18:38" ht="15" thickBot="1" x14ac:dyDescent="0.35">
      <c r="R102"/>
      <c r="T102" t="str">
        <f t="shared" si="1"/>
        <v>Jarrett Allen</v>
      </c>
      <c r="U102" s="21">
        <f>_xlfn.MINIFS(SameGame[[#All],[MIN]],SameGame[[#All],[NAME]],$T102)</f>
        <v>33</v>
      </c>
      <c r="V102" s="21">
        <f>_xlfn.MINIFS(SameGame[[#All],[PTS]],SameGame[[#All],[NAME]],$T102)</f>
        <v>8</v>
      </c>
      <c r="W102" s="21">
        <f>_xlfn.MINIFS(SameGame[[#All],[REB]],SameGame[[#All],[NAME]],$T102)</f>
        <v>11</v>
      </c>
      <c r="X102" s="21">
        <f>_xlfn.MINIFS(SameGame[[#All],[AST]],SameGame[[#All],[NAME]],$T102)</f>
        <v>1</v>
      </c>
      <c r="Y102" s="2">
        <f>_xlfn.MINIFS(SameGame[[#All],[STL]],SameGame[[#All],[NAME]],$T102)</f>
        <v>2</v>
      </c>
      <c r="Z102" s="2">
        <f>_xlfn.MINIFS(SameGame[[#All],[BLK]],SameGame[[#All],[NAME]],$T102)</f>
        <v>1</v>
      </c>
      <c r="AA102" s="2" t="str">
        <f>IFERROR(AVERAGEIFS(SameGame[[#All],[FG]],SameGame[[#All],[NAME]],$T102),"")</f>
        <v/>
      </c>
      <c r="AB102" s="2" t="str">
        <f>IFERROR(AVERAGEIFS(SameGame[[#All],[3PT]],SameGame[[#All],[NAME]],$T102),"")</f>
        <v/>
      </c>
      <c r="AC102" s="2" t="str">
        <f>IFERROR(AVERAGEIFS(SameGame[[#All],[FT]],SameGame[[#All],[NAME]],$T102),"")</f>
        <v/>
      </c>
      <c r="AD102" s="2">
        <f>_xlfn.MINIFS(SameGame[[#All],[TOV]],SameGame[[#All],[NAME]],$T102)</f>
        <v>1</v>
      </c>
      <c r="AE102" s="2">
        <f>_xlfn.MINIFS(SameGame[[#All],[PF]],SameGame[[#All],[NAME]],$T102)</f>
        <v>0</v>
      </c>
      <c r="AF102" s="2">
        <f>_xlfn.MINIFS(SameGame[[#All],[+/-]],SameGame[[#All],[NAME]],$T102)</f>
        <v>11</v>
      </c>
      <c r="AG102" s="2">
        <f>_xlfn.MINIFS(SameGame[[#All],[OREB]],SameGame[[#All],[NAME]],$T102)</f>
        <v>0</v>
      </c>
      <c r="AH102" s="2">
        <f>_xlfn.MINIFS(SameGame[[#All],[DREB]],SameGame[[#All],[NAME]],$T102)</f>
        <v>11</v>
      </c>
      <c r="AI102" s="2">
        <f>_xlfn.MINIFS(SameGame[[#All],[FG%]],SameGame[[#All],[NAME]],$T102)</f>
        <v>60</v>
      </c>
      <c r="AJ102" s="2">
        <f>_xlfn.MINIFS(SameGame[[#All],[3P%]],SameGame[[#All],[NAME]],$T102)</f>
        <v>0</v>
      </c>
      <c r="AK102" s="2">
        <f>_xlfn.MINIFS(SameGame[[#All],[FT%]],SameGame[[#All],[NAME]],$T102)</f>
        <v>100</v>
      </c>
      <c r="AL102" s="307" t="str">
        <f>VLOOKUP(T102,MAIN!A:B,2,0)</f>
        <v>CLE</v>
      </c>
    </row>
    <row r="103" spans="18:38" ht="15" thickBot="1" x14ac:dyDescent="0.35">
      <c r="R103"/>
      <c r="T103" t="str">
        <f t="shared" si="1"/>
        <v>Lamar Stevens</v>
      </c>
      <c r="U103" s="21">
        <f>_xlfn.MINIFS(SameGame[[#All],[MIN]],SameGame[[#All],[NAME]],$T103)</f>
        <v>29</v>
      </c>
      <c r="V103" s="21">
        <f>_xlfn.MINIFS(SameGame[[#All],[PTS]],SameGame[[#All],[NAME]],$T103)</f>
        <v>8</v>
      </c>
      <c r="W103" s="21">
        <f>_xlfn.MINIFS(SameGame[[#All],[REB]],SameGame[[#All],[NAME]],$T103)</f>
        <v>3</v>
      </c>
      <c r="X103" s="21">
        <f>_xlfn.MINIFS(SameGame[[#All],[AST]],SameGame[[#All],[NAME]],$T103)</f>
        <v>0</v>
      </c>
      <c r="Y103" s="2">
        <f>_xlfn.MINIFS(SameGame[[#All],[STL]],SameGame[[#All],[NAME]],$T103)</f>
        <v>0</v>
      </c>
      <c r="Z103" s="2">
        <f>_xlfn.MINIFS(SameGame[[#All],[BLK]],SameGame[[#All],[NAME]],$T103)</f>
        <v>0</v>
      </c>
      <c r="AA103" s="2" t="str">
        <f>IFERROR(AVERAGEIFS(SameGame[[#All],[FG]],SameGame[[#All],[NAME]],$T103),"")</f>
        <v/>
      </c>
      <c r="AB103" s="2" t="str">
        <f>IFERROR(AVERAGEIFS(SameGame[[#All],[3PT]],SameGame[[#All],[NAME]],$T103),"")</f>
        <v/>
      </c>
      <c r="AC103" s="2" t="str">
        <f>IFERROR(AVERAGEIFS(SameGame[[#All],[FT]],SameGame[[#All],[NAME]],$T103),"")</f>
        <v/>
      </c>
      <c r="AD103" s="2">
        <f>_xlfn.MINIFS(SameGame[[#All],[TOV]],SameGame[[#All],[NAME]],$T103)</f>
        <v>1</v>
      </c>
      <c r="AE103" s="2">
        <f>_xlfn.MINIFS(SameGame[[#All],[PF]],SameGame[[#All],[NAME]],$T103)</f>
        <v>2</v>
      </c>
      <c r="AF103" s="2">
        <f>_xlfn.MINIFS(SameGame[[#All],[+/-]],SameGame[[#All],[NAME]],$T103)</f>
        <v>1</v>
      </c>
      <c r="AG103" s="2">
        <f>_xlfn.MINIFS(SameGame[[#All],[OREB]],SameGame[[#All],[NAME]],$T103)</f>
        <v>0</v>
      </c>
      <c r="AH103" s="2">
        <f>_xlfn.MINIFS(SameGame[[#All],[DREB]],SameGame[[#All],[NAME]],$T103)</f>
        <v>3</v>
      </c>
      <c r="AI103" s="2">
        <f>_xlfn.MINIFS(SameGame[[#All],[FG%]],SameGame[[#All],[NAME]],$T103)</f>
        <v>60</v>
      </c>
      <c r="AJ103" s="2">
        <f>_xlfn.MINIFS(SameGame[[#All],[3P%]],SameGame[[#All],[NAME]],$T103)</f>
        <v>100</v>
      </c>
      <c r="AK103" s="2">
        <f>_xlfn.MINIFS(SameGame[[#All],[FT%]],SameGame[[#All],[NAME]],$T103)</f>
        <v>50</v>
      </c>
      <c r="AL103" s="307" t="str">
        <f>VLOOKUP(T103,MAIN!A:B,2,0)</f>
        <v>CLE</v>
      </c>
    </row>
    <row r="104" spans="18:38" ht="15" thickBot="1" x14ac:dyDescent="0.35">
      <c r="R104"/>
      <c r="T104" t="str">
        <f t="shared" si="1"/>
        <v>Cedi Osman</v>
      </c>
      <c r="U104" s="21">
        <f>_xlfn.MINIFS(SameGame[[#All],[MIN]],SameGame[[#All],[NAME]],$T104)</f>
        <v>29</v>
      </c>
      <c r="V104" s="21">
        <f>_xlfn.MINIFS(SameGame[[#All],[PTS]],SameGame[[#All],[NAME]],$T104)</f>
        <v>23</v>
      </c>
      <c r="W104" s="21">
        <f>_xlfn.MINIFS(SameGame[[#All],[REB]],SameGame[[#All],[NAME]],$T104)</f>
        <v>3</v>
      </c>
      <c r="X104" s="21">
        <f>_xlfn.MINIFS(SameGame[[#All],[AST]],SameGame[[#All],[NAME]],$T104)</f>
        <v>0</v>
      </c>
      <c r="Y104" s="2">
        <f>_xlfn.MINIFS(SameGame[[#All],[STL]],SameGame[[#All],[NAME]],$T104)</f>
        <v>0</v>
      </c>
      <c r="Z104" s="2">
        <f>_xlfn.MINIFS(SameGame[[#All],[BLK]],SameGame[[#All],[NAME]],$T104)</f>
        <v>0</v>
      </c>
      <c r="AA104" s="2" t="str">
        <f>IFERROR(AVERAGEIFS(SameGame[[#All],[FG]],SameGame[[#All],[NAME]],$T104),"")</f>
        <v/>
      </c>
      <c r="AB104" s="2" t="str">
        <f>IFERROR(AVERAGEIFS(SameGame[[#All],[3PT]],SameGame[[#All],[NAME]],$T104),"")</f>
        <v/>
      </c>
      <c r="AC104" s="2" t="str">
        <f>IFERROR(AVERAGEIFS(SameGame[[#All],[FT]],SameGame[[#All],[NAME]],$T104),"")</f>
        <v/>
      </c>
      <c r="AD104" s="2">
        <f>_xlfn.MINIFS(SameGame[[#All],[TOV]],SameGame[[#All],[NAME]],$T104)</f>
        <v>1</v>
      </c>
      <c r="AE104" s="2">
        <f>_xlfn.MINIFS(SameGame[[#All],[PF]],SameGame[[#All],[NAME]],$T104)</f>
        <v>4</v>
      </c>
      <c r="AF104" s="2">
        <f>_xlfn.MINIFS(SameGame[[#All],[+/-]],SameGame[[#All],[NAME]],$T104)</f>
        <v>9</v>
      </c>
      <c r="AG104" s="2">
        <f>_xlfn.MINIFS(SameGame[[#All],[OREB]],SameGame[[#All],[NAME]],$T104)</f>
        <v>0</v>
      </c>
      <c r="AH104" s="2">
        <f>_xlfn.MINIFS(SameGame[[#All],[DREB]],SameGame[[#All],[NAME]],$T104)</f>
        <v>3</v>
      </c>
      <c r="AI104" s="2">
        <f>_xlfn.MINIFS(SameGame[[#All],[FG%]],SameGame[[#All],[NAME]],$T104)</f>
        <v>80</v>
      </c>
      <c r="AJ104" s="2">
        <f>_xlfn.MINIFS(SameGame[[#All],[3P%]],SameGame[[#All],[NAME]],$T104)</f>
        <v>75</v>
      </c>
      <c r="AK104" s="2">
        <f>_xlfn.MINIFS(SameGame[[#All],[FT%]],SameGame[[#All],[NAME]],$T104)</f>
        <v>80</v>
      </c>
      <c r="AL104" s="307" t="str">
        <f>VLOOKUP(T104,MAIN!A:B,2,0)</f>
        <v>CLE</v>
      </c>
    </row>
    <row r="105" spans="18:38" ht="15" thickBot="1" x14ac:dyDescent="0.35">
      <c r="R105"/>
      <c r="T105" t="str">
        <f t="shared" si="1"/>
        <v>Isaac Okoro</v>
      </c>
      <c r="U105" s="21">
        <f>_xlfn.MINIFS(SameGame[[#All],[MIN]],SameGame[[#All],[NAME]],$T105)</f>
        <v>15</v>
      </c>
      <c r="V105" s="21">
        <f>_xlfn.MINIFS(SameGame[[#All],[PTS]],SameGame[[#All],[NAME]],$T105)</f>
        <v>4</v>
      </c>
      <c r="W105" s="21">
        <f>_xlfn.MINIFS(SameGame[[#All],[REB]],SameGame[[#All],[NAME]],$T105)</f>
        <v>1</v>
      </c>
      <c r="X105" s="21">
        <f>_xlfn.MINIFS(SameGame[[#All],[AST]],SameGame[[#All],[NAME]],$T105)</f>
        <v>0</v>
      </c>
      <c r="Y105" s="2">
        <f>_xlfn.MINIFS(SameGame[[#All],[STL]],SameGame[[#All],[NAME]],$T105)</f>
        <v>0</v>
      </c>
      <c r="Z105" s="2">
        <f>_xlfn.MINIFS(SameGame[[#All],[BLK]],SameGame[[#All],[NAME]],$T105)</f>
        <v>1</v>
      </c>
      <c r="AA105" s="2" t="str">
        <f>IFERROR(AVERAGEIFS(SameGame[[#All],[FG]],SameGame[[#All],[NAME]],$T105),"")</f>
        <v/>
      </c>
      <c r="AB105" s="2" t="str">
        <f>IFERROR(AVERAGEIFS(SameGame[[#All],[3PT]],SameGame[[#All],[NAME]],$T105),"")</f>
        <v/>
      </c>
      <c r="AC105" s="2" t="str">
        <f>IFERROR(AVERAGEIFS(SameGame[[#All],[FT]],SameGame[[#All],[NAME]],$T105),"")</f>
        <v/>
      </c>
      <c r="AD105" s="2">
        <f>_xlfn.MINIFS(SameGame[[#All],[TOV]],SameGame[[#All],[NAME]],$T105)</f>
        <v>1</v>
      </c>
      <c r="AE105" s="2">
        <f>_xlfn.MINIFS(SameGame[[#All],[PF]],SameGame[[#All],[NAME]],$T105)</f>
        <v>4</v>
      </c>
      <c r="AF105" s="2">
        <f>_xlfn.MINIFS(SameGame[[#All],[+/-]],SameGame[[#All],[NAME]],$T105)</f>
        <v>8</v>
      </c>
      <c r="AG105" s="2">
        <f>_xlfn.MINIFS(SameGame[[#All],[OREB]],SameGame[[#All],[NAME]],$T105)</f>
        <v>0</v>
      </c>
      <c r="AH105" s="2">
        <f>_xlfn.MINIFS(SameGame[[#All],[DREB]],SameGame[[#All],[NAME]],$T105)</f>
        <v>1</v>
      </c>
      <c r="AI105" s="2">
        <f>_xlfn.MINIFS(SameGame[[#All],[FG%]],SameGame[[#All],[NAME]],$T105)</f>
        <v>33.299999999999997</v>
      </c>
      <c r="AJ105" s="2">
        <f>_xlfn.MINIFS(SameGame[[#All],[3P%]],SameGame[[#All],[NAME]],$T105)</f>
        <v>0</v>
      </c>
      <c r="AK105" s="2">
        <f>_xlfn.MINIFS(SameGame[[#All],[FT%]],SameGame[[#All],[NAME]],$T105)</f>
        <v>100</v>
      </c>
      <c r="AL105" s="307" t="str">
        <f>VLOOKUP(T105,MAIN!A:B,2,0)</f>
        <v>CLE</v>
      </c>
    </row>
    <row r="106" spans="18:38" ht="15" thickBot="1" x14ac:dyDescent="0.35">
      <c r="R106"/>
      <c r="T106" t="str">
        <f t="shared" si="1"/>
        <v>Kevin Love</v>
      </c>
      <c r="U106" s="21">
        <f>_xlfn.MINIFS(SameGame[[#All],[MIN]],SameGame[[#All],[NAME]],$T106)</f>
        <v>12</v>
      </c>
      <c r="V106" s="21">
        <f>_xlfn.MINIFS(SameGame[[#All],[PTS]],SameGame[[#All],[NAME]],$T106)</f>
        <v>0</v>
      </c>
      <c r="W106" s="21">
        <f>_xlfn.MINIFS(SameGame[[#All],[REB]],SameGame[[#All],[NAME]],$T106)</f>
        <v>4</v>
      </c>
      <c r="X106" s="21">
        <f>_xlfn.MINIFS(SameGame[[#All],[AST]],SameGame[[#All],[NAME]],$T106)</f>
        <v>1</v>
      </c>
      <c r="Y106" s="2">
        <f>_xlfn.MINIFS(SameGame[[#All],[STL]],SameGame[[#All],[NAME]],$T106)</f>
        <v>0</v>
      </c>
      <c r="Z106" s="2">
        <f>_xlfn.MINIFS(SameGame[[#All],[BLK]],SameGame[[#All],[NAME]],$T106)</f>
        <v>0</v>
      </c>
      <c r="AA106" s="2" t="str">
        <f>IFERROR(AVERAGEIFS(SameGame[[#All],[FG]],SameGame[[#All],[NAME]],$T106),"")</f>
        <v/>
      </c>
      <c r="AB106" s="2" t="str">
        <f>IFERROR(AVERAGEIFS(SameGame[[#All],[3PT]],SameGame[[#All],[NAME]],$T106),"")</f>
        <v/>
      </c>
      <c r="AC106" s="2" t="str">
        <f>IFERROR(AVERAGEIFS(SameGame[[#All],[FT]],SameGame[[#All],[NAME]],$T106),"")</f>
        <v/>
      </c>
      <c r="AD106" s="2">
        <f>_xlfn.MINIFS(SameGame[[#All],[TOV]],SameGame[[#All],[NAME]],$T106)</f>
        <v>0</v>
      </c>
      <c r="AE106" s="2">
        <f>_xlfn.MINIFS(SameGame[[#All],[PF]],SameGame[[#All],[NAME]],$T106)</f>
        <v>1</v>
      </c>
      <c r="AF106" s="2">
        <f>_xlfn.MINIFS(SameGame[[#All],[+/-]],SameGame[[#All],[NAME]],$T106)</f>
        <v>-1</v>
      </c>
      <c r="AG106" s="2">
        <f>_xlfn.MINIFS(SameGame[[#All],[OREB]],SameGame[[#All],[NAME]],$T106)</f>
        <v>0</v>
      </c>
      <c r="AH106" s="2">
        <f>_xlfn.MINIFS(SameGame[[#All],[DREB]],SameGame[[#All],[NAME]],$T106)</f>
        <v>4</v>
      </c>
      <c r="AI106" s="2">
        <f>_xlfn.MINIFS(SameGame[[#All],[FG%]],SameGame[[#All],[NAME]],$T106)</f>
        <v>0</v>
      </c>
      <c r="AJ106" s="2">
        <f>_xlfn.MINIFS(SameGame[[#All],[3P%]],SameGame[[#All],[NAME]],$T106)</f>
        <v>0</v>
      </c>
      <c r="AK106" s="2">
        <f>_xlfn.MINIFS(SameGame[[#All],[FT%]],SameGame[[#All],[NAME]],$T106)</f>
        <v>0</v>
      </c>
      <c r="AL106" s="307" t="str">
        <f>VLOOKUP(T106,MAIN!A:B,2,0)</f>
        <v>MIA</v>
      </c>
    </row>
    <row r="107" spans="18:38" ht="15" thickBot="1" x14ac:dyDescent="0.35">
      <c r="R107"/>
      <c r="T107" t="str">
        <f t="shared" si="1"/>
        <v>Robin Lopez</v>
      </c>
      <c r="U107" s="21">
        <f>_xlfn.MINIFS(SameGame[[#All],[MIN]],SameGame[[#All],[NAME]],$T107)</f>
        <v>10</v>
      </c>
      <c r="V107" s="21">
        <f>_xlfn.MINIFS(SameGame[[#All],[PTS]],SameGame[[#All],[NAME]],$T107)</f>
        <v>6</v>
      </c>
      <c r="W107" s="21">
        <f>_xlfn.MINIFS(SameGame[[#All],[REB]],SameGame[[#All],[NAME]],$T107)</f>
        <v>2</v>
      </c>
      <c r="X107" s="21">
        <f>_xlfn.MINIFS(SameGame[[#All],[AST]],SameGame[[#All],[NAME]],$T107)</f>
        <v>1</v>
      </c>
      <c r="Y107" s="2">
        <f>_xlfn.MINIFS(SameGame[[#All],[STL]],SameGame[[#All],[NAME]],$T107)</f>
        <v>1</v>
      </c>
      <c r="Z107" s="2">
        <f>_xlfn.MINIFS(SameGame[[#All],[BLK]],SameGame[[#All],[NAME]],$T107)</f>
        <v>0</v>
      </c>
      <c r="AA107" s="2" t="str">
        <f>IFERROR(AVERAGEIFS(SameGame[[#All],[FG]],SameGame[[#All],[NAME]],$T107),"")</f>
        <v/>
      </c>
      <c r="AB107" s="2" t="str">
        <f>IFERROR(AVERAGEIFS(SameGame[[#All],[3PT]],SameGame[[#All],[NAME]],$T107),"")</f>
        <v/>
      </c>
      <c r="AC107" s="2" t="str">
        <f>IFERROR(AVERAGEIFS(SameGame[[#All],[FT]],SameGame[[#All],[NAME]],$T107),"")</f>
        <v/>
      </c>
      <c r="AD107" s="2">
        <f>_xlfn.MINIFS(SameGame[[#All],[TOV]],SameGame[[#All],[NAME]],$T107)</f>
        <v>0</v>
      </c>
      <c r="AE107" s="2">
        <f>_xlfn.MINIFS(SameGame[[#All],[PF]],SameGame[[#All],[NAME]],$T107)</f>
        <v>1</v>
      </c>
      <c r="AF107" s="2">
        <f>_xlfn.MINIFS(SameGame[[#All],[+/-]],SameGame[[#All],[NAME]],$T107)</f>
        <v>5</v>
      </c>
      <c r="AG107" s="2">
        <f>_xlfn.MINIFS(SameGame[[#All],[OREB]],SameGame[[#All],[NAME]],$T107)</f>
        <v>1</v>
      </c>
      <c r="AH107" s="2">
        <f>_xlfn.MINIFS(SameGame[[#All],[DREB]],SameGame[[#All],[NAME]],$T107)</f>
        <v>1</v>
      </c>
      <c r="AI107" s="2">
        <f>_xlfn.MINIFS(SameGame[[#All],[FG%]],SameGame[[#All],[NAME]],$T107)</f>
        <v>100</v>
      </c>
      <c r="AJ107" s="2">
        <f>_xlfn.MINIFS(SameGame[[#All],[3P%]],SameGame[[#All],[NAME]],$T107)</f>
        <v>0</v>
      </c>
      <c r="AK107" s="2">
        <f>_xlfn.MINIFS(SameGame[[#All],[FT%]],SameGame[[#All],[NAME]],$T107)</f>
        <v>0</v>
      </c>
      <c r="AL107" s="307" t="str">
        <f>VLOOKUP(T107,MAIN!A:B,2,0)</f>
        <v>CLE</v>
      </c>
    </row>
    <row r="108" spans="18:38" ht="15" thickBot="1" x14ac:dyDescent="0.35">
      <c r="R108"/>
      <c r="T108">
        <f t="shared" si="1"/>
        <v>0</v>
      </c>
      <c r="U108" s="2">
        <f>_xlfn.MINIFS(SameGame[[#All],[MIN]],SameGame[[#All],[NAME]],$T108)</f>
        <v>0</v>
      </c>
      <c r="V108" s="2">
        <f>_xlfn.MINIFS(SameGame[[#All],[PTS]],SameGame[[#All],[NAME]],$T108)</f>
        <v>0</v>
      </c>
      <c r="W108" s="2">
        <f>_xlfn.MINIFS(SameGame[[#All],[REB]],SameGame[[#All],[NAME]],$T108)</f>
        <v>0</v>
      </c>
      <c r="X108" s="2">
        <f>_xlfn.MINIFS(SameGame[[#All],[AST]],SameGame[[#All],[NAME]],$T108)</f>
        <v>0</v>
      </c>
      <c r="Y108" s="2">
        <f>_xlfn.MINIFS(SameGame[[#All],[STL]],SameGame[[#All],[NAME]],$T108)</f>
        <v>0</v>
      </c>
      <c r="Z108" s="2">
        <f>_xlfn.MINIFS(SameGame[[#All],[BLK]],SameGame[[#All],[NAME]],$T108)</f>
        <v>0</v>
      </c>
      <c r="AA108" s="2" t="str">
        <f>IFERROR(AVERAGEIFS(SameGame[[#All],[FG]],SameGame[[#All],[NAME]],$T108),"")</f>
        <v/>
      </c>
      <c r="AB108" s="2" t="str">
        <f>IFERROR(AVERAGEIFS(SameGame[[#All],[3PT]],SameGame[[#All],[NAME]],$T108),"")</f>
        <v/>
      </c>
      <c r="AC108" s="2" t="str">
        <f>IFERROR(AVERAGEIFS(SameGame[[#All],[FT]],SameGame[[#All],[NAME]],$T108),"")</f>
        <v/>
      </c>
      <c r="AD108" s="2">
        <f>_xlfn.MINIFS(SameGame[[#All],[TOV]],SameGame[[#All],[NAME]],$T108)</f>
        <v>0</v>
      </c>
      <c r="AE108" s="2">
        <f>_xlfn.MINIFS(SameGame[[#All],[PF]],SameGame[[#All],[NAME]],$T108)</f>
        <v>0</v>
      </c>
      <c r="AF108" s="2">
        <f>_xlfn.MINIFS(SameGame[[#All],[+/-]],SameGame[[#All],[NAME]],$T108)</f>
        <v>0</v>
      </c>
      <c r="AG108" s="2">
        <f>_xlfn.MINIFS(SameGame[[#All],[OREB]],SameGame[[#All],[NAME]],$T108)</f>
        <v>0</v>
      </c>
      <c r="AH108" s="2">
        <f>_xlfn.MINIFS(SameGame[[#All],[DREB]],SameGame[[#All],[NAME]],$T108)</f>
        <v>0</v>
      </c>
      <c r="AI108" s="2">
        <f>_xlfn.MINIFS(SameGame[[#All],[FG%]],SameGame[[#All],[NAME]],$T108)</f>
        <v>0</v>
      </c>
      <c r="AJ108" s="2">
        <f>_xlfn.MINIFS(SameGame[[#All],[3P%]],SameGame[[#All],[NAME]],$T108)</f>
        <v>0</v>
      </c>
      <c r="AK108" s="2">
        <f>_xlfn.MINIFS(SameGame[[#All],[FT%]],SameGame[[#All],[NAME]],$T108)</f>
        <v>0</v>
      </c>
      <c r="AL108" s="307" t="e">
        <f>VLOOKUP(T108,MAIN!A:B,2,0)</f>
        <v>#N/A</v>
      </c>
    </row>
    <row r="109" spans="18:38" ht="15" thickBot="1" x14ac:dyDescent="0.35">
      <c r="R109"/>
      <c r="T109">
        <f t="shared" si="1"/>
        <v>0</v>
      </c>
      <c r="U109" s="2">
        <f>_xlfn.MINIFS(SameGame[[#All],[MIN]],SameGame[[#All],[NAME]],$T109)</f>
        <v>0</v>
      </c>
      <c r="V109" s="2">
        <f>_xlfn.MINIFS(SameGame[[#All],[PTS]],SameGame[[#All],[NAME]],$T109)</f>
        <v>0</v>
      </c>
      <c r="W109" s="2">
        <f>_xlfn.MINIFS(SameGame[[#All],[REB]],SameGame[[#All],[NAME]],$T109)</f>
        <v>0</v>
      </c>
      <c r="X109" s="2">
        <f>_xlfn.MINIFS(SameGame[[#All],[AST]],SameGame[[#All],[NAME]],$T109)</f>
        <v>0</v>
      </c>
      <c r="Y109" s="2">
        <f>_xlfn.MINIFS(SameGame[[#All],[STL]],SameGame[[#All],[NAME]],$T109)</f>
        <v>0</v>
      </c>
      <c r="Z109" s="2">
        <f>_xlfn.MINIFS(SameGame[[#All],[BLK]],SameGame[[#All],[NAME]],$T109)</f>
        <v>0</v>
      </c>
      <c r="AA109" s="2" t="str">
        <f>IFERROR(AVERAGEIFS(SameGame[[#All],[FG]],SameGame[[#All],[NAME]],$T109),"")</f>
        <v/>
      </c>
      <c r="AB109" s="2" t="str">
        <f>IFERROR(AVERAGEIFS(SameGame[[#All],[3PT]],SameGame[[#All],[NAME]],$T109),"")</f>
        <v/>
      </c>
      <c r="AC109" s="2" t="str">
        <f>IFERROR(AVERAGEIFS(SameGame[[#All],[FT]],SameGame[[#All],[NAME]],$T109),"")</f>
        <v/>
      </c>
      <c r="AD109" s="2">
        <f>_xlfn.MINIFS(SameGame[[#All],[TOV]],SameGame[[#All],[NAME]],$T109)</f>
        <v>0</v>
      </c>
      <c r="AE109" s="2">
        <f>_xlfn.MINIFS(SameGame[[#All],[PF]],SameGame[[#All],[NAME]],$T109)</f>
        <v>0</v>
      </c>
      <c r="AF109" s="2">
        <f>_xlfn.MINIFS(SameGame[[#All],[+/-]],SameGame[[#All],[NAME]],$T109)</f>
        <v>0</v>
      </c>
      <c r="AG109" s="2">
        <f>_xlfn.MINIFS(SameGame[[#All],[OREB]],SameGame[[#All],[NAME]],$T109)</f>
        <v>0</v>
      </c>
      <c r="AH109" s="2">
        <f>_xlfn.MINIFS(SameGame[[#All],[DREB]],SameGame[[#All],[NAME]],$T109)</f>
        <v>0</v>
      </c>
      <c r="AI109" s="2">
        <f>_xlfn.MINIFS(SameGame[[#All],[FG%]],SameGame[[#All],[NAME]],$T109)</f>
        <v>0</v>
      </c>
      <c r="AJ109" s="2">
        <f>_xlfn.MINIFS(SameGame[[#All],[3P%]],SameGame[[#All],[NAME]],$T109)</f>
        <v>0</v>
      </c>
      <c r="AK109" s="2">
        <f>_xlfn.MINIFS(SameGame[[#All],[FT%]],SameGame[[#All],[NAME]],$T109)</f>
        <v>0</v>
      </c>
      <c r="AL109" s="307" t="e">
        <f>VLOOKUP(T109,MAIN!A:B,2,0)</f>
        <v>#N/A</v>
      </c>
    </row>
    <row r="110" spans="18:38" ht="15" thickBot="1" x14ac:dyDescent="0.35">
      <c r="R110"/>
      <c r="T110">
        <f t="shared" si="1"/>
        <v>0</v>
      </c>
      <c r="U110" s="2">
        <f>_xlfn.MINIFS(SameGame[[#All],[MIN]],SameGame[[#All],[NAME]],$T110)</f>
        <v>0</v>
      </c>
      <c r="V110" s="2">
        <f>_xlfn.MINIFS(SameGame[[#All],[PTS]],SameGame[[#All],[NAME]],$T110)</f>
        <v>0</v>
      </c>
      <c r="W110" s="2">
        <f>_xlfn.MINIFS(SameGame[[#All],[REB]],SameGame[[#All],[NAME]],$T110)</f>
        <v>0</v>
      </c>
      <c r="X110" s="2">
        <f>_xlfn.MINIFS(SameGame[[#All],[AST]],SameGame[[#All],[NAME]],$T110)</f>
        <v>0</v>
      </c>
      <c r="Y110" s="2">
        <f>_xlfn.MINIFS(SameGame[[#All],[STL]],SameGame[[#All],[NAME]],$T110)</f>
        <v>0</v>
      </c>
      <c r="Z110" s="2">
        <f>_xlfn.MINIFS(SameGame[[#All],[BLK]],SameGame[[#All],[NAME]],$T110)</f>
        <v>0</v>
      </c>
      <c r="AA110" s="2" t="str">
        <f>IFERROR(AVERAGEIFS(SameGame[[#All],[FG]],SameGame[[#All],[NAME]],$T110),"")</f>
        <v/>
      </c>
      <c r="AB110" s="2" t="str">
        <f>IFERROR(AVERAGEIFS(SameGame[[#All],[3PT]],SameGame[[#All],[NAME]],$T110),"")</f>
        <v/>
      </c>
      <c r="AC110" s="2" t="str">
        <f>IFERROR(AVERAGEIFS(SameGame[[#All],[FT]],SameGame[[#All],[NAME]],$T110),"")</f>
        <v/>
      </c>
      <c r="AD110" s="2">
        <f>_xlfn.MINIFS(SameGame[[#All],[TOV]],SameGame[[#All],[NAME]],$T110)</f>
        <v>0</v>
      </c>
      <c r="AE110" s="2">
        <f>_xlfn.MINIFS(SameGame[[#All],[PF]],SameGame[[#All],[NAME]],$T110)</f>
        <v>0</v>
      </c>
      <c r="AF110" s="2">
        <f>_xlfn.MINIFS(SameGame[[#All],[+/-]],SameGame[[#All],[NAME]],$T110)</f>
        <v>0</v>
      </c>
      <c r="AG110" s="2">
        <f>_xlfn.MINIFS(SameGame[[#All],[OREB]],SameGame[[#All],[NAME]],$T110)</f>
        <v>0</v>
      </c>
      <c r="AH110" s="2">
        <f>_xlfn.MINIFS(SameGame[[#All],[DREB]],SameGame[[#All],[NAME]],$T110)</f>
        <v>0</v>
      </c>
      <c r="AI110" s="2">
        <f>_xlfn.MINIFS(SameGame[[#All],[FG%]],SameGame[[#All],[NAME]],$T110)</f>
        <v>0</v>
      </c>
      <c r="AJ110" s="2">
        <f>_xlfn.MINIFS(SameGame[[#All],[3P%]],SameGame[[#All],[NAME]],$T110)</f>
        <v>0</v>
      </c>
      <c r="AK110" s="2">
        <f>_xlfn.MINIFS(SameGame[[#All],[FT%]],SameGame[[#All],[NAME]],$T110)</f>
        <v>0</v>
      </c>
      <c r="AL110" s="307" t="e">
        <f>VLOOKUP(T110,MAIN!A:B,2,0)</f>
        <v>#N/A</v>
      </c>
    </row>
    <row r="111" spans="18:38" ht="15" thickBot="1" x14ac:dyDescent="0.35">
      <c r="R111"/>
      <c r="T111">
        <f t="shared" si="1"/>
        <v>0</v>
      </c>
      <c r="U111" s="2">
        <f>_xlfn.MINIFS(SameGame[[#All],[MIN]],SameGame[[#All],[NAME]],$T111)</f>
        <v>0</v>
      </c>
      <c r="V111" s="2">
        <f>_xlfn.MINIFS(SameGame[[#All],[PTS]],SameGame[[#All],[NAME]],$T111)</f>
        <v>0</v>
      </c>
      <c r="W111" s="2">
        <f>_xlfn.MINIFS(SameGame[[#All],[REB]],SameGame[[#All],[NAME]],$T111)</f>
        <v>0</v>
      </c>
      <c r="X111" s="2">
        <f>_xlfn.MINIFS(SameGame[[#All],[AST]],SameGame[[#All],[NAME]],$T111)</f>
        <v>0</v>
      </c>
      <c r="Y111" s="2">
        <f>_xlfn.MINIFS(SameGame[[#All],[STL]],SameGame[[#All],[NAME]],$T111)</f>
        <v>0</v>
      </c>
      <c r="Z111" s="2">
        <f>_xlfn.MINIFS(SameGame[[#All],[BLK]],SameGame[[#All],[NAME]],$T111)</f>
        <v>0</v>
      </c>
      <c r="AA111" s="2" t="str">
        <f>IFERROR(AVERAGEIFS(SameGame[[#All],[FG]],SameGame[[#All],[NAME]],$T111),"")</f>
        <v/>
      </c>
      <c r="AB111" s="2" t="str">
        <f>IFERROR(AVERAGEIFS(SameGame[[#All],[3PT]],SameGame[[#All],[NAME]],$T111),"")</f>
        <v/>
      </c>
      <c r="AC111" s="2" t="str">
        <f>IFERROR(AVERAGEIFS(SameGame[[#All],[FT]],SameGame[[#All],[NAME]],$T111),"")</f>
        <v/>
      </c>
      <c r="AD111" s="2">
        <f>_xlfn.MINIFS(SameGame[[#All],[TOV]],SameGame[[#All],[NAME]],$T111)</f>
        <v>0</v>
      </c>
      <c r="AE111" s="2">
        <f>_xlfn.MINIFS(SameGame[[#All],[PF]],SameGame[[#All],[NAME]],$T111)</f>
        <v>0</v>
      </c>
      <c r="AF111" s="2">
        <f>_xlfn.MINIFS(SameGame[[#All],[+/-]],SameGame[[#All],[NAME]],$T111)</f>
        <v>0</v>
      </c>
      <c r="AG111" s="2">
        <f>_xlfn.MINIFS(SameGame[[#All],[OREB]],SameGame[[#All],[NAME]],$T111)</f>
        <v>0</v>
      </c>
      <c r="AH111" s="2">
        <f>_xlfn.MINIFS(SameGame[[#All],[DREB]],SameGame[[#All],[NAME]],$T111)</f>
        <v>0</v>
      </c>
      <c r="AI111" s="2">
        <f>_xlfn.MINIFS(SameGame[[#All],[FG%]],SameGame[[#All],[NAME]],$T111)</f>
        <v>0</v>
      </c>
      <c r="AJ111" s="2">
        <f>_xlfn.MINIFS(SameGame[[#All],[3P%]],SameGame[[#All],[NAME]],$T111)</f>
        <v>0</v>
      </c>
      <c r="AK111" s="2">
        <f>_xlfn.MINIFS(SameGame[[#All],[FT%]],SameGame[[#All],[NAME]],$T111)</f>
        <v>0</v>
      </c>
      <c r="AL111" s="307" t="e">
        <f>VLOOKUP(T111,MAIN!A:B,2,0)</f>
        <v>#N/A</v>
      </c>
    </row>
    <row r="112" spans="18:38" ht="15" thickBot="1" x14ac:dyDescent="0.35">
      <c r="R112"/>
      <c r="T112">
        <f t="shared" si="1"/>
        <v>0</v>
      </c>
      <c r="U112" s="2">
        <f>_xlfn.MINIFS(SameGame[[#All],[MIN]],SameGame[[#All],[NAME]],$T112)</f>
        <v>0</v>
      </c>
      <c r="V112" s="2">
        <f>_xlfn.MINIFS(SameGame[[#All],[PTS]],SameGame[[#All],[NAME]],$T112)</f>
        <v>0</v>
      </c>
      <c r="W112" s="2">
        <f>_xlfn.MINIFS(SameGame[[#All],[REB]],SameGame[[#All],[NAME]],$T112)</f>
        <v>0</v>
      </c>
      <c r="X112" s="2">
        <f>_xlfn.MINIFS(SameGame[[#All],[AST]],SameGame[[#All],[NAME]],$T112)</f>
        <v>0</v>
      </c>
      <c r="Y112" s="2">
        <f>_xlfn.MINIFS(SameGame[[#All],[STL]],SameGame[[#All],[NAME]],$T112)</f>
        <v>0</v>
      </c>
      <c r="Z112" s="2">
        <f>_xlfn.MINIFS(SameGame[[#All],[BLK]],SameGame[[#All],[NAME]],$T112)</f>
        <v>0</v>
      </c>
      <c r="AA112" s="2" t="str">
        <f>IFERROR(AVERAGEIFS(SameGame[[#All],[FG]],SameGame[[#All],[NAME]],$T112),"")</f>
        <v/>
      </c>
      <c r="AB112" s="2" t="str">
        <f>IFERROR(AVERAGEIFS(SameGame[[#All],[3PT]],SameGame[[#All],[NAME]],$T112),"")</f>
        <v/>
      </c>
      <c r="AC112" s="2" t="str">
        <f>IFERROR(AVERAGEIFS(SameGame[[#All],[FT]],SameGame[[#All],[NAME]],$T112),"")</f>
        <v/>
      </c>
      <c r="AD112" s="2">
        <f>_xlfn.MINIFS(SameGame[[#All],[TOV]],SameGame[[#All],[NAME]],$T112)</f>
        <v>0</v>
      </c>
      <c r="AE112" s="2">
        <f>_xlfn.MINIFS(SameGame[[#All],[PF]],SameGame[[#All],[NAME]],$T112)</f>
        <v>0</v>
      </c>
      <c r="AF112" s="2">
        <f>_xlfn.MINIFS(SameGame[[#All],[+/-]],SameGame[[#All],[NAME]],$T112)</f>
        <v>0</v>
      </c>
      <c r="AG112" s="2">
        <f>_xlfn.MINIFS(SameGame[[#All],[OREB]],SameGame[[#All],[NAME]],$T112)</f>
        <v>0</v>
      </c>
      <c r="AH112" s="2">
        <f>_xlfn.MINIFS(SameGame[[#All],[DREB]],SameGame[[#All],[NAME]],$T112)</f>
        <v>0</v>
      </c>
      <c r="AI112" s="2">
        <f>_xlfn.MINIFS(SameGame[[#All],[FG%]],SameGame[[#All],[NAME]],$T112)</f>
        <v>0</v>
      </c>
      <c r="AJ112" s="2">
        <f>_xlfn.MINIFS(SameGame[[#All],[3P%]],SameGame[[#All],[NAME]],$T112)</f>
        <v>0</v>
      </c>
      <c r="AK112" s="2">
        <f>_xlfn.MINIFS(SameGame[[#All],[FT%]],SameGame[[#All],[NAME]],$T112)</f>
        <v>0</v>
      </c>
      <c r="AL112" s="307" t="e">
        <f>VLOOKUP(T112,MAIN!A:B,2,0)</f>
        <v>#N/A</v>
      </c>
    </row>
    <row r="113" spans="18:38" ht="15" thickBot="1" x14ac:dyDescent="0.35">
      <c r="R113"/>
      <c r="T113">
        <f>R29</f>
        <v>0</v>
      </c>
      <c r="U113" s="2">
        <f>_xlfn.MINIFS(SameGame[[#All],[MIN]],SameGame[[#All],[NAME]],$T113)</f>
        <v>0</v>
      </c>
      <c r="V113" s="2">
        <f>_xlfn.MINIFS(SameGame[[#All],[PTS]],SameGame[[#All],[NAME]],$T113)</f>
        <v>0</v>
      </c>
      <c r="W113" s="2">
        <f>_xlfn.MINIFS(SameGame[[#All],[REB]],SameGame[[#All],[NAME]],$T113)</f>
        <v>0</v>
      </c>
      <c r="X113" s="2">
        <f>_xlfn.MINIFS(SameGame[[#All],[AST]],SameGame[[#All],[NAME]],$T113)</f>
        <v>0</v>
      </c>
      <c r="Y113" s="2">
        <f>_xlfn.MINIFS(SameGame[[#All],[STL]],SameGame[[#All],[NAME]],$T113)</f>
        <v>0</v>
      </c>
      <c r="Z113" s="2">
        <f>_xlfn.MINIFS(SameGame[[#All],[BLK]],SameGame[[#All],[NAME]],$T113)</f>
        <v>0</v>
      </c>
      <c r="AA113" s="2" t="str">
        <f>IFERROR(AVERAGEIFS(SameGame[[#All],[FG]],SameGame[[#All],[NAME]],$T113),"")</f>
        <v/>
      </c>
      <c r="AB113" s="2" t="str">
        <f>IFERROR(AVERAGEIFS(SameGame[[#All],[3PT]],SameGame[[#All],[NAME]],$T113),"")</f>
        <v/>
      </c>
      <c r="AC113" s="2" t="str">
        <f>IFERROR(AVERAGEIFS(SameGame[[#All],[FT]],SameGame[[#All],[NAME]],$T113),"")</f>
        <v/>
      </c>
      <c r="AD113" s="2">
        <f>_xlfn.MINIFS(SameGame[[#All],[TOV]],SameGame[[#All],[NAME]],$T113)</f>
        <v>0</v>
      </c>
      <c r="AE113" s="2">
        <f>_xlfn.MINIFS(SameGame[[#All],[PF]],SameGame[[#All],[NAME]],$T113)</f>
        <v>0</v>
      </c>
      <c r="AF113" s="2">
        <f>_xlfn.MINIFS(SameGame[[#All],[+/-]],SameGame[[#All],[NAME]],$T113)</f>
        <v>0</v>
      </c>
      <c r="AG113" s="2">
        <f>_xlfn.MINIFS(SameGame[[#All],[OREB]],SameGame[[#All],[NAME]],$T113)</f>
        <v>0</v>
      </c>
      <c r="AH113" s="2">
        <f>_xlfn.MINIFS(SameGame[[#All],[DREB]],SameGame[[#All],[NAME]],$T113)</f>
        <v>0</v>
      </c>
      <c r="AI113" s="2">
        <f>_xlfn.MINIFS(SameGame[[#All],[FG%]],SameGame[[#All],[NAME]],$T113)</f>
        <v>0</v>
      </c>
      <c r="AJ113" s="2">
        <f>_xlfn.MINIFS(SameGame[[#All],[3P%]],SameGame[[#All],[NAME]],$T113)</f>
        <v>0</v>
      </c>
      <c r="AK113" s="2">
        <f>_xlfn.MINIFS(SameGame[[#All],[FT%]],SameGame[[#All],[NAME]],$T113)</f>
        <v>0</v>
      </c>
      <c r="AL113" s="307" t="e">
        <f>VLOOKUP(T113,MAIN!A:B,2,0)</f>
        <v>#N/A</v>
      </c>
    </row>
  </sheetData>
  <mergeCells count="6">
    <mergeCell ref="T57:AL57"/>
    <mergeCell ref="T86:AL86"/>
    <mergeCell ref="C2:P2"/>
    <mergeCell ref="D3:H3"/>
    <mergeCell ref="I3:L3"/>
    <mergeCell ref="M3:P3"/>
  </mergeCells>
  <conditionalFormatting sqref="F5:F20">
    <cfRule type="colorScale" priority="18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5:D20">
    <cfRule type="colorScale" priority="17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5:E20">
    <cfRule type="colorScale" priority="17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5:G20">
    <cfRule type="colorScale" priority="17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5:H20">
    <cfRule type="colorScale" priority="17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5:I20">
    <cfRule type="colorScale" priority="17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5:J20">
    <cfRule type="colorScale" priority="17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5:K20">
    <cfRule type="colorScale" priority="17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5:L20">
    <cfRule type="colorScale" priority="17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5:M20">
    <cfRule type="colorScale" priority="17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5:N20">
    <cfRule type="colorScale" priority="17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5:O20">
    <cfRule type="colorScale" priority="16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5:P20">
    <cfRule type="colorScale" priority="16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59:V84">
    <cfRule type="colorScale" priority="10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9:W84">
    <cfRule type="colorScale" priority="10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59:X84">
    <cfRule type="colorScale" priority="10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88:U107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88:V107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88:W107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88:X10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9" operator="containsText" id="{DF5F02C3-4785-414B-AA94-21C63FFD4117}">
            <xm:f>NOT(ISERROR(SEARCH('TEAM ID''s'!$D$211,C3)))</xm:f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ontainsText" priority="110" operator="containsText" id="{F3BF93CF-D4C5-4FF9-9042-DEA820200FC7}">
            <xm:f>NOT(ISERROR(SEARCH('TEAM ID''s'!$D$202,C3)))</xm:f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ontainsText" priority="111" operator="containsText" id="{7C10F9A5-DF96-42F6-80E3-F41C4FB0A6CE}">
            <xm:f>NOT(ISERROR(SEARCH('TEAM ID''s'!$D$195,C3)))</xm:f>
            <xm:f>'TEAM ID''s'!$D$195</xm:f>
            <x14:dxf>
              <font>
                <b/>
                <i/>
                <color rgb="FF1D4294"/>
              </font>
            </x14:dxf>
          </x14:cfRule>
          <x14:cfRule type="containsText" priority="112" operator="containsText" id="{180106F1-5C2B-435C-9431-58D87890AA3A}">
            <xm:f>NOT(ISERROR(SEARCH('TEAM ID''s'!$D$189,C3)))</xm:f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ontainsText" priority="113" operator="containsText" id="{B68D62E5-21C9-4E93-A868-AEFDA49F4FDE}">
            <xm:f>NOT(ISERROR(SEARCH('TEAM ID''s'!$D$184,C3)))</xm:f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ontainsText" priority="114" operator="containsText" id="{D96E86B1-5A46-4F68-A53F-817FF265FC85}">
            <xm:f>NOT(ISERROR(SEARCH('TEAM ID''s'!$D$176,C3)))</xm:f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ontainsText" priority="115" operator="containsText" id="{51DE956B-4FA4-40CA-AC61-77A01228D451}">
            <xm:f>NOT(ISERROR(SEARCH('TEAM ID''s'!$G$175,C3)))</xm:f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ontainsText" priority="116" operator="containsText" id="{11B5F4B8-C25E-4FE3-9E53-4D0E09B1C2C6}">
            <xm:f>NOT(ISERROR(SEARCH('TEAM ID''s'!$D$163,C3)))</xm:f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ontainsText" priority="117" operator="containsText" id="{B46ECDAD-270F-4E3C-B2A3-921BB23C9CCA}">
            <xm:f>NOT(ISERROR(SEARCH('TEAM ID''s'!$D$154,C3)))</xm:f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ontainsText" priority="118" operator="containsText" id="{3AD74854-DA35-4D94-8C02-04C6F7CF4CA3}">
            <xm:f>NOT(ISERROR(SEARCH('TEAM ID''s'!$D$147,C3)))</xm:f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ontainsText" priority="119" operator="containsText" id="{D5A43B25-A370-4D6B-9691-7794CAB4F982}">
            <xm:f>NOT(ISERROR(SEARCH('TEAM ID''s'!$G$144,C3)))</xm:f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20" operator="containsText" id="{AF197BA1-77F9-47B2-9772-8A2370BB702F}">
            <xm:f>NOT(ISERROR(SEARCH('TEAM ID''s'!$G$137,C3)))</xm:f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ontainsText" priority="121" operator="containsText" id="{FBE26348-51CC-4F2B-A5F3-61B391168B18}">
            <xm:f>NOT(ISERROR(SEARCH('TEAM ID''s'!$G$129,C3)))</xm:f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ontainsText" priority="122" operator="containsText" id="{1979DAA7-2074-4187-8040-06DA640364F7}">
            <xm:f>NOT(ISERROR(SEARCH('TEAM ID''s'!$D$118,C3)))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123" operator="containsText" id="{81F7FE07-E0D1-465D-8428-801A97084C06}">
            <xm:f>NOT(ISERROR(SEARCH('TEAM ID''s'!$D$112,C3)))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124" operator="containsText" id="{2E467D08-91B8-401C-849F-FCFE76B89E1F}">
            <xm:f>NOT(ISERROR(SEARCH('TEAM ID''s'!$D$103,C3)))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125" operator="containsText" id="{5B9D1F67-CA51-4810-8B17-B105B0B5A34B}">
            <xm:f>NOT(ISERROR(SEARCH('TEAM ID''s'!$D$97,C3)))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126" operator="containsText" id="{2A96B813-8FD1-40D3-BAD7-5ED23F4F8BD3}">
            <xm:f>NOT(ISERROR(SEARCH('TEAM ID''s'!$G$92,C3)))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127" operator="containsText" id="{9AC7BE00-9902-4132-8B1A-3E87F51B609D}">
            <xm:f>NOT(ISERROR(SEARCH('TEAM ID''s'!$G$84,C3)))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128" operator="containsText" id="{768FC931-3557-4B7C-BB12-6E769FB3FDC8}">
            <xm:f>NOT(ISERROR(SEARCH('TEAM ID''s'!$D$78,C3)))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129" operator="containsText" id="{C7B58934-9E86-46B0-997A-7F00FF250041}">
            <xm:f>NOT(ISERROR(SEARCH('TEAM ID''s'!$D$71,C3)))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130" operator="containsText" id="{7E0E4E39-1586-4968-B318-9ECB1A0B97DC}">
            <xm:f>NOT(ISERROR(SEARCH('TEAM ID''s'!$D$63,C3)))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131" operator="containsText" id="{B497BD60-B743-48F0-B811-A11139373E52}">
            <xm:f>NOT(ISERROR(SEARCH('TEAM ID''s'!$D$55,C3)))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132" operator="containsText" id="{8606BC80-7616-49C3-93B6-95A18ED93642}">
            <xm:f>NOT(ISERROR(SEARCH('TEAM ID''s'!$D$45,C3)))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33" operator="containsText" id="{4858FBCE-91D0-4373-9FDB-45551F65C8A8}">
            <xm:f>NOT(ISERROR(SEARCH('TEAM ID''s'!$D$41,C3)))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134" operator="containsText" id="{5486F300-39C2-428F-B86C-41EA05EC31D0}">
            <xm:f>NOT(ISERROR(SEARCH('TEAM ID''s'!$D$30,C3)))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35" operator="containsText" id="{115B0316-1B34-47F3-AFCE-92F2F538BA29}">
            <xm:f>NOT(ISERROR(SEARCH('TEAM ID''s'!$D$23,C3)))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136" operator="containsText" id="{32A5BEFF-6EA1-4F12-99D1-FA189668D264}">
            <xm:f>NOT(ISERROR(SEARCH('TEAM ID''s'!$G$18,C3)))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137" operator="containsText" id="{CEBE8AA7-D719-471C-A159-897A8C24855D}">
            <xm:f>NOT(ISERROR(SEARCH('TEAM ID''s'!$D$9,C3)))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138" operator="containsText" id="{CB612F22-75D2-4FBB-B507-5AA963C61C63}">
            <xm:f>NOT(ISERROR(SEARCH('TEAM ID''s'!$D$3,C3)))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ellIs" priority="108" operator="equal" id="{AD25B0E8-ED38-4107-BDFA-A2EE62E1710A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139" operator="equal" id="{4DC9538C-7F76-409D-9236-C793CEDF2C51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140" operator="equal" id="{66808C7C-6020-4853-94C3-9770622FE7E6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141" operator="equal" id="{943E16E3-7CAC-443D-A9EE-7A269C5F7FC5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142" operator="equal" id="{41334CC1-2009-4A42-B5A1-B8D664C0A436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143" operator="equal" id="{A23F9E1F-AADE-4DE2-BC37-D403357ED7C4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144" operator="equal" id="{A909338F-6B0F-4AF2-B178-AEEEEA861528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145" operator="equal" id="{B4465228-B06E-428E-8146-CEFFBD7821BD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146" operator="equal" id="{0FE9138C-7FCF-4C17-A79A-60DDC7948638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147" operator="equal" id="{A708D1FA-C267-409B-B539-D2A784B258B9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148" operator="equal" id="{7CCA60EB-5AE4-471A-9DD4-F8F21FFFF59F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49" operator="equal" id="{56FCDBF0-6BC4-4E32-871E-F03B99521CBD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150" operator="equal" id="{4864C15F-87B2-4FFD-A540-6C57A4769C4F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151" operator="equal" id="{A9C90C33-62C0-4F8B-B389-1845411E1533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152" operator="equal" id="{8DB2D691-836B-477D-A591-35D78F4127AC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153" operator="equal" id="{5BDB977F-A708-4639-8080-23875D2FE670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154" operator="equal" id="{39CC639A-F611-43C9-B7DF-20F7CD43C80C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155" operator="equal" id="{A7BB87A7-0660-48F0-89C3-82AFF381DD3E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156" operator="equal" id="{5BD65D30-9CC6-4568-9774-BA9B9113BDCD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157" operator="equal" id="{97613918-0B02-4FEC-9A26-96963CDA5655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158" operator="equal" id="{9B073533-840C-40F6-9F3A-D984BDF3FEE1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159" operator="equal" id="{54BC5E52-9815-4B5B-8AA7-1168E4629C7C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160" operator="equal" id="{630E973F-850A-4C9A-B967-618E8C44F630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161" operator="equal" id="{DBF60EDC-B650-413B-B7BE-F22F56AFC3CB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62" operator="equal" id="{8AB3DC7C-94FF-4426-BE3A-F0DE8726669E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163" operator="equal" id="{0AC45F8F-69F1-4CC4-B82C-C4055569A77E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64" operator="equal" id="{89C97994-8FB5-443D-B184-F35FE4EF63E1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165" operator="equal" id="{0E24C28F-7B65-4D12-B8DD-41505300C1CC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166" operator="equal" id="{506D09DA-D5C9-43C8-9A7B-BB5EB8D811A7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67" operator="equal" id="{C24924DE-B663-4F35-8E74-9BDCCB5A11B8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C3</xm:sqref>
        </x14:conditionalFormatting>
        <x14:conditionalFormatting xmlns:xm="http://schemas.microsoft.com/office/excel/2006/main">
          <x14:cfRule type="containsText" priority="87" operator="containsText" id="{3ADB398C-D382-4AFA-9611-BC4144A1D223}">
            <xm:f>NOT(ISERROR(SEARCH('TEAM ID''s'!$D$118,AL59)))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88" operator="containsText" id="{B1F80C0F-40B9-4292-9929-2BDE19F65742}">
            <xm:f>NOT(ISERROR(SEARCH('TEAM ID''s'!$D$112,AL59)))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89" operator="containsText" id="{AC53DBA8-BB6E-480E-80E3-A95BCD6DD5FD}">
            <xm:f>NOT(ISERROR(SEARCH('TEAM ID''s'!$D$103,AL59)))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90" operator="containsText" id="{9FFE6C29-82ED-4D4B-A40F-282715643F92}">
            <xm:f>NOT(ISERROR(SEARCH('TEAM ID''s'!$D$97,AL59)))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91" operator="containsText" id="{0B244054-1AFD-4138-8B9C-9AE0D201D6CE}">
            <xm:f>NOT(ISERROR(SEARCH('TEAM ID''s'!$G$92,AL59)))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92" operator="containsText" id="{092B20B1-D1BE-4A75-929D-3461152C0B21}">
            <xm:f>NOT(ISERROR(SEARCH('TEAM ID''s'!$G$84,AL59)))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93" operator="containsText" id="{55C9CA57-EADF-4A1F-8805-DAE84220A31E}">
            <xm:f>NOT(ISERROR(SEARCH('TEAM ID''s'!$D$78,AL59)))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94" operator="containsText" id="{64AEAC7F-9FCE-456C-8CBF-635ED9B48889}">
            <xm:f>NOT(ISERROR(SEARCH('TEAM ID''s'!$D$71,AL59)))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95" operator="containsText" id="{0652FB1E-B502-48F9-BFB9-FD54585F9DA1}">
            <xm:f>NOT(ISERROR(SEARCH('TEAM ID''s'!$D$63,AL59)))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96" operator="containsText" id="{75A6F672-0E79-4F33-B66E-5630779E5560}">
            <xm:f>NOT(ISERROR(SEARCH('TEAM ID''s'!$D$55,AL59)))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97" operator="containsText" id="{2E4C9D39-F9E7-4A29-8CED-1887AC624097}">
            <xm:f>NOT(ISERROR(SEARCH('TEAM ID''s'!$D$45,AL59)))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98" operator="containsText" id="{1FB17E98-0E26-4361-B891-088BC92D5A82}">
            <xm:f>NOT(ISERROR(SEARCH('TEAM ID''s'!$D$41,AL59)))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99" operator="containsText" id="{A34B0136-3A51-4564-B53D-F8295F3E4C58}">
            <xm:f>NOT(ISERROR(SEARCH('TEAM ID''s'!$D$30,AL59)))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100" operator="containsText" id="{4AB6BA1C-C240-42EC-B2F6-58AAD453B360}">
            <xm:f>NOT(ISERROR(SEARCH('TEAM ID''s'!$D$23,AL59)))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101" operator="containsText" id="{E27D4FD5-BD72-442A-8FBD-56AA9872C8F4}">
            <xm:f>NOT(ISERROR(SEARCH('TEAM ID''s'!$G$18,AL59)))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102" operator="containsText" id="{9BD1F301-04A9-4262-8B15-525B5AB5616E}">
            <xm:f>NOT(ISERROR(SEARCH('TEAM ID''s'!$D$9,AL59)))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103" operator="containsText" id="{DB8F360A-914B-4C79-A2E1-C6E88C6AC518}">
            <xm:f>NOT(ISERROR(SEARCH('TEAM ID''s'!$D$3,AL59)))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AL59:AL84</xm:sqref>
        </x14:conditionalFormatting>
        <x14:conditionalFormatting xmlns:xm="http://schemas.microsoft.com/office/excel/2006/main">
          <x14:cfRule type="cellIs" priority="56" operator="equal" id="{A4F64953-F716-46C1-9E7E-56CFBAEEF7A3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58" operator="equal" id="{D9CCFEA2-B184-46A7-BCDD-3E3785751BEC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59" operator="equal" id="{BD3CC719-D531-4559-A36F-42EA82690D5A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60" operator="equal" id="{CB69CEE4-A799-4AF1-9F58-F34BC50F4FE7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61" operator="equal" id="{9EE204DB-6A9D-47DD-A6F6-EB314F29BA53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62" operator="equal" id="{1FFE9E8F-B63D-4426-9320-8969E8D0032F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63" operator="equal" id="{390884C9-5731-4F98-98A4-DBBF7674B676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64" operator="equal" id="{7E757FF9-E5E4-4D39-8EF0-5AC125A83FD3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65" operator="equal" id="{2C6F6B19-1D27-460E-809C-684A042E4A36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66" operator="equal" id="{18BA4764-D3BB-4E14-85E7-0B2339B33EF9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67" operator="equal" id="{E564344C-C893-4B02-9F28-2B15E0918E67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68" operator="equal" id="{50F38554-26D7-4403-8490-85126C04B628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69" operator="equal" id="{1C512A21-A511-4AE2-985E-93B276F2BA8F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70" operator="equal" id="{01B94259-63DE-4A70-8091-AE5B67AE4DDF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71" operator="equal" id="{DA86B51E-5CBD-4F3B-9D66-B05C46A4F5ED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72" operator="equal" id="{D7CB7844-D78A-4BDC-ADF1-380173EFE5BA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73" operator="equal" id="{38C0ABA5-8096-490F-9E3C-720599081886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74" operator="equal" id="{3936518D-960E-4DAA-8150-E42E67261E25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75" operator="equal" id="{1EA51F51-0CA8-4439-8364-79F13DC7B56A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76" operator="equal" id="{6202DCB4-1E58-459E-982F-90C21ED73A3F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77" operator="equal" id="{AE57EB53-97A6-4F98-A50D-BD6AEFD0035F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78" operator="equal" id="{D3976C09-6B0E-4B85-A924-A8FF45A7F6A8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79" operator="equal" id="{DF8C9512-D69E-4172-B37F-16BDCE49CBDB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80" operator="equal" id="{9F37D505-25D6-4EBE-ACF8-F7346BE5E6B1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81" operator="equal" id="{D8A27CB7-8607-44F8-9710-39AB93F5D040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82" operator="equal" id="{7E95A0E7-55F0-4AE5-A4DB-58ACBE2FC36E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83" operator="equal" id="{4BA5E98D-1222-4996-9D1D-33C1B067E530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84" operator="equal" id="{771A6F2B-8AAD-450C-A02A-BBE6C7AFFD83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85" operator="equal" id="{241A19B5-EC5A-440F-90B3-CEC98DC254F6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86" operator="equal" id="{A6B21B51-2A69-4108-9407-6BF2DDB20FB6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AL59:AL84</xm:sqref>
        </x14:conditionalFormatting>
        <x14:conditionalFormatting xmlns:xm="http://schemas.microsoft.com/office/excel/2006/main">
          <x14:cfRule type="cellIs" priority="57" operator="equal" id="{A0847AD8-85FE-47F6-B9B9-4108C11E448C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AL59:AL84</xm:sqref>
        </x14:conditionalFormatting>
        <x14:conditionalFormatting xmlns:xm="http://schemas.microsoft.com/office/excel/2006/main">
          <x14:cfRule type="containsText" priority="36" operator="containsText" id="{D9C912EB-DD55-477F-8025-49C92B17F6D9}">
            <xm:f>NOT(ISERROR(SEARCH('TEAM ID''s'!$D$118,AL88)))</xm:f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37" operator="containsText" id="{BC082561-7EE4-426C-8884-208BFB56CEA4}">
            <xm:f>NOT(ISERROR(SEARCH('TEAM ID''s'!$D$112,AL88)))</xm:f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38" operator="containsText" id="{7A24DA71-A60C-4EEF-9A82-C1023A733FD4}">
            <xm:f>NOT(ISERROR(SEARCH('TEAM ID''s'!$D$103,AL88)))</xm:f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39" operator="containsText" id="{33830BF6-C367-4D7C-ADD3-B7D1F10C21F1}">
            <xm:f>NOT(ISERROR(SEARCH('TEAM ID''s'!$D$97,AL88)))</xm:f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40" operator="containsText" id="{DFFF37E1-DED9-4DC5-AEDB-FCD6956C1004}">
            <xm:f>NOT(ISERROR(SEARCH('TEAM ID''s'!$G$92,AL88)))</xm:f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41" operator="containsText" id="{A4456DEE-BE8C-4948-926D-0618A6A91E78}">
            <xm:f>NOT(ISERROR(SEARCH('TEAM ID''s'!$G$84,AL88)))</xm:f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42" operator="containsText" id="{53EDD1C5-6083-411F-AA9C-3B15DAFF1F4B}">
            <xm:f>NOT(ISERROR(SEARCH('TEAM ID''s'!$D$78,AL88)))</xm:f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43" operator="containsText" id="{FCDB1BF0-378D-4486-81F1-5BF8C7E9CC95}">
            <xm:f>NOT(ISERROR(SEARCH('TEAM ID''s'!$D$71,AL88)))</xm:f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44" operator="containsText" id="{64079DCE-3C8F-4CE1-865A-E0CEEFA9E014}">
            <xm:f>NOT(ISERROR(SEARCH('TEAM ID''s'!$D$63,AL88)))</xm:f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45" operator="containsText" id="{EF95B6AA-85BB-446B-88C7-6338C559BD68}">
            <xm:f>NOT(ISERROR(SEARCH('TEAM ID''s'!$D$55,AL88)))</xm:f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46" operator="containsText" id="{3E18F370-6EEA-4D91-91F4-CF4CF6625D0A}">
            <xm:f>NOT(ISERROR(SEARCH('TEAM ID''s'!$D$45,AL88)))</xm:f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47" operator="containsText" id="{B10F34EA-37B1-44B7-B144-3539DE0752C2}">
            <xm:f>NOT(ISERROR(SEARCH('TEAM ID''s'!$D$41,AL88)))</xm:f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48" operator="containsText" id="{28B26EEA-A766-4622-808E-8AF0B025420C}">
            <xm:f>NOT(ISERROR(SEARCH('TEAM ID''s'!$D$30,AL88)))</xm:f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49" operator="containsText" id="{5A682D14-BFA8-4390-97AB-E85D26D84F4F}">
            <xm:f>NOT(ISERROR(SEARCH('TEAM ID''s'!$D$23,AL88)))</xm:f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50" operator="containsText" id="{D1E1B9AB-D326-4D55-8E94-B2835AABF9A0}">
            <xm:f>NOT(ISERROR(SEARCH('TEAM ID''s'!$G$18,AL88)))</xm:f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51" operator="containsText" id="{4AE12183-4A42-4E94-8C1C-303386132961}">
            <xm:f>NOT(ISERROR(SEARCH('TEAM ID''s'!$D$9,AL88)))</xm:f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52" operator="containsText" id="{51736618-7C29-4EEE-A6C5-1C921D7E33BE}">
            <xm:f>NOT(ISERROR(SEARCH('TEAM ID''s'!$D$3,AL88)))</xm:f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AL88:AL113</xm:sqref>
        </x14:conditionalFormatting>
        <x14:conditionalFormatting xmlns:xm="http://schemas.microsoft.com/office/excel/2006/main">
          <x14:cfRule type="cellIs" priority="5" operator="equal" id="{775733D4-17AC-4C9E-82C8-AFDE6E1FB3A4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7" operator="equal" id="{0CD2B3D2-6216-4883-804C-EC6AD7A4B589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8" operator="equal" id="{3FF6F253-6605-4CF7-B741-54F41A09BD38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9" operator="equal" id="{F211A445-47CF-4A05-9FE7-BE46938EF47A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10" operator="equal" id="{597EDBF0-3886-4862-966A-5E76FBDFE84D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11" operator="equal" id="{AE25959A-B5CC-470B-9E60-B25D477A30BC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12" operator="equal" id="{F2B39A35-90F5-4C85-8E59-4F34AC7D7251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13" operator="equal" id="{BF5E36A7-352B-485D-8583-75BEB33862C5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14" operator="equal" id="{8A790846-CB4E-4AEC-B018-4CD0028920A8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15" operator="equal" id="{B7E9272C-D2AF-4970-BC30-4D907990FC13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16" operator="equal" id="{9E4BBB59-A5AE-4C2A-BD1B-48742BABC3C1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7" operator="equal" id="{0718D9AA-1668-45EE-8530-2D820AF9EE20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18" operator="equal" id="{5C897832-5595-44F6-9532-C09B0ADB18DB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19" operator="equal" id="{BAD0B295-EAE6-47B3-BC16-DA6623357659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20" operator="equal" id="{FE08CF02-D260-4E76-BFEE-16978F84D7AF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21" operator="equal" id="{48C21EA3-9209-4277-8927-5D610DB9CF88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22" operator="equal" id="{3131D02E-9207-478C-9D40-1D5754B01086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23" operator="equal" id="{76555D65-CBBA-4A89-8E87-761F00BE24E3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24" operator="equal" id="{C263C23E-CDCB-467F-9C7A-425BB1D20C61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25" operator="equal" id="{C74A4675-4F16-47E7-8095-EEA8A3D870D3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26" operator="equal" id="{13898B1A-B758-4063-A83C-7E3DAC3A62E8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27" operator="equal" id="{459AC9E6-76E9-4C3F-A59A-044DFB5C6B2A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28" operator="equal" id="{D060558F-FD5B-47B2-AE69-58201A7AAEE2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9" operator="equal" id="{69217F89-3408-46BB-84D7-EA02499D1E3C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30" operator="equal" id="{9D70CB88-02BE-41B8-AB44-2226FDD43336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31" operator="equal" id="{76862346-F994-4ADF-B151-AD0761B1B79C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2" operator="equal" id="{499FB812-514A-45DC-B6CA-9594CC610CD6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33" operator="equal" id="{1D263C5E-7E2B-42E3-BCF0-63BA3DBFDD18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34" operator="equal" id="{78BD66A5-ECE8-423A-98DD-B66189FBCD79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5" operator="equal" id="{7A641EFD-D0AA-4961-9975-E56CDB233029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AL88:AL113</xm:sqref>
        </x14:conditionalFormatting>
        <x14:conditionalFormatting xmlns:xm="http://schemas.microsoft.com/office/excel/2006/main">
          <x14:cfRule type="cellIs" priority="6" operator="equal" id="{D404F59B-914C-4D11-9CAB-7195A2B9EB61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AL88:AL113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94284-BE04-431F-ABDE-8338E1EDD34F}">
  <sheetPr codeName="Sheet10">
    <tabColor rgb="FFCE1141"/>
  </sheetPr>
  <dimension ref="B1:X50"/>
  <sheetViews>
    <sheetView zoomScale="80" zoomScaleNormal="80" workbookViewId="0">
      <selection activeCell="Q42" sqref="Q42"/>
    </sheetView>
  </sheetViews>
  <sheetFormatPr defaultRowHeight="14.4" x14ac:dyDescent="0.3"/>
  <cols>
    <col min="2" max="2" width="23.44140625" bestFit="1" customWidth="1"/>
    <col min="3" max="6" width="8.88671875" style="2"/>
    <col min="13" max="13" width="10.21875" bestFit="1" customWidth="1"/>
    <col min="16" max="16" width="24" bestFit="1" customWidth="1"/>
    <col min="19" max="19" width="17.21875" customWidth="1"/>
    <col min="23" max="23" width="9.33203125" customWidth="1"/>
    <col min="24" max="24" width="10" customWidth="1"/>
  </cols>
  <sheetData>
    <row r="1" spans="2:24" ht="15" thickBot="1" x14ac:dyDescent="0.35">
      <c r="B1" s="164"/>
      <c r="C1" s="165" t="s">
        <v>1369</v>
      </c>
      <c r="D1" s="165"/>
      <c r="E1" s="165"/>
      <c r="F1" s="165"/>
      <c r="G1" s="168"/>
      <c r="J1" s="80" t="s">
        <v>1430</v>
      </c>
      <c r="M1" t="s">
        <v>1431</v>
      </c>
      <c r="S1" s="198"/>
      <c r="T1" s="199" t="s">
        <v>1369</v>
      </c>
      <c r="U1" s="199"/>
      <c r="V1" s="199"/>
      <c r="W1" s="199"/>
      <c r="X1" s="200"/>
    </row>
    <row r="2" spans="2:24" ht="15" thickBot="1" x14ac:dyDescent="0.35">
      <c r="B2" s="171" t="s">
        <v>795</v>
      </c>
      <c r="C2" s="166" t="s">
        <v>1</v>
      </c>
      <c r="D2" s="166" t="s">
        <v>2</v>
      </c>
      <c r="E2" s="166" t="s">
        <v>595</v>
      </c>
      <c r="F2" s="167" t="s">
        <v>596</v>
      </c>
      <c r="G2" s="169" t="s">
        <v>1370</v>
      </c>
      <c r="M2" s="170" t="s">
        <v>2165</v>
      </c>
      <c r="N2" t="s">
        <v>2166</v>
      </c>
      <c r="S2" s="171" t="s">
        <v>795</v>
      </c>
      <c r="T2" s="166" t="s">
        <v>1</v>
      </c>
      <c r="U2" s="166" t="s">
        <v>2</v>
      </c>
      <c r="V2" s="166" t="s">
        <v>595</v>
      </c>
      <c r="W2" s="167" t="s">
        <v>596</v>
      </c>
      <c r="X2" s="169" t="s">
        <v>1370</v>
      </c>
    </row>
    <row r="3" spans="2:24" x14ac:dyDescent="0.3">
      <c r="B3" s="172" t="s">
        <v>389</v>
      </c>
      <c r="C3" s="2" t="s">
        <v>135</v>
      </c>
      <c r="D3" s="2">
        <v>25</v>
      </c>
      <c r="E3" s="163" t="s">
        <v>780</v>
      </c>
      <c r="F3" s="2">
        <v>210</v>
      </c>
      <c r="G3" t="str">
        <f>TEXT(Q3,"??")</f>
        <v>SG</v>
      </c>
      <c r="M3" t="s">
        <v>1930</v>
      </c>
      <c r="N3" t="s">
        <v>1553</v>
      </c>
      <c r="P3" t="str">
        <f>IF(O3="",CONCATENATE(N3,", ",M3),CONCATENATE(N3," ",O3,", ",M3))</f>
        <v>Coffey, Amir</v>
      </c>
      <c r="Q3" t="str">
        <f>VLOOKUP(P3,Players!$B:$E,4,0)</f>
        <v>SG</v>
      </c>
      <c r="S3" s="2" t="str">
        <f t="shared" ref="S3:S32" si="0">B3</f>
        <v>Amir Coffey</v>
      </c>
      <c r="T3" s="2" t="str">
        <f t="shared" ref="T3:T32" si="1">C3</f>
        <v>LAC</v>
      </c>
      <c r="U3" s="2">
        <f t="shared" ref="U3:U32" si="2">D3</f>
        <v>25</v>
      </c>
      <c r="V3" s="2" t="str">
        <f t="shared" ref="V3:V32" si="3">E3</f>
        <v>6-7</v>
      </c>
      <c r="W3" s="2">
        <f t="shared" ref="W3:W32" si="4">F3</f>
        <v>210</v>
      </c>
      <c r="X3" s="2" t="str">
        <f t="shared" ref="X3:X32" si="5">G3</f>
        <v>SG</v>
      </c>
    </row>
    <row r="4" spans="2:24" x14ac:dyDescent="0.3">
      <c r="B4" s="172" t="s">
        <v>142</v>
      </c>
      <c r="C4" s="2" t="s">
        <v>96</v>
      </c>
      <c r="D4" s="2">
        <v>23</v>
      </c>
      <c r="E4" s="163" t="s">
        <v>784</v>
      </c>
      <c r="F4" s="2">
        <v>181</v>
      </c>
      <c r="G4" t="str">
        <f t="shared" ref="G4:G32" si="6">TEXT(Q4,"??")</f>
        <v>SG</v>
      </c>
      <c r="M4" t="s">
        <v>1371</v>
      </c>
      <c r="N4" t="s">
        <v>1372</v>
      </c>
      <c r="P4" t="str">
        <f t="shared" ref="P4:P32" si="7">IF(O4="",CONCATENATE(N4,", ",M4),CONCATENATE(N4," ",O4,", ",M4))</f>
        <v>Simons, Anfernee</v>
      </c>
      <c r="Q4" t="str">
        <f>VLOOKUP(P4,Players!$B:$E,4,0)</f>
        <v>SG</v>
      </c>
      <c r="S4" s="2" t="str">
        <f t="shared" si="0"/>
        <v>Anfernee Simons</v>
      </c>
      <c r="T4" s="2" t="str">
        <f t="shared" si="1"/>
        <v>POR</v>
      </c>
      <c r="U4" s="2">
        <f t="shared" si="2"/>
        <v>23</v>
      </c>
      <c r="V4" s="2" t="str">
        <f t="shared" si="3"/>
        <v>6-3</v>
      </c>
      <c r="W4" s="2">
        <f t="shared" si="4"/>
        <v>181</v>
      </c>
      <c r="X4" s="2" t="str">
        <f t="shared" si="5"/>
        <v>SG</v>
      </c>
    </row>
    <row r="5" spans="2:24" x14ac:dyDescent="0.3">
      <c r="B5" s="172" t="s">
        <v>407</v>
      </c>
      <c r="C5" s="2" t="s">
        <v>135</v>
      </c>
      <c r="D5" s="2">
        <v>20</v>
      </c>
      <c r="E5" s="163" t="s">
        <v>781</v>
      </c>
      <c r="F5" s="2">
        <v>188</v>
      </c>
      <c r="G5" t="str">
        <f t="shared" si="6"/>
        <v>SG</v>
      </c>
      <c r="M5" t="s">
        <v>1924</v>
      </c>
      <c r="N5" t="s">
        <v>2167</v>
      </c>
      <c r="O5" t="s">
        <v>1388</v>
      </c>
      <c r="P5" t="str">
        <f t="shared" si="7"/>
        <v>Boston Jr., Brandon</v>
      </c>
      <c r="Q5" t="str">
        <f>VLOOKUP(P5,Players!$B:$E,4,0)</f>
        <v>SG</v>
      </c>
      <c r="S5" s="2" t="str">
        <f t="shared" si="0"/>
        <v>Brandon Boston Jr.</v>
      </c>
      <c r="T5" s="2" t="str">
        <f t="shared" si="1"/>
        <v>LAC</v>
      </c>
      <c r="U5" s="2">
        <f t="shared" si="2"/>
        <v>20</v>
      </c>
      <c r="V5" s="2" t="str">
        <f t="shared" si="3"/>
        <v>6-6</v>
      </c>
      <c r="W5" s="2">
        <f t="shared" si="4"/>
        <v>188</v>
      </c>
      <c r="X5" s="2" t="str">
        <f t="shared" si="5"/>
        <v>SG</v>
      </c>
    </row>
    <row r="6" spans="2:24" x14ac:dyDescent="0.3">
      <c r="B6" s="172" t="s">
        <v>95</v>
      </c>
      <c r="C6" s="2" t="s">
        <v>96</v>
      </c>
      <c r="D6" s="2">
        <v>32</v>
      </c>
      <c r="E6" s="163" t="s">
        <v>787</v>
      </c>
      <c r="F6" s="2">
        <v>195</v>
      </c>
      <c r="G6" t="str">
        <f t="shared" si="6"/>
        <v>PG</v>
      </c>
      <c r="M6" t="s">
        <v>1375</v>
      </c>
      <c r="N6" t="s">
        <v>1376</v>
      </c>
      <c r="P6" t="str">
        <f t="shared" si="7"/>
        <v>Lillard, Damian</v>
      </c>
      <c r="Q6" t="str">
        <f>VLOOKUP(P6,Players!$B:$E,4,0)</f>
        <v>PG</v>
      </c>
      <c r="S6" s="2" t="str">
        <f t="shared" si="0"/>
        <v>Damian Lillard</v>
      </c>
      <c r="T6" s="2" t="str">
        <f t="shared" si="1"/>
        <v>POR</v>
      </c>
      <c r="U6" s="2">
        <f t="shared" si="2"/>
        <v>32</v>
      </c>
      <c r="V6" s="2" t="str">
        <f t="shared" si="3"/>
        <v>6-2</v>
      </c>
      <c r="W6" s="2">
        <f t="shared" si="4"/>
        <v>195</v>
      </c>
      <c r="X6" s="2" t="str">
        <f t="shared" si="5"/>
        <v>PG</v>
      </c>
    </row>
    <row r="7" spans="2:24" x14ac:dyDescent="0.3">
      <c r="B7" s="172" t="s">
        <v>361</v>
      </c>
      <c r="C7" s="2" t="s">
        <v>96</v>
      </c>
      <c r="D7" s="2">
        <v>25</v>
      </c>
      <c r="E7" s="163" t="s">
        <v>776</v>
      </c>
      <c r="F7" s="2">
        <v>245</v>
      </c>
      <c r="G7" t="str">
        <f t="shared" si="6"/>
        <v>PF</v>
      </c>
      <c r="M7" t="s">
        <v>1377</v>
      </c>
      <c r="N7" t="s">
        <v>1378</v>
      </c>
      <c r="P7" t="str">
        <f t="shared" si="7"/>
        <v>Eubanks, Drew</v>
      </c>
      <c r="Q7" t="str">
        <f>VLOOKUP(P7,Players!$B:$E,4,0)</f>
        <v>PF</v>
      </c>
      <c r="S7" s="2" t="str">
        <f t="shared" si="0"/>
        <v>Drew Eubanks</v>
      </c>
      <c r="T7" s="2" t="str">
        <f t="shared" si="1"/>
        <v>POR</v>
      </c>
      <c r="U7" s="2">
        <f t="shared" si="2"/>
        <v>25</v>
      </c>
      <c r="V7" s="2" t="str">
        <f t="shared" si="3"/>
        <v>6-10</v>
      </c>
      <c r="W7" s="2">
        <f t="shared" si="4"/>
        <v>245</v>
      </c>
      <c r="X7" s="2" t="str">
        <f t="shared" si="5"/>
        <v>PF</v>
      </c>
    </row>
    <row r="8" spans="2:24" x14ac:dyDescent="0.3">
      <c r="B8" s="172" t="s">
        <v>404</v>
      </c>
      <c r="C8" s="2" t="s">
        <v>96</v>
      </c>
      <c r="D8" s="2">
        <v>21</v>
      </c>
      <c r="E8" s="163" t="s">
        <v>780</v>
      </c>
      <c r="F8" s="2">
        <v>206</v>
      </c>
      <c r="G8" t="str">
        <f t="shared" si="6"/>
        <v>PF</v>
      </c>
      <c r="M8" t="s">
        <v>1379</v>
      </c>
      <c r="N8" t="s">
        <v>1380</v>
      </c>
      <c r="O8" t="s">
        <v>1381</v>
      </c>
      <c r="P8" t="str">
        <f t="shared" si="7"/>
        <v>Brown III, Greg</v>
      </c>
      <c r="Q8" t="str">
        <f>VLOOKUP(P8,Players!$B:$E,4,0)</f>
        <v>PF</v>
      </c>
      <c r="S8" s="2" t="str">
        <f t="shared" si="0"/>
        <v>Greg Brown III</v>
      </c>
      <c r="T8" s="2" t="str">
        <f t="shared" si="1"/>
        <v>POR</v>
      </c>
      <c r="U8" s="2">
        <f t="shared" si="2"/>
        <v>21</v>
      </c>
      <c r="V8" s="2" t="str">
        <f t="shared" si="3"/>
        <v>6-7</v>
      </c>
      <c r="W8" s="2">
        <f t="shared" si="4"/>
        <v>206</v>
      </c>
      <c r="X8" s="2" t="str">
        <f t="shared" si="5"/>
        <v>PF</v>
      </c>
    </row>
    <row r="9" spans="2:24" x14ac:dyDescent="0.3">
      <c r="B9" s="172" t="s">
        <v>245</v>
      </c>
      <c r="C9" s="2" t="s">
        <v>135</v>
      </c>
      <c r="D9" s="2">
        <v>25</v>
      </c>
      <c r="E9" s="163" t="s">
        <v>775</v>
      </c>
      <c r="F9" s="2">
        <v>240</v>
      </c>
      <c r="G9" t="str">
        <f t="shared" si="6"/>
        <v>C</v>
      </c>
      <c r="M9" t="s">
        <v>2155</v>
      </c>
      <c r="N9" t="s">
        <v>1825</v>
      </c>
      <c r="P9" t="str">
        <f t="shared" si="7"/>
        <v>Zubac, Ivica</v>
      </c>
      <c r="Q9" t="str">
        <f>VLOOKUP(P9,Players!$B:$E,4,0)</f>
        <v>C</v>
      </c>
      <c r="S9" s="2" t="str">
        <f t="shared" si="0"/>
        <v>Ivica Zubac</v>
      </c>
      <c r="T9" s="2" t="str">
        <f t="shared" si="1"/>
        <v>LAC</v>
      </c>
      <c r="U9" s="2">
        <f t="shared" si="2"/>
        <v>25</v>
      </c>
      <c r="V9" s="2" t="str">
        <f t="shared" si="3"/>
        <v>7-0</v>
      </c>
      <c r="W9" s="2">
        <f t="shared" si="4"/>
        <v>240</v>
      </c>
      <c r="X9" s="2" t="str">
        <f t="shared" si="5"/>
        <v>C</v>
      </c>
    </row>
    <row r="10" spans="2:24" x14ac:dyDescent="0.3">
      <c r="B10" s="172" t="s">
        <v>454</v>
      </c>
      <c r="C10" s="2" t="s">
        <v>96</v>
      </c>
      <c r="D10" s="2">
        <v>20</v>
      </c>
      <c r="E10" s="163" t="s">
        <v>780</v>
      </c>
      <c r="F10" s="2">
        <v>200</v>
      </c>
      <c r="G10" t="str">
        <f t="shared" si="6"/>
        <v>SF</v>
      </c>
      <c r="M10" t="s">
        <v>1382</v>
      </c>
      <c r="N10" t="s">
        <v>1383</v>
      </c>
      <c r="P10" t="str">
        <f t="shared" si="7"/>
        <v>Walker, Jabari</v>
      </c>
      <c r="Q10" t="str">
        <f>VLOOKUP(P10,Players!$B:$E,4,0)</f>
        <v>SF</v>
      </c>
      <c r="S10" s="2" t="str">
        <f t="shared" si="0"/>
        <v>Jabari Walker</v>
      </c>
      <c r="T10" s="2" t="str">
        <f t="shared" si="1"/>
        <v>POR</v>
      </c>
      <c r="U10" s="2">
        <f t="shared" si="2"/>
        <v>20</v>
      </c>
      <c r="V10" s="2" t="str">
        <f t="shared" si="3"/>
        <v>6-7</v>
      </c>
      <c r="W10" s="2">
        <f t="shared" si="4"/>
        <v>200</v>
      </c>
      <c r="X10" s="2" t="str">
        <f t="shared" si="5"/>
        <v>SF</v>
      </c>
    </row>
    <row r="11" spans="2:24" x14ac:dyDescent="0.3">
      <c r="B11" s="172" t="s">
        <v>479</v>
      </c>
      <c r="C11" s="2" t="s">
        <v>135</v>
      </c>
      <c r="D11" s="2">
        <v>23</v>
      </c>
      <c r="E11" s="163" t="s">
        <v>784</v>
      </c>
      <c r="F11" s="2">
        <v>181</v>
      </c>
      <c r="G11" t="str">
        <f t="shared" si="6"/>
        <v>PG</v>
      </c>
      <c r="M11" t="s">
        <v>1897</v>
      </c>
      <c r="N11" t="s">
        <v>1515</v>
      </c>
      <c r="P11" t="str">
        <f t="shared" si="7"/>
        <v>Preston, Jason</v>
      </c>
      <c r="Q11" t="str">
        <f>VLOOKUP(P11,Players!$B:$E,4,0)</f>
        <v>PG</v>
      </c>
      <c r="S11" s="2" t="str">
        <f t="shared" si="0"/>
        <v>Jason Preston</v>
      </c>
      <c r="T11" s="2" t="str">
        <f t="shared" si="1"/>
        <v>LAC</v>
      </c>
      <c r="U11" s="2">
        <f t="shared" si="2"/>
        <v>23</v>
      </c>
      <c r="V11" s="2" t="str">
        <f t="shared" si="3"/>
        <v>6-3</v>
      </c>
      <c r="W11" s="2">
        <f t="shared" si="4"/>
        <v>181</v>
      </c>
      <c r="X11" s="2" t="str">
        <f t="shared" si="5"/>
        <v>PG</v>
      </c>
    </row>
    <row r="12" spans="2:24" x14ac:dyDescent="0.3">
      <c r="B12" s="172" t="s">
        <v>176</v>
      </c>
      <c r="C12" s="2" t="s">
        <v>96</v>
      </c>
      <c r="D12" s="2">
        <v>28</v>
      </c>
      <c r="E12" s="163" t="s">
        <v>774</v>
      </c>
      <c r="F12" s="2">
        <v>210</v>
      </c>
      <c r="G12" t="str">
        <f t="shared" si="6"/>
        <v>SF</v>
      </c>
      <c r="M12" t="s">
        <v>1385</v>
      </c>
      <c r="N12" t="s">
        <v>1386</v>
      </c>
      <c r="P12" t="str">
        <f t="shared" si="7"/>
        <v>Grant, Jerami</v>
      </c>
      <c r="Q12" t="str">
        <f>VLOOKUP(P12,Players!$B:$E,4,0)</f>
        <v>SF</v>
      </c>
      <c r="S12" s="2" t="str">
        <f t="shared" si="0"/>
        <v>Jerami Grant</v>
      </c>
      <c r="T12" s="2" t="str">
        <f t="shared" si="1"/>
        <v>POR</v>
      </c>
      <c r="U12" s="2">
        <f t="shared" si="2"/>
        <v>28</v>
      </c>
      <c r="V12" s="2" t="str">
        <f t="shared" si="3"/>
        <v>6-8</v>
      </c>
      <c r="W12" s="2">
        <f t="shared" si="4"/>
        <v>210</v>
      </c>
      <c r="X12" s="2" t="str">
        <f t="shared" si="5"/>
        <v>SF</v>
      </c>
    </row>
    <row r="13" spans="2:24" x14ac:dyDescent="0.3">
      <c r="B13" s="172" t="s">
        <v>560</v>
      </c>
      <c r="C13" s="2" t="s">
        <v>96</v>
      </c>
      <c r="D13" s="2">
        <v>19</v>
      </c>
      <c r="E13" s="163" t="s">
        <v>775</v>
      </c>
      <c r="F13" s="2">
        <v>190</v>
      </c>
      <c r="G13" t="str">
        <f t="shared" si="6"/>
        <v>SF</v>
      </c>
      <c r="M13" t="s">
        <v>1387</v>
      </c>
      <c r="N13" t="s">
        <v>707</v>
      </c>
      <c r="O13" t="s">
        <v>1388</v>
      </c>
      <c r="P13" t="str">
        <f t="shared" si="7"/>
        <v>Butler Jr., John</v>
      </c>
      <c r="Q13" t="str">
        <f>VLOOKUP(P13,Players!$B:$E,4,0)</f>
        <v>SF</v>
      </c>
      <c r="S13" s="2" t="str">
        <f t="shared" si="0"/>
        <v>John Butler Jr.</v>
      </c>
      <c r="T13" s="2" t="str">
        <f t="shared" si="1"/>
        <v>POR</v>
      </c>
      <c r="U13" s="2">
        <f t="shared" si="2"/>
        <v>19</v>
      </c>
      <c r="V13" s="2" t="str">
        <f t="shared" si="3"/>
        <v>7-0</v>
      </c>
      <c r="W13" s="2">
        <f t="shared" si="4"/>
        <v>190</v>
      </c>
      <c r="X13" s="2" t="str">
        <f t="shared" si="5"/>
        <v>SF</v>
      </c>
    </row>
    <row r="14" spans="2:24" x14ac:dyDescent="0.3">
      <c r="B14" s="172" t="s">
        <v>194</v>
      </c>
      <c r="C14" s="2" t="s">
        <v>135</v>
      </c>
      <c r="D14" s="2">
        <v>32</v>
      </c>
      <c r="E14" s="163" t="s">
        <v>784</v>
      </c>
      <c r="F14" s="2">
        <v>210</v>
      </c>
      <c r="G14" t="str">
        <f t="shared" si="6"/>
        <v>PG</v>
      </c>
      <c r="M14" t="s">
        <v>1387</v>
      </c>
      <c r="N14" t="s">
        <v>1533</v>
      </c>
      <c r="P14" t="str">
        <f t="shared" si="7"/>
        <v>Wall, John</v>
      </c>
      <c r="Q14" t="str">
        <f>VLOOKUP(P14,Players!$B:$E,4,0)</f>
        <v>PG</v>
      </c>
      <c r="S14" s="2" t="str">
        <f t="shared" si="0"/>
        <v>John Wall</v>
      </c>
      <c r="T14" s="2" t="str">
        <f t="shared" si="1"/>
        <v>LAC</v>
      </c>
      <c r="U14" s="2">
        <f t="shared" si="2"/>
        <v>32</v>
      </c>
      <c r="V14" s="2" t="str">
        <f t="shared" si="3"/>
        <v>6-3</v>
      </c>
      <c r="W14" s="2">
        <f t="shared" si="4"/>
        <v>210</v>
      </c>
      <c r="X14" s="2" t="str">
        <f t="shared" si="5"/>
        <v>PG</v>
      </c>
    </row>
    <row r="15" spans="2:24" x14ac:dyDescent="0.3">
      <c r="B15" s="172" t="s">
        <v>242</v>
      </c>
      <c r="C15" s="2" t="s">
        <v>96</v>
      </c>
      <c r="D15" s="2">
        <v>27</v>
      </c>
      <c r="E15" s="163" t="s">
        <v>785</v>
      </c>
      <c r="F15" s="2">
        <v>215</v>
      </c>
      <c r="G15" t="str">
        <f t="shared" si="6"/>
        <v>SG</v>
      </c>
      <c r="M15" t="s">
        <v>1391</v>
      </c>
      <c r="N15" t="s">
        <v>1392</v>
      </c>
      <c r="P15" t="str">
        <f t="shared" si="7"/>
        <v>Hart, Josh</v>
      </c>
      <c r="Q15" t="str">
        <f>VLOOKUP(P15,Players!$B:$E,4,0)</f>
        <v>SG</v>
      </c>
      <c r="S15" s="2" t="str">
        <f t="shared" si="0"/>
        <v>Josh Hart</v>
      </c>
      <c r="T15" s="2" t="str">
        <f t="shared" si="1"/>
        <v>POR</v>
      </c>
      <c r="U15" s="2">
        <f t="shared" si="2"/>
        <v>27</v>
      </c>
      <c r="V15" s="2" t="str">
        <f t="shared" si="3"/>
        <v>6-4</v>
      </c>
      <c r="W15" s="2">
        <f t="shared" si="4"/>
        <v>215</v>
      </c>
      <c r="X15" s="2" t="str">
        <f t="shared" si="5"/>
        <v>SG</v>
      </c>
    </row>
    <row r="16" spans="2:24" x14ac:dyDescent="0.3">
      <c r="B16" s="172" t="s">
        <v>287</v>
      </c>
      <c r="C16" s="2" t="s">
        <v>96</v>
      </c>
      <c r="D16" s="2">
        <v>26</v>
      </c>
      <c r="E16" s="163" t="s">
        <v>781</v>
      </c>
      <c r="F16" s="2">
        <v>222</v>
      </c>
      <c r="G16" t="str">
        <f t="shared" si="6"/>
        <v>PF</v>
      </c>
      <c r="M16" t="s">
        <v>1393</v>
      </c>
      <c r="N16" t="s">
        <v>1394</v>
      </c>
      <c r="P16" t="str">
        <f t="shared" si="7"/>
        <v>Winslow, Justise</v>
      </c>
      <c r="Q16" t="str">
        <f>VLOOKUP(P16,Players!$B:$E,4,0)</f>
        <v>PF</v>
      </c>
      <c r="S16" s="2" t="str">
        <f t="shared" si="0"/>
        <v>Justise Winslow</v>
      </c>
      <c r="T16" s="2" t="str">
        <f t="shared" si="1"/>
        <v>POR</v>
      </c>
      <c r="U16" s="2">
        <f t="shared" si="2"/>
        <v>26</v>
      </c>
      <c r="V16" s="2" t="str">
        <f t="shared" si="3"/>
        <v>6-6</v>
      </c>
      <c r="W16" s="2">
        <f t="shared" si="4"/>
        <v>222</v>
      </c>
      <c r="X16" s="2" t="str">
        <f t="shared" si="5"/>
        <v>PF</v>
      </c>
    </row>
    <row r="17" spans="2:24" x14ac:dyDescent="0.3">
      <c r="B17" s="172" t="s">
        <v>200</v>
      </c>
      <c r="C17" s="2" t="s">
        <v>96</v>
      </c>
      <c r="D17" s="2">
        <v>28</v>
      </c>
      <c r="E17" s="163" t="s">
        <v>775</v>
      </c>
      <c r="F17" s="2">
        <v>290</v>
      </c>
      <c r="G17" t="str">
        <f t="shared" si="6"/>
        <v>C</v>
      </c>
      <c r="M17" t="s">
        <v>1395</v>
      </c>
      <c r="N17" t="s">
        <v>1396</v>
      </c>
      <c r="P17" t="str">
        <f t="shared" si="7"/>
        <v>Nurkic, Jusuf</v>
      </c>
      <c r="Q17" t="str">
        <f>VLOOKUP(P17,Players!$B:$E,4,0)</f>
        <v>C</v>
      </c>
      <c r="S17" s="2" t="str">
        <f t="shared" si="0"/>
        <v>Jusuf Nurkic</v>
      </c>
      <c r="T17" s="2" t="str">
        <f t="shared" si="1"/>
        <v>POR</v>
      </c>
      <c r="U17" s="2">
        <f t="shared" si="2"/>
        <v>28</v>
      </c>
      <c r="V17" s="2" t="str">
        <f t="shared" si="3"/>
        <v>7-0</v>
      </c>
      <c r="W17" s="2">
        <f t="shared" si="4"/>
        <v>290</v>
      </c>
      <c r="X17" s="2" t="str">
        <f t="shared" si="5"/>
        <v>C</v>
      </c>
    </row>
    <row r="18" spans="2:24" x14ac:dyDescent="0.3">
      <c r="B18" s="172" t="s">
        <v>214</v>
      </c>
      <c r="C18" s="2" t="s">
        <v>135</v>
      </c>
      <c r="D18" s="2">
        <v>31</v>
      </c>
      <c r="E18" s="163" t="s">
        <v>780</v>
      </c>
      <c r="F18" s="2">
        <v>225</v>
      </c>
      <c r="G18" t="str">
        <f t="shared" si="6"/>
        <v>SF</v>
      </c>
      <c r="M18" t="s">
        <v>2029</v>
      </c>
      <c r="N18" t="s">
        <v>1672</v>
      </c>
      <c r="P18" t="str">
        <f t="shared" si="7"/>
        <v>Leonard, Kawhi</v>
      </c>
      <c r="Q18" t="str">
        <f>VLOOKUP(P18,Players!$B:$E,4,0)</f>
        <v>SF</v>
      </c>
      <c r="S18" s="2" t="str">
        <f t="shared" si="0"/>
        <v>Kawhi Leonard</v>
      </c>
      <c r="T18" s="2" t="str">
        <f t="shared" si="1"/>
        <v>LAC</v>
      </c>
      <c r="U18" s="2">
        <f t="shared" si="2"/>
        <v>31</v>
      </c>
      <c r="V18" s="2" t="str">
        <f t="shared" si="3"/>
        <v>6-7</v>
      </c>
      <c r="W18" s="2">
        <f t="shared" si="4"/>
        <v>225</v>
      </c>
      <c r="X18" s="2" t="str">
        <f t="shared" si="5"/>
        <v>SF</v>
      </c>
    </row>
    <row r="19" spans="2:24" x14ac:dyDescent="0.3">
      <c r="B19" s="172" t="s">
        <v>359</v>
      </c>
      <c r="C19" s="2" t="s">
        <v>96</v>
      </c>
      <c r="D19" s="2">
        <v>20</v>
      </c>
      <c r="E19" s="163" t="s">
        <v>784</v>
      </c>
      <c r="F19" s="2">
        <v>185</v>
      </c>
      <c r="G19" t="str">
        <f t="shared" si="6"/>
        <v>SG</v>
      </c>
      <c r="M19" t="s">
        <v>1399</v>
      </c>
      <c r="N19" t="s">
        <v>1400</v>
      </c>
      <c r="P19" t="str">
        <f t="shared" si="7"/>
        <v>Johnson, Keon</v>
      </c>
      <c r="Q19" t="str">
        <f>VLOOKUP(P19,Players!$B:$E,4,0)</f>
        <v>SG</v>
      </c>
      <c r="S19" s="2" t="str">
        <f t="shared" si="0"/>
        <v>Keon Johnson</v>
      </c>
      <c r="T19" s="2" t="str">
        <f t="shared" si="1"/>
        <v>POR</v>
      </c>
      <c r="U19" s="2">
        <f t="shared" si="2"/>
        <v>20</v>
      </c>
      <c r="V19" s="2" t="str">
        <f t="shared" si="3"/>
        <v>6-3</v>
      </c>
      <c r="W19" s="2">
        <f t="shared" si="4"/>
        <v>185</v>
      </c>
      <c r="X19" s="2" t="str">
        <f t="shared" si="5"/>
        <v>SG</v>
      </c>
    </row>
    <row r="20" spans="2:24" x14ac:dyDescent="0.3">
      <c r="B20" s="172" t="s">
        <v>260</v>
      </c>
      <c r="C20" s="2" t="s">
        <v>135</v>
      </c>
      <c r="D20" s="2">
        <v>26</v>
      </c>
      <c r="E20" s="163" t="s">
        <v>777</v>
      </c>
      <c r="F20" s="2">
        <v>206</v>
      </c>
      <c r="G20" t="str">
        <f t="shared" si="6"/>
        <v>SG</v>
      </c>
      <c r="M20" t="s">
        <v>1946</v>
      </c>
      <c r="N20" t="s">
        <v>1573</v>
      </c>
      <c r="P20" t="str">
        <f t="shared" si="7"/>
        <v>Kennard, Luke</v>
      </c>
      <c r="Q20" t="str">
        <f>VLOOKUP(P20,Players!$B:$E,4,0)</f>
        <v>SG</v>
      </c>
      <c r="S20" s="2" t="str">
        <f t="shared" si="0"/>
        <v>Luke Kennard</v>
      </c>
      <c r="T20" s="2" t="str">
        <f t="shared" si="1"/>
        <v>LAC</v>
      </c>
      <c r="U20" s="2">
        <f t="shared" si="2"/>
        <v>26</v>
      </c>
      <c r="V20" s="2" t="str">
        <f t="shared" si="3"/>
        <v>6-5</v>
      </c>
      <c r="W20" s="2">
        <f t="shared" si="4"/>
        <v>206</v>
      </c>
      <c r="X20" s="2" t="str">
        <f t="shared" si="5"/>
        <v>SG</v>
      </c>
    </row>
    <row r="21" spans="2:24" x14ac:dyDescent="0.3">
      <c r="B21" s="172" t="s">
        <v>197</v>
      </c>
      <c r="C21" s="2" t="s">
        <v>135</v>
      </c>
      <c r="D21" s="2">
        <v>33</v>
      </c>
      <c r="E21" s="163" t="s">
        <v>774</v>
      </c>
      <c r="F21" s="2">
        <v>218</v>
      </c>
      <c r="G21" t="str">
        <f t="shared" si="6"/>
        <v>SF</v>
      </c>
      <c r="M21" t="s">
        <v>1906</v>
      </c>
      <c r="N21" t="s">
        <v>1505</v>
      </c>
      <c r="O21" t="s">
        <v>2168</v>
      </c>
      <c r="P21" t="str">
        <f t="shared" si="7"/>
        <v>Morris Sr., Marcus</v>
      </c>
      <c r="Q21" t="str">
        <f>VLOOKUP(P21,Players!$B:$E,4,0)</f>
        <v>SF</v>
      </c>
      <c r="S21" s="2" t="str">
        <f t="shared" si="0"/>
        <v>Marcus Morris Sr.</v>
      </c>
      <c r="T21" s="2" t="str">
        <f t="shared" si="1"/>
        <v>LAC</v>
      </c>
      <c r="U21" s="2">
        <f t="shared" si="2"/>
        <v>33</v>
      </c>
      <c r="V21" s="2" t="str">
        <f t="shared" si="3"/>
        <v>6-8</v>
      </c>
      <c r="W21" s="2">
        <f t="shared" si="4"/>
        <v>218</v>
      </c>
      <c r="X21" s="2" t="str">
        <f t="shared" si="5"/>
        <v>SF</v>
      </c>
    </row>
    <row r="22" spans="2:24" x14ac:dyDescent="0.3">
      <c r="B22" s="172" t="s">
        <v>456</v>
      </c>
      <c r="C22" s="2" t="s">
        <v>135</v>
      </c>
      <c r="D22" s="2">
        <v>23</v>
      </c>
      <c r="E22" s="163" t="s">
        <v>783</v>
      </c>
      <c r="F22" s="2">
        <v>245</v>
      </c>
      <c r="G22" t="str">
        <f t="shared" si="6"/>
        <v>C</v>
      </c>
      <c r="M22" t="s">
        <v>1959</v>
      </c>
      <c r="N22" t="s">
        <v>1380</v>
      </c>
      <c r="P22" t="str">
        <f t="shared" si="7"/>
        <v>Brown, Moses</v>
      </c>
      <c r="Q22" t="str">
        <f>VLOOKUP(P22,Players!$B:$E,4,0)</f>
        <v>C</v>
      </c>
      <c r="S22" s="2" t="str">
        <f t="shared" si="0"/>
        <v>Moses Brown</v>
      </c>
      <c r="T22" s="2" t="str">
        <f t="shared" si="1"/>
        <v>LAC</v>
      </c>
      <c r="U22" s="2">
        <f t="shared" si="2"/>
        <v>23</v>
      </c>
      <c r="V22" s="2" t="str">
        <f t="shared" si="3"/>
        <v>7-2</v>
      </c>
      <c r="W22" s="2">
        <f t="shared" si="4"/>
        <v>245</v>
      </c>
      <c r="X22" s="2" t="str">
        <f t="shared" si="5"/>
        <v>C</v>
      </c>
    </row>
    <row r="23" spans="2:24" x14ac:dyDescent="0.3">
      <c r="B23" s="172" t="s">
        <v>448</v>
      </c>
      <c r="C23" s="2" t="s">
        <v>135</v>
      </c>
      <c r="D23" s="2">
        <v>20</v>
      </c>
      <c r="E23" s="163" t="s">
        <v>776</v>
      </c>
      <c r="F23" s="2">
        <v>210</v>
      </c>
      <c r="G23" t="str">
        <f t="shared" si="6"/>
        <v>SF</v>
      </c>
      <c r="M23" t="s">
        <v>2001</v>
      </c>
      <c r="N23" t="s">
        <v>1641</v>
      </c>
      <c r="P23" t="str">
        <f t="shared" si="7"/>
        <v>Diabate, Moussa</v>
      </c>
      <c r="Q23" t="str">
        <f>VLOOKUP(P23,Players!$B:$E,4,0)</f>
        <v>SF</v>
      </c>
      <c r="S23" s="2" t="str">
        <f t="shared" si="0"/>
        <v>Moussa Diabate</v>
      </c>
      <c r="T23" s="2" t="str">
        <f t="shared" si="1"/>
        <v>LAC</v>
      </c>
      <c r="U23" s="2">
        <f t="shared" si="2"/>
        <v>20</v>
      </c>
      <c r="V23" s="2" t="str">
        <f t="shared" si="3"/>
        <v>6-10</v>
      </c>
      <c r="W23" s="2">
        <f t="shared" si="4"/>
        <v>210</v>
      </c>
      <c r="X23" s="2" t="str">
        <f t="shared" si="5"/>
        <v>SF</v>
      </c>
    </row>
    <row r="24" spans="2:24" x14ac:dyDescent="0.3">
      <c r="B24" s="172" t="s">
        <v>333</v>
      </c>
      <c r="C24" s="2" t="s">
        <v>96</v>
      </c>
      <c r="D24" s="2">
        <v>22</v>
      </c>
      <c r="E24" s="163" t="s">
        <v>777</v>
      </c>
      <c r="F24" s="2">
        <v>220</v>
      </c>
      <c r="G24" t="str">
        <f t="shared" si="6"/>
        <v>SF</v>
      </c>
      <c r="M24" t="s">
        <v>1411</v>
      </c>
      <c r="N24" t="s">
        <v>1412</v>
      </c>
      <c r="P24" t="str">
        <f t="shared" si="7"/>
        <v>Little, Nassir</v>
      </c>
      <c r="Q24" t="str">
        <f>VLOOKUP(P24,Players!$B:$E,4,0)</f>
        <v>SF</v>
      </c>
      <c r="S24" s="2" t="str">
        <f t="shared" si="0"/>
        <v>Nassir Little</v>
      </c>
      <c r="T24" s="2" t="str">
        <f t="shared" si="1"/>
        <v>POR</v>
      </c>
      <c r="U24" s="2">
        <f t="shared" si="2"/>
        <v>22</v>
      </c>
      <c r="V24" s="2" t="str">
        <f t="shared" si="3"/>
        <v>6-5</v>
      </c>
      <c r="W24" s="2">
        <f t="shared" si="4"/>
        <v>220</v>
      </c>
      <c r="X24" s="2" t="str">
        <f t="shared" si="5"/>
        <v>SF</v>
      </c>
    </row>
    <row r="25" spans="2:24" x14ac:dyDescent="0.3">
      <c r="B25" s="172" t="s">
        <v>358</v>
      </c>
      <c r="C25" s="2" t="s">
        <v>135</v>
      </c>
      <c r="D25" s="2">
        <v>33</v>
      </c>
      <c r="E25" s="163" t="s">
        <v>774</v>
      </c>
      <c r="F25" s="2">
        <v>230</v>
      </c>
      <c r="G25" t="str">
        <f t="shared" si="6"/>
        <v>PF</v>
      </c>
      <c r="M25" t="s">
        <v>2069</v>
      </c>
      <c r="N25" t="s">
        <v>1719</v>
      </c>
      <c r="P25" t="str">
        <f t="shared" si="7"/>
        <v>Batum, Nicolas</v>
      </c>
      <c r="Q25" t="str">
        <f>VLOOKUP(P25,Players!$B:$E,4,0)</f>
        <v>PF</v>
      </c>
      <c r="S25" s="2" t="str">
        <f t="shared" si="0"/>
        <v>Nicolas Batum</v>
      </c>
      <c r="T25" s="2" t="str">
        <f t="shared" si="1"/>
        <v>LAC</v>
      </c>
      <c r="U25" s="2">
        <f t="shared" si="2"/>
        <v>33</v>
      </c>
      <c r="V25" s="2" t="str">
        <f t="shared" si="3"/>
        <v>6-8</v>
      </c>
      <c r="W25" s="2">
        <f t="shared" si="4"/>
        <v>230</v>
      </c>
      <c r="X25" s="2" t="str">
        <f t="shared" si="5"/>
        <v>PF</v>
      </c>
    </row>
    <row r="26" spans="2:24" x14ac:dyDescent="0.3">
      <c r="B26" s="172" t="s">
        <v>237</v>
      </c>
      <c r="C26" s="2" t="s">
        <v>135</v>
      </c>
      <c r="D26" s="2">
        <v>29</v>
      </c>
      <c r="E26" s="163" t="s">
        <v>785</v>
      </c>
      <c r="F26" s="2">
        <v>215</v>
      </c>
      <c r="G26" t="str">
        <f t="shared" si="6"/>
        <v>SF</v>
      </c>
      <c r="M26" t="s">
        <v>2047</v>
      </c>
      <c r="N26" t="s">
        <v>1695</v>
      </c>
      <c r="P26" t="str">
        <f t="shared" si="7"/>
        <v>Powell, Norman</v>
      </c>
      <c r="Q26" t="str">
        <f>VLOOKUP(P26,Players!$B:$E,4,0)</f>
        <v>SF</v>
      </c>
      <c r="S26" s="2" t="str">
        <f t="shared" si="0"/>
        <v>Norman Powell</v>
      </c>
      <c r="T26" s="2" t="str">
        <f t="shared" si="1"/>
        <v>LAC</v>
      </c>
      <c r="U26" s="2">
        <f t="shared" si="2"/>
        <v>29</v>
      </c>
      <c r="V26" s="2" t="str">
        <f t="shared" si="3"/>
        <v>6-4</v>
      </c>
      <c r="W26" s="2">
        <f t="shared" si="4"/>
        <v>215</v>
      </c>
      <c r="X26" s="2" t="str">
        <f t="shared" si="5"/>
        <v>SF</v>
      </c>
    </row>
    <row r="27" spans="2:24" x14ac:dyDescent="0.3">
      <c r="B27" s="172" t="s">
        <v>134</v>
      </c>
      <c r="C27" s="2" t="s">
        <v>135</v>
      </c>
      <c r="D27" s="2">
        <v>32</v>
      </c>
      <c r="E27" s="163" t="s">
        <v>774</v>
      </c>
      <c r="F27" s="2">
        <v>220</v>
      </c>
      <c r="G27" t="str">
        <f t="shared" si="6"/>
        <v>SG</v>
      </c>
      <c r="M27" t="s">
        <v>1511</v>
      </c>
      <c r="N27" t="s">
        <v>1563</v>
      </c>
      <c r="P27" t="str">
        <f t="shared" si="7"/>
        <v>George, Paul</v>
      </c>
      <c r="Q27" t="str">
        <f>VLOOKUP(P27,Players!$B:$E,4,0)</f>
        <v>SG</v>
      </c>
      <c r="S27" s="2" t="str">
        <f t="shared" si="0"/>
        <v>Paul George</v>
      </c>
      <c r="T27" s="2" t="str">
        <f t="shared" si="1"/>
        <v>LAC</v>
      </c>
      <c r="U27" s="2">
        <f t="shared" si="2"/>
        <v>32</v>
      </c>
      <c r="V27" s="2" t="str">
        <f t="shared" si="3"/>
        <v>6-8</v>
      </c>
      <c r="W27" s="2">
        <f t="shared" si="4"/>
        <v>220</v>
      </c>
      <c r="X27" s="2" t="str">
        <f t="shared" si="5"/>
        <v>SG</v>
      </c>
    </row>
    <row r="28" spans="2:24" x14ac:dyDescent="0.3">
      <c r="B28" s="172" t="s">
        <v>261</v>
      </c>
      <c r="C28" s="2" t="s">
        <v>135</v>
      </c>
      <c r="D28" s="2">
        <v>32</v>
      </c>
      <c r="E28" s="163" t="s">
        <v>787</v>
      </c>
      <c r="F28" s="2">
        <v>208</v>
      </c>
      <c r="G28" t="str">
        <f t="shared" si="6"/>
        <v>PG</v>
      </c>
      <c r="M28" t="s">
        <v>1872</v>
      </c>
      <c r="N28" t="s">
        <v>1484</v>
      </c>
      <c r="P28" t="str">
        <f t="shared" si="7"/>
        <v>Jackson, Reggie</v>
      </c>
      <c r="Q28" t="str">
        <f>VLOOKUP(P28,Players!$B:$E,4,0)</f>
        <v>PG</v>
      </c>
      <c r="S28" s="2" t="str">
        <f t="shared" si="0"/>
        <v>Reggie Jackson</v>
      </c>
      <c r="T28" s="2" t="str">
        <f t="shared" si="1"/>
        <v>LAC</v>
      </c>
      <c r="U28" s="2">
        <f t="shared" si="2"/>
        <v>32</v>
      </c>
      <c r="V28" s="2" t="str">
        <f t="shared" si="3"/>
        <v>6-2</v>
      </c>
      <c r="W28" s="2">
        <f t="shared" si="4"/>
        <v>208</v>
      </c>
      <c r="X28" s="2" t="str">
        <f t="shared" si="5"/>
        <v>PG</v>
      </c>
    </row>
    <row r="29" spans="2:24" x14ac:dyDescent="0.3">
      <c r="B29" s="172" t="s">
        <v>338</v>
      </c>
      <c r="C29" s="2" t="s">
        <v>135</v>
      </c>
      <c r="D29" s="2">
        <v>31</v>
      </c>
      <c r="E29" s="163" t="s">
        <v>780</v>
      </c>
      <c r="F29" s="2">
        <v>209</v>
      </c>
      <c r="G29" t="str">
        <f t="shared" si="6"/>
        <v>PF</v>
      </c>
      <c r="M29" t="s">
        <v>2071</v>
      </c>
      <c r="N29" t="s">
        <v>1726</v>
      </c>
      <c r="P29" t="str">
        <f t="shared" si="7"/>
        <v>Covington, Robert</v>
      </c>
      <c r="Q29" t="str">
        <f>VLOOKUP(P29,Players!$B:$E,4,0)</f>
        <v>PF</v>
      </c>
      <c r="S29" s="2" t="str">
        <f t="shared" si="0"/>
        <v>Robert Covington</v>
      </c>
      <c r="T29" s="2" t="str">
        <f t="shared" si="1"/>
        <v>LAC</v>
      </c>
      <c r="U29" s="2">
        <f t="shared" si="2"/>
        <v>31</v>
      </c>
      <c r="V29" s="2" t="str">
        <f t="shared" si="3"/>
        <v>6-7</v>
      </c>
      <c r="W29" s="2">
        <f t="shared" si="4"/>
        <v>209</v>
      </c>
      <c r="X29" s="2" t="str">
        <f t="shared" si="5"/>
        <v>PF</v>
      </c>
    </row>
    <row r="30" spans="2:24" x14ac:dyDescent="0.3">
      <c r="B30" s="172" t="s">
        <v>255</v>
      </c>
      <c r="C30" s="2" t="s">
        <v>96</v>
      </c>
      <c r="D30" s="2">
        <v>19</v>
      </c>
      <c r="E30" s="163" t="s">
        <v>777</v>
      </c>
      <c r="F30" s="2">
        <v>200</v>
      </c>
      <c r="G30" t="str">
        <f t="shared" si="6"/>
        <v>SG</v>
      </c>
      <c r="M30" t="s">
        <v>1419</v>
      </c>
      <c r="N30" t="s">
        <v>1420</v>
      </c>
      <c r="P30" t="str">
        <f t="shared" si="7"/>
        <v>Sharpe, Shaedon</v>
      </c>
      <c r="Q30" t="str">
        <f>VLOOKUP(P30,Players!$B:$E,4,0)</f>
        <v>SG</v>
      </c>
      <c r="S30" s="2" t="str">
        <f t="shared" si="0"/>
        <v>Shaedon Sharpe</v>
      </c>
      <c r="T30" s="2" t="str">
        <f t="shared" si="1"/>
        <v>POR</v>
      </c>
      <c r="U30" s="2">
        <f t="shared" si="2"/>
        <v>19</v>
      </c>
      <c r="V30" s="2" t="str">
        <f t="shared" si="3"/>
        <v>6-5</v>
      </c>
      <c r="W30" s="2">
        <f t="shared" si="4"/>
        <v>200</v>
      </c>
      <c r="X30" s="2" t="str">
        <f t="shared" si="5"/>
        <v>SG</v>
      </c>
    </row>
    <row r="31" spans="2:24" x14ac:dyDescent="0.3">
      <c r="B31" s="172" t="s">
        <v>325</v>
      </c>
      <c r="C31" s="2" t="s">
        <v>135</v>
      </c>
      <c r="D31" s="2">
        <v>26</v>
      </c>
      <c r="E31" s="163" t="s">
        <v>777</v>
      </c>
      <c r="F31" s="2">
        <v>215</v>
      </c>
      <c r="G31" t="str">
        <f t="shared" si="6"/>
        <v>SG</v>
      </c>
      <c r="M31" t="s">
        <v>1952</v>
      </c>
      <c r="N31" t="s">
        <v>1495</v>
      </c>
      <c r="P31" t="str">
        <f t="shared" si="7"/>
        <v>Mann, Terance</v>
      </c>
      <c r="Q31" t="str">
        <f>VLOOKUP(P31,Players!$B:$E,4,0)</f>
        <v>SG</v>
      </c>
      <c r="S31" s="2" t="str">
        <f t="shared" si="0"/>
        <v>Terance Mann</v>
      </c>
      <c r="T31" s="2" t="str">
        <f t="shared" si="1"/>
        <v>LAC</v>
      </c>
      <c r="U31" s="2">
        <f t="shared" si="2"/>
        <v>26</v>
      </c>
      <c r="V31" s="2" t="str">
        <f t="shared" si="3"/>
        <v>6-5</v>
      </c>
      <c r="W31" s="2">
        <f t="shared" si="4"/>
        <v>215</v>
      </c>
      <c r="X31" s="2" t="str">
        <f t="shared" si="5"/>
        <v>SG</v>
      </c>
    </row>
    <row r="32" spans="2:24" x14ac:dyDescent="0.3">
      <c r="B32" s="172" t="s">
        <v>559</v>
      </c>
      <c r="C32" s="2" t="s">
        <v>96</v>
      </c>
      <c r="D32" s="2">
        <v>22</v>
      </c>
      <c r="E32" s="163" t="s">
        <v>774</v>
      </c>
      <c r="F32" s="2">
        <v>237</v>
      </c>
      <c r="G32" t="str">
        <f t="shared" si="6"/>
        <v>PF</v>
      </c>
      <c r="M32" t="s">
        <v>1425</v>
      </c>
      <c r="N32" t="s">
        <v>1426</v>
      </c>
      <c r="P32" t="str">
        <f t="shared" si="7"/>
        <v>Watford, Trendon</v>
      </c>
      <c r="Q32" t="str">
        <f>VLOOKUP(P32,Players!$B:$E,4,0)</f>
        <v>PF</v>
      </c>
      <c r="S32" s="2" t="str">
        <f t="shared" si="0"/>
        <v>Trendon Watford</v>
      </c>
      <c r="T32" s="2" t="str">
        <f t="shared" si="1"/>
        <v>POR</v>
      </c>
      <c r="U32" s="2">
        <f t="shared" si="2"/>
        <v>22</v>
      </c>
      <c r="V32" s="2" t="str">
        <f t="shared" si="3"/>
        <v>6-8</v>
      </c>
      <c r="W32" s="2">
        <f t="shared" si="4"/>
        <v>237</v>
      </c>
      <c r="X32" s="2" t="str">
        <f t="shared" si="5"/>
        <v>PF</v>
      </c>
    </row>
    <row r="33" spans="2:2" x14ac:dyDescent="0.3">
      <c r="B33" s="172"/>
    </row>
    <row r="34" spans="2:2" x14ac:dyDescent="0.3">
      <c r="B34" s="172"/>
    </row>
    <row r="35" spans="2:2" x14ac:dyDescent="0.3">
      <c r="B35" s="172"/>
    </row>
    <row r="36" spans="2:2" x14ac:dyDescent="0.3">
      <c r="B36" s="172"/>
    </row>
    <row r="37" spans="2:2" x14ac:dyDescent="0.3">
      <c r="B37" s="172"/>
    </row>
    <row r="38" spans="2:2" x14ac:dyDescent="0.3">
      <c r="B38" s="172"/>
    </row>
    <row r="39" spans="2:2" x14ac:dyDescent="0.3">
      <c r="B39" s="172"/>
    </row>
    <row r="40" spans="2:2" x14ac:dyDescent="0.3">
      <c r="B40" s="172"/>
    </row>
    <row r="41" spans="2:2" x14ac:dyDescent="0.3">
      <c r="B41" s="172"/>
    </row>
    <row r="42" spans="2:2" x14ac:dyDescent="0.3">
      <c r="B42" s="172"/>
    </row>
    <row r="43" spans="2:2" x14ac:dyDescent="0.3">
      <c r="B43" s="172"/>
    </row>
    <row r="44" spans="2:2" x14ac:dyDescent="0.3">
      <c r="B44" s="172"/>
    </row>
    <row r="45" spans="2:2" x14ac:dyDescent="0.3">
      <c r="B45" s="172"/>
    </row>
    <row r="46" spans="2:2" x14ac:dyDescent="0.3">
      <c r="B46" s="172"/>
    </row>
    <row r="47" spans="2:2" x14ac:dyDescent="0.3">
      <c r="B47" s="172"/>
    </row>
    <row r="48" spans="2:2" x14ac:dyDescent="0.3">
      <c r="B48" s="172"/>
    </row>
    <row r="49" spans="2:2" x14ac:dyDescent="0.3">
      <c r="B49" s="172"/>
    </row>
    <row r="50" spans="2:2" ht="15" thickBot="1" x14ac:dyDescent="0.35">
      <c r="B50" s="173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BD062-BF51-467E-87AF-19D200519849}">
  <sheetPr codeName="Sheet11"/>
  <dimension ref="B1:I809"/>
  <sheetViews>
    <sheetView topLeftCell="A756" workbookViewId="0">
      <selection activeCell="H750" sqref="H750"/>
    </sheetView>
  </sheetViews>
  <sheetFormatPr defaultRowHeight="14.4" x14ac:dyDescent="0.3"/>
  <cols>
    <col min="2" max="2" width="23" bestFit="1" customWidth="1"/>
    <col min="3" max="4" width="23.21875" bestFit="1" customWidth="1"/>
    <col min="7" max="7" width="23" bestFit="1" customWidth="1"/>
    <col min="9" max="9" width="24" bestFit="1" customWidth="1"/>
  </cols>
  <sheetData>
    <row r="1" spans="2:9" x14ac:dyDescent="0.3">
      <c r="G1" t="s">
        <v>506</v>
      </c>
    </row>
    <row r="2" spans="2:9" x14ac:dyDescent="0.3">
      <c r="B2" t="s">
        <v>506</v>
      </c>
      <c r="G2" t="s">
        <v>796</v>
      </c>
    </row>
    <row r="3" spans="2:9" x14ac:dyDescent="0.3">
      <c r="B3" t="s">
        <v>796</v>
      </c>
      <c r="C3" t="s">
        <v>531</v>
      </c>
      <c r="D3" t="s">
        <v>597</v>
      </c>
      <c r="E3" t="s">
        <v>970</v>
      </c>
      <c r="G3" t="s">
        <v>1416</v>
      </c>
      <c r="H3" t="s">
        <v>1415</v>
      </c>
      <c r="I3" t="str">
        <f>H3 &amp; " " &amp;  G3</f>
        <v>Ochai Agbaji</v>
      </c>
    </row>
    <row r="4" spans="2:9" x14ac:dyDescent="0.3">
      <c r="B4" t="s">
        <v>797</v>
      </c>
      <c r="C4" t="s">
        <v>798</v>
      </c>
      <c r="D4" t="s">
        <v>631</v>
      </c>
      <c r="E4" t="s">
        <v>971</v>
      </c>
      <c r="G4" t="s">
        <v>1432</v>
      </c>
      <c r="H4" t="s">
        <v>1826</v>
      </c>
      <c r="I4" t="str">
        <f t="shared" ref="I4:I67" si="0">H4 &amp; " " &amp;  G4</f>
        <v>Jose Alvarado</v>
      </c>
    </row>
    <row r="5" spans="2:9" x14ac:dyDescent="0.3">
      <c r="B5" t="s">
        <v>799</v>
      </c>
      <c r="C5" t="s">
        <v>800</v>
      </c>
      <c r="D5" t="s">
        <v>729</v>
      </c>
      <c r="E5" t="s">
        <v>971</v>
      </c>
      <c r="G5" t="s">
        <v>1433</v>
      </c>
      <c r="H5" t="s">
        <v>1827</v>
      </c>
      <c r="I5" t="str">
        <f t="shared" si="0"/>
        <v>Cole Anthony</v>
      </c>
    </row>
    <row r="6" spans="2:9" x14ac:dyDescent="0.3">
      <c r="B6" t="s">
        <v>801</v>
      </c>
      <c r="C6" t="s">
        <v>802</v>
      </c>
      <c r="D6" t="s">
        <v>659</v>
      </c>
      <c r="E6" t="s">
        <v>971</v>
      </c>
      <c r="G6" t="s">
        <v>1434</v>
      </c>
      <c r="H6" t="s">
        <v>1697</v>
      </c>
      <c r="I6" t="str">
        <f t="shared" si="0"/>
        <v>Ryan Arcidiacono</v>
      </c>
    </row>
    <row r="7" spans="2:9" x14ac:dyDescent="0.3">
      <c r="B7" t="s">
        <v>803</v>
      </c>
      <c r="C7" t="s">
        <v>804</v>
      </c>
      <c r="D7" t="s">
        <v>691</v>
      </c>
      <c r="E7" t="s">
        <v>971</v>
      </c>
      <c r="G7" t="s">
        <v>805</v>
      </c>
      <c r="I7" t="str">
        <f t="shared" si="0"/>
        <v xml:space="preserve"> B</v>
      </c>
    </row>
    <row r="8" spans="2:9" x14ac:dyDescent="0.3">
      <c r="B8" t="s">
        <v>805</v>
      </c>
      <c r="E8" t="s">
        <v>971</v>
      </c>
      <c r="G8" t="s">
        <v>796</v>
      </c>
      <c r="I8" t="str">
        <f t="shared" si="0"/>
        <v xml:space="preserve"> NAME</v>
      </c>
    </row>
    <row r="9" spans="2:9" x14ac:dyDescent="0.3">
      <c r="B9" t="s">
        <v>796</v>
      </c>
      <c r="C9" t="s">
        <v>531</v>
      </c>
      <c r="D9" t="s">
        <v>597</v>
      </c>
      <c r="E9" t="s">
        <v>971</v>
      </c>
      <c r="G9" t="s">
        <v>1435</v>
      </c>
      <c r="H9" t="s">
        <v>1828</v>
      </c>
      <c r="I9" t="str">
        <f t="shared" si="0"/>
        <v>LaMelo Ball</v>
      </c>
    </row>
    <row r="10" spans="2:9" x14ac:dyDescent="0.3">
      <c r="B10" t="s">
        <v>806</v>
      </c>
      <c r="C10" t="s">
        <v>807</v>
      </c>
      <c r="E10" t="s">
        <v>971</v>
      </c>
      <c r="G10" t="s">
        <v>1435</v>
      </c>
      <c r="H10" t="s">
        <v>1829</v>
      </c>
      <c r="I10" t="str">
        <f t="shared" si="0"/>
        <v>Lonzo Ball</v>
      </c>
    </row>
    <row r="11" spans="2:9" x14ac:dyDescent="0.3">
      <c r="B11" t="s">
        <v>808</v>
      </c>
      <c r="C11" t="s">
        <v>809</v>
      </c>
      <c r="D11" t="s">
        <v>615</v>
      </c>
      <c r="E11" t="s">
        <v>971</v>
      </c>
      <c r="G11" t="s">
        <v>1436</v>
      </c>
      <c r="H11" t="s">
        <v>1830</v>
      </c>
      <c r="I11" t="str">
        <f t="shared" si="0"/>
        <v>Dalano Banton</v>
      </c>
    </row>
    <row r="12" spans="2:9" x14ac:dyDescent="0.3">
      <c r="B12" t="s">
        <v>810</v>
      </c>
      <c r="C12" t="s">
        <v>811</v>
      </c>
      <c r="D12" t="s">
        <v>650</v>
      </c>
      <c r="E12" t="s">
        <v>971</v>
      </c>
      <c r="G12" t="s">
        <v>1437</v>
      </c>
      <c r="H12" t="s">
        <v>1831</v>
      </c>
      <c r="I12" t="str">
        <f t="shared" si="0"/>
        <v>MarJon Beauchamp</v>
      </c>
    </row>
    <row r="13" spans="2:9" x14ac:dyDescent="0.3">
      <c r="B13" t="s">
        <v>812</v>
      </c>
      <c r="C13" t="s">
        <v>813</v>
      </c>
      <c r="E13" t="s">
        <v>971</v>
      </c>
      <c r="G13" t="s">
        <v>1438</v>
      </c>
      <c r="H13" t="s">
        <v>1832</v>
      </c>
      <c r="I13" t="str">
        <f t="shared" si="0"/>
        <v>Patrick Beverley</v>
      </c>
    </row>
    <row r="14" spans="2:9" x14ac:dyDescent="0.3">
      <c r="B14" t="s">
        <v>814</v>
      </c>
      <c r="C14" t="s">
        <v>815</v>
      </c>
      <c r="D14" t="s">
        <v>642</v>
      </c>
      <c r="E14" t="s">
        <v>971</v>
      </c>
      <c r="G14" t="s">
        <v>1439</v>
      </c>
      <c r="H14" t="s">
        <v>1833</v>
      </c>
      <c r="I14" t="str">
        <f t="shared" si="0"/>
        <v>Buddy Boeheim</v>
      </c>
    </row>
    <row r="15" spans="2:9" x14ac:dyDescent="0.3">
      <c r="B15" t="s">
        <v>816</v>
      </c>
      <c r="C15" t="s">
        <v>817</v>
      </c>
      <c r="D15" t="s">
        <v>652</v>
      </c>
      <c r="E15" t="s">
        <v>971</v>
      </c>
      <c r="G15" t="s">
        <v>1440</v>
      </c>
      <c r="H15" t="s">
        <v>1834</v>
      </c>
      <c r="I15" t="str">
        <f t="shared" si="0"/>
        <v>Malaki Branham</v>
      </c>
    </row>
    <row r="16" spans="2:9" x14ac:dyDescent="0.3">
      <c r="B16" t="s">
        <v>818</v>
      </c>
      <c r="C16" t="s">
        <v>819</v>
      </c>
      <c r="D16" t="s">
        <v>673</v>
      </c>
      <c r="E16" t="s">
        <v>971</v>
      </c>
      <c r="G16" t="s">
        <v>1441</v>
      </c>
      <c r="H16" t="s">
        <v>1835</v>
      </c>
      <c r="I16" t="str">
        <f t="shared" si="0"/>
        <v>Christian Braun</v>
      </c>
    </row>
    <row r="17" spans="2:9" x14ac:dyDescent="0.3">
      <c r="B17" t="s">
        <v>820</v>
      </c>
      <c r="C17" t="s">
        <v>821</v>
      </c>
      <c r="D17" t="s">
        <v>631</v>
      </c>
      <c r="E17" t="s">
        <v>971</v>
      </c>
      <c r="G17" t="s">
        <v>1442</v>
      </c>
      <c r="H17" t="s">
        <v>1836</v>
      </c>
      <c r="I17" t="str">
        <f t="shared" si="0"/>
        <v>Malcolm Brogdon</v>
      </c>
    </row>
    <row r="18" spans="2:9" x14ac:dyDescent="0.3">
      <c r="B18" t="s">
        <v>822</v>
      </c>
      <c r="C18" t="s">
        <v>823</v>
      </c>
      <c r="D18" t="s">
        <v>634</v>
      </c>
      <c r="E18" t="s">
        <v>971</v>
      </c>
      <c r="G18" t="s">
        <v>1443</v>
      </c>
      <c r="H18" t="s">
        <v>1837</v>
      </c>
      <c r="I18" t="str">
        <f t="shared" si="0"/>
        <v>Jalen Brunson</v>
      </c>
    </row>
    <row r="19" spans="2:9" x14ac:dyDescent="0.3">
      <c r="B19" t="s">
        <v>824</v>
      </c>
      <c r="C19" t="s">
        <v>804</v>
      </c>
      <c r="D19" t="s">
        <v>691</v>
      </c>
      <c r="E19" t="s">
        <v>971</v>
      </c>
      <c r="G19" t="s">
        <v>825</v>
      </c>
      <c r="I19" t="str">
        <f t="shared" si="0"/>
        <v xml:space="preserve"> C</v>
      </c>
    </row>
    <row r="20" spans="2:9" x14ac:dyDescent="0.3">
      <c r="B20" t="s">
        <v>825</v>
      </c>
      <c r="E20" t="s">
        <v>971</v>
      </c>
      <c r="G20" t="s">
        <v>796</v>
      </c>
      <c r="I20" t="str">
        <f t="shared" si="0"/>
        <v xml:space="preserve"> NAME</v>
      </c>
    </row>
    <row r="21" spans="2:9" x14ac:dyDescent="0.3">
      <c r="B21" t="s">
        <v>796</v>
      </c>
      <c r="C21" t="s">
        <v>531</v>
      </c>
      <c r="D21" t="s">
        <v>597</v>
      </c>
      <c r="E21" t="s">
        <v>971</v>
      </c>
      <c r="G21" t="s">
        <v>1444</v>
      </c>
      <c r="H21" t="s">
        <v>1838</v>
      </c>
      <c r="I21" t="str">
        <f t="shared" si="0"/>
        <v>Facundo Campazzo</v>
      </c>
    </row>
    <row r="22" spans="2:9" x14ac:dyDescent="0.3">
      <c r="B22" t="s">
        <v>826</v>
      </c>
      <c r="C22" t="s">
        <v>827</v>
      </c>
      <c r="E22" t="s">
        <v>971</v>
      </c>
      <c r="G22" t="s">
        <v>1445</v>
      </c>
      <c r="H22" t="s">
        <v>1839</v>
      </c>
      <c r="I22" t="str">
        <f t="shared" si="0"/>
        <v>Jevon Carter</v>
      </c>
    </row>
    <row r="23" spans="2:9" x14ac:dyDescent="0.3">
      <c r="B23" t="s">
        <v>828</v>
      </c>
      <c r="C23" t="s">
        <v>813</v>
      </c>
      <c r="D23" t="s">
        <v>723</v>
      </c>
      <c r="E23" t="s">
        <v>971</v>
      </c>
      <c r="G23" t="s">
        <v>1446</v>
      </c>
      <c r="H23" t="s">
        <v>1840</v>
      </c>
      <c r="I23" t="str">
        <f t="shared" si="0"/>
        <v>Kennedy Chandler</v>
      </c>
    </row>
    <row r="24" spans="2:9" x14ac:dyDescent="0.3">
      <c r="B24" t="s">
        <v>829</v>
      </c>
      <c r="C24" t="s">
        <v>830</v>
      </c>
      <c r="D24" t="s">
        <v>618</v>
      </c>
      <c r="E24" t="s">
        <v>971</v>
      </c>
      <c r="G24" t="s">
        <v>1447</v>
      </c>
      <c r="H24" t="s">
        <v>1841</v>
      </c>
      <c r="I24" t="str">
        <f t="shared" si="0"/>
        <v>Max Christie</v>
      </c>
    </row>
    <row r="25" spans="2:9" x14ac:dyDescent="0.3">
      <c r="B25" t="s">
        <v>831</v>
      </c>
      <c r="C25" t="s">
        <v>815</v>
      </c>
      <c r="D25" t="s">
        <v>651</v>
      </c>
      <c r="E25" t="s">
        <v>971</v>
      </c>
      <c r="G25" t="s">
        <v>1390</v>
      </c>
      <c r="H25" t="s">
        <v>1389</v>
      </c>
      <c r="I25" t="str">
        <f t="shared" si="0"/>
        <v>Jordan Clarkson</v>
      </c>
    </row>
    <row r="26" spans="2:9" x14ac:dyDescent="0.3">
      <c r="B26" t="s">
        <v>832</v>
      </c>
      <c r="C26" t="s">
        <v>798</v>
      </c>
      <c r="D26" t="s">
        <v>694</v>
      </c>
      <c r="E26" t="s">
        <v>971</v>
      </c>
      <c r="G26" t="s">
        <v>1410</v>
      </c>
      <c r="H26" t="s">
        <v>1409</v>
      </c>
      <c r="I26" t="str">
        <f t="shared" si="0"/>
        <v>Mike Conley</v>
      </c>
    </row>
    <row r="27" spans="2:9" x14ac:dyDescent="0.3">
      <c r="B27" t="s">
        <v>833</v>
      </c>
      <c r="C27" t="s">
        <v>798</v>
      </c>
      <c r="D27" t="s">
        <v>673</v>
      </c>
      <c r="E27" t="s">
        <v>971</v>
      </c>
      <c r="G27" t="s">
        <v>1448</v>
      </c>
      <c r="H27" t="s">
        <v>1842</v>
      </c>
      <c r="I27" t="str">
        <f t="shared" si="0"/>
        <v>Jarrett Culver</v>
      </c>
    </row>
    <row r="28" spans="2:9" x14ac:dyDescent="0.3">
      <c r="B28" t="s">
        <v>834</v>
      </c>
      <c r="C28" t="s">
        <v>835</v>
      </c>
      <c r="D28" t="s">
        <v>716</v>
      </c>
      <c r="E28" t="s">
        <v>971</v>
      </c>
      <c r="G28" t="s">
        <v>1449</v>
      </c>
      <c r="H28" t="s">
        <v>1843</v>
      </c>
      <c r="I28" t="str">
        <f t="shared" si="0"/>
        <v>Cade Cunningham</v>
      </c>
    </row>
    <row r="29" spans="2:9" x14ac:dyDescent="0.3">
      <c r="B29" t="s">
        <v>836</v>
      </c>
      <c r="C29" t="s">
        <v>817</v>
      </c>
      <c r="D29" t="s">
        <v>655</v>
      </c>
      <c r="E29" t="s">
        <v>971</v>
      </c>
      <c r="G29" t="s">
        <v>1450</v>
      </c>
      <c r="H29" t="s">
        <v>1844</v>
      </c>
      <c r="I29" t="str">
        <f t="shared" si="0"/>
        <v>Stephen Curry</v>
      </c>
    </row>
    <row r="30" spans="2:9" x14ac:dyDescent="0.3">
      <c r="B30" t="s">
        <v>837</v>
      </c>
      <c r="C30" t="s">
        <v>838</v>
      </c>
      <c r="D30" t="s">
        <v>765</v>
      </c>
      <c r="E30" t="s">
        <v>971</v>
      </c>
      <c r="G30" t="s">
        <v>839</v>
      </c>
      <c r="I30" t="str">
        <f t="shared" si="0"/>
        <v xml:space="preserve"> D</v>
      </c>
    </row>
    <row r="31" spans="2:9" x14ac:dyDescent="0.3">
      <c r="B31" t="s">
        <v>839</v>
      </c>
      <c r="E31" t="s">
        <v>971</v>
      </c>
      <c r="G31" t="s">
        <v>796</v>
      </c>
      <c r="I31" t="str">
        <f t="shared" si="0"/>
        <v xml:space="preserve"> NAME</v>
      </c>
    </row>
    <row r="32" spans="2:9" x14ac:dyDescent="0.3">
      <c r="B32" t="s">
        <v>796</v>
      </c>
      <c r="C32" t="s">
        <v>531</v>
      </c>
      <c r="D32" t="s">
        <v>597</v>
      </c>
      <c r="E32" t="s">
        <v>971</v>
      </c>
      <c r="G32" t="s">
        <v>1451</v>
      </c>
      <c r="H32" t="s">
        <v>1845</v>
      </c>
      <c r="I32" t="str">
        <f t="shared" si="0"/>
        <v>Dyson Daniels</v>
      </c>
    </row>
    <row r="33" spans="2:9" x14ac:dyDescent="0.3">
      <c r="B33" t="s">
        <v>840</v>
      </c>
      <c r="C33" t="s">
        <v>800</v>
      </c>
      <c r="E33" t="s">
        <v>971</v>
      </c>
      <c r="G33" t="s">
        <v>1452</v>
      </c>
      <c r="H33" t="s">
        <v>1846</v>
      </c>
      <c r="I33" t="str">
        <f t="shared" si="0"/>
        <v>Johnny Davis</v>
      </c>
    </row>
    <row r="34" spans="2:9" x14ac:dyDescent="0.3">
      <c r="B34" t="s">
        <v>841</v>
      </c>
      <c r="C34" t="s">
        <v>842</v>
      </c>
      <c r="D34" t="s">
        <v>699</v>
      </c>
      <c r="E34" t="s">
        <v>971</v>
      </c>
      <c r="G34" t="s">
        <v>1453</v>
      </c>
      <c r="H34" t="s">
        <v>1847</v>
      </c>
      <c r="I34" t="str">
        <f t="shared" si="0"/>
        <v>Matthew Dellavedova</v>
      </c>
    </row>
    <row r="35" spans="2:9" x14ac:dyDescent="0.3">
      <c r="B35" t="s">
        <v>843</v>
      </c>
      <c r="C35" t="s">
        <v>844</v>
      </c>
      <c r="D35" t="s">
        <v>845</v>
      </c>
      <c r="E35" t="s">
        <v>971</v>
      </c>
      <c r="G35" t="s">
        <v>1454</v>
      </c>
      <c r="H35" t="s">
        <v>1848</v>
      </c>
      <c r="I35" t="str">
        <f t="shared" si="0"/>
        <v>Spencer Dinwiddie</v>
      </c>
    </row>
    <row r="36" spans="2:9" x14ac:dyDescent="0.3">
      <c r="B36" t="s">
        <v>846</v>
      </c>
      <c r="C36" t="s">
        <v>827</v>
      </c>
      <c r="D36" t="s">
        <v>622</v>
      </c>
      <c r="E36" t="s">
        <v>971</v>
      </c>
      <c r="G36" t="s">
        <v>1455</v>
      </c>
      <c r="H36" t="s">
        <v>1849</v>
      </c>
      <c r="I36" t="str">
        <f t="shared" si="0"/>
        <v>Luka Doncic</v>
      </c>
    </row>
    <row r="37" spans="2:9" x14ac:dyDescent="0.3">
      <c r="B37" t="s">
        <v>847</v>
      </c>
      <c r="C37" t="s">
        <v>827</v>
      </c>
      <c r="E37" t="s">
        <v>971</v>
      </c>
      <c r="G37" t="s">
        <v>1456</v>
      </c>
      <c r="H37" t="s">
        <v>1850</v>
      </c>
      <c r="I37" t="str">
        <f t="shared" si="0"/>
        <v>Tyler Dorsey</v>
      </c>
    </row>
    <row r="38" spans="2:9" x14ac:dyDescent="0.3">
      <c r="B38" t="s">
        <v>848</v>
      </c>
      <c r="C38" t="s">
        <v>827</v>
      </c>
      <c r="D38" t="s">
        <v>644</v>
      </c>
      <c r="E38" t="s">
        <v>971</v>
      </c>
      <c r="G38" t="s">
        <v>1457</v>
      </c>
      <c r="H38" t="s">
        <v>1851</v>
      </c>
      <c r="I38" t="str">
        <f t="shared" si="0"/>
        <v>Jeff Dowtin Jr.</v>
      </c>
    </row>
    <row r="39" spans="2:9" x14ac:dyDescent="0.3">
      <c r="B39" t="s">
        <v>849</v>
      </c>
      <c r="C39" t="s">
        <v>811</v>
      </c>
      <c r="D39" t="s">
        <v>720</v>
      </c>
      <c r="E39" t="s">
        <v>971</v>
      </c>
      <c r="G39" t="s">
        <v>1458</v>
      </c>
      <c r="H39" t="s">
        <v>1852</v>
      </c>
      <c r="I39" t="str">
        <f t="shared" si="0"/>
        <v>Goran Dragic</v>
      </c>
    </row>
    <row r="40" spans="2:9" x14ac:dyDescent="0.3">
      <c r="B40" t="s">
        <v>850</v>
      </c>
      <c r="C40" t="s">
        <v>809</v>
      </c>
      <c r="E40" t="s">
        <v>971</v>
      </c>
      <c r="G40" t="s">
        <v>851</v>
      </c>
      <c r="I40" t="str">
        <f t="shared" si="0"/>
        <v xml:space="preserve"> E</v>
      </c>
    </row>
    <row r="41" spans="2:9" x14ac:dyDescent="0.3">
      <c r="B41" t="s">
        <v>851</v>
      </c>
      <c r="E41" t="s">
        <v>971</v>
      </c>
      <c r="G41" t="s">
        <v>796</v>
      </c>
      <c r="I41" t="str">
        <f t="shared" si="0"/>
        <v xml:space="preserve"> NAME</v>
      </c>
    </row>
    <row r="42" spans="2:9" x14ac:dyDescent="0.3">
      <c r="B42" t="s">
        <v>796</v>
      </c>
      <c r="C42" t="s">
        <v>531</v>
      </c>
      <c r="D42" t="s">
        <v>597</v>
      </c>
      <c r="E42" t="s">
        <v>971</v>
      </c>
      <c r="G42" t="s">
        <v>1459</v>
      </c>
      <c r="H42" t="s">
        <v>1399</v>
      </c>
      <c r="I42" t="str">
        <f t="shared" si="0"/>
        <v>Keon Ellis</v>
      </c>
    </row>
    <row r="43" spans="2:9" x14ac:dyDescent="0.3">
      <c r="B43" t="s">
        <v>852</v>
      </c>
      <c r="C43" t="s">
        <v>844</v>
      </c>
      <c r="D43" t="s">
        <v>671</v>
      </c>
      <c r="E43" t="s">
        <v>971</v>
      </c>
      <c r="G43" t="s">
        <v>853</v>
      </c>
      <c r="I43" t="str">
        <f t="shared" si="0"/>
        <v xml:space="preserve"> F</v>
      </c>
    </row>
    <row r="44" spans="2:9" x14ac:dyDescent="0.3">
      <c r="B44" t="s">
        <v>853</v>
      </c>
      <c r="E44" t="s">
        <v>971</v>
      </c>
      <c r="G44" t="s">
        <v>796</v>
      </c>
      <c r="I44" t="str">
        <f t="shared" si="0"/>
        <v xml:space="preserve"> NAME</v>
      </c>
    </row>
    <row r="45" spans="2:9" x14ac:dyDescent="0.3">
      <c r="B45" t="s">
        <v>796</v>
      </c>
      <c r="C45" t="s">
        <v>531</v>
      </c>
      <c r="D45" t="s">
        <v>597</v>
      </c>
      <c r="E45" t="s">
        <v>971</v>
      </c>
      <c r="G45" t="s">
        <v>1460</v>
      </c>
      <c r="H45" t="s">
        <v>1853</v>
      </c>
      <c r="I45" t="str">
        <f t="shared" si="0"/>
        <v>Malachi Flynn</v>
      </c>
    </row>
    <row r="46" spans="2:9" x14ac:dyDescent="0.3">
      <c r="B46" t="s">
        <v>854</v>
      </c>
      <c r="C46" t="s">
        <v>811</v>
      </c>
      <c r="D46" t="s">
        <v>712</v>
      </c>
      <c r="E46" t="s">
        <v>971</v>
      </c>
      <c r="G46" t="s">
        <v>1461</v>
      </c>
      <c r="H46" t="s">
        <v>1854</v>
      </c>
      <c r="I46" t="str">
        <f t="shared" si="0"/>
        <v>Trent Forrest</v>
      </c>
    </row>
    <row r="47" spans="2:9" x14ac:dyDescent="0.3">
      <c r="B47" t="s">
        <v>855</v>
      </c>
      <c r="C47" t="s">
        <v>835</v>
      </c>
      <c r="D47" t="s">
        <v>688</v>
      </c>
      <c r="E47" t="s">
        <v>971</v>
      </c>
      <c r="G47" t="s">
        <v>1462</v>
      </c>
      <c r="H47" t="s">
        <v>1855</v>
      </c>
      <c r="I47" t="str">
        <f t="shared" si="0"/>
        <v>De'Aaron Fox</v>
      </c>
    </row>
    <row r="48" spans="2:9" x14ac:dyDescent="0.3">
      <c r="B48" t="s">
        <v>856</v>
      </c>
      <c r="C48" t="s">
        <v>844</v>
      </c>
      <c r="D48" t="s">
        <v>632</v>
      </c>
      <c r="E48" t="s">
        <v>971</v>
      </c>
      <c r="G48" t="s">
        <v>1463</v>
      </c>
      <c r="H48" t="s">
        <v>1856</v>
      </c>
      <c r="I48" t="str">
        <f t="shared" si="0"/>
        <v>Markelle Fultz</v>
      </c>
    </row>
    <row r="49" spans="2:9" x14ac:dyDescent="0.3">
      <c r="B49" t="s">
        <v>857</v>
      </c>
      <c r="C49" t="s">
        <v>802</v>
      </c>
      <c r="D49" t="s">
        <v>681</v>
      </c>
      <c r="E49" t="s">
        <v>971</v>
      </c>
      <c r="G49" t="s">
        <v>858</v>
      </c>
      <c r="I49" t="str">
        <f t="shared" si="0"/>
        <v xml:space="preserve"> G</v>
      </c>
    </row>
    <row r="50" spans="2:9" x14ac:dyDescent="0.3">
      <c r="B50" t="s">
        <v>858</v>
      </c>
      <c r="E50" t="s">
        <v>971</v>
      </c>
      <c r="G50" t="s">
        <v>796</v>
      </c>
      <c r="I50" t="str">
        <f t="shared" si="0"/>
        <v xml:space="preserve"> NAME</v>
      </c>
    </row>
    <row r="51" spans="2:9" x14ac:dyDescent="0.3">
      <c r="B51" t="s">
        <v>796</v>
      </c>
      <c r="C51" t="s">
        <v>531</v>
      </c>
      <c r="D51" t="s">
        <v>597</v>
      </c>
      <c r="E51" t="s">
        <v>971</v>
      </c>
      <c r="G51" t="s">
        <v>1464</v>
      </c>
      <c r="H51" t="s">
        <v>1857</v>
      </c>
      <c r="I51" t="str">
        <f t="shared" si="0"/>
        <v>Darius Garland</v>
      </c>
    </row>
    <row r="52" spans="2:9" x14ac:dyDescent="0.3">
      <c r="B52" t="s">
        <v>859</v>
      </c>
      <c r="C52" t="s">
        <v>860</v>
      </c>
      <c r="D52" t="s">
        <v>616</v>
      </c>
      <c r="E52" t="s">
        <v>971</v>
      </c>
      <c r="G52" t="s">
        <v>1465</v>
      </c>
      <c r="H52" t="s">
        <v>1858</v>
      </c>
      <c r="I52" t="str">
        <f t="shared" si="0"/>
        <v>Shai Gilgeous-Alexander</v>
      </c>
    </row>
    <row r="53" spans="2:9" x14ac:dyDescent="0.3">
      <c r="B53" t="s">
        <v>861</v>
      </c>
      <c r="C53" t="s">
        <v>862</v>
      </c>
      <c r="D53" t="s">
        <v>632</v>
      </c>
      <c r="E53" t="s">
        <v>971</v>
      </c>
      <c r="G53" t="s">
        <v>1466</v>
      </c>
      <c r="H53" t="s">
        <v>1373</v>
      </c>
      <c r="I53" t="str">
        <f t="shared" si="0"/>
        <v>Collin Gillespie</v>
      </c>
    </row>
    <row r="54" spans="2:9" x14ac:dyDescent="0.3">
      <c r="B54" t="s">
        <v>863</v>
      </c>
      <c r="C54" t="s">
        <v>821</v>
      </c>
      <c r="D54" t="s">
        <v>691</v>
      </c>
      <c r="E54" t="s">
        <v>971</v>
      </c>
      <c r="G54" t="s">
        <v>1467</v>
      </c>
      <c r="H54" t="s">
        <v>1389</v>
      </c>
      <c r="I54" t="str">
        <f t="shared" si="0"/>
        <v>Jordan Goodwin</v>
      </c>
    </row>
    <row r="55" spans="2:9" x14ac:dyDescent="0.3">
      <c r="B55" t="s">
        <v>864</v>
      </c>
      <c r="C55" t="s">
        <v>842</v>
      </c>
      <c r="D55" t="s">
        <v>865</v>
      </c>
      <c r="E55" t="s">
        <v>971</v>
      </c>
      <c r="G55" t="s">
        <v>1468</v>
      </c>
      <c r="H55" t="s">
        <v>1859</v>
      </c>
      <c r="I55" t="str">
        <f t="shared" si="0"/>
        <v>Devonte' Graham</v>
      </c>
    </row>
    <row r="56" spans="2:9" x14ac:dyDescent="0.3">
      <c r="B56" t="s">
        <v>866</v>
      </c>
      <c r="C56" t="s">
        <v>800</v>
      </c>
      <c r="D56" t="s">
        <v>631</v>
      </c>
      <c r="E56" t="s">
        <v>971</v>
      </c>
      <c r="G56" t="s">
        <v>1469</v>
      </c>
      <c r="H56" t="s">
        <v>1860</v>
      </c>
      <c r="I56" t="str">
        <f t="shared" si="0"/>
        <v>A.J. Green</v>
      </c>
    </row>
    <row r="57" spans="2:9" x14ac:dyDescent="0.3">
      <c r="B57" t="s">
        <v>867</v>
      </c>
      <c r="C57" t="s">
        <v>813</v>
      </c>
      <c r="D57" t="s">
        <v>611</v>
      </c>
      <c r="E57" t="s">
        <v>971</v>
      </c>
      <c r="G57" t="s">
        <v>868</v>
      </c>
      <c r="I57" t="str">
        <f t="shared" si="0"/>
        <v xml:space="preserve"> H</v>
      </c>
    </row>
    <row r="58" spans="2:9" x14ac:dyDescent="0.3">
      <c r="B58" t="s">
        <v>868</v>
      </c>
      <c r="E58" t="s">
        <v>971</v>
      </c>
      <c r="G58" t="s">
        <v>796</v>
      </c>
      <c r="I58" t="str">
        <f t="shared" si="0"/>
        <v xml:space="preserve"> NAME</v>
      </c>
    </row>
    <row r="59" spans="2:9" x14ac:dyDescent="0.3">
      <c r="B59" t="s">
        <v>796</v>
      </c>
      <c r="C59" t="s">
        <v>531</v>
      </c>
      <c r="D59" t="s">
        <v>597</v>
      </c>
      <c r="E59" t="s">
        <v>971</v>
      </c>
      <c r="G59" t="s">
        <v>1470</v>
      </c>
      <c r="H59" t="s">
        <v>1861</v>
      </c>
      <c r="I59" t="str">
        <f t="shared" si="0"/>
        <v>Tyrese Haliburton</v>
      </c>
    </row>
    <row r="60" spans="2:9" x14ac:dyDescent="0.3">
      <c r="B60" t="s">
        <v>869</v>
      </c>
      <c r="C60" t="s">
        <v>870</v>
      </c>
      <c r="D60" t="s">
        <v>704</v>
      </c>
      <c r="E60" t="s">
        <v>971</v>
      </c>
      <c r="G60" t="s">
        <v>1471</v>
      </c>
      <c r="H60" t="s">
        <v>1389</v>
      </c>
      <c r="I60" t="str">
        <f t="shared" si="0"/>
        <v>Jordan Hall</v>
      </c>
    </row>
    <row r="61" spans="2:9" x14ac:dyDescent="0.3">
      <c r="B61" t="s">
        <v>871</v>
      </c>
      <c r="C61" t="s">
        <v>819</v>
      </c>
      <c r="D61" t="s">
        <v>872</v>
      </c>
      <c r="E61" t="s">
        <v>971</v>
      </c>
      <c r="G61" t="s">
        <v>1472</v>
      </c>
      <c r="H61" t="s">
        <v>1862</v>
      </c>
      <c r="I61" t="str">
        <f t="shared" si="0"/>
        <v>R.J. Hampton</v>
      </c>
    </row>
    <row r="62" spans="2:9" x14ac:dyDescent="0.3">
      <c r="B62" t="s">
        <v>873</v>
      </c>
      <c r="C62" t="s">
        <v>802</v>
      </c>
      <c r="E62" t="s">
        <v>971</v>
      </c>
      <c r="G62" t="s">
        <v>1473</v>
      </c>
      <c r="H62" t="s">
        <v>1863</v>
      </c>
      <c r="I62" t="str">
        <f t="shared" si="0"/>
        <v>Jaden Hardy</v>
      </c>
    </row>
    <row r="63" spans="2:9" x14ac:dyDescent="0.3">
      <c r="B63" t="s">
        <v>874</v>
      </c>
      <c r="C63" t="s">
        <v>827</v>
      </c>
      <c r="E63" t="s">
        <v>971</v>
      </c>
      <c r="G63" t="s">
        <v>1474</v>
      </c>
      <c r="H63" t="s">
        <v>1864</v>
      </c>
      <c r="I63" t="str">
        <f t="shared" si="0"/>
        <v>Ron Harper Jr.</v>
      </c>
    </row>
    <row r="64" spans="2:9" x14ac:dyDescent="0.3">
      <c r="B64" t="s">
        <v>875</v>
      </c>
      <c r="C64" t="s">
        <v>811</v>
      </c>
      <c r="D64" t="s">
        <v>758</v>
      </c>
      <c r="E64" t="s">
        <v>971</v>
      </c>
      <c r="G64" t="s">
        <v>1475</v>
      </c>
      <c r="H64" t="s">
        <v>1865</v>
      </c>
      <c r="I64" t="str">
        <f t="shared" si="0"/>
        <v>Kevon Harris</v>
      </c>
    </row>
    <row r="65" spans="2:9" x14ac:dyDescent="0.3">
      <c r="B65" t="s">
        <v>876</v>
      </c>
      <c r="C65" t="s">
        <v>802</v>
      </c>
      <c r="D65" t="s">
        <v>736</v>
      </c>
      <c r="E65" t="s">
        <v>971</v>
      </c>
      <c r="G65" t="s">
        <v>1476</v>
      </c>
      <c r="H65" t="s">
        <v>1866</v>
      </c>
      <c r="I65" t="str">
        <f t="shared" si="0"/>
        <v>Killian Hayes</v>
      </c>
    </row>
    <row r="66" spans="2:9" x14ac:dyDescent="0.3">
      <c r="B66" t="s">
        <v>877</v>
      </c>
      <c r="C66" t="s">
        <v>817</v>
      </c>
      <c r="E66" t="s">
        <v>971</v>
      </c>
      <c r="G66" t="s">
        <v>1477</v>
      </c>
      <c r="H66" t="s">
        <v>1850</v>
      </c>
      <c r="I66" t="str">
        <f t="shared" si="0"/>
        <v>Tyler Herro</v>
      </c>
    </row>
    <row r="67" spans="2:9" x14ac:dyDescent="0.3">
      <c r="B67" t="s">
        <v>878</v>
      </c>
      <c r="C67" t="s">
        <v>879</v>
      </c>
      <c r="D67" t="s">
        <v>632</v>
      </c>
      <c r="E67" t="s">
        <v>971</v>
      </c>
      <c r="G67" t="s">
        <v>1478</v>
      </c>
      <c r="H67" t="s">
        <v>1563</v>
      </c>
      <c r="I67" t="str">
        <f t="shared" si="0"/>
        <v>George Hill</v>
      </c>
    </row>
    <row r="68" spans="2:9" x14ac:dyDescent="0.3">
      <c r="B68" t="s">
        <v>880</v>
      </c>
      <c r="C68" t="s">
        <v>813</v>
      </c>
      <c r="D68" t="s">
        <v>881</v>
      </c>
      <c r="E68" t="s">
        <v>971</v>
      </c>
      <c r="G68" t="s">
        <v>1479</v>
      </c>
      <c r="H68" t="s">
        <v>1867</v>
      </c>
      <c r="I68" t="str">
        <f t="shared" ref="I68:I131" si="1">H68 &amp; " " &amp;  G68</f>
        <v>Aaron Holiday</v>
      </c>
    </row>
    <row r="69" spans="2:9" x14ac:dyDescent="0.3">
      <c r="B69" t="s">
        <v>882</v>
      </c>
      <c r="C69" t="s">
        <v>835</v>
      </c>
      <c r="D69" t="s">
        <v>615</v>
      </c>
      <c r="E69" t="s">
        <v>971</v>
      </c>
      <c r="G69" t="s">
        <v>1479</v>
      </c>
      <c r="H69" t="s">
        <v>1868</v>
      </c>
      <c r="I69" t="str">
        <f t="shared" si="1"/>
        <v>Jrue Holiday</v>
      </c>
    </row>
    <row r="70" spans="2:9" x14ac:dyDescent="0.3">
      <c r="B70" t="s">
        <v>883</v>
      </c>
      <c r="C70" t="s">
        <v>813</v>
      </c>
      <c r="D70" t="s">
        <v>615</v>
      </c>
      <c r="E70" t="s">
        <v>971</v>
      </c>
      <c r="G70" t="s">
        <v>1480</v>
      </c>
      <c r="H70" t="s">
        <v>1869</v>
      </c>
      <c r="I70" t="str">
        <f t="shared" si="1"/>
        <v>Trevor Hudgins</v>
      </c>
    </row>
    <row r="71" spans="2:9" x14ac:dyDescent="0.3">
      <c r="B71" t="s">
        <v>884</v>
      </c>
      <c r="C71" t="s">
        <v>885</v>
      </c>
      <c r="D71" t="s">
        <v>770</v>
      </c>
      <c r="E71" t="s">
        <v>971</v>
      </c>
      <c r="G71" t="s">
        <v>1481</v>
      </c>
      <c r="H71" t="s">
        <v>1870</v>
      </c>
      <c r="I71" t="str">
        <f t="shared" si="1"/>
        <v>Bones Hyland</v>
      </c>
    </row>
    <row r="72" spans="2:9" x14ac:dyDescent="0.3">
      <c r="B72" t="s">
        <v>886</v>
      </c>
      <c r="C72" t="s">
        <v>821</v>
      </c>
      <c r="D72" t="s">
        <v>646</v>
      </c>
      <c r="E72" t="s">
        <v>971</v>
      </c>
      <c r="G72" t="s">
        <v>887</v>
      </c>
      <c r="I72" t="str">
        <f t="shared" si="1"/>
        <v xml:space="preserve"> I</v>
      </c>
    </row>
    <row r="73" spans="2:9" x14ac:dyDescent="0.3">
      <c r="B73" t="s">
        <v>887</v>
      </c>
      <c r="E73" t="s">
        <v>971</v>
      </c>
      <c r="G73" t="s">
        <v>796</v>
      </c>
      <c r="I73" t="str">
        <f t="shared" si="1"/>
        <v xml:space="preserve"> NAME</v>
      </c>
    </row>
    <row r="74" spans="2:9" x14ac:dyDescent="0.3">
      <c r="B74" t="s">
        <v>796</v>
      </c>
      <c r="C74" t="s">
        <v>531</v>
      </c>
      <c r="D74" t="s">
        <v>597</v>
      </c>
      <c r="E74" t="s">
        <v>971</v>
      </c>
      <c r="G74" t="s">
        <v>1482</v>
      </c>
      <c r="H74" t="s">
        <v>1871</v>
      </c>
      <c r="I74" t="str">
        <f t="shared" si="1"/>
        <v>Kyrie Irving</v>
      </c>
    </row>
    <row r="75" spans="2:9" x14ac:dyDescent="0.3">
      <c r="B75" t="s">
        <v>888</v>
      </c>
      <c r="C75" t="s">
        <v>889</v>
      </c>
      <c r="D75" t="s">
        <v>613</v>
      </c>
      <c r="E75" t="s">
        <v>971</v>
      </c>
      <c r="G75" t="s">
        <v>1483</v>
      </c>
      <c r="H75" t="s">
        <v>1863</v>
      </c>
      <c r="I75" t="str">
        <f t="shared" si="1"/>
        <v>Jaden Ivey</v>
      </c>
    </row>
    <row r="76" spans="2:9" x14ac:dyDescent="0.3">
      <c r="B76" t="s">
        <v>890</v>
      </c>
      <c r="C76" t="s">
        <v>817</v>
      </c>
      <c r="D76" t="s">
        <v>710</v>
      </c>
      <c r="E76" t="s">
        <v>971</v>
      </c>
      <c r="G76" t="s">
        <v>891</v>
      </c>
      <c r="I76" t="str">
        <f t="shared" si="1"/>
        <v xml:space="preserve"> J</v>
      </c>
    </row>
    <row r="77" spans="2:9" x14ac:dyDescent="0.3">
      <c r="B77" t="s">
        <v>891</v>
      </c>
      <c r="E77" t="s">
        <v>971</v>
      </c>
      <c r="G77" t="s">
        <v>796</v>
      </c>
      <c r="I77" t="str">
        <f t="shared" si="1"/>
        <v xml:space="preserve"> NAME</v>
      </c>
    </row>
    <row r="78" spans="2:9" x14ac:dyDescent="0.3">
      <c r="B78" t="s">
        <v>796</v>
      </c>
      <c r="C78" t="s">
        <v>531</v>
      </c>
      <c r="D78" t="s">
        <v>597</v>
      </c>
      <c r="E78" t="s">
        <v>971</v>
      </c>
      <c r="G78" t="s">
        <v>1484</v>
      </c>
      <c r="H78" t="s">
        <v>1872</v>
      </c>
      <c r="I78" t="str">
        <f t="shared" si="1"/>
        <v>Reggie Jackson</v>
      </c>
    </row>
    <row r="79" spans="2:9" x14ac:dyDescent="0.3">
      <c r="B79" t="s">
        <v>892</v>
      </c>
      <c r="C79" t="s">
        <v>893</v>
      </c>
      <c r="D79" t="s">
        <v>755</v>
      </c>
      <c r="E79" t="s">
        <v>971</v>
      </c>
      <c r="G79" t="s">
        <v>1485</v>
      </c>
      <c r="H79" t="s">
        <v>1873</v>
      </c>
      <c r="I79" t="str">
        <f t="shared" si="1"/>
        <v>Tre Jones</v>
      </c>
    </row>
    <row r="80" spans="2:9" x14ac:dyDescent="0.3">
      <c r="B80" t="s">
        <v>894</v>
      </c>
      <c r="C80" t="s">
        <v>819</v>
      </c>
      <c r="D80" t="s">
        <v>613</v>
      </c>
      <c r="E80" t="s">
        <v>971</v>
      </c>
      <c r="G80" t="s">
        <v>1485</v>
      </c>
      <c r="H80" t="s">
        <v>1874</v>
      </c>
      <c r="I80" t="str">
        <f t="shared" si="1"/>
        <v>Tyus Jones</v>
      </c>
    </row>
    <row r="81" spans="2:9" x14ac:dyDescent="0.3">
      <c r="B81" t="s">
        <v>895</v>
      </c>
      <c r="C81" t="s">
        <v>830</v>
      </c>
      <c r="D81" t="s">
        <v>613</v>
      </c>
      <c r="E81" t="s">
        <v>971</v>
      </c>
      <c r="G81" t="s">
        <v>1486</v>
      </c>
      <c r="H81" t="s">
        <v>1875</v>
      </c>
      <c r="I81" t="str">
        <f t="shared" si="1"/>
        <v>Cory Joseph</v>
      </c>
    </row>
    <row r="82" spans="2:9" x14ac:dyDescent="0.3">
      <c r="B82" t="s">
        <v>896</v>
      </c>
      <c r="C82" t="s">
        <v>817</v>
      </c>
      <c r="D82" t="s">
        <v>672</v>
      </c>
      <c r="E82" t="s">
        <v>971</v>
      </c>
      <c r="G82" t="s">
        <v>1487</v>
      </c>
      <c r="H82" t="s">
        <v>1846</v>
      </c>
      <c r="I82" t="str">
        <f t="shared" si="1"/>
        <v>Johnny Juzang</v>
      </c>
    </row>
    <row r="83" spans="2:9" x14ac:dyDescent="0.3">
      <c r="B83" t="s">
        <v>897</v>
      </c>
      <c r="C83" t="s">
        <v>798</v>
      </c>
      <c r="D83" t="s">
        <v>615</v>
      </c>
      <c r="E83" t="s">
        <v>971</v>
      </c>
      <c r="G83" t="s">
        <v>898</v>
      </c>
      <c r="I83" t="str">
        <f t="shared" si="1"/>
        <v xml:space="preserve"> K</v>
      </c>
    </row>
    <row r="84" spans="2:9" x14ac:dyDescent="0.3">
      <c r="B84" t="s">
        <v>898</v>
      </c>
      <c r="E84" t="s">
        <v>971</v>
      </c>
      <c r="G84" t="s">
        <v>796</v>
      </c>
      <c r="I84" t="str">
        <f t="shared" si="1"/>
        <v xml:space="preserve"> NAME</v>
      </c>
    </row>
    <row r="85" spans="2:9" x14ac:dyDescent="0.3">
      <c r="B85" t="s">
        <v>796</v>
      </c>
      <c r="C85" t="s">
        <v>531</v>
      </c>
      <c r="D85" t="s">
        <v>597</v>
      </c>
      <c r="E85" t="s">
        <v>971</v>
      </c>
      <c r="G85" t="s">
        <v>1488</v>
      </c>
      <c r="H85" t="s">
        <v>1869</v>
      </c>
      <c r="I85" t="str">
        <f t="shared" si="1"/>
        <v>Trevor Keels</v>
      </c>
    </row>
    <row r="86" spans="2:9" x14ac:dyDescent="0.3">
      <c r="B86" t="s">
        <v>899</v>
      </c>
      <c r="C86" t="s">
        <v>804</v>
      </c>
      <c r="D86" t="s">
        <v>613</v>
      </c>
      <c r="E86" t="s">
        <v>971</v>
      </c>
      <c r="G86" t="s">
        <v>1489</v>
      </c>
      <c r="H86" t="s">
        <v>1876</v>
      </c>
      <c r="I86" t="str">
        <f t="shared" si="1"/>
        <v>Braxton Key</v>
      </c>
    </row>
    <row r="87" spans="2:9" x14ac:dyDescent="0.3">
      <c r="B87" t="s">
        <v>900</v>
      </c>
      <c r="C87" t="s">
        <v>817</v>
      </c>
      <c r="D87" t="s">
        <v>634</v>
      </c>
      <c r="E87" t="s">
        <v>971</v>
      </c>
      <c r="G87" t="s">
        <v>1490</v>
      </c>
      <c r="H87" t="s">
        <v>1877</v>
      </c>
      <c r="I87" t="str">
        <f t="shared" si="1"/>
        <v>Vit Krejci</v>
      </c>
    </row>
    <row r="88" spans="2:9" x14ac:dyDescent="0.3">
      <c r="B88" t="s">
        <v>901</v>
      </c>
      <c r="C88" t="s">
        <v>835</v>
      </c>
      <c r="E88" t="s">
        <v>971</v>
      </c>
      <c r="G88" t="s">
        <v>5</v>
      </c>
      <c r="I88" t="str">
        <f t="shared" si="1"/>
        <v xml:space="preserve"> L</v>
      </c>
    </row>
    <row r="89" spans="2:9" x14ac:dyDescent="0.3">
      <c r="B89" t="s">
        <v>5</v>
      </c>
      <c r="E89" t="s">
        <v>971</v>
      </c>
      <c r="G89" t="s">
        <v>796</v>
      </c>
      <c r="I89" t="str">
        <f t="shared" si="1"/>
        <v xml:space="preserve"> NAME</v>
      </c>
    </row>
    <row r="90" spans="2:9" x14ac:dyDescent="0.3">
      <c r="B90" t="s">
        <v>796</v>
      </c>
      <c r="C90" t="s">
        <v>531</v>
      </c>
      <c r="D90" t="s">
        <v>597</v>
      </c>
      <c r="E90" t="s">
        <v>971</v>
      </c>
      <c r="G90" t="s">
        <v>1491</v>
      </c>
      <c r="H90" t="s">
        <v>1860</v>
      </c>
      <c r="I90" t="str">
        <f t="shared" si="1"/>
        <v>A.J. Lawson</v>
      </c>
    </row>
    <row r="91" spans="2:9" x14ac:dyDescent="0.3">
      <c r="B91" t="s">
        <v>902</v>
      </c>
      <c r="C91" t="s">
        <v>903</v>
      </c>
      <c r="D91" t="s">
        <v>608</v>
      </c>
      <c r="E91" t="s">
        <v>971</v>
      </c>
      <c r="G91" t="s">
        <v>1492</v>
      </c>
      <c r="H91" t="s">
        <v>1878</v>
      </c>
      <c r="I91" t="str">
        <f t="shared" si="1"/>
        <v>Kira Lewis Jr.</v>
      </c>
    </row>
    <row r="92" spans="2:9" x14ac:dyDescent="0.3">
      <c r="B92" t="s">
        <v>904</v>
      </c>
      <c r="C92" t="s">
        <v>800</v>
      </c>
      <c r="D92" t="s">
        <v>671</v>
      </c>
      <c r="E92" t="s">
        <v>971</v>
      </c>
      <c r="G92" t="s">
        <v>1376</v>
      </c>
      <c r="H92" t="s">
        <v>1375</v>
      </c>
      <c r="I92" t="str">
        <f t="shared" si="1"/>
        <v>Damian Lillard</v>
      </c>
    </row>
    <row r="93" spans="2:9" x14ac:dyDescent="0.3">
      <c r="B93" t="s">
        <v>905</v>
      </c>
      <c r="C93" t="s">
        <v>906</v>
      </c>
      <c r="D93" t="s">
        <v>674</v>
      </c>
      <c r="E93" t="s">
        <v>971</v>
      </c>
      <c r="G93" t="s">
        <v>1493</v>
      </c>
      <c r="H93" t="s">
        <v>1879</v>
      </c>
      <c r="I93" t="str">
        <f t="shared" si="1"/>
        <v>Kyle Lowry</v>
      </c>
    </row>
    <row r="94" spans="2:9" x14ac:dyDescent="0.3">
      <c r="B94" t="s">
        <v>907</v>
      </c>
      <c r="C94" t="s">
        <v>879</v>
      </c>
      <c r="D94" t="s">
        <v>691</v>
      </c>
      <c r="E94" t="s">
        <v>971</v>
      </c>
      <c r="G94" t="s">
        <v>512</v>
      </c>
      <c r="I94" t="str">
        <f t="shared" si="1"/>
        <v xml:space="preserve"> M</v>
      </c>
    </row>
    <row r="95" spans="2:9" x14ac:dyDescent="0.3">
      <c r="B95" t="s">
        <v>512</v>
      </c>
      <c r="E95" t="s">
        <v>971</v>
      </c>
      <c r="G95" t="s">
        <v>796</v>
      </c>
      <c r="I95" t="str">
        <f t="shared" si="1"/>
        <v xml:space="preserve"> NAME</v>
      </c>
    </row>
    <row r="96" spans="2:9" x14ac:dyDescent="0.3">
      <c r="B96" t="s">
        <v>796</v>
      </c>
      <c r="C96" t="s">
        <v>531</v>
      </c>
      <c r="D96" t="s">
        <v>597</v>
      </c>
      <c r="E96" t="s">
        <v>971</v>
      </c>
      <c r="G96" t="s">
        <v>1494</v>
      </c>
      <c r="H96" t="s">
        <v>1880</v>
      </c>
      <c r="I96" t="str">
        <f t="shared" si="1"/>
        <v>Theo Maledon</v>
      </c>
    </row>
    <row r="97" spans="2:9" x14ac:dyDescent="0.3">
      <c r="B97" t="s">
        <v>908</v>
      </c>
      <c r="C97" t="s">
        <v>807</v>
      </c>
      <c r="E97" t="s">
        <v>971</v>
      </c>
      <c r="G97" t="s">
        <v>1495</v>
      </c>
      <c r="H97" t="s">
        <v>1873</v>
      </c>
      <c r="I97" t="str">
        <f t="shared" si="1"/>
        <v>Tre Mann</v>
      </c>
    </row>
    <row r="98" spans="2:9" x14ac:dyDescent="0.3">
      <c r="B98" t="s">
        <v>909</v>
      </c>
      <c r="C98" t="s">
        <v>862</v>
      </c>
      <c r="D98" t="s">
        <v>620</v>
      </c>
      <c r="E98" t="s">
        <v>971</v>
      </c>
      <c r="G98" t="s">
        <v>1496</v>
      </c>
      <c r="H98" t="s">
        <v>1861</v>
      </c>
      <c r="I98" t="str">
        <f t="shared" si="1"/>
        <v>Tyrese Maxey</v>
      </c>
    </row>
    <row r="99" spans="2:9" x14ac:dyDescent="0.3">
      <c r="B99" t="s">
        <v>910</v>
      </c>
      <c r="C99" t="s">
        <v>911</v>
      </c>
      <c r="D99" t="s">
        <v>632</v>
      </c>
      <c r="E99" t="s">
        <v>971</v>
      </c>
      <c r="G99" t="s">
        <v>1497</v>
      </c>
      <c r="H99" t="s">
        <v>1881</v>
      </c>
      <c r="I99" t="str">
        <f t="shared" si="1"/>
        <v>Miles McBride</v>
      </c>
    </row>
    <row r="100" spans="2:9" x14ac:dyDescent="0.3">
      <c r="B100" t="s">
        <v>912</v>
      </c>
      <c r="C100" t="s">
        <v>804</v>
      </c>
      <c r="D100" t="s">
        <v>723</v>
      </c>
      <c r="E100" t="s">
        <v>971</v>
      </c>
      <c r="G100" t="s">
        <v>1498</v>
      </c>
      <c r="H100" t="s">
        <v>1882</v>
      </c>
      <c r="I100" t="str">
        <f t="shared" si="1"/>
        <v>T.J. McConnell</v>
      </c>
    </row>
    <row r="101" spans="2:9" x14ac:dyDescent="0.3">
      <c r="B101" t="s">
        <v>913</v>
      </c>
      <c r="C101" t="s">
        <v>870</v>
      </c>
      <c r="D101" t="s">
        <v>614</v>
      </c>
      <c r="E101" t="s">
        <v>971</v>
      </c>
      <c r="G101" t="s">
        <v>1499</v>
      </c>
      <c r="H101" t="s">
        <v>1883</v>
      </c>
      <c r="I101" t="str">
        <f t="shared" si="1"/>
        <v>Bryce McGowens</v>
      </c>
    </row>
    <row r="102" spans="2:9" x14ac:dyDescent="0.3">
      <c r="B102" t="s">
        <v>914</v>
      </c>
      <c r="C102" t="s">
        <v>807</v>
      </c>
      <c r="D102" t="s">
        <v>650</v>
      </c>
      <c r="E102" t="s">
        <v>971</v>
      </c>
      <c r="G102" t="s">
        <v>1500</v>
      </c>
      <c r="H102" t="s">
        <v>1884</v>
      </c>
      <c r="I102" t="str">
        <f t="shared" si="1"/>
        <v>Rodney McGruder</v>
      </c>
    </row>
    <row r="103" spans="2:9" x14ac:dyDescent="0.3">
      <c r="B103" t="s">
        <v>915</v>
      </c>
      <c r="C103" t="s">
        <v>817</v>
      </c>
      <c r="D103" t="s">
        <v>680</v>
      </c>
      <c r="E103" t="s">
        <v>971</v>
      </c>
      <c r="G103" t="s">
        <v>1501</v>
      </c>
      <c r="H103" t="s">
        <v>1389</v>
      </c>
      <c r="I103" t="str">
        <f t="shared" si="1"/>
        <v>Jordan McLaughlin</v>
      </c>
    </row>
    <row r="104" spans="2:9" x14ac:dyDescent="0.3">
      <c r="B104" t="s">
        <v>916</v>
      </c>
      <c r="C104" t="s">
        <v>903</v>
      </c>
      <c r="D104" t="s">
        <v>917</v>
      </c>
      <c r="E104" t="s">
        <v>971</v>
      </c>
      <c r="G104" t="s">
        <v>1502</v>
      </c>
      <c r="H104" t="s">
        <v>1885</v>
      </c>
      <c r="I104" t="str">
        <f t="shared" si="1"/>
        <v>Patty Mills</v>
      </c>
    </row>
    <row r="105" spans="2:9" x14ac:dyDescent="0.3">
      <c r="B105" t="s">
        <v>918</v>
      </c>
      <c r="C105" t="s">
        <v>889</v>
      </c>
      <c r="D105" t="s">
        <v>845</v>
      </c>
      <c r="E105" t="s">
        <v>971</v>
      </c>
      <c r="G105" t="s">
        <v>1503</v>
      </c>
      <c r="H105" t="s">
        <v>1886</v>
      </c>
      <c r="I105" t="str">
        <f t="shared" si="1"/>
        <v>Davion Mitchell</v>
      </c>
    </row>
    <row r="106" spans="2:9" x14ac:dyDescent="0.3">
      <c r="B106" t="s">
        <v>919</v>
      </c>
      <c r="C106" t="s">
        <v>844</v>
      </c>
      <c r="D106" t="s">
        <v>678</v>
      </c>
      <c r="E106" t="s">
        <v>971</v>
      </c>
      <c r="G106" t="s">
        <v>1504</v>
      </c>
      <c r="H106" t="s">
        <v>1887</v>
      </c>
      <c r="I106" t="str">
        <f t="shared" si="1"/>
        <v>Ja Morant</v>
      </c>
    </row>
    <row r="107" spans="2:9" x14ac:dyDescent="0.3">
      <c r="B107" t="s">
        <v>920</v>
      </c>
      <c r="C107" t="s">
        <v>830</v>
      </c>
      <c r="D107" t="s">
        <v>660</v>
      </c>
      <c r="E107" t="s">
        <v>971</v>
      </c>
      <c r="G107" t="s">
        <v>1505</v>
      </c>
      <c r="H107" t="s">
        <v>1888</v>
      </c>
      <c r="I107" t="str">
        <f t="shared" si="1"/>
        <v>Monte Morris</v>
      </c>
    </row>
    <row r="108" spans="2:9" x14ac:dyDescent="0.3">
      <c r="B108" t="s">
        <v>921</v>
      </c>
      <c r="C108" t="s">
        <v>842</v>
      </c>
      <c r="D108" t="s">
        <v>704</v>
      </c>
      <c r="E108" t="s">
        <v>971</v>
      </c>
      <c r="G108" t="s">
        <v>1506</v>
      </c>
      <c r="H108" t="s">
        <v>1889</v>
      </c>
      <c r="I108" t="str">
        <f t="shared" si="1"/>
        <v>Jamal Murray</v>
      </c>
    </row>
    <row r="109" spans="2:9" x14ac:dyDescent="0.3">
      <c r="B109" t="s">
        <v>922</v>
      </c>
      <c r="C109" t="s">
        <v>821</v>
      </c>
      <c r="D109" t="s">
        <v>632</v>
      </c>
      <c r="E109" t="s">
        <v>971</v>
      </c>
      <c r="G109" t="s">
        <v>923</v>
      </c>
      <c r="I109" t="str">
        <f t="shared" si="1"/>
        <v xml:space="preserve"> N</v>
      </c>
    </row>
    <row r="110" spans="2:9" x14ac:dyDescent="0.3">
      <c r="B110" t="s">
        <v>923</v>
      </c>
      <c r="E110" t="s">
        <v>971</v>
      </c>
      <c r="G110" t="s">
        <v>796</v>
      </c>
      <c r="I110" t="str">
        <f t="shared" si="1"/>
        <v xml:space="preserve"> NAME</v>
      </c>
    </row>
    <row r="111" spans="2:9" x14ac:dyDescent="0.3">
      <c r="B111" t="s">
        <v>796</v>
      </c>
      <c r="C111" t="s">
        <v>531</v>
      </c>
      <c r="D111" t="s">
        <v>597</v>
      </c>
      <c r="E111" t="s">
        <v>971</v>
      </c>
      <c r="G111" t="s">
        <v>1507</v>
      </c>
      <c r="H111" t="s">
        <v>1890</v>
      </c>
      <c r="I111" t="str">
        <f t="shared" si="1"/>
        <v>Andrew Nembhard</v>
      </c>
    </row>
    <row r="112" spans="2:9" x14ac:dyDescent="0.3">
      <c r="B112" t="s">
        <v>924</v>
      </c>
      <c r="C112" t="s">
        <v>870</v>
      </c>
      <c r="D112" t="s">
        <v>620</v>
      </c>
      <c r="E112" t="s">
        <v>971</v>
      </c>
      <c r="G112" t="s">
        <v>1508</v>
      </c>
      <c r="H112" t="s">
        <v>1891</v>
      </c>
      <c r="I112" t="str">
        <f t="shared" si="1"/>
        <v>Raul Neto</v>
      </c>
    </row>
    <row r="113" spans="2:9" x14ac:dyDescent="0.3">
      <c r="B113" t="s">
        <v>925</v>
      </c>
      <c r="C113" t="s">
        <v>860</v>
      </c>
      <c r="E113" t="s">
        <v>971</v>
      </c>
      <c r="G113" t="s">
        <v>1509</v>
      </c>
      <c r="H113" t="s">
        <v>1892</v>
      </c>
      <c r="I113" t="str">
        <f t="shared" si="1"/>
        <v>Frank Ntilikina</v>
      </c>
    </row>
    <row r="114" spans="2:9" x14ac:dyDescent="0.3">
      <c r="B114" t="s">
        <v>926</v>
      </c>
      <c r="C114" t="s">
        <v>827</v>
      </c>
      <c r="E114" t="s">
        <v>971</v>
      </c>
      <c r="G114" t="s">
        <v>1510</v>
      </c>
      <c r="H114" t="s">
        <v>1893</v>
      </c>
      <c r="I114" t="str">
        <f t="shared" si="1"/>
        <v>Kendrick Nunn</v>
      </c>
    </row>
    <row r="115" spans="2:9" x14ac:dyDescent="0.3">
      <c r="B115" t="s">
        <v>927</v>
      </c>
      <c r="C115" t="s">
        <v>815</v>
      </c>
      <c r="D115" t="s">
        <v>714</v>
      </c>
      <c r="E115" t="s">
        <v>971</v>
      </c>
      <c r="G115" t="s">
        <v>504</v>
      </c>
      <c r="I115" t="str">
        <f t="shared" si="1"/>
        <v xml:space="preserve"> P</v>
      </c>
    </row>
    <row r="116" spans="2:9" x14ac:dyDescent="0.3">
      <c r="B116" t="s">
        <v>504</v>
      </c>
      <c r="E116" t="s">
        <v>971</v>
      </c>
      <c r="G116" t="s">
        <v>796</v>
      </c>
      <c r="I116" t="str">
        <f t="shared" si="1"/>
        <v xml:space="preserve"> NAME</v>
      </c>
    </row>
    <row r="117" spans="2:9" x14ac:dyDescent="0.3">
      <c r="B117" t="s">
        <v>796</v>
      </c>
      <c r="C117" t="s">
        <v>531</v>
      </c>
      <c r="D117" t="s">
        <v>597</v>
      </c>
      <c r="E117" t="s">
        <v>971</v>
      </c>
      <c r="G117" t="s">
        <v>1511</v>
      </c>
      <c r="H117" t="s">
        <v>1894</v>
      </c>
      <c r="I117" t="str">
        <f t="shared" si="1"/>
        <v>Chris Paul</v>
      </c>
    </row>
    <row r="118" spans="2:9" x14ac:dyDescent="0.3">
      <c r="B118" t="s">
        <v>928</v>
      </c>
      <c r="C118" t="s">
        <v>929</v>
      </c>
      <c r="D118" t="s">
        <v>666</v>
      </c>
      <c r="E118" t="s">
        <v>971</v>
      </c>
      <c r="G118" t="s">
        <v>1512</v>
      </c>
      <c r="H118" t="s">
        <v>1895</v>
      </c>
      <c r="I118" t="str">
        <f t="shared" si="1"/>
        <v>Cameron Payne</v>
      </c>
    </row>
    <row r="119" spans="2:9" x14ac:dyDescent="0.3">
      <c r="B119" t="s">
        <v>930</v>
      </c>
      <c r="C119" t="s">
        <v>929</v>
      </c>
      <c r="D119" t="s">
        <v>660</v>
      </c>
      <c r="E119" t="s">
        <v>971</v>
      </c>
      <c r="G119" t="s">
        <v>1513</v>
      </c>
      <c r="H119" t="s">
        <v>1880</v>
      </c>
      <c r="I119" t="str">
        <f t="shared" si="1"/>
        <v>Theo Pinson</v>
      </c>
    </row>
    <row r="120" spans="2:9" x14ac:dyDescent="0.3">
      <c r="B120" t="s">
        <v>931</v>
      </c>
      <c r="C120" t="s">
        <v>827</v>
      </c>
      <c r="D120" t="s">
        <v>659</v>
      </c>
      <c r="E120" t="s">
        <v>971</v>
      </c>
      <c r="G120" t="s">
        <v>1514</v>
      </c>
      <c r="H120" t="s">
        <v>1896</v>
      </c>
      <c r="I120" t="str">
        <f t="shared" si="1"/>
        <v>Scotty Pippen Jr.</v>
      </c>
    </row>
    <row r="121" spans="2:9" x14ac:dyDescent="0.3">
      <c r="B121" t="s">
        <v>932</v>
      </c>
      <c r="C121" t="s">
        <v>815</v>
      </c>
      <c r="D121" t="s">
        <v>616</v>
      </c>
      <c r="E121" t="s">
        <v>971</v>
      </c>
      <c r="G121" t="s">
        <v>1515</v>
      </c>
      <c r="H121" t="s">
        <v>1897</v>
      </c>
      <c r="I121" t="str">
        <f t="shared" si="1"/>
        <v>Jason Preston</v>
      </c>
    </row>
    <row r="122" spans="2:9" x14ac:dyDescent="0.3">
      <c r="B122" t="s">
        <v>933</v>
      </c>
      <c r="C122" t="s">
        <v>893</v>
      </c>
      <c r="D122" t="s">
        <v>717</v>
      </c>
      <c r="E122" t="s">
        <v>971</v>
      </c>
      <c r="G122" t="s">
        <v>1516</v>
      </c>
      <c r="H122" t="s">
        <v>1898</v>
      </c>
      <c r="I122" t="str">
        <f t="shared" si="1"/>
        <v>Payton Pritchard</v>
      </c>
    </row>
    <row r="123" spans="2:9" x14ac:dyDescent="0.3">
      <c r="B123" t="s">
        <v>934</v>
      </c>
      <c r="C123" t="s">
        <v>823</v>
      </c>
      <c r="D123" t="s">
        <v>644</v>
      </c>
      <c r="E123" t="s">
        <v>971</v>
      </c>
      <c r="G123" t="s">
        <v>505</v>
      </c>
      <c r="I123" t="str">
        <f t="shared" si="1"/>
        <v xml:space="preserve"> R</v>
      </c>
    </row>
    <row r="124" spans="2:9" x14ac:dyDescent="0.3">
      <c r="B124" t="s">
        <v>505</v>
      </c>
      <c r="E124" t="s">
        <v>971</v>
      </c>
      <c r="G124" t="s">
        <v>796</v>
      </c>
      <c r="I124" t="str">
        <f t="shared" si="1"/>
        <v xml:space="preserve"> NAME</v>
      </c>
    </row>
    <row r="125" spans="2:9" x14ac:dyDescent="0.3">
      <c r="B125" t="s">
        <v>796</v>
      </c>
      <c r="C125" t="s">
        <v>531</v>
      </c>
      <c r="D125" t="s">
        <v>597</v>
      </c>
      <c r="E125" t="s">
        <v>971</v>
      </c>
      <c r="G125" t="s">
        <v>1517</v>
      </c>
      <c r="H125" t="s">
        <v>1899</v>
      </c>
      <c r="I125" t="str">
        <f t="shared" si="1"/>
        <v>David Roddy</v>
      </c>
    </row>
    <row r="126" spans="2:9" x14ac:dyDescent="0.3">
      <c r="B126" t="s">
        <v>935</v>
      </c>
      <c r="C126" t="s">
        <v>830</v>
      </c>
      <c r="D126" t="s">
        <v>677</v>
      </c>
      <c r="E126" t="s">
        <v>971</v>
      </c>
      <c r="G126" t="s">
        <v>1518</v>
      </c>
      <c r="H126" t="s">
        <v>1697</v>
      </c>
      <c r="I126" t="str">
        <f t="shared" si="1"/>
        <v>Ryan Rollins</v>
      </c>
    </row>
    <row r="127" spans="2:9" x14ac:dyDescent="0.3">
      <c r="B127" t="s">
        <v>936</v>
      </c>
      <c r="C127" t="s">
        <v>838</v>
      </c>
      <c r="D127" t="s">
        <v>759</v>
      </c>
      <c r="E127" t="s">
        <v>971</v>
      </c>
      <c r="G127" t="s">
        <v>1519</v>
      </c>
      <c r="H127" t="s">
        <v>1900</v>
      </c>
      <c r="I127" t="str">
        <f t="shared" si="1"/>
        <v>Derrick Rose</v>
      </c>
    </row>
    <row r="128" spans="2:9" x14ac:dyDescent="0.3">
      <c r="B128" t="s">
        <v>937</v>
      </c>
      <c r="C128" t="s">
        <v>804</v>
      </c>
      <c r="D128" t="s">
        <v>686</v>
      </c>
      <c r="E128" t="s">
        <v>971</v>
      </c>
      <c r="G128" t="s">
        <v>1520</v>
      </c>
      <c r="H128" t="s">
        <v>1901</v>
      </c>
      <c r="I128" t="str">
        <f t="shared" si="1"/>
        <v>Ricky Rubio</v>
      </c>
    </row>
    <row r="129" spans="2:9" x14ac:dyDescent="0.3">
      <c r="B129" t="s">
        <v>938</v>
      </c>
      <c r="C129" t="s">
        <v>860</v>
      </c>
      <c r="E129" t="s">
        <v>971</v>
      </c>
      <c r="G129" t="s">
        <v>1521</v>
      </c>
      <c r="H129" t="s">
        <v>1902</v>
      </c>
      <c r="I129" t="str">
        <f t="shared" si="1"/>
        <v>D'Angelo Russell</v>
      </c>
    </row>
    <row r="130" spans="2:9" x14ac:dyDescent="0.3">
      <c r="B130" t="s">
        <v>939</v>
      </c>
      <c r="C130" t="s">
        <v>903</v>
      </c>
      <c r="D130" t="s">
        <v>673</v>
      </c>
      <c r="E130" t="s">
        <v>971</v>
      </c>
      <c r="G130" t="s">
        <v>940</v>
      </c>
      <c r="I130" t="str">
        <f t="shared" si="1"/>
        <v xml:space="preserve"> S</v>
      </c>
    </row>
    <row r="131" spans="2:9" x14ac:dyDescent="0.3">
      <c r="B131" t="s">
        <v>940</v>
      </c>
      <c r="E131" t="s">
        <v>971</v>
      </c>
      <c r="G131" t="s">
        <v>796</v>
      </c>
      <c r="I131" t="str">
        <f t="shared" si="1"/>
        <v xml:space="preserve"> NAME</v>
      </c>
    </row>
    <row r="132" spans="2:9" x14ac:dyDescent="0.3">
      <c r="B132" t="s">
        <v>796</v>
      </c>
      <c r="C132" t="s">
        <v>531</v>
      </c>
      <c r="D132" t="s">
        <v>597</v>
      </c>
      <c r="E132" t="s">
        <v>971</v>
      </c>
      <c r="G132" t="s">
        <v>1522</v>
      </c>
      <c r="H132" t="s">
        <v>1903</v>
      </c>
      <c r="I132" t="str">
        <f t="shared" ref="I132:I195" si="2">H132 &amp; " " &amp;  G132</f>
        <v>Dennis Schroder</v>
      </c>
    </row>
    <row r="133" spans="2:9" x14ac:dyDescent="0.3">
      <c r="B133" t="s">
        <v>941</v>
      </c>
      <c r="C133" t="s">
        <v>815</v>
      </c>
      <c r="E133" t="s">
        <v>971</v>
      </c>
      <c r="G133" t="s">
        <v>1523</v>
      </c>
      <c r="H133" t="s">
        <v>1904</v>
      </c>
      <c r="I133" t="str">
        <f t="shared" si="2"/>
        <v>Dereon Seabron</v>
      </c>
    </row>
    <row r="134" spans="2:9" x14ac:dyDescent="0.3">
      <c r="B134" t="s">
        <v>942</v>
      </c>
      <c r="C134" t="s">
        <v>800</v>
      </c>
      <c r="D134" t="s">
        <v>943</v>
      </c>
      <c r="E134" t="s">
        <v>971</v>
      </c>
      <c r="G134" t="s">
        <v>1374</v>
      </c>
      <c r="H134" t="s">
        <v>1373</v>
      </c>
      <c r="I134" t="str">
        <f t="shared" si="2"/>
        <v>Collin Sexton</v>
      </c>
    </row>
    <row r="135" spans="2:9" x14ac:dyDescent="0.3">
      <c r="B135" t="s">
        <v>944</v>
      </c>
      <c r="C135" t="s">
        <v>798</v>
      </c>
      <c r="D135" t="s">
        <v>671</v>
      </c>
      <c r="E135" t="s">
        <v>971</v>
      </c>
      <c r="G135" t="s">
        <v>1524</v>
      </c>
      <c r="H135" t="s">
        <v>1905</v>
      </c>
      <c r="I135" t="str">
        <f t="shared" si="2"/>
        <v>Ben Simmons</v>
      </c>
    </row>
    <row r="136" spans="2:9" x14ac:dyDescent="0.3">
      <c r="B136" t="s">
        <v>945</v>
      </c>
      <c r="C136" t="s">
        <v>889</v>
      </c>
      <c r="D136" t="s">
        <v>946</v>
      </c>
      <c r="E136" t="s">
        <v>971</v>
      </c>
      <c r="G136" t="s">
        <v>1525</v>
      </c>
      <c r="H136" t="s">
        <v>1906</v>
      </c>
      <c r="I136" t="str">
        <f t="shared" si="2"/>
        <v>Marcus Smart</v>
      </c>
    </row>
    <row r="137" spans="2:9" x14ac:dyDescent="0.3">
      <c r="B137" t="s">
        <v>947</v>
      </c>
      <c r="C137" t="s">
        <v>823</v>
      </c>
      <c r="D137" t="s">
        <v>655</v>
      </c>
      <c r="E137" t="s">
        <v>971</v>
      </c>
      <c r="G137" t="s">
        <v>1526</v>
      </c>
      <c r="H137" t="s">
        <v>1907</v>
      </c>
      <c r="I137" t="str">
        <f t="shared" si="2"/>
        <v>Ish Smith</v>
      </c>
    </row>
    <row r="138" spans="2:9" x14ac:dyDescent="0.3">
      <c r="B138" t="s">
        <v>948</v>
      </c>
      <c r="C138" t="s">
        <v>821</v>
      </c>
      <c r="D138" t="s">
        <v>666</v>
      </c>
      <c r="E138" t="s">
        <v>971</v>
      </c>
      <c r="G138" t="s">
        <v>1527</v>
      </c>
      <c r="H138" t="s">
        <v>1903</v>
      </c>
      <c r="I138" t="str">
        <f t="shared" si="2"/>
        <v>Dennis Smith Jr.</v>
      </c>
    </row>
    <row r="139" spans="2:9" x14ac:dyDescent="0.3">
      <c r="B139" t="s">
        <v>949</v>
      </c>
      <c r="C139" t="s">
        <v>807</v>
      </c>
      <c r="D139" t="s">
        <v>943</v>
      </c>
      <c r="E139" t="s">
        <v>971</v>
      </c>
      <c r="G139" t="s">
        <v>1528</v>
      </c>
      <c r="H139" t="s">
        <v>1863</v>
      </c>
      <c r="I139" t="str">
        <f t="shared" si="2"/>
        <v>Jaden Springer</v>
      </c>
    </row>
    <row r="140" spans="2:9" x14ac:dyDescent="0.3">
      <c r="B140" t="s">
        <v>950</v>
      </c>
      <c r="C140" t="s">
        <v>911</v>
      </c>
      <c r="D140" t="s">
        <v>618</v>
      </c>
      <c r="E140" t="s">
        <v>971</v>
      </c>
      <c r="G140" t="s">
        <v>1529</v>
      </c>
      <c r="H140" t="s">
        <v>1908</v>
      </c>
      <c r="I140" t="str">
        <f t="shared" si="2"/>
        <v>Edmond Sumner</v>
      </c>
    </row>
    <row r="141" spans="2:9" x14ac:dyDescent="0.3">
      <c r="B141" t="s">
        <v>951</v>
      </c>
      <c r="C141" t="s">
        <v>889</v>
      </c>
      <c r="D141" t="s">
        <v>695</v>
      </c>
      <c r="E141" t="s">
        <v>971</v>
      </c>
      <c r="G141" t="s">
        <v>952</v>
      </c>
      <c r="I141" t="str">
        <f t="shared" si="2"/>
        <v xml:space="preserve"> T</v>
      </c>
    </row>
    <row r="142" spans="2:9" x14ac:dyDescent="0.3">
      <c r="B142" t="s">
        <v>952</v>
      </c>
      <c r="E142" t="s">
        <v>971</v>
      </c>
      <c r="G142" t="s">
        <v>796</v>
      </c>
      <c r="I142" t="str">
        <f t="shared" si="2"/>
        <v xml:space="preserve"> NAME</v>
      </c>
    </row>
    <row r="143" spans="2:9" x14ac:dyDescent="0.3">
      <c r="B143" t="s">
        <v>796</v>
      </c>
      <c r="C143" t="s">
        <v>531</v>
      </c>
      <c r="D143" t="s">
        <v>597</v>
      </c>
      <c r="E143" t="s">
        <v>971</v>
      </c>
      <c r="G143" t="s">
        <v>1530</v>
      </c>
      <c r="H143" t="s">
        <v>1909</v>
      </c>
      <c r="I143" t="str">
        <f t="shared" si="2"/>
        <v>Dalen Terry</v>
      </c>
    </row>
    <row r="144" spans="2:9" x14ac:dyDescent="0.3">
      <c r="B144" t="s">
        <v>953</v>
      </c>
      <c r="C144" t="s">
        <v>809</v>
      </c>
      <c r="D144" t="s">
        <v>614</v>
      </c>
      <c r="E144" t="s">
        <v>971</v>
      </c>
      <c r="G144" t="s">
        <v>954</v>
      </c>
      <c r="I144" t="str">
        <f t="shared" si="2"/>
        <v xml:space="preserve"> V</v>
      </c>
    </row>
    <row r="145" spans="2:9" x14ac:dyDescent="0.3">
      <c r="B145" t="s">
        <v>954</v>
      </c>
      <c r="E145" t="s">
        <v>971</v>
      </c>
      <c r="G145" t="s">
        <v>796</v>
      </c>
      <c r="I145" t="str">
        <f t="shared" si="2"/>
        <v xml:space="preserve"> NAME</v>
      </c>
    </row>
    <row r="146" spans="2:9" x14ac:dyDescent="0.3">
      <c r="B146" t="s">
        <v>796</v>
      </c>
      <c r="C146" t="s">
        <v>531</v>
      </c>
      <c r="D146" t="s">
        <v>597</v>
      </c>
      <c r="E146" t="s">
        <v>971</v>
      </c>
      <c r="G146" t="s">
        <v>1531</v>
      </c>
      <c r="H146" t="s">
        <v>1910</v>
      </c>
      <c r="I146" t="str">
        <f t="shared" si="2"/>
        <v>Gabe Vincent</v>
      </c>
    </row>
    <row r="147" spans="2:9" x14ac:dyDescent="0.3">
      <c r="B147" t="s">
        <v>955</v>
      </c>
      <c r="C147" t="s">
        <v>879</v>
      </c>
      <c r="D147" t="s">
        <v>956</v>
      </c>
      <c r="E147" t="s">
        <v>971</v>
      </c>
      <c r="G147" t="s">
        <v>4</v>
      </c>
      <c r="I147" t="str">
        <f t="shared" si="2"/>
        <v xml:space="preserve"> W</v>
      </c>
    </row>
    <row r="148" spans="2:9" x14ac:dyDescent="0.3">
      <c r="B148" t="s">
        <v>4</v>
      </c>
      <c r="E148" t="s">
        <v>971</v>
      </c>
      <c r="G148" t="s">
        <v>796</v>
      </c>
      <c r="I148" t="str">
        <f t="shared" si="2"/>
        <v xml:space="preserve"> NAME</v>
      </c>
    </row>
    <row r="149" spans="2:9" x14ac:dyDescent="0.3">
      <c r="B149" t="s">
        <v>796</v>
      </c>
      <c r="C149" t="s">
        <v>531</v>
      </c>
      <c r="D149" t="s">
        <v>597</v>
      </c>
      <c r="E149" t="s">
        <v>971</v>
      </c>
      <c r="G149" t="s">
        <v>1532</v>
      </c>
      <c r="H149" t="s">
        <v>1911</v>
      </c>
      <c r="I149" t="str">
        <f t="shared" si="2"/>
        <v>Lonnie Walker IV</v>
      </c>
    </row>
    <row r="150" spans="2:9" x14ac:dyDescent="0.3">
      <c r="B150" t="s">
        <v>957</v>
      </c>
      <c r="C150" t="s">
        <v>815</v>
      </c>
      <c r="D150" t="s">
        <v>958</v>
      </c>
      <c r="E150" t="s">
        <v>971</v>
      </c>
      <c r="G150" t="s">
        <v>1533</v>
      </c>
      <c r="H150" t="s">
        <v>1387</v>
      </c>
      <c r="I150" t="str">
        <f t="shared" si="2"/>
        <v>John Wall</v>
      </c>
    </row>
    <row r="151" spans="2:9" x14ac:dyDescent="0.3">
      <c r="B151" t="s">
        <v>959</v>
      </c>
      <c r="C151" t="s">
        <v>893</v>
      </c>
      <c r="D151" t="s">
        <v>632</v>
      </c>
      <c r="E151" t="s">
        <v>971</v>
      </c>
      <c r="G151" t="s">
        <v>1534</v>
      </c>
      <c r="H151" t="s">
        <v>1912</v>
      </c>
      <c r="I151" t="str">
        <f t="shared" si="2"/>
        <v>Duane Washington Jr.</v>
      </c>
    </row>
    <row r="152" spans="2:9" x14ac:dyDescent="0.3">
      <c r="B152" t="s">
        <v>960</v>
      </c>
      <c r="C152" t="s">
        <v>929</v>
      </c>
      <c r="D152" t="s">
        <v>673</v>
      </c>
      <c r="E152" t="s">
        <v>971</v>
      </c>
      <c r="G152" t="s">
        <v>1534</v>
      </c>
      <c r="H152" t="s">
        <v>1913</v>
      </c>
      <c r="I152" t="str">
        <f t="shared" si="2"/>
        <v>TyTy Washington Jr.</v>
      </c>
    </row>
    <row r="153" spans="2:9" x14ac:dyDescent="0.3">
      <c r="B153" t="s">
        <v>961</v>
      </c>
      <c r="C153" t="s">
        <v>885</v>
      </c>
      <c r="D153" t="s">
        <v>632</v>
      </c>
      <c r="E153" t="s">
        <v>971</v>
      </c>
      <c r="G153" t="s">
        <v>1535</v>
      </c>
      <c r="H153" t="s">
        <v>1914</v>
      </c>
      <c r="I153" t="str">
        <f t="shared" si="2"/>
        <v>Blake Wesley</v>
      </c>
    </row>
    <row r="154" spans="2:9" x14ac:dyDescent="0.3">
      <c r="B154" t="s">
        <v>962</v>
      </c>
      <c r="C154" t="s">
        <v>819</v>
      </c>
      <c r="D154" t="s">
        <v>641</v>
      </c>
      <c r="E154" t="s">
        <v>971</v>
      </c>
      <c r="G154" t="s">
        <v>1536</v>
      </c>
      <c r="H154" t="s">
        <v>1521</v>
      </c>
      <c r="I154" t="str">
        <f t="shared" si="2"/>
        <v>Russell Westbrook</v>
      </c>
    </row>
    <row r="155" spans="2:9" x14ac:dyDescent="0.3">
      <c r="B155" t="s">
        <v>963</v>
      </c>
      <c r="C155" t="s">
        <v>815</v>
      </c>
      <c r="D155" t="s">
        <v>615</v>
      </c>
      <c r="E155" t="s">
        <v>971</v>
      </c>
      <c r="G155" t="s">
        <v>1537</v>
      </c>
      <c r="H155" t="s">
        <v>1915</v>
      </c>
      <c r="I155" t="str">
        <f t="shared" si="2"/>
        <v>Coby White</v>
      </c>
    </row>
    <row r="156" spans="2:9" x14ac:dyDescent="0.3">
      <c r="B156" t="s">
        <v>964</v>
      </c>
      <c r="C156" t="s">
        <v>809</v>
      </c>
      <c r="D156" t="s">
        <v>659</v>
      </c>
      <c r="E156" t="s">
        <v>971</v>
      </c>
      <c r="G156" t="s">
        <v>1537</v>
      </c>
      <c r="H156" t="s">
        <v>1900</v>
      </c>
      <c r="I156" t="str">
        <f t="shared" si="2"/>
        <v>Derrick White</v>
      </c>
    </row>
    <row r="157" spans="2:9" x14ac:dyDescent="0.3">
      <c r="B157" t="s">
        <v>965</v>
      </c>
      <c r="C157" t="s">
        <v>823</v>
      </c>
      <c r="D157" t="s">
        <v>622</v>
      </c>
      <c r="E157" t="s">
        <v>971</v>
      </c>
      <c r="G157" t="s">
        <v>1538</v>
      </c>
      <c r="H157" t="s">
        <v>1916</v>
      </c>
      <c r="I157" t="str">
        <f t="shared" si="2"/>
        <v>Alondes Williams</v>
      </c>
    </row>
    <row r="158" spans="2:9" x14ac:dyDescent="0.3">
      <c r="B158" t="s">
        <v>966</v>
      </c>
      <c r="C158" t="s">
        <v>889</v>
      </c>
      <c r="D158" t="s">
        <v>666</v>
      </c>
      <c r="E158" t="s">
        <v>971</v>
      </c>
      <c r="G158" t="s">
        <v>1539</v>
      </c>
      <c r="H158" t="s">
        <v>1917</v>
      </c>
      <c r="I158" t="str">
        <f t="shared" si="2"/>
        <v>McKinley Wright IV</v>
      </c>
    </row>
    <row r="159" spans="2:9" x14ac:dyDescent="0.3">
      <c r="B159" t="s">
        <v>967</v>
      </c>
      <c r="C159" t="s">
        <v>827</v>
      </c>
      <c r="D159" t="s">
        <v>622</v>
      </c>
      <c r="E159" t="s">
        <v>971</v>
      </c>
      <c r="G159" t="s">
        <v>968</v>
      </c>
      <c r="I159" t="str">
        <f t="shared" si="2"/>
        <v xml:space="preserve"> Y</v>
      </c>
    </row>
    <row r="160" spans="2:9" x14ac:dyDescent="0.3">
      <c r="B160" t="s">
        <v>968</v>
      </c>
      <c r="E160" t="s">
        <v>971</v>
      </c>
      <c r="G160" t="s">
        <v>796</v>
      </c>
      <c r="I160" t="str">
        <f t="shared" si="2"/>
        <v xml:space="preserve"> NAME</v>
      </c>
    </row>
    <row r="161" spans="2:9" x14ac:dyDescent="0.3">
      <c r="B161" t="s">
        <v>796</v>
      </c>
      <c r="C161" t="s">
        <v>531</v>
      </c>
      <c r="D161" t="s">
        <v>597</v>
      </c>
      <c r="E161" t="s">
        <v>971</v>
      </c>
      <c r="G161" t="s">
        <v>1540</v>
      </c>
      <c r="H161" t="s">
        <v>1918</v>
      </c>
      <c r="I161" t="str">
        <f t="shared" si="2"/>
        <v>Trae Young</v>
      </c>
    </row>
    <row r="162" spans="2:9" x14ac:dyDescent="0.3">
      <c r="B162" t="s">
        <v>969</v>
      </c>
      <c r="C162" t="s">
        <v>835</v>
      </c>
      <c r="D162" t="s">
        <v>636</v>
      </c>
      <c r="E162" t="s">
        <v>971</v>
      </c>
      <c r="G162" t="s">
        <v>506</v>
      </c>
      <c r="I162" t="str">
        <f t="shared" si="2"/>
        <v xml:space="preserve"> A</v>
      </c>
    </row>
    <row r="163" spans="2:9" x14ac:dyDescent="0.3">
      <c r="B163" t="s">
        <v>506</v>
      </c>
      <c r="E163" t="s">
        <v>972</v>
      </c>
      <c r="G163" t="s">
        <v>796</v>
      </c>
      <c r="I163" t="str">
        <f t="shared" si="2"/>
        <v xml:space="preserve"> NAME</v>
      </c>
    </row>
    <row r="164" spans="2:9" x14ac:dyDescent="0.3">
      <c r="B164" t="s">
        <v>796</v>
      </c>
      <c r="C164" t="s">
        <v>531</v>
      </c>
      <c r="D164" t="s">
        <v>597</v>
      </c>
      <c r="E164" t="s">
        <v>972</v>
      </c>
      <c r="G164" t="s">
        <v>1416</v>
      </c>
      <c r="H164" t="s">
        <v>1415</v>
      </c>
      <c r="I164" t="str">
        <f t="shared" si="2"/>
        <v>Ochai Agbaji</v>
      </c>
    </row>
    <row r="165" spans="2:9" x14ac:dyDescent="0.3">
      <c r="B165" t="s">
        <v>797</v>
      </c>
      <c r="C165" t="s">
        <v>798</v>
      </c>
      <c r="D165" t="s">
        <v>631</v>
      </c>
      <c r="E165" t="s">
        <v>972</v>
      </c>
      <c r="G165" t="s">
        <v>1414</v>
      </c>
      <c r="H165" t="s">
        <v>1413</v>
      </c>
      <c r="I165" t="str">
        <f t="shared" si="2"/>
        <v>Nickeil Alexander-Walker</v>
      </c>
    </row>
    <row r="166" spans="2:9" x14ac:dyDescent="0.3">
      <c r="B166" t="s">
        <v>974</v>
      </c>
      <c r="C166" t="s">
        <v>798</v>
      </c>
      <c r="D166" t="s">
        <v>748</v>
      </c>
      <c r="E166" t="s">
        <v>972</v>
      </c>
      <c r="G166" t="s">
        <v>1541</v>
      </c>
      <c r="H166" t="s">
        <v>1919</v>
      </c>
      <c r="I166" t="str">
        <f t="shared" si="2"/>
        <v>Grayson Allen</v>
      </c>
    </row>
    <row r="167" spans="2:9" x14ac:dyDescent="0.3">
      <c r="B167" t="s">
        <v>975</v>
      </c>
      <c r="C167" t="s">
        <v>813</v>
      </c>
      <c r="D167" t="s">
        <v>613</v>
      </c>
      <c r="E167" t="s">
        <v>972</v>
      </c>
      <c r="G167" t="s">
        <v>1434</v>
      </c>
      <c r="H167" t="s">
        <v>1697</v>
      </c>
      <c r="I167" t="str">
        <f t="shared" si="2"/>
        <v>Ryan Arcidiacono</v>
      </c>
    </row>
    <row r="168" spans="2:9" x14ac:dyDescent="0.3">
      <c r="B168" t="s">
        <v>803</v>
      </c>
      <c r="C168" t="s">
        <v>804</v>
      </c>
      <c r="D168" t="s">
        <v>691</v>
      </c>
      <c r="E168" t="s">
        <v>972</v>
      </c>
      <c r="G168" t="s">
        <v>805</v>
      </c>
      <c r="I168" t="str">
        <f t="shared" si="2"/>
        <v xml:space="preserve"> B</v>
      </c>
    </row>
    <row r="169" spans="2:9" x14ac:dyDescent="0.3">
      <c r="B169" t="s">
        <v>805</v>
      </c>
      <c r="E169" t="s">
        <v>972</v>
      </c>
      <c r="G169" t="s">
        <v>796</v>
      </c>
      <c r="I169" t="str">
        <f t="shared" si="2"/>
        <v xml:space="preserve"> NAME</v>
      </c>
    </row>
    <row r="170" spans="2:9" x14ac:dyDescent="0.3">
      <c r="B170" t="s">
        <v>796</v>
      </c>
      <c r="C170" t="s">
        <v>531</v>
      </c>
      <c r="D170" t="s">
        <v>597</v>
      </c>
      <c r="E170" t="s">
        <v>972</v>
      </c>
      <c r="G170" t="s">
        <v>1542</v>
      </c>
      <c r="H170" t="s">
        <v>1920</v>
      </c>
      <c r="I170" t="str">
        <f t="shared" si="2"/>
        <v>Desmond Bane</v>
      </c>
    </row>
    <row r="171" spans="2:9" x14ac:dyDescent="0.3">
      <c r="B171" t="s">
        <v>976</v>
      </c>
      <c r="C171" t="s">
        <v>830</v>
      </c>
      <c r="D171" t="s">
        <v>687</v>
      </c>
      <c r="E171" t="s">
        <v>972</v>
      </c>
      <c r="G171" t="s">
        <v>1543</v>
      </c>
      <c r="H171" t="s">
        <v>1921</v>
      </c>
      <c r="I171" t="str">
        <f t="shared" si="2"/>
        <v>RJ Barrett</v>
      </c>
    </row>
    <row r="172" spans="2:9" x14ac:dyDescent="0.3">
      <c r="B172" t="s">
        <v>977</v>
      </c>
      <c r="C172" t="s">
        <v>804</v>
      </c>
      <c r="D172" t="s">
        <v>613</v>
      </c>
      <c r="E172" t="s">
        <v>972</v>
      </c>
      <c r="G172" t="s">
        <v>1544</v>
      </c>
      <c r="H172" t="s">
        <v>1777</v>
      </c>
      <c r="I172" t="str">
        <f t="shared" si="2"/>
        <v>Bradley Beal</v>
      </c>
    </row>
    <row r="173" spans="2:9" x14ac:dyDescent="0.3">
      <c r="B173" t="s">
        <v>978</v>
      </c>
      <c r="C173" t="s">
        <v>842</v>
      </c>
      <c r="D173" t="s">
        <v>620</v>
      </c>
      <c r="E173" t="s">
        <v>972</v>
      </c>
      <c r="G173" t="s">
        <v>1406</v>
      </c>
      <c r="H173" t="s">
        <v>1405</v>
      </c>
      <c r="I173" t="str">
        <f t="shared" si="2"/>
        <v>Malik Beasley</v>
      </c>
    </row>
    <row r="174" spans="2:9" x14ac:dyDescent="0.3">
      <c r="B174" t="s">
        <v>979</v>
      </c>
      <c r="C174" t="s">
        <v>798</v>
      </c>
      <c r="D174" t="s">
        <v>688</v>
      </c>
      <c r="E174" t="s">
        <v>972</v>
      </c>
      <c r="G174" t="s">
        <v>1437</v>
      </c>
      <c r="H174" t="s">
        <v>1831</v>
      </c>
      <c r="I174" t="str">
        <f t="shared" si="2"/>
        <v>MarJon Beauchamp</v>
      </c>
    </row>
    <row r="175" spans="2:9" x14ac:dyDescent="0.3">
      <c r="B175" t="s">
        <v>812</v>
      </c>
      <c r="C175" t="s">
        <v>813</v>
      </c>
      <c r="E175" t="s">
        <v>972</v>
      </c>
      <c r="G175" t="s">
        <v>1439</v>
      </c>
      <c r="H175" t="s">
        <v>1833</v>
      </c>
      <c r="I175" t="str">
        <f t="shared" si="2"/>
        <v>Buddy Boeheim</v>
      </c>
    </row>
    <row r="176" spans="2:9" x14ac:dyDescent="0.3">
      <c r="B176" t="s">
        <v>816</v>
      </c>
      <c r="C176" t="s">
        <v>817</v>
      </c>
      <c r="D176" t="s">
        <v>652</v>
      </c>
      <c r="E176" t="s">
        <v>972</v>
      </c>
      <c r="G176" t="s">
        <v>1545</v>
      </c>
      <c r="H176" t="s">
        <v>1922</v>
      </c>
      <c r="I176" t="str">
        <f t="shared" si="2"/>
        <v>Bogdan Bogdanovic</v>
      </c>
    </row>
    <row r="177" spans="2:9" x14ac:dyDescent="0.3">
      <c r="B177" t="s">
        <v>980</v>
      </c>
      <c r="C177" t="s">
        <v>835</v>
      </c>
      <c r="E177" t="s">
        <v>972</v>
      </c>
      <c r="G177" t="s">
        <v>1404</v>
      </c>
      <c r="H177" t="s">
        <v>1403</v>
      </c>
      <c r="I177" t="str">
        <f t="shared" si="2"/>
        <v>Leandro Bolmaro</v>
      </c>
    </row>
    <row r="178" spans="2:9" x14ac:dyDescent="0.3">
      <c r="B178" t="s">
        <v>981</v>
      </c>
      <c r="C178" t="s">
        <v>798</v>
      </c>
      <c r="E178" t="s">
        <v>972</v>
      </c>
      <c r="G178" t="s">
        <v>1546</v>
      </c>
      <c r="H178" t="s">
        <v>1923</v>
      </c>
      <c r="I178" t="str">
        <f t="shared" si="2"/>
        <v>Devin Booker</v>
      </c>
    </row>
    <row r="179" spans="2:9" x14ac:dyDescent="0.3">
      <c r="B179" t="s">
        <v>982</v>
      </c>
      <c r="C179" t="s">
        <v>929</v>
      </c>
      <c r="D179" t="s">
        <v>632</v>
      </c>
      <c r="E179" t="s">
        <v>972</v>
      </c>
      <c r="G179" t="s">
        <v>1547</v>
      </c>
      <c r="H179" t="s">
        <v>1924</v>
      </c>
      <c r="I179" t="str">
        <f t="shared" si="2"/>
        <v>Brandon Boston Jr.</v>
      </c>
    </row>
    <row r="180" spans="2:9" x14ac:dyDescent="0.3">
      <c r="B180" t="s">
        <v>983</v>
      </c>
      <c r="C180" t="s">
        <v>893</v>
      </c>
      <c r="D180" t="s">
        <v>632</v>
      </c>
      <c r="E180" t="s">
        <v>972</v>
      </c>
      <c r="G180" t="s">
        <v>1548</v>
      </c>
      <c r="H180" t="s">
        <v>1662</v>
      </c>
      <c r="I180" t="str">
        <f t="shared" si="2"/>
        <v>James Bouknight</v>
      </c>
    </row>
    <row r="181" spans="2:9" x14ac:dyDescent="0.3">
      <c r="B181" t="s">
        <v>984</v>
      </c>
      <c r="C181" t="s">
        <v>807</v>
      </c>
      <c r="D181" t="s">
        <v>629</v>
      </c>
      <c r="E181" t="s">
        <v>972</v>
      </c>
      <c r="G181" t="s">
        <v>1440</v>
      </c>
      <c r="H181" t="s">
        <v>1834</v>
      </c>
      <c r="I181" t="str">
        <f t="shared" si="2"/>
        <v>Malaki Branham</v>
      </c>
    </row>
    <row r="182" spans="2:9" x14ac:dyDescent="0.3">
      <c r="B182" t="s">
        <v>818</v>
      </c>
      <c r="C182" t="s">
        <v>819</v>
      </c>
      <c r="D182" t="s">
        <v>673</v>
      </c>
      <c r="E182" t="s">
        <v>972</v>
      </c>
      <c r="G182" t="s">
        <v>1441</v>
      </c>
      <c r="H182" t="s">
        <v>1835</v>
      </c>
      <c r="I182" t="str">
        <f t="shared" si="2"/>
        <v>Christian Braun</v>
      </c>
    </row>
    <row r="183" spans="2:9" x14ac:dyDescent="0.3">
      <c r="B183" t="s">
        <v>820</v>
      </c>
      <c r="C183" t="s">
        <v>821</v>
      </c>
      <c r="D183" t="s">
        <v>631</v>
      </c>
      <c r="E183" t="s">
        <v>972</v>
      </c>
      <c r="G183" t="s">
        <v>1380</v>
      </c>
      <c r="H183" t="s">
        <v>1925</v>
      </c>
      <c r="I183" t="str">
        <f t="shared" si="2"/>
        <v>Jaylen Brown</v>
      </c>
    </row>
    <row r="184" spans="2:9" x14ac:dyDescent="0.3">
      <c r="B184" t="s">
        <v>985</v>
      </c>
      <c r="C184" t="s">
        <v>823</v>
      </c>
      <c r="D184" t="s">
        <v>719</v>
      </c>
      <c r="E184" t="s">
        <v>972</v>
      </c>
      <c r="G184" t="s">
        <v>1380</v>
      </c>
      <c r="H184" t="s">
        <v>1926</v>
      </c>
      <c r="I184" t="str">
        <f t="shared" si="2"/>
        <v>Kendall Brown</v>
      </c>
    </row>
    <row r="185" spans="2:9" x14ac:dyDescent="0.3">
      <c r="B185" t="s">
        <v>986</v>
      </c>
      <c r="C185" t="s">
        <v>870</v>
      </c>
      <c r="D185" t="s">
        <v>678</v>
      </c>
      <c r="E185" t="s">
        <v>972</v>
      </c>
      <c r="G185" t="s">
        <v>1549</v>
      </c>
      <c r="H185" t="s">
        <v>1927</v>
      </c>
      <c r="I185" t="str">
        <f t="shared" si="2"/>
        <v>Alec Burks</v>
      </c>
    </row>
    <row r="186" spans="2:9" x14ac:dyDescent="0.3">
      <c r="B186" t="s">
        <v>987</v>
      </c>
      <c r="C186" t="s">
        <v>817</v>
      </c>
      <c r="D186" t="s">
        <v>622</v>
      </c>
      <c r="E186" t="s">
        <v>972</v>
      </c>
      <c r="G186" t="s">
        <v>825</v>
      </c>
      <c r="I186" t="str">
        <f t="shared" si="2"/>
        <v xml:space="preserve"> C</v>
      </c>
    </row>
    <row r="187" spans="2:9" x14ac:dyDescent="0.3">
      <c r="B187" t="s">
        <v>825</v>
      </c>
      <c r="E187" t="s">
        <v>972</v>
      </c>
      <c r="G187" t="s">
        <v>796</v>
      </c>
      <c r="I187" t="str">
        <f t="shared" si="2"/>
        <v xml:space="preserve"> NAME</v>
      </c>
    </row>
    <row r="188" spans="2:9" x14ac:dyDescent="0.3">
      <c r="B188" t="s">
        <v>796</v>
      </c>
      <c r="C188" t="s">
        <v>531</v>
      </c>
      <c r="D188" t="s">
        <v>597</v>
      </c>
      <c r="E188" t="s">
        <v>972</v>
      </c>
      <c r="G188" t="s">
        <v>1550</v>
      </c>
      <c r="H188" t="s">
        <v>1928</v>
      </c>
      <c r="I188" t="str">
        <f t="shared" si="2"/>
        <v>Kentavious Caldwell-Pope</v>
      </c>
    </row>
    <row r="189" spans="2:9" x14ac:dyDescent="0.3">
      <c r="B189" t="s">
        <v>988</v>
      </c>
      <c r="C189" t="s">
        <v>821</v>
      </c>
      <c r="D189" t="s">
        <v>633</v>
      </c>
      <c r="E189" t="s">
        <v>972</v>
      </c>
      <c r="G189" t="s">
        <v>1444</v>
      </c>
      <c r="H189" t="s">
        <v>1838</v>
      </c>
      <c r="I189" t="str">
        <f t="shared" si="2"/>
        <v>Facundo Campazzo</v>
      </c>
    </row>
    <row r="190" spans="2:9" x14ac:dyDescent="0.3">
      <c r="B190" t="s">
        <v>826</v>
      </c>
      <c r="C190" t="s">
        <v>827</v>
      </c>
      <c r="E190" t="s">
        <v>972</v>
      </c>
      <c r="G190" t="s">
        <v>1551</v>
      </c>
      <c r="H190" t="s">
        <v>1929</v>
      </c>
      <c r="I190" t="str">
        <f t="shared" si="2"/>
        <v>Alex Caruso</v>
      </c>
    </row>
    <row r="191" spans="2:9" x14ac:dyDescent="0.3">
      <c r="B191" t="s">
        <v>989</v>
      </c>
      <c r="C191" t="s">
        <v>809</v>
      </c>
      <c r="D191" t="s">
        <v>625</v>
      </c>
      <c r="E191" t="s">
        <v>972</v>
      </c>
      <c r="G191" t="s">
        <v>1446</v>
      </c>
      <c r="H191" t="s">
        <v>1840</v>
      </c>
      <c r="I191" t="str">
        <f t="shared" si="2"/>
        <v>Kennedy Chandler</v>
      </c>
    </row>
    <row r="192" spans="2:9" x14ac:dyDescent="0.3">
      <c r="B192" t="s">
        <v>829</v>
      </c>
      <c r="C192" t="s">
        <v>830</v>
      </c>
      <c r="D192" t="s">
        <v>618</v>
      </c>
      <c r="E192" t="s">
        <v>972</v>
      </c>
      <c r="G192" t="s">
        <v>1447</v>
      </c>
      <c r="H192" t="s">
        <v>1841</v>
      </c>
      <c r="I192" t="str">
        <f t="shared" si="2"/>
        <v>Max Christie</v>
      </c>
    </row>
    <row r="193" spans="2:9" x14ac:dyDescent="0.3">
      <c r="B193" t="s">
        <v>831</v>
      </c>
      <c r="C193" t="s">
        <v>815</v>
      </c>
      <c r="D193" t="s">
        <v>651</v>
      </c>
      <c r="E193" t="s">
        <v>972</v>
      </c>
      <c r="G193" t="s">
        <v>1552</v>
      </c>
      <c r="H193" t="s">
        <v>1391</v>
      </c>
      <c r="I193" t="str">
        <f t="shared" si="2"/>
        <v>Josh Christopher</v>
      </c>
    </row>
    <row r="194" spans="2:9" x14ac:dyDescent="0.3">
      <c r="B194" t="s">
        <v>990</v>
      </c>
      <c r="C194" t="s">
        <v>885</v>
      </c>
      <c r="D194" t="s">
        <v>715</v>
      </c>
      <c r="E194" t="s">
        <v>972</v>
      </c>
      <c r="G194" t="s">
        <v>1553</v>
      </c>
      <c r="H194" t="s">
        <v>1930</v>
      </c>
      <c r="I194" t="str">
        <f t="shared" si="2"/>
        <v>Amir Coffey</v>
      </c>
    </row>
    <row r="195" spans="2:9" x14ac:dyDescent="0.3">
      <c r="B195" t="s">
        <v>991</v>
      </c>
      <c r="C195" t="s">
        <v>893</v>
      </c>
      <c r="D195" t="s">
        <v>628</v>
      </c>
      <c r="E195" t="s">
        <v>972</v>
      </c>
      <c r="G195" t="s">
        <v>1554</v>
      </c>
      <c r="H195" t="s">
        <v>1931</v>
      </c>
      <c r="I195" t="str">
        <f t="shared" si="2"/>
        <v>Pat Connaughton</v>
      </c>
    </row>
    <row r="196" spans="2:9" x14ac:dyDescent="0.3">
      <c r="B196" t="s">
        <v>992</v>
      </c>
      <c r="C196" t="s">
        <v>813</v>
      </c>
      <c r="D196" t="s">
        <v>641</v>
      </c>
      <c r="E196" t="s">
        <v>972</v>
      </c>
      <c r="G196" t="s">
        <v>1448</v>
      </c>
      <c r="H196" t="s">
        <v>1842</v>
      </c>
      <c r="I196" t="str">
        <f t="shared" ref="I196:I259" si="3">H196 &amp; " " &amp;  G196</f>
        <v>Jarrett Culver</v>
      </c>
    </row>
    <row r="197" spans="2:9" x14ac:dyDescent="0.3">
      <c r="B197" t="s">
        <v>834</v>
      </c>
      <c r="C197" t="s">
        <v>835</v>
      </c>
      <c r="D197" t="s">
        <v>716</v>
      </c>
      <c r="E197" t="s">
        <v>972</v>
      </c>
      <c r="G197" t="s">
        <v>1450</v>
      </c>
      <c r="H197" t="s">
        <v>1932</v>
      </c>
      <c r="I197" t="str">
        <f t="shared" si="3"/>
        <v>Seth Curry</v>
      </c>
    </row>
    <row r="198" spans="2:9" x14ac:dyDescent="0.3">
      <c r="B198" t="s">
        <v>993</v>
      </c>
      <c r="C198" t="s">
        <v>889</v>
      </c>
      <c r="D198" t="s">
        <v>613</v>
      </c>
      <c r="E198" t="s">
        <v>972</v>
      </c>
      <c r="G198" t="s">
        <v>839</v>
      </c>
      <c r="I198" t="str">
        <f t="shared" si="3"/>
        <v xml:space="preserve"> D</v>
      </c>
    </row>
    <row r="199" spans="2:9" x14ac:dyDescent="0.3">
      <c r="B199" t="s">
        <v>839</v>
      </c>
      <c r="E199" t="s">
        <v>972</v>
      </c>
      <c r="G199" t="s">
        <v>796</v>
      </c>
      <c r="I199" t="str">
        <f t="shared" si="3"/>
        <v xml:space="preserve"> NAME</v>
      </c>
    </row>
    <row r="200" spans="2:9" x14ac:dyDescent="0.3">
      <c r="B200" t="s">
        <v>796</v>
      </c>
      <c r="C200" t="s">
        <v>531</v>
      </c>
      <c r="D200" t="s">
        <v>597</v>
      </c>
      <c r="E200" t="s">
        <v>972</v>
      </c>
      <c r="G200" t="s">
        <v>1451</v>
      </c>
      <c r="H200" t="s">
        <v>1845</v>
      </c>
      <c r="I200" t="str">
        <f t="shared" si="3"/>
        <v>Dyson Daniels</v>
      </c>
    </row>
    <row r="201" spans="2:9" x14ac:dyDescent="0.3">
      <c r="B201" t="s">
        <v>840</v>
      </c>
      <c r="C201" t="s">
        <v>800</v>
      </c>
      <c r="E201" t="s">
        <v>972</v>
      </c>
      <c r="G201" t="s">
        <v>1452</v>
      </c>
      <c r="H201" t="s">
        <v>1846</v>
      </c>
      <c r="I201" t="str">
        <f t="shared" si="3"/>
        <v>Johnny Davis</v>
      </c>
    </row>
    <row r="202" spans="2:9" x14ac:dyDescent="0.3">
      <c r="B202" t="s">
        <v>841</v>
      </c>
      <c r="C202" t="s">
        <v>842</v>
      </c>
      <c r="D202" t="s">
        <v>699</v>
      </c>
      <c r="E202" t="s">
        <v>972</v>
      </c>
      <c r="G202" t="s">
        <v>1452</v>
      </c>
      <c r="H202" t="s">
        <v>1933</v>
      </c>
      <c r="I202" t="str">
        <f t="shared" si="3"/>
        <v>Terence Davis</v>
      </c>
    </row>
    <row r="203" spans="2:9" x14ac:dyDescent="0.3">
      <c r="B203" t="s">
        <v>994</v>
      </c>
      <c r="C203" t="s">
        <v>844</v>
      </c>
      <c r="D203" t="s">
        <v>995</v>
      </c>
      <c r="E203" t="s">
        <v>972</v>
      </c>
      <c r="G203" t="s">
        <v>1555</v>
      </c>
      <c r="H203" t="s">
        <v>1934</v>
      </c>
      <c r="I203" t="str">
        <f t="shared" si="3"/>
        <v>JD Davison</v>
      </c>
    </row>
    <row r="204" spans="2:9" x14ac:dyDescent="0.3">
      <c r="B204" t="s">
        <v>996</v>
      </c>
      <c r="C204" t="s">
        <v>823</v>
      </c>
      <c r="D204" t="s">
        <v>671</v>
      </c>
      <c r="E204" t="s">
        <v>972</v>
      </c>
      <c r="G204" t="s">
        <v>1556</v>
      </c>
      <c r="H204" t="s">
        <v>1935</v>
      </c>
      <c r="I204" t="str">
        <f t="shared" si="3"/>
        <v>Hamidou Diallo</v>
      </c>
    </row>
    <row r="205" spans="2:9" x14ac:dyDescent="0.3">
      <c r="B205" t="s">
        <v>997</v>
      </c>
      <c r="C205" t="s">
        <v>817</v>
      </c>
      <c r="D205" t="s">
        <v>632</v>
      </c>
      <c r="E205" t="s">
        <v>972</v>
      </c>
      <c r="G205" t="s">
        <v>1557</v>
      </c>
      <c r="H205" t="s">
        <v>1936</v>
      </c>
      <c r="I205" t="str">
        <f t="shared" si="3"/>
        <v>Donte DiVincenzo</v>
      </c>
    </row>
    <row r="206" spans="2:9" x14ac:dyDescent="0.3">
      <c r="B206" t="s">
        <v>998</v>
      </c>
      <c r="C206" t="s">
        <v>838</v>
      </c>
      <c r="D206" t="s">
        <v>691</v>
      </c>
      <c r="E206" t="s">
        <v>972</v>
      </c>
      <c r="G206" t="s">
        <v>1456</v>
      </c>
      <c r="H206" t="s">
        <v>1850</v>
      </c>
      <c r="I206" t="str">
        <f t="shared" si="3"/>
        <v>Tyler Dorsey</v>
      </c>
    </row>
    <row r="207" spans="2:9" x14ac:dyDescent="0.3">
      <c r="B207" t="s">
        <v>848</v>
      </c>
      <c r="C207" t="s">
        <v>827</v>
      </c>
      <c r="D207" t="s">
        <v>644</v>
      </c>
      <c r="E207" t="s">
        <v>972</v>
      </c>
      <c r="G207" t="s">
        <v>1558</v>
      </c>
      <c r="H207" t="s">
        <v>1937</v>
      </c>
      <c r="I207" t="str">
        <f t="shared" si="3"/>
        <v>Ayo Dosunmu</v>
      </c>
    </row>
    <row r="208" spans="2:9" x14ac:dyDescent="0.3">
      <c r="B208" t="s">
        <v>999</v>
      </c>
      <c r="C208" t="s">
        <v>809</v>
      </c>
      <c r="D208" t="s">
        <v>637</v>
      </c>
      <c r="E208" t="s">
        <v>972</v>
      </c>
      <c r="G208" t="s">
        <v>1559</v>
      </c>
      <c r="H208" t="s">
        <v>1894</v>
      </c>
      <c r="I208" t="str">
        <f t="shared" si="3"/>
        <v>Chris Duarte</v>
      </c>
    </row>
    <row r="209" spans="2:9" x14ac:dyDescent="0.3">
      <c r="B209" t="s">
        <v>1000</v>
      </c>
      <c r="C209" t="s">
        <v>870</v>
      </c>
      <c r="D209" t="s">
        <v>644</v>
      </c>
      <c r="E209" t="s">
        <v>972</v>
      </c>
      <c r="G209" t="s">
        <v>851</v>
      </c>
      <c r="I209" t="str">
        <f t="shared" si="3"/>
        <v xml:space="preserve"> E</v>
      </c>
    </row>
    <row r="210" spans="2:9" x14ac:dyDescent="0.3">
      <c r="B210" t="s">
        <v>851</v>
      </c>
      <c r="E210" t="s">
        <v>972</v>
      </c>
      <c r="G210" t="s">
        <v>796</v>
      </c>
      <c r="I210" t="str">
        <f t="shared" si="3"/>
        <v xml:space="preserve"> NAME</v>
      </c>
    </row>
    <row r="211" spans="2:9" x14ac:dyDescent="0.3">
      <c r="B211" t="s">
        <v>796</v>
      </c>
      <c r="C211" t="s">
        <v>531</v>
      </c>
      <c r="D211" t="s">
        <v>597</v>
      </c>
      <c r="E211" t="s">
        <v>972</v>
      </c>
      <c r="G211" t="s">
        <v>1560</v>
      </c>
      <c r="H211" t="s">
        <v>1433</v>
      </c>
      <c r="I211" t="str">
        <f t="shared" si="3"/>
        <v>Anthony Edwards</v>
      </c>
    </row>
    <row r="212" spans="2:9" x14ac:dyDescent="0.3">
      <c r="B212" t="s">
        <v>1001</v>
      </c>
      <c r="C212" t="s">
        <v>903</v>
      </c>
      <c r="D212" t="s">
        <v>633</v>
      </c>
      <c r="E212" t="s">
        <v>972</v>
      </c>
      <c r="G212" t="s">
        <v>1459</v>
      </c>
      <c r="H212" t="s">
        <v>1399</v>
      </c>
      <c r="I212" t="str">
        <f t="shared" si="3"/>
        <v>Keon Ellis</v>
      </c>
    </row>
    <row r="213" spans="2:9" x14ac:dyDescent="0.3">
      <c r="B213" t="s">
        <v>852</v>
      </c>
      <c r="C213" t="s">
        <v>844</v>
      </c>
      <c r="D213" t="s">
        <v>671</v>
      </c>
      <c r="E213" t="s">
        <v>972</v>
      </c>
      <c r="G213" t="s">
        <v>853</v>
      </c>
      <c r="I213" t="str">
        <f t="shared" si="3"/>
        <v xml:space="preserve"> F</v>
      </c>
    </row>
    <row r="214" spans="2:9" x14ac:dyDescent="0.3">
      <c r="B214" t="s">
        <v>853</v>
      </c>
      <c r="E214" t="s">
        <v>972</v>
      </c>
      <c r="G214" t="s">
        <v>796</v>
      </c>
      <c r="I214" t="str">
        <f t="shared" si="3"/>
        <v xml:space="preserve"> NAME</v>
      </c>
    </row>
    <row r="215" spans="2:9" x14ac:dyDescent="0.3">
      <c r="B215" t="s">
        <v>796</v>
      </c>
      <c r="C215" t="s">
        <v>531</v>
      </c>
      <c r="D215" t="s">
        <v>597</v>
      </c>
      <c r="E215" t="s">
        <v>972</v>
      </c>
      <c r="G215" t="s">
        <v>1561</v>
      </c>
      <c r="H215" t="s">
        <v>1938</v>
      </c>
      <c r="I215" t="str">
        <f t="shared" si="3"/>
        <v>Bryn Forbes</v>
      </c>
    </row>
    <row r="216" spans="2:9" x14ac:dyDescent="0.3">
      <c r="B216" t="s">
        <v>1002</v>
      </c>
      <c r="C216" t="s">
        <v>903</v>
      </c>
      <c r="D216" t="s">
        <v>651</v>
      </c>
      <c r="E216" t="s">
        <v>972</v>
      </c>
      <c r="G216" t="s">
        <v>1461</v>
      </c>
      <c r="H216" t="s">
        <v>1854</v>
      </c>
      <c r="I216" t="str">
        <f t="shared" si="3"/>
        <v>Trent Forrest</v>
      </c>
    </row>
    <row r="217" spans="2:9" x14ac:dyDescent="0.3">
      <c r="B217" t="s">
        <v>855</v>
      </c>
      <c r="C217" t="s">
        <v>835</v>
      </c>
      <c r="D217" t="s">
        <v>688</v>
      </c>
      <c r="E217" t="s">
        <v>972</v>
      </c>
      <c r="G217" t="s">
        <v>1562</v>
      </c>
      <c r="H217" t="s">
        <v>1939</v>
      </c>
      <c r="I217" t="str">
        <f t="shared" si="3"/>
        <v>Evan Fournier</v>
      </c>
    </row>
    <row r="218" spans="2:9" x14ac:dyDescent="0.3">
      <c r="B218" t="s">
        <v>1003</v>
      </c>
      <c r="C218" t="s">
        <v>804</v>
      </c>
      <c r="E218" t="s">
        <v>972</v>
      </c>
      <c r="G218" t="s">
        <v>858</v>
      </c>
      <c r="I218" t="str">
        <f t="shared" si="3"/>
        <v xml:space="preserve"> G</v>
      </c>
    </row>
    <row r="219" spans="2:9" x14ac:dyDescent="0.3">
      <c r="B219" t="s">
        <v>858</v>
      </c>
      <c r="E219" t="s">
        <v>972</v>
      </c>
      <c r="G219" t="s">
        <v>796</v>
      </c>
      <c r="I219" t="str">
        <f t="shared" si="3"/>
        <v xml:space="preserve"> NAME</v>
      </c>
    </row>
    <row r="220" spans="2:9" x14ac:dyDescent="0.3">
      <c r="B220" t="s">
        <v>796</v>
      </c>
      <c r="C220" t="s">
        <v>531</v>
      </c>
      <c r="D220" t="s">
        <v>597</v>
      </c>
      <c r="E220" t="s">
        <v>972</v>
      </c>
      <c r="G220" t="s">
        <v>1563</v>
      </c>
      <c r="H220" t="s">
        <v>1511</v>
      </c>
      <c r="I220" t="str">
        <f t="shared" si="3"/>
        <v>Paul George</v>
      </c>
    </row>
    <row r="221" spans="2:9" x14ac:dyDescent="0.3">
      <c r="B221" t="s">
        <v>1004</v>
      </c>
      <c r="C221" t="s">
        <v>893</v>
      </c>
      <c r="D221" t="s">
        <v>750</v>
      </c>
      <c r="E221" t="s">
        <v>972</v>
      </c>
      <c r="G221" t="s">
        <v>1564</v>
      </c>
      <c r="H221" t="s">
        <v>1391</v>
      </c>
      <c r="I221" t="str">
        <f t="shared" si="3"/>
        <v>Josh Giddey</v>
      </c>
    </row>
    <row r="222" spans="2:9" x14ac:dyDescent="0.3">
      <c r="B222" t="s">
        <v>1005</v>
      </c>
      <c r="C222" t="s">
        <v>862</v>
      </c>
      <c r="E222" t="s">
        <v>972</v>
      </c>
      <c r="G222" t="s">
        <v>1466</v>
      </c>
      <c r="H222" t="s">
        <v>1373</v>
      </c>
      <c r="I222" t="str">
        <f t="shared" si="3"/>
        <v>Collin Gillespie</v>
      </c>
    </row>
    <row r="223" spans="2:9" x14ac:dyDescent="0.3">
      <c r="B223" t="s">
        <v>863</v>
      </c>
      <c r="C223" t="s">
        <v>821</v>
      </c>
      <c r="D223" t="s">
        <v>691</v>
      </c>
      <c r="E223" t="s">
        <v>972</v>
      </c>
      <c r="G223" t="s">
        <v>1467</v>
      </c>
      <c r="H223" t="s">
        <v>1389</v>
      </c>
      <c r="I223" t="str">
        <f t="shared" si="3"/>
        <v>Jordan Goodwin</v>
      </c>
    </row>
    <row r="224" spans="2:9" x14ac:dyDescent="0.3">
      <c r="B224" t="s">
        <v>864</v>
      </c>
      <c r="C224" t="s">
        <v>842</v>
      </c>
      <c r="D224" t="s">
        <v>865</v>
      </c>
      <c r="E224" t="s">
        <v>972</v>
      </c>
      <c r="G224" t="s">
        <v>1565</v>
      </c>
      <c r="H224" t="s">
        <v>1940</v>
      </c>
      <c r="I224" t="str">
        <f t="shared" si="3"/>
        <v>Eric Gordon</v>
      </c>
    </row>
    <row r="225" spans="2:9" x14ac:dyDescent="0.3">
      <c r="B225" t="s">
        <v>1006</v>
      </c>
      <c r="C225" t="s">
        <v>885</v>
      </c>
      <c r="D225" t="s">
        <v>696</v>
      </c>
      <c r="E225" t="s">
        <v>972</v>
      </c>
      <c r="G225" t="s">
        <v>1469</v>
      </c>
      <c r="H225" t="s">
        <v>1860</v>
      </c>
      <c r="I225" t="str">
        <f t="shared" si="3"/>
        <v>A.J. Green</v>
      </c>
    </row>
    <row r="226" spans="2:9" x14ac:dyDescent="0.3">
      <c r="B226" t="s">
        <v>867</v>
      </c>
      <c r="C226" t="s">
        <v>813</v>
      </c>
      <c r="D226" t="s">
        <v>611</v>
      </c>
      <c r="E226" t="s">
        <v>972</v>
      </c>
      <c r="G226" t="s">
        <v>1469</v>
      </c>
      <c r="H226" t="s">
        <v>1837</v>
      </c>
      <c r="I226" t="str">
        <f t="shared" si="3"/>
        <v>Jalen Green</v>
      </c>
    </row>
    <row r="227" spans="2:9" x14ac:dyDescent="0.3">
      <c r="B227" t="s">
        <v>1007</v>
      </c>
      <c r="C227" t="s">
        <v>885</v>
      </c>
      <c r="E227" t="s">
        <v>972</v>
      </c>
      <c r="G227" t="s">
        <v>1469</v>
      </c>
      <c r="H227" t="s">
        <v>1391</v>
      </c>
      <c r="I227" t="str">
        <f t="shared" si="3"/>
        <v>Josh Green</v>
      </c>
    </row>
    <row r="228" spans="2:9" x14ac:dyDescent="0.3">
      <c r="B228" t="s">
        <v>1008</v>
      </c>
      <c r="C228" t="s">
        <v>827</v>
      </c>
      <c r="D228" t="s">
        <v>614</v>
      </c>
      <c r="E228" t="s">
        <v>972</v>
      </c>
      <c r="G228" t="s">
        <v>1566</v>
      </c>
      <c r="H228" t="s">
        <v>1941</v>
      </c>
      <c r="I228" t="str">
        <f t="shared" si="3"/>
        <v>Quentin Grimes</v>
      </c>
    </row>
    <row r="229" spans="2:9" x14ac:dyDescent="0.3">
      <c r="B229" t="s">
        <v>1009</v>
      </c>
      <c r="C229" t="s">
        <v>804</v>
      </c>
      <c r="D229" t="s">
        <v>753</v>
      </c>
      <c r="E229" t="s">
        <v>972</v>
      </c>
      <c r="G229" t="s">
        <v>868</v>
      </c>
      <c r="I229" t="str">
        <f t="shared" si="3"/>
        <v xml:space="preserve"> H</v>
      </c>
    </row>
    <row r="230" spans="2:9" x14ac:dyDescent="0.3">
      <c r="B230" t="s">
        <v>868</v>
      </c>
      <c r="E230" t="s">
        <v>972</v>
      </c>
      <c r="G230" t="s">
        <v>796</v>
      </c>
      <c r="I230" t="str">
        <f t="shared" si="3"/>
        <v xml:space="preserve"> NAME</v>
      </c>
    </row>
    <row r="231" spans="2:9" x14ac:dyDescent="0.3">
      <c r="B231" t="s">
        <v>796</v>
      </c>
      <c r="C231" t="s">
        <v>531</v>
      </c>
      <c r="D231" t="s">
        <v>597</v>
      </c>
      <c r="E231" t="s">
        <v>972</v>
      </c>
      <c r="G231" t="s">
        <v>1471</v>
      </c>
      <c r="H231" t="s">
        <v>1389</v>
      </c>
      <c r="I231" t="str">
        <f t="shared" si="3"/>
        <v>Jordan Hall</v>
      </c>
    </row>
    <row r="232" spans="2:9" x14ac:dyDescent="0.3">
      <c r="B232" t="s">
        <v>871</v>
      </c>
      <c r="C232" t="s">
        <v>819</v>
      </c>
      <c r="D232" t="s">
        <v>872</v>
      </c>
      <c r="E232" t="s">
        <v>972</v>
      </c>
      <c r="G232" t="s">
        <v>1567</v>
      </c>
      <c r="H232" t="s">
        <v>1662</v>
      </c>
      <c r="I232" t="str">
        <f t="shared" si="3"/>
        <v>James Harden</v>
      </c>
    </row>
    <row r="233" spans="2:9" x14ac:dyDescent="0.3">
      <c r="B233" t="s">
        <v>1010</v>
      </c>
      <c r="C233" t="s">
        <v>911</v>
      </c>
      <c r="D233" t="s">
        <v>715</v>
      </c>
      <c r="E233" t="s">
        <v>972</v>
      </c>
      <c r="G233" t="s">
        <v>1473</v>
      </c>
      <c r="H233" t="s">
        <v>1863</v>
      </c>
      <c r="I233" t="str">
        <f t="shared" si="3"/>
        <v>Jaden Hardy</v>
      </c>
    </row>
    <row r="234" spans="2:9" x14ac:dyDescent="0.3">
      <c r="B234" t="s">
        <v>874</v>
      </c>
      <c r="C234" t="s">
        <v>827</v>
      </c>
      <c r="E234" t="s">
        <v>972</v>
      </c>
      <c r="G234" t="s">
        <v>1474</v>
      </c>
      <c r="H234" t="s">
        <v>1864</v>
      </c>
      <c r="I234" t="str">
        <f t="shared" si="3"/>
        <v>Ron Harper Jr.</v>
      </c>
    </row>
    <row r="235" spans="2:9" x14ac:dyDescent="0.3">
      <c r="B235" t="s">
        <v>875</v>
      </c>
      <c r="C235" t="s">
        <v>811</v>
      </c>
      <c r="D235" t="s">
        <v>758</v>
      </c>
      <c r="E235" t="s">
        <v>972</v>
      </c>
      <c r="G235" t="s">
        <v>1475</v>
      </c>
      <c r="H235" t="s">
        <v>1942</v>
      </c>
      <c r="I235" t="str">
        <f t="shared" si="3"/>
        <v>Gary Harris</v>
      </c>
    </row>
    <row r="236" spans="2:9" x14ac:dyDescent="0.3">
      <c r="B236" t="s">
        <v>1011</v>
      </c>
      <c r="C236" t="s">
        <v>802</v>
      </c>
      <c r="D236" t="s">
        <v>651</v>
      </c>
      <c r="E236" t="s">
        <v>972</v>
      </c>
      <c r="G236" t="s">
        <v>1475</v>
      </c>
      <c r="H236" t="s">
        <v>1865</v>
      </c>
      <c r="I236" t="str">
        <f t="shared" si="3"/>
        <v>Kevon Harris</v>
      </c>
    </row>
    <row r="237" spans="2:9" x14ac:dyDescent="0.3">
      <c r="B237" t="s">
        <v>876</v>
      </c>
      <c r="C237" t="s">
        <v>802</v>
      </c>
      <c r="D237" t="s">
        <v>736</v>
      </c>
      <c r="E237" t="s">
        <v>972</v>
      </c>
      <c r="G237" t="s">
        <v>1392</v>
      </c>
      <c r="H237" t="s">
        <v>1391</v>
      </c>
      <c r="I237" t="str">
        <f t="shared" si="3"/>
        <v>Josh Hart</v>
      </c>
    </row>
    <row r="238" spans="2:9" x14ac:dyDescent="0.3">
      <c r="B238" t="s">
        <v>1012</v>
      </c>
      <c r="C238" t="s">
        <v>906</v>
      </c>
      <c r="D238" t="s">
        <v>691</v>
      </c>
      <c r="E238" t="s">
        <v>972</v>
      </c>
      <c r="G238" t="s">
        <v>1568</v>
      </c>
      <c r="H238" t="s">
        <v>1833</v>
      </c>
      <c r="I238" t="str">
        <f t="shared" si="3"/>
        <v>Buddy Hield</v>
      </c>
    </row>
    <row r="239" spans="2:9" x14ac:dyDescent="0.3">
      <c r="B239" t="s">
        <v>1013</v>
      </c>
      <c r="C239" t="s">
        <v>870</v>
      </c>
      <c r="D239" t="s">
        <v>636</v>
      </c>
      <c r="E239" t="s">
        <v>972</v>
      </c>
      <c r="G239" t="s">
        <v>1479</v>
      </c>
      <c r="H239" t="s">
        <v>1867</v>
      </c>
      <c r="I239" t="str">
        <f t="shared" si="3"/>
        <v>Aaron Holiday</v>
      </c>
    </row>
    <row r="240" spans="2:9" x14ac:dyDescent="0.3">
      <c r="B240" t="s">
        <v>882</v>
      </c>
      <c r="C240" t="s">
        <v>835</v>
      </c>
      <c r="D240" t="s">
        <v>615</v>
      </c>
      <c r="E240" t="s">
        <v>972</v>
      </c>
      <c r="G240" t="s">
        <v>1424</v>
      </c>
      <c r="H240" t="s">
        <v>1423</v>
      </c>
      <c r="I240" t="str">
        <f t="shared" si="3"/>
        <v>Talen Horton-Tucker</v>
      </c>
    </row>
    <row r="241" spans="2:9" x14ac:dyDescent="0.3">
      <c r="B241" t="s">
        <v>1014</v>
      </c>
      <c r="C241" t="s">
        <v>798</v>
      </c>
      <c r="D241" t="s">
        <v>704</v>
      </c>
      <c r="E241" t="s">
        <v>972</v>
      </c>
      <c r="G241" t="s">
        <v>1480</v>
      </c>
      <c r="H241" t="s">
        <v>1869</v>
      </c>
      <c r="I241" t="str">
        <f t="shared" si="3"/>
        <v>Trevor Hudgins</v>
      </c>
    </row>
    <row r="242" spans="2:9" x14ac:dyDescent="0.3">
      <c r="B242" t="s">
        <v>884</v>
      </c>
      <c r="C242" t="s">
        <v>885</v>
      </c>
      <c r="D242" t="s">
        <v>770</v>
      </c>
      <c r="E242" t="s">
        <v>972</v>
      </c>
      <c r="G242" t="s">
        <v>1569</v>
      </c>
      <c r="H242" t="s">
        <v>1943</v>
      </c>
      <c r="I242" t="str">
        <f t="shared" si="3"/>
        <v>Kevin Huerter</v>
      </c>
    </row>
    <row r="243" spans="2:9" x14ac:dyDescent="0.3">
      <c r="B243" t="s">
        <v>1015</v>
      </c>
      <c r="C243" t="s">
        <v>844</v>
      </c>
      <c r="D243" t="s">
        <v>617</v>
      </c>
      <c r="E243" t="s">
        <v>972</v>
      </c>
      <c r="G243" t="s">
        <v>887</v>
      </c>
      <c r="I243" t="str">
        <f t="shared" si="3"/>
        <v xml:space="preserve"> I</v>
      </c>
    </row>
    <row r="244" spans="2:9" x14ac:dyDescent="0.3">
      <c r="B244" t="s">
        <v>887</v>
      </c>
      <c r="E244" t="s">
        <v>972</v>
      </c>
      <c r="G244" t="s">
        <v>796</v>
      </c>
      <c r="I244" t="str">
        <f t="shared" si="3"/>
        <v xml:space="preserve"> NAME</v>
      </c>
    </row>
    <row r="245" spans="2:9" x14ac:dyDescent="0.3">
      <c r="B245" t="s">
        <v>796</v>
      </c>
      <c r="C245" t="s">
        <v>531</v>
      </c>
      <c r="D245" t="s">
        <v>597</v>
      </c>
      <c r="E245" t="s">
        <v>972</v>
      </c>
      <c r="G245" t="s">
        <v>1570</v>
      </c>
      <c r="H245" t="s">
        <v>1572</v>
      </c>
      <c r="I245" t="str">
        <f t="shared" si="3"/>
        <v>Joe Ingles</v>
      </c>
    </row>
    <row r="246" spans="2:9" x14ac:dyDescent="0.3">
      <c r="B246" t="s">
        <v>1016</v>
      </c>
      <c r="C246" t="s">
        <v>813</v>
      </c>
      <c r="E246" t="s">
        <v>972</v>
      </c>
      <c r="G246" t="s">
        <v>891</v>
      </c>
      <c r="I246" t="str">
        <f t="shared" si="3"/>
        <v xml:space="preserve"> J</v>
      </c>
    </row>
    <row r="247" spans="2:9" x14ac:dyDescent="0.3">
      <c r="B247" t="s">
        <v>891</v>
      </c>
      <c r="E247" t="s">
        <v>972</v>
      </c>
      <c r="G247" t="s">
        <v>796</v>
      </c>
      <c r="I247" t="str">
        <f t="shared" si="3"/>
        <v xml:space="preserve"> NAME</v>
      </c>
    </row>
    <row r="248" spans="2:9" x14ac:dyDescent="0.3">
      <c r="B248" t="s">
        <v>796</v>
      </c>
      <c r="C248" t="s">
        <v>531</v>
      </c>
      <c r="D248" t="s">
        <v>597</v>
      </c>
      <c r="E248" t="s">
        <v>972</v>
      </c>
      <c r="G248" t="s">
        <v>1571</v>
      </c>
      <c r="H248" t="s">
        <v>1944</v>
      </c>
      <c r="I248" t="str">
        <f t="shared" si="3"/>
        <v>Ty Jerome</v>
      </c>
    </row>
    <row r="249" spans="2:9" x14ac:dyDescent="0.3">
      <c r="B249" t="s">
        <v>1017</v>
      </c>
      <c r="C249" t="s">
        <v>838</v>
      </c>
      <c r="D249" t="s">
        <v>634</v>
      </c>
      <c r="E249" t="s">
        <v>972</v>
      </c>
      <c r="G249" t="s">
        <v>1572</v>
      </c>
      <c r="H249" t="s">
        <v>1945</v>
      </c>
      <c r="I249" t="str">
        <f t="shared" si="3"/>
        <v>Isaiah Joe</v>
      </c>
    </row>
    <row r="250" spans="2:9" x14ac:dyDescent="0.3">
      <c r="B250" t="s">
        <v>1018</v>
      </c>
      <c r="C250" t="s">
        <v>862</v>
      </c>
      <c r="D250" t="s">
        <v>642</v>
      </c>
      <c r="E250" t="s">
        <v>972</v>
      </c>
      <c r="G250" t="s">
        <v>1400</v>
      </c>
      <c r="H250" t="s">
        <v>1399</v>
      </c>
      <c r="I250" t="str">
        <f t="shared" si="3"/>
        <v>Keon Johnson</v>
      </c>
    </row>
    <row r="251" spans="2:9" x14ac:dyDescent="0.3">
      <c r="B251" t="s">
        <v>1019</v>
      </c>
      <c r="C251" t="s">
        <v>906</v>
      </c>
      <c r="D251" t="s">
        <v>618</v>
      </c>
      <c r="E251" t="s">
        <v>972</v>
      </c>
      <c r="G251" t="s">
        <v>1487</v>
      </c>
      <c r="H251" t="s">
        <v>1846</v>
      </c>
      <c r="I251" t="str">
        <f t="shared" si="3"/>
        <v>Johnny Juzang</v>
      </c>
    </row>
    <row r="252" spans="2:9" x14ac:dyDescent="0.3">
      <c r="B252" t="s">
        <v>897</v>
      </c>
      <c r="C252" t="s">
        <v>798</v>
      </c>
      <c r="D252" t="s">
        <v>615</v>
      </c>
      <c r="E252" t="s">
        <v>972</v>
      </c>
      <c r="G252" t="s">
        <v>898</v>
      </c>
      <c r="I252" t="str">
        <f t="shared" si="3"/>
        <v xml:space="preserve"> K</v>
      </c>
    </row>
    <row r="253" spans="2:9" x14ac:dyDescent="0.3">
      <c r="B253" t="s">
        <v>898</v>
      </c>
      <c r="E253" t="s">
        <v>972</v>
      </c>
      <c r="G253" t="s">
        <v>796</v>
      </c>
      <c r="I253" t="str">
        <f t="shared" si="3"/>
        <v xml:space="preserve"> NAME</v>
      </c>
    </row>
    <row r="254" spans="2:9" x14ac:dyDescent="0.3">
      <c r="B254" t="s">
        <v>796</v>
      </c>
      <c r="C254" t="s">
        <v>531</v>
      </c>
      <c r="D254" t="s">
        <v>597</v>
      </c>
      <c r="E254" t="s">
        <v>972</v>
      </c>
      <c r="G254" t="s">
        <v>1488</v>
      </c>
      <c r="H254" t="s">
        <v>1869</v>
      </c>
      <c r="I254" t="str">
        <f t="shared" si="3"/>
        <v>Trevor Keels</v>
      </c>
    </row>
    <row r="255" spans="2:9" x14ac:dyDescent="0.3">
      <c r="B255" t="s">
        <v>899</v>
      </c>
      <c r="C255" t="s">
        <v>804</v>
      </c>
      <c r="D255" t="s">
        <v>613</v>
      </c>
      <c r="E255" t="s">
        <v>972</v>
      </c>
      <c r="G255" t="s">
        <v>1573</v>
      </c>
      <c r="H255" t="s">
        <v>1946</v>
      </c>
      <c r="I255" t="str">
        <f t="shared" si="3"/>
        <v>Luke Kennard</v>
      </c>
    </row>
    <row r="256" spans="2:9" x14ac:dyDescent="0.3">
      <c r="B256" t="s">
        <v>1020</v>
      </c>
      <c r="C256" t="s">
        <v>893</v>
      </c>
      <c r="D256" t="s">
        <v>613</v>
      </c>
      <c r="E256" t="s">
        <v>972</v>
      </c>
      <c r="G256" t="s">
        <v>1489</v>
      </c>
      <c r="H256" t="s">
        <v>1876</v>
      </c>
      <c r="I256" t="str">
        <f t="shared" si="3"/>
        <v>Braxton Key</v>
      </c>
    </row>
    <row r="257" spans="2:9" x14ac:dyDescent="0.3">
      <c r="B257" t="s">
        <v>900</v>
      </c>
      <c r="C257" t="s">
        <v>817</v>
      </c>
      <c r="D257" t="s">
        <v>634</v>
      </c>
      <c r="E257" t="s">
        <v>972</v>
      </c>
      <c r="G257" t="s">
        <v>1574</v>
      </c>
      <c r="H257" t="s">
        <v>1387</v>
      </c>
      <c r="I257" t="str">
        <f t="shared" si="3"/>
        <v>John Konchar</v>
      </c>
    </row>
    <row r="258" spans="2:9" x14ac:dyDescent="0.3">
      <c r="B258" t="s">
        <v>1021</v>
      </c>
      <c r="C258" t="s">
        <v>830</v>
      </c>
      <c r="E258" t="s">
        <v>972</v>
      </c>
      <c r="G258" t="s">
        <v>1575</v>
      </c>
      <c r="H258" t="s">
        <v>1947</v>
      </c>
      <c r="I258" t="str">
        <f t="shared" si="3"/>
        <v>Furkan Korkmaz</v>
      </c>
    </row>
    <row r="259" spans="2:9" x14ac:dyDescent="0.3">
      <c r="B259" t="s">
        <v>1022</v>
      </c>
      <c r="C259" t="s">
        <v>911</v>
      </c>
      <c r="E259" t="s">
        <v>972</v>
      </c>
      <c r="G259" t="s">
        <v>1490</v>
      </c>
      <c r="H259" t="s">
        <v>1877</v>
      </c>
      <c r="I259" t="str">
        <f t="shared" si="3"/>
        <v>Vit Krejci</v>
      </c>
    </row>
    <row r="260" spans="2:9" x14ac:dyDescent="0.3">
      <c r="B260" t="s">
        <v>901</v>
      </c>
      <c r="C260" t="s">
        <v>835</v>
      </c>
      <c r="E260" t="s">
        <v>972</v>
      </c>
      <c r="G260" t="s">
        <v>5</v>
      </c>
      <c r="I260" t="str">
        <f t="shared" ref="I260:I323" si="4">H260 &amp; " " &amp;  G260</f>
        <v xml:space="preserve"> L</v>
      </c>
    </row>
    <row r="261" spans="2:9" x14ac:dyDescent="0.3">
      <c r="B261" t="s">
        <v>5</v>
      </c>
      <c r="E261" t="s">
        <v>972</v>
      </c>
      <c r="G261" t="s">
        <v>796</v>
      </c>
      <c r="I261" t="str">
        <f t="shared" si="4"/>
        <v xml:space="preserve"> NAME</v>
      </c>
    </row>
    <row r="262" spans="2:9" x14ac:dyDescent="0.3">
      <c r="B262" t="s">
        <v>796</v>
      </c>
      <c r="C262" t="s">
        <v>531</v>
      </c>
      <c r="D262" t="s">
        <v>597</v>
      </c>
      <c r="E262" t="s">
        <v>972</v>
      </c>
      <c r="G262" t="s">
        <v>1576</v>
      </c>
      <c r="H262" t="s">
        <v>1948</v>
      </c>
      <c r="I262" t="str">
        <f t="shared" si="4"/>
        <v>Romeo Langford</v>
      </c>
    </row>
    <row r="263" spans="2:9" x14ac:dyDescent="0.3">
      <c r="B263" t="s">
        <v>1023</v>
      </c>
      <c r="C263" t="s">
        <v>819</v>
      </c>
      <c r="D263" t="s">
        <v>696</v>
      </c>
      <c r="E263" t="s">
        <v>972</v>
      </c>
      <c r="G263" t="s">
        <v>1577</v>
      </c>
      <c r="H263" t="s">
        <v>1949</v>
      </c>
      <c r="I263" t="str">
        <f t="shared" si="4"/>
        <v>Zach LaVine</v>
      </c>
    </row>
    <row r="264" spans="2:9" x14ac:dyDescent="0.3">
      <c r="B264" t="s">
        <v>1024</v>
      </c>
      <c r="C264" t="s">
        <v>809</v>
      </c>
      <c r="D264" t="s">
        <v>615</v>
      </c>
      <c r="E264" t="s">
        <v>972</v>
      </c>
      <c r="G264" t="s">
        <v>1491</v>
      </c>
      <c r="H264" t="s">
        <v>1860</v>
      </c>
      <c r="I264" t="str">
        <f t="shared" si="4"/>
        <v>A.J. Lawson</v>
      </c>
    </row>
    <row r="265" spans="2:9" x14ac:dyDescent="0.3">
      <c r="B265" t="s">
        <v>902</v>
      </c>
      <c r="C265" t="s">
        <v>903</v>
      </c>
      <c r="D265" t="s">
        <v>608</v>
      </c>
      <c r="E265" t="s">
        <v>972</v>
      </c>
      <c r="G265" t="s">
        <v>1578</v>
      </c>
      <c r="H265" t="s">
        <v>1950</v>
      </c>
      <c r="I265" t="str">
        <f t="shared" si="4"/>
        <v>Damion Lee</v>
      </c>
    </row>
    <row r="266" spans="2:9" x14ac:dyDescent="0.3">
      <c r="B266" t="s">
        <v>1025</v>
      </c>
      <c r="C266" t="s">
        <v>929</v>
      </c>
      <c r="D266" t="s">
        <v>690</v>
      </c>
      <c r="E266" t="s">
        <v>972</v>
      </c>
      <c r="G266" t="s">
        <v>1579</v>
      </c>
      <c r="H266" t="s">
        <v>1951</v>
      </c>
      <c r="I266" t="str">
        <f t="shared" si="4"/>
        <v>Caris LeVert</v>
      </c>
    </row>
    <row r="267" spans="2:9" x14ac:dyDescent="0.3">
      <c r="B267" t="s">
        <v>1026</v>
      </c>
      <c r="C267" t="s">
        <v>860</v>
      </c>
      <c r="D267" t="s">
        <v>656</v>
      </c>
      <c r="E267" t="s">
        <v>972</v>
      </c>
      <c r="G267" t="s">
        <v>512</v>
      </c>
      <c r="I267" t="str">
        <f t="shared" si="4"/>
        <v xml:space="preserve"> M</v>
      </c>
    </row>
    <row r="268" spans="2:9" x14ac:dyDescent="0.3">
      <c r="B268" t="s">
        <v>512</v>
      </c>
      <c r="E268" t="s">
        <v>972</v>
      </c>
      <c r="G268" t="s">
        <v>796</v>
      </c>
      <c r="I268" t="str">
        <f t="shared" si="4"/>
        <v xml:space="preserve"> NAME</v>
      </c>
    </row>
    <row r="269" spans="2:9" x14ac:dyDescent="0.3">
      <c r="B269" t="s">
        <v>796</v>
      </c>
      <c r="C269" t="s">
        <v>531</v>
      </c>
      <c r="D269" t="s">
        <v>597</v>
      </c>
      <c r="E269" t="s">
        <v>972</v>
      </c>
      <c r="G269" t="s">
        <v>1495</v>
      </c>
      <c r="H269" t="s">
        <v>1952</v>
      </c>
      <c r="I269" t="str">
        <f t="shared" si="4"/>
        <v>Terance Mann</v>
      </c>
    </row>
    <row r="270" spans="2:9" x14ac:dyDescent="0.3">
      <c r="B270" t="s">
        <v>1027</v>
      </c>
      <c r="C270" t="s">
        <v>893</v>
      </c>
      <c r="D270" t="s">
        <v>688</v>
      </c>
      <c r="E270" t="s">
        <v>972</v>
      </c>
      <c r="G270" t="s">
        <v>1580</v>
      </c>
      <c r="H270" t="s">
        <v>1953</v>
      </c>
      <c r="I270" t="str">
        <f t="shared" si="4"/>
        <v>Garrison Mathews</v>
      </c>
    </row>
    <row r="271" spans="2:9" x14ac:dyDescent="0.3">
      <c r="B271" t="s">
        <v>1028</v>
      </c>
      <c r="C271" t="s">
        <v>885</v>
      </c>
      <c r="D271" t="s">
        <v>702</v>
      </c>
      <c r="E271" t="s">
        <v>972</v>
      </c>
      <c r="G271" t="s">
        <v>1581</v>
      </c>
      <c r="H271" t="s">
        <v>1954</v>
      </c>
      <c r="I271" t="str">
        <f t="shared" si="4"/>
        <v>Bennedict Mathurin</v>
      </c>
    </row>
    <row r="272" spans="2:9" x14ac:dyDescent="0.3">
      <c r="B272" t="s">
        <v>1029</v>
      </c>
      <c r="C272" t="s">
        <v>870</v>
      </c>
      <c r="D272" t="s">
        <v>614</v>
      </c>
      <c r="E272" t="s">
        <v>972</v>
      </c>
      <c r="G272" t="s">
        <v>1582</v>
      </c>
      <c r="H272" t="s">
        <v>1535</v>
      </c>
      <c r="I272" t="str">
        <f t="shared" si="4"/>
        <v>Wesley Matthews</v>
      </c>
    </row>
    <row r="273" spans="2:9" x14ac:dyDescent="0.3">
      <c r="B273" t="s">
        <v>1030</v>
      </c>
      <c r="C273" t="s">
        <v>813</v>
      </c>
      <c r="D273" t="s">
        <v>724</v>
      </c>
      <c r="E273" t="s">
        <v>972</v>
      </c>
      <c r="G273" t="s">
        <v>1583</v>
      </c>
      <c r="H273" t="s">
        <v>1955</v>
      </c>
      <c r="I273" t="str">
        <f t="shared" si="4"/>
        <v>CJ McCollum</v>
      </c>
    </row>
    <row r="274" spans="2:9" x14ac:dyDescent="0.3">
      <c r="B274" t="s">
        <v>1031</v>
      </c>
      <c r="C274" t="s">
        <v>800</v>
      </c>
      <c r="D274" t="s">
        <v>654</v>
      </c>
      <c r="E274" t="s">
        <v>972</v>
      </c>
      <c r="G274" t="s">
        <v>1499</v>
      </c>
      <c r="H274" t="s">
        <v>1883</v>
      </c>
      <c r="I274" t="str">
        <f t="shared" si="4"/>
        <v>Bryce McGowens</v>
      </c>
    </row>
    <row r="275" spans="2:9" x14ac:dyDescent="0.3">
      <c r="B275" t="s">
        <v>914</v>
      </c>
      <c r="C275" t="s">
        <v>807</v>
      </c>
      <c r="D275" t="s">
        <v>650</v>
      </c>
      <c r="E275" t="s">
        <v>972</v>
      </c>
      <c r="G275" t="s">
        <v>1500</v>
      </c>
      <c r="H275" t="s">
        <v>1884</v>
      </c>
      <c r="I275" t="str">
        <f t="shared" si="4"/>
        <v>Rodney McGruder</v>
      </c>
    </row>
    <row r="276" spans="2:9" x14ac:dyDescent="0.3">
      <c r="B276" t="s">
        <v>915</v>
      </c>
      <c r="C276" t="s">
        <v>817</v>
      </c>
      <c r="D276" t="s">
        <v>680</v>
      </c>
      <c r="E276" t="s">
        <v>972</v>
      </c>
      <c r="G276" t="s">
        <v>1584</v>
      </c>
      <c r="H276" t="s">
        <v>1956</v>
      </c>
      <c r="I276" t="str">
        <f t="shared" si="4"/>
        <v>De'Anthony Melton</v>
      </c>
    </row>
    <row r="277" spans="2:9" x14ac:dyDescent="0.3">
      <c r="B277" t="s">
        <v>1032</v>
      </c>
      <c r="C277" t="s">
        <v>911</v>
      </c>
      <c r="D277" t="s">
        <v>917</v>
      </c>
      <c r="E277" t="s">
        <v>972</v>
      </c>
      <c r="G277" t="s">
        <v>1585</v>
      </c>
      <c r="H277" t="s">
        <v>1957</v>
      </c>
      <c r="I277" t="str">
        <f t="shared" si="4"/>
        <v>Shake Milton</v>
      </c>
    </row>
    <row r="278" spans="2:9" x14ac:dyDescent="0.3">
      <c r="B278" t="s">
        <v>1033</v>
      </c>
      <c r="C278" t="s">
        <v>911</v>
      </c>
      <c r="D278" t="s">
        <v>1034</v>
      </c>
      <c r="E278" t="s">
        <v>972</v>
      </c>
      <c r="G278" t="s">
        <v>1503</v>
      </c>
      <c r="H278" t="s">
        <v>1958</v>
      </c>
      <c r="I278" t="str">
        <f t="shared" si="4"/>
        <v>Donovan Mitchell</v>
      </c>
    </row>
    <row r="279" spans="2:9" x14ac:dyDescent="0.3">
      <c r="B279" t="s">
        <v>1035</v>
      </c>
      <c r="C279" t="s">
        <v>860</v>
      </c>
      <c r="D279" t="s">
        <v>690</v>
      </c>
      <c r="E279" t="s">
        <v>972</v>
      </c>
      <c r="G279" t="s">
        <v>1586</v>
      </c>
      <c r="H279" t="s">
        <v>1405</v>
      </c>
      <c r="I279" t="str">
        <f t="shared" si="4"/>
        <v>Malik Monk</v>
      </c>
    </row>
    <row r="280" spans="2:9" x14ac:dyDescent="0.3">
      <c r="B280" t="s">
        <v>1036</v>
      </c>
      <c r="C280" t="s">
        <v>844</v>
      </c>
      <c r="D280" t="s">
        <v>632</v>
      </c>
      <c r="E280" t="s">
        <v>972</v>
      </c>
      <c r="G280" t="s">
        <v>1587</v>
      </c>
      <c r="H280" t="s">
        <v>1959</v>
      </c>
      <c r="I280" t="str">
        <f t="shared" si="4"/>
        <v>Moses Moody</v>
      </c>
    </row>
    <row r="281" spans="2:9" x14ac:dyDescent="0.3">
      <c r="B281" t="s">
        <v>1037</v>
      </c>
      <c r="C281" t="s">
        <v>838</v>
      </c>
      <c r="D281" t="s">
        <v>642</v>
      </c>
      <c r="E281" t="s">
        <v>972</v>
      </c>
      <c r="G281" t="s">
        <v>1588</v>
      </c>
      <c r="H281" t="s">
        <v>1960</v>
      </c>
      <c r="I281" t="str">
        <f t="shared" si="4"/>
        <v>Trey Murphy III</v>
      </c>
    </row>
    <row r="282" spans="2:9" x14ac:dyDescent="0.3">
      <c r="B282" t="s">
        <v>1038</v>
      </c>
      <c r="C282" t="s">
        <v>800</v>
      </c>
      <c r="D282" t="s">
        <v>634</v>
      </c>
      <c r="E282" t="s">
        <v>972</v>
      </c>
      <c r="G282" t="s">
        <v>1506</v>
      </c>
      <c r="H282" t="s">
        <v>1961</v>
      </c>
      <c r="I282" t="str">
        <f t="shared" si="4"/>
        <v>Dejounte Murray</v>
      </c>
    </row>
    <row r="283" spans="2:9" x14ac:dyDescent="0.3">
      <c r="B283" t="s">
        <v>1039</v>
      </c>
      <c r="C283" t="s">
        <v>835</v>
      </c>
      <c r="D283" t="s">
        <v>681</v>
      </c>
      <c r="E283" t="s">
        <v>972</v>
      </c>
      <c r="G283" t="s">
        <v>1589</v>
      </c>
      <c r="H283" t="s">
        <v>1962</v>
      </c>
      <c r="I283" t="str">
        <f t="shared" si="4"/>
        <v>Svi Mykhailiuk</v>
      </c>
    </row>
    <row r="284" spans="2:9" x14ac:dyDescent="0.3">
      <c r="B284" t="s">
        <v>1040</v>
      </c>
      <c r="C284" t="s">
        <v>804</v>
      </c>
      <c r="D284" t="s">
        <v>631</v>
      </c>
      <c r="E284" t="s">
        <v>972</v>
      </c>
      <c r="G284" t="s">
        <v>923</v>
      </c>
      <c r="I284" t="str">
        <f t="shared" si="4"/>
        <v xml:space="preserve"> N</v>
      </c>
    </row>
    <row r="285" spans="2:9" x14ac:dyDescent="0.3">
      <c r="B285" t="s">
        <v>923</v>
      </c>
      <c r="E285" t="s">
        <v>972</v>
      </c>
      <c r="G285" t="s">
        <v>796</v>
      </c>
      <c r="I285" t="str">
        <f t="shared" si="4"/>
        <v xml:space="preserve"> NAME</v>
      </c>
    </row>
    <row r="286" spans="2:9" x14ac:dyDescent="0.3">
      <c r="B286" t="s">
        <v>796</v>
      </c>
      <c r="C286" t="s">
        <v>531</v>
      </c>
      <c r="D286" t="s">
        <v>597</v>
      </c>
      <c r="E286" t="s">
        <v>972</v>
      </c>
      <c r="G286" t="s">
        <v>1590</v>
      </c>
      <c r="H286" t="s">
        <v>1963</v>
      </c>
      <c r="I286" t="str">
        <f t="shared" si="4"/>
        <v>Daishen Nix</v>
      </c>
    </row>
    <row r="287" spans="2:9" x14ac:dyDescent="0.3">
      <c r="B287" t="s">
        <v>1041</v>
      </c>
      <c r="C287" t="s">
        <v>885</v>
      </c>
      <c r="E287" t="s">
        <v>972</v>
      </c>
      <c r="G287" t="s">
        <v>1591</v>
      </c>
      <c r="H287" t="s">
        <v>1925</v>
      </c>
      <c r="I287" t="str">
        <f t="shared" si="4"/>
        <v>Jaylen Nowell</v>
      </c>
    </row>
    <row r="288" spans="2:9" x14ac:dyDescent="0.3">
      <c r="B288" t="s">
        <v>1042</v>
      </c>
      <c r="C288" t="s">
        <v>903</v>
      </c>
      <c r="D288" t="s">
        <v>681</v>
      </c>
      <c r="E288" t="s">
        <v>972</v>
      </c>
      <c r="G288" t="s">
        <v>1510</v>
      </c>
      <c r="H288" t="s">
        <v>1893</v>
      </c>
      <c r="I288" t="str">
        <f t="shared" si="4"/>
        <v>Kendrick Nunn</v>
      </c>
    </row>
    <row r="289" spans="2:9" x14ac:dyDescent="0.3">
      <c r="B289" t="s">
        <v>927</v>
      </c>
      <c r="C289" t="s">
        <v>815</v>
      </c>
      <c r="D289" t="s">
        <v>714</v>
      </c>
      <c r="E289" t="s">
        <v>972</v>
      </c>
      <c r="G289" t="s">
        <v>1043</v>
      </c>
      <c r="I289" t="str">
        <f t="shared" si="4"/>
        <v xml:space="preserve"> O</v>
      </c>
    </row>
    <row r="290" spans="2:9" x14ac:dyDescent="0.3">
      <c r="B290" t="s">
        <v>1043</v>
      </c>
      <c r="E290" t="s">
        <v>972</v>
      </c>
      <c r="G290" t="s">
        <v>796</v>
      </c>
      <c r="I290" t="str">
        <f t="shared" si="4"/>
        <v xml:space="preserve"> NAME</v>
      </c>
    </row>
    <row r="291" spans="2:9" x14ac:dyDescent="0.3">
      <c r="B291" t="s">
        <v>796</v>
      </c>
      <c r="C291" t="s">
        <v>531</v>
      </c>
      <c r="D291" t="s">
        <v>597</v>
      </c>
      <c r="E291" t="s">
        <v>972</v>
      </c>
      <c r="G291" t="s">
        <v>1592</v>
      </c>
      <c r="H291" t="s">
        <v>1964</v>
      </c>
      <c r="I291" t="str">
        <f t="shared" si="4"/>
        <v>Victor Oladipo</v>
      </c>
    </row>
    <row r="292" spans="2:9" x14ac:dyDescent="0.3">
      <c r="B292" t="s">
        <v>1044</v>
      </c>
      <c r="C292" t="s">
        <v>879</v>
      </c>
      <c r="D292" t="s">
        <v>696</v>
      </c>
      <c r="E292" t="s">
        <v>972</v>
      </c>
      <c r="G292" t="s">
        <v>1593</v>
      </c>
      <c r="H292" t="s">
        <v>1397</v>
      </c>
      <c r="I292" t="str">
        <f t="shared" si="4"/>
        <v>Kelly Oubre Jr.</v>
      </c>
    </row>
    <row r="293" spans="2:9" x14ac:dyDescent="0.3">
      <c r="B293" t="s">
        <v>1045</v>
      </c>
      <c r="C293" t="s">
        <v>807</v>
      </c>
      <c r="D293" t="s">
        <v>631</v>
      </c>
      <c r="E293" t="s">
        <v>972</v>
      </c>
      <c r="G293" t="s">
        <v>504</v>
      </c>
      <c r="I293" t="str">
        <f t="shared" si="4"/>
        <v xml:space="preserve"> P</v>
      </c>
    </row>
    <row r="294" spans="2:9" x14ac:dyDescent="0.3">
      <c r="B294" t="s">
        <v>504</v>
      </c>
      <c r="E294" t="s">
        <v>972</v>
      </c>
      <c r="G294" t="s">
        <v>796</v>
      </c>
      <c r="I294" t="str">
        <f t="shared" si="4"/>
        <v xml:space="preserve"> NAME</v>
      </c>
    </row>
    <row r="295" spans="2:9" x14ac:dyDescent="0.3">
      <c r="B295" t="s">
        <v>796</v>
      </c>
      <c r="C295" t="s">
        <v>531</v>
      </c>
      <c r="D295" t="s">
        <v>597</v>
      </c>
      <c r="E295" t="s">
        <v>972</v>
      </c>
      <c r="G295" t="s">
        <v>1594</v>
      </c>
      <c r="H295" t="s">
        <v>1942</v>
      </c>
      <c r="I295" t="str">
        <f t="shared" si="4"/>
        <v>Gary Payton II</v>
      </c>
    </row>
    <row r="296" spans="2:9" x14ac:dyDescent="0.3">
      <c r="B296" t="s">
        <v>1046</v>
      </c>
      <c r="C296" t="s">
        <v>906</v>
      </c>
      <c r="D296" t="s">
        <v>693</v>
      </c>
      <c r="E296" t="s">
        <v>972</v>
      </c>
      <c r="G296" t="s">
        <v>1513</v>
      </c>
      <c r="H296" t="s">
        <v>1880</v>
      </c>
      <c r="I296" t="str">
        <f t="shared" si="4"/>
        <v>Theo Pinson</v>
      </c>
    </row>
    <row r="297" spans="2:9" x14ac:dyDescent="0.3">
      <c r="B297" t="s">
        <v>931</v>
      </c>
      <c r="C297" t="s">
        <v>827</v>
      </c>
      <c r="D297" t="s">
        <v>659</v>
      </c>
      <c r="E297" t="s">
        <v>972</v>
      </c>
      <c r="G297" t="s">
        <v>1514</v>
      </c>
      <c r="H297" t="s">
        <v>1896</v>
      </c>
      <c r="I297" t="str">
        <f t="shared" si="4"/>
        <v>Scotty Pippen Jr.</v>
      </c>
    </row>
    <row r="298" spans="2:9" x14ac:dyDescent="0.3">
      <c r="B298" t="s">
        <v>932</v>
      </c>
      <c r="C298" t="s">
        <v>815</v>
      </c>
      <c r="D298" t="s">
        <v>616</v>
      </c>
      <c r="E298" t="s">
        <v>972</v>
      </c>
      <c r="G298" t="s">
        <v>1595</v>
      </c>
      <c r="H298" t="s">
        <v>1389</v>
      </c>
      <c r="I298" t="str">
        <f t="shared" si="4"/>
        <v>Jordan Poole</v>
      </c>
    </row>
    <row r="299" spans="2:9" x14ac:dyDescent="0.3">
      <c r="B299" t="s">
        <v>1047</v>
      </c>
      <c r="C299" t="s">
        <v>838</v>
      </c>
      <c r="D299" t="s">
        <v>656</v>
      </c>
      <c r="E299" t="s">
        <v>972</v>
      </c>
      <c r="G299" t="s">
        <v>1596</v>
      </c>
      <c r="H299" t="s">
        <v>1943</v>
      </c>
      <c r="I299" t="str">
        <f t="shared" si="4"/>
        <v>Kevin Porter Jr.</v>
      </c>
    </row>
    <row r="300" spans="2:9" x14ac:dyDescent="0.3">
      <c r="B300" t="s">
        <v>1048</v>
      </c>
      <c r="C300" t="s">
        <v>885</v>
      </c>
      <c r="D300" t="s">
        <v>917</v>
      </c>
      <c r="E300" t="s">
        <v>972</v>
      </c>
      <c r="G300" t="s">
        <v>1049</v>
      </c>
      <c r="I300" t="str">
        <f t="shared" si="4"/>
        <v xml:space="preserve"> Q</v>
      </c>
    </row>
    <row r="301" spans="2:9" x14ac:dyDescent="0.3">
      <c r="B301" t="s">
        <v>1049</v>
      </c>
      <c r="E301" t="s">
        <v>972</v>
      </c>
      <c r="G301" t="s">
        <v>796</v>
      </c>
      <c r="I301" t="str">
        <f t="shared" si="4"/>
        <v xml:space="preserve"> NAME</v>
      </c>
    </row>
    <row r="302" spans="2:9" x14ac:dyDescent="0.3">
      <c r="B302" t="s">
        <v>796</v>
      </c>
      <c r="C302" t="s">
        <v>531</v>
      </c>
      <c r="D302" t="s">
        <v>597</v>
      </c>
      <c r="E302" t="s">
        <v>972</v>
      </c>
      <c r="G302" t="s">
        <v>1597</v>
      </c>
      <c r="H302" t="s">
        <v>1965</v>
      </c>
      <c r="I302" t="str">
        <f t="shared" si="4"/>
        <v>Trevelin Queen</v>
      </c>
    </row>
    <row r="303" spans="2:9" x14ac:dyDescent="0.3">
      <c r="B303" t="s">
        <v>1050</v>
      </c>
      <c r="C303" t="s">
        <v>870</v>
      </c>
      <c r="D303" t="s">
        <v>751</v>
      </c>
      <c r="E303" t="s">
        <v>972</v>
      </c>
      <c r="G303" t="s">
        <v>1598</v>
      </c>
      <c r="H303" t="s">
        <v>1966</v>
      </c>
      <c r="I303" t="str">
        <f t="shared" si="4"/>
        <v>Immanuel Quickley</v>
      </c>
    </row>
    <row r="304" spans="2:9" x14ac:dyDescent="0.3">
      <c r="B304" t="s">
        <v>1051</v>
      </c>
      <c r="C304" t="s">
        <v>804</v>
      </c>
      <c r="D304" t="s">
        <v>632</v>
      </c>
      <c r="E304" t="s">
        <v>972</v>
      </c>
      <c r="G304" t="s">
        <v>505</v>
      </c>
      <c r="I304" t="str">
        <f t="shared" si="4"/>
        <v xml:space="preserve"> R</v>
      </c>
    </row>
    <row r="305" spans="2:9" x14ac:dyDescent="0.3">
      <c r="B305" t="s">
        <v>505</v>
      </c>
      <c r="E305" t="s">
        <v>972</v>
      </c>
      <c r="G305" t="s">
        <v>796</v>
      </c>
      <c r="I305" t="str">
        <f t="shared" si="4"/>
        <v xml:space="preserve"> NAME</v>
      </c>
    </row>
    <row r="306" spans="2:9" x14ac:dyDescent="0.3">
      <c r="B306" t="s">
        <v>796</v>
      </c>
      <c r="C306" t="s">
        <v>531</v>
      </c>
      <c r="D306" t="s">
        <v>597</v>
      </c>
      <c r="E306" t="s">
        <v>972</v>
      </c>
      <c r="G306" t="s">
        <v>1599</v>
      </c>
      <c r="H306" t="s">
        <v>1967</v>
      </c>
      <c r="I306" t="str">
        <f t="shared" si="4"/>
        <v>Austin Reaves</v>
      </c>
    </row>
    <row r="307" spans="2:9" x14ac:dyDescent="0.3">
      <c r="B307" t="s">
        <v>1052</v>
      </c>
      <c r="C307" t="s">
        <v>815</v>
      </c>
      <c r="D307" t="s">
        <v>636</v>
      </c>
      <c r="E307" t="s">
        <v>972</v>
      </c>
      <c r="G307" t="s">
        <v>1600</v>
      </c>
      <c r="H307" t="s">
        <v>1968</v>
      </c>
      <c r="I307" t="str">
        <f t="shared" si="4"/>
        <v>Davon Reed</v>
      </c>
    </row>
    <row r="308" spans="2:9" x14ac:dyDescent="0.3">
      <c r="B308" t="s">
        <v>1053</v>
      </c>
      <c r="C308" t="s">
        <v>821</v>
      </c>
      <c r="D308" t="s">
        <v>958</v>
      </c>
      <c r="E308" t="s">
        <v>972</v>
      </c>
      <c r="G308" t="s">
        <v>1601</v>
      </c>
      <c r="H308" t="s">
        <v>1391</v>
      </c>
      <c r="I308" t="str">
        <f t="shared" si="4"/>
        <v>Josh Richardson</v>
      </c>
    </row>
    <row r="309" spans="2:9" x14ac:dyDescent="0.3">
      <c r="B309" t="s">
        <v>1054</v>
      </c>
      <c r="C309" t="s">
        <v>819</v>
      </c>
      <c r="D309" t="s">
        <v>618</v>
      </c>
      <c r="E309" t="s">
        <v>972</v>
      </c>
      <c r="G309" t="s">
        <v>1602</v>
      </c>
      <c r="H309" t="s">
        <v>1967</v>
      </c>
      <c r="I309" t="str">
        <f t="shared" si="4"/>
        <v>Austin Rivers</v>
      </c>
    </row>
    <row r="310" spans="2:9" x14ac:dyDescent="0.3">
      <c r="B310" t="s">
        <v>1055</v>
      </c>
      <c r="C310" t="s">
        <v>903</v>
      </c>
      <c r="D310" t="s">
        <v>613</v>
      </c>
      <c r="E310" t="s">
        <v>972</v>
      </c>
      <c r="G310" t="s">
        <v>1603</v>
      </c>
      <c r="H310" t="s">
        <v>1969</v>
      </c>
      <c r="I310" t="str">
        <f t="shared" si="4"/>
        <v>Duncan Robinson</v>
      </c>
    </row>
    <row r="311" spans="2:9" x14ac:dyDescent="0.3">
      <c r="B311" t="s">
        <v>1056</v>
      </c>
      <c r="C311" t="s">
        <v>879</v>
      </c>
      <c r="D311" t="s">
        <v>656</v>
      </c>
      <c r="E311" t="s">
        <v>972</v>
      </c>
      <c r="G311" t="s">
        <v>1517</v>
      </c>
      <c r="H311" t="s">
        <v>1899</v>
      </c>
      <c r="I311" t="str">
        <f t="shared" si="4"/>
        <v>David Roddy</v>
      </c>
    </row>
    <row r="312" spans="2:9" x14ac:dyDescent="0.3">
      <c r="B312" t="s">
        <v>935</v>
      </c>
      <c r="C312" t="s">
        <v>830</v>
      </c>
      <c r="D312" t="s">
        <v>677</v>
      </c>
      <c r="E312" t="s">
        <v>972</v>
      </c>
      <c r="G312" t="s">
        <v>1518</v>
      </c>
      <c r="H312" t="s">
        <v>1697</v>
      </c>
      <c r="I312" t="str">
        <f t="shared" si="4"/>
        <v>Ryan Rollins</v>
      </c>
    </row>
    <row r="313" spans="2:9" x14ac:dyDescent="0.3">
      <c r="B313" t="s">
        <v>936</v>
      </c>
      <c r="C313" t="s">
        <v>838</v>
      </c>
      <c r="D313" t="s">
        <v>759</v>
      </c>
      <c r="E313" t="s">
        <v>972</v>
      </c>
      <c r="G313" t="s">
        <v>1604</v>
      </c>
      <c r="H313" t="s">
        <v>1970</v>
      </c>
      <c r="I313" t="str">
        <f t="shared" si="4"/>
        <v>Terrence Ross</v>
      </c>
    </row>
    <row r="314" spans="2:9" x14ac:dyDescent="0.3">
      <c r="B314" t="s">
        <v>1057</v>
      </c>
      <c r="C314" t="s">
        <v>802</v>
      </c>
      <c r="D314" t="s">
        <v>681</v>
      </c>
      <c r="E314" t="s">
        <v>972</v>
      </c>
      <c r="G314" t="s">
        <v>1605</v>
      </c>
      <c r="H314" t="s">
        <v>1530</v>
      </c>
      <c r="I314" t="str">
        <f t="shared" si="4"/>
        <v>Terry Rozier</v>
      </c>
    </row>
    <row r="315" spans="2:9" x14ac:dyDescent="0.3">
      <c r="B315" t="s">
        <v>1058</v>
      </c>
      <c r="C315" t="s">
        <v>807</v>
      </c>
      <c r="D315" t="s">
        <v>690</v>
      </c>
      <c r="E315" t="s">
        <v>972</v>
      </c>
      <c r="G315" t="s">
        <v>940</v>
      </c>
      <c r="I315" t="str">
        <f t="shared" si="4"/>
        <v xml:space="preserve"> S</v>
      </c>
    </row>
    <row r="316" spans="2:9" x14ac:dyDescent="0.3">
      <c r="B316" t="s">
        <v>940</v>
      </c>
      <c r="E316" t="s">
        <v>972</v>
      </c>
      <c r="G316" t="s">
        <v>796</v>
      </c>
      <c r="I316" t="str">
        <f t="shared" si="4"/>
        <v xml:space="preserve"> NAME</v>
      </c>
    </row>
    <row r="317" spans="2:9" x14ac:dyDescent="0.3">
      <c r="B317" t="s">
        <v>796</v>
      </c>
      <c r="C317" t="s">
        <v>531</v>
      </c>
      <c r="D317" t="s">
        <v>597</v>
      </c>
      <c r="E317" t="s">
        <v>972</v>
      </c>
      <c r="G317" t="s">
        <v>1523</v>
      </c>
      <c r="H317" t="s">
        <v>1904</v>
      </c>
      <c r="I317" t="str">
        <f t="shared" si="4"/>
        <v>Dereon Seabron</v>
      </c>
    </row>
    <row r="318" spans="2:9" x14ac:dyDescent="0.3">
      <c r="B318" t="s">
        <v>942</v>
      </c>
      <c r="C318" t="s">
        <v>800</v>
      </c>
      <c r="D318" t="s">
        <v>943</v>
      </c>
      <c r="E318" t="s">
        <v>972</v>
      </c>
      <c r="G318" t="s">
        <v>1606</v>
      </c>
      <c r="H318" t="s">
        <v>1971</v>
      </c>
      <c r="I318" t="str">
        <f t="shared" si="4"/>
        <v>Landry Shamet</v>
      </c>
    </row>
    <row r="319" spans="2:9" x14ac:dyDescent="0.3">
      <c r="B319" t="s">
        <v>1059</v>
      </c>
      <c r="C319" t="s">
        <v>929</v>
      </c>
      <c r="D319" t="s">
        <v>700</v>
      </c>
      <c r="E319" t="s">
        <v>972</v>
      </c>
      <c r="G319" t="s">
        <v>1420</v>
      </c>
      <c r="H319" t="s">
        <v>1419</v>
      </c>
      <c r="I319" t="str">
        <f t="shared" si="4"/>
        <v>Shaedon Sharpe</v>
      </c>
    </row>
    <row r="320" spans="2:9" x14ac:dyDescent="0.3">
      <c r="B320" t="s">
        <v>1060</v>
      </c>
      <c r="C320" t="s">
        <v>906</v>
      </c>
      <c r="D320" t="s">
        <v>632</v>
      </c>
      <c r="E320" t="s">
        <v>972</v>
      </c>
      <c r="G320" t="s">
        <v>1372</v>
      </c>
      <c r="H320" t="s">
        <v>1371</v>
      </c>
      <c r="I320" t="str">
        <f t="shared" si="4"/>
        <v>Anfernee Simons</v>
      </c>
    </row>
    <row r="321" spans="2:9" x14ac:dyDescent="0.3">
      <c r="B321" t="s">
        <v>1061</v>
      </c>
      <c r="C321" t="s">
        <v>906</v>
      </c>
      <c r="E321" t="s">
        <v>972</v>
      </c>
      <c r="G321" t="s">
        <v>1528</v>
      </c>
      <c r="H321" t="s">
        <v>1863</v>
      </c>
      <c r="I321" t="str">
        <f t="shared" si="4"/>
        <v>Jaden Springer</v>
      </c>
    </row>
    <row r="322" spans="2:9" x14ac:dyDescent="0.3">
      <c r="B322" t="s">
        <v>950</v>
      </c>
      <c r="C322" t="s">
        <v>911</v>
      </c>
      <c r="D322" t="s">
        <v>618</v>
      </c>
      <c r="E322" t="s">
        <v>972</v>
      </c>
      <c r="G322" t="s">
        <v>1607</v>
      </c>
      <c r="H322" t="s">
        <v>1841</v>
      </c>
      <c r="I322" t="str">
        <f t="shared" si="4"/>
        <v>Max Strus</v>
      </c>
    </row>
    <row r="323" spans="2:9" x14ac:dyDescent="0.3">
      <c r="B323" t="s">
        <v>1062</v>
      </c>
      <c r="C323" t="s">
        <v>879</v>
      </c>
      <c r="D323" t="s">
        <v>744</v>
      </c>
      <c r="E323" t="s">
        <v>972</v>
      </c>
      <c r="G323" t="s">
        <v>1608</v>
      </c>
      <c r="H323" t="s">
        <v>1837</v>
      </c>
      <c r="I323" t="str">
        <f t="shared" si="4"/>
        <v>Jalen Suggs</v>
      </c>
    </row>
    <row r="324" spans="2:9" x14ac:dyDescent="0.3">
      <c r="B324" t="s">
        <v>1063</v>
      </c>
      <c r="C324" t="s">
        <v>802</v>
      </c>
      <c r="D324" t="s">
        <v>630</v>
      </c>
      <c r="E324" t="s">
        <v>972</v>
      </c>
      <c r="G324" t="s">
        <v>952</v>
      </c>
      <c r="I324" t="str">
        <f t="shared" ref="I324:I387" si="5">H324 &amp; " " &amp;  G324</f>
        <v xml:space="preserve"> T</v>
      </c>
    </row>
    <row r="325" spans="2:9" x14ac:dyDescent="0.3">
      <c r="B325" t="s">
        <v>952</v>
      </c>
      <c r="E325" t="s">
        <v>972</v>
      </c>
      <c r="G325" t="s">
        <v>796</v>
      </c>
      <c r="I325" t="str">
        <f t="shared" si="5"/>
        <v xml:space="preserve"> NAME</v>
      </c>
    </row>
    <row r="326" spans="2:9" x14ac:dyDescent="0.3">
      <c r="B326" t="s">
        <v>796</v>
      </c>
      <c r="C326" t="s">
        <v>531</v>
      </c>
      <c r="D326" t="s">
        <v>597</v>
      </c>
      <c r="E326" t="s">
        <v>972</v>
      </c>
      <c r="G326" t="s">
        <v>1530</v>
      </c>
      <c r="H326" t="s">
        <v>1909</v>
      </c>
      <c r="I326" t="str">
        <f t="shared" si="5"/>
        <v>Dalen Terry</v>
      </c>
    </row>
    <row r="327" spans="2:9" x14ac:dyDescent="0.3">
      <c r="B327" t="s">
        <v>953</v>
      </c>
      <c r="C327" t="s">
        <v>809</v>
      </c>
      <c r="D327" t="s">
        <v>614</v>
      </c>
      <c r="E327" t="s">
        <v>972</v>
      </c>
      <c r="G327" t="s">
        <v>1609</v>
      </c>
      <c r="H327" t="s">
        <v>1972</v>
      </c>
      <c r="I327" t="str">
        <f t="shared" si="5"/>
        <v>Cam Thomas</v>
      </c>
    </row>
    <row r="328" spans="2:9" x14ac:dyDescent="0.3">
      <c r="B328" t="s">
        <v>1064</v>
      </c>
      <c r="C328" t="s">
        <v>889</v>
      </c>
      <c r="D328" t="s">
        <v>946</v>
      </c>
      <c r="E328" t="s">
        <v>972</v>
      </c>
      <c r="G328" t="s">
        <v>1610</v>
      </c>
      <c r="H328" t="s">
        <v>1973</v>
      </c>
      <c r="I328" t="str">
        <f t="shared" si="5"/>
        <v>Klay Thompson</v>
      </c>
    </row>
    <row r="329" spans="2:9" x14ac:dyDescent="0.3">
      <c r="B329" t="s">
        <v>1065</v>
      </c>
      <c r="C329" t="s">
        <v>838</v>
      </c>
      <c r="D329" t="s">
        <v>737</v>
      </c>
      <c r="E329" t="s">
        <v>972</v>
      </c>
      <c r="G329" t="s">
        <v>1611</v>
      </c>
      <c r="H329" t="s">
        <v>1974</v>
      </c>
      <c r="I329" t="str">
        <f t="shared" si="5"/>
        <v>Matisse Thybulle</v>
      </c>
    </row>
    <row r="330" spans="2:9" x14ac:dyDescent="0.3">
      <c r="B330" t="s">
        <v>1066</v>
      </c>
      <c r="C330" t="s">
        <v>911</v>
      </c>
      <c r="D330" t="s">
        <v>681</v>
      </c>
      <c r="E330" t="s">
        <v>972</v>
      </c>
      <c r="G330" t="s">
        <v>1612</v>
      </c>
      <c r="H330" t="s">
        <v>1942</v>
      </c>
      <c r="I330" t="str">
        <f t="shared" si="5"/>
        <v>Gary Trent Jr.</v>
      </c>
    </row>
    <row r="331" spans="2:9" x14ac:dyDescent="0.3">
      <c r="B331" t="s">
        <v>1067</v>
      </c>
      <c r="C331" t="s">
        <v>811</v>
      </c>
      <c r="D331" t="s">
        <v>613</v>
      </c>
      <c r="E331" t="s">
        <v>972</v>
      </c>
      <c r="G331" t="s">
        <v>954</v>
      </c>
      <c r="I331" t="str">
        <f t="shared" si="5"/>
        <v xml:space="preserve"> V</v>
      </c>
    </row>
    <row r="332" spans="2:9" x14ac:dyDescent="0.3">
      <c r="B332" t="s">
        <v>954</v>
      </c>
      <c r="E332" t="s">
        <v>972</v>
      </c>
      <c r="G332" t="s">
        <v>796</v>
      </c>
      <c r="I332" t="str">
        <f t="shared" si="5"/>
        <v xml:space="preserve"> NAME</v>
      </c>
    </row>
    <row r="333" spans="2:9" x14ac:dyDescent="0.3">
      <c r="B333" t="s">
        <v>796</v>
      </c>
      <c r="C333" t="s">
        <v>531</v>
      </c>
      <c r="D333" t="s">
        <v>597</v>
      </c>
      <c r="E333" t="s">
        <v>972</v>
      </c>
      <c r="G333" t="s">
        <v>1613</v>
      </c>
      <c r="H333" t="s">
        <v>1975</v>
      </c>
      <c r="I333" t="str">
        <f t="shared" si="5"/>
        <v>Fred VanVleet</v>
      </c>
    </row>
    <row r="334" spans="2:9" x14ac:dyDescent="0.3">
      <c r="B334" t="s">
        <v>1068</v>
      </c>
      <c r="C334" t="s">
        <v>811</v>
      </c>
      <c r="D334" t="s">
        <v>700</v>
      </c>
      <c r="E334" t="s">
        <v>972</v>
      </c>
      <c r="G334" t="s">
        <v>1614</v>
      </c>
      <c r="H334" t="s">
        <v>1923</v>
      </c>
      <c r="I334" t="str">
        <f t="shared" si="5"/>
        <v>Devin Vassell</v>
      </c>
    </row>
    <row r="335" spans="2:9" x14ac:dyDescent="0.3">
      <c r="B335" t="s">
        <v>1069</v>
      </c>
      <c r="C335" t="s">
        <v>819</v>
      </c>
      <c r="D335" t="s">
        <v>688</v>
      </c>
      <c r="E335" t="s">
        <v>972</v>
      </c>
      <c r="G335" t="s">
        <v>4</v>
      </c>
      <c r="I335" t="str">
        <f t="shared" si="5"/>
        <v xml:space="preserve"> W</v>
      </c>
    </row>
    <row r="336" spans="2:9" x14ac:dyDescent="0.3">
      <c r="B336" t="s">
        <v>4</v>
      </c>
      <c r="E336" t="s">
        <v>972</v>
      </c>
      <c r="G336" t="s">
        <v>796</v>
      </c>
      <c r="I336" t="str">
        <f t="shared" si="5"/>
        <v xml:space="preserve"> NAME</v>
      </c>
    </row>
    <row r="337" spans="2:9" x14ac:dyDescent="0.3">
      <c r="B337" t="s">
        <v>796</v>
      </c>
      <c r="C337" t="s">
        <v>531</v>
      </c>
      <c r="D337" t="s">
        <v>597</v>
      </c>
      <c r="E337" t="s">
        <v>972</v>
      </c>
      <c r="G337" t="s">
        <v>1532</v>
      </c>
      <c r="H337" t="s">
        <v>1911</v>
      </c>
      <c r="I337" t="str">
        <f t="shared" si="5"/>
        <v>Lonnie Walker IV</v>
      </c>
    </row>
    <row r="338" spans="2:9" x14ac:dyDescent="0.3">
      <c r="B338" t="s">
        <v>957</v>
      </c>
      <c r="C338" t="s">
        <v>815</v>
      </c>
      <c r="D338" t="s">
        <v>958</v>
      </c>
      <c r="E338" t="s">
        <v>972</v>
      </c>
      <c r="G338" t="s">
        <v>1534</v>
      </c>
      <c r="H338" t="s">
        <v>1913</v>
      </c>
      <c r="I338" t="str">
        <f t="shared" si="5"/>
        <v>TyTy Washington Jr.</v>
      </c>
    </row>
    <row r="339" spans="2:9" x14ac:dyDescent="0.3">
      <c r="B339" t="s">
        <v>961</v>
      </c>
      <c r="C339" t="s">
        <v>885</v>
      </c>
      <c r="D339" t="s">
        <v>632</v>
      </c>
      <c r="E339" t="s">
        <v>972</v>
      </c>
      <c r="G339" t="s">
        <v>1535</v>
      </c>
      <c r="H339" t="s">
        <v>1914</v>
      </c>
      <c r="I339" t="str">
        <f t="shared" si="5"/>
        <v>Blake Wesley</v>
      </c>
    </row>
    <row r="340" spans="2:9" x14ac:dyDescent="0.3">
      <c r="B340" t="s">
        <v>962</v>
      </c>
      <c r="C340" t="s">
        <v>819</v>
      </c>
      <c r="D340" t="s">
        <v>641</v>
      </c>
      <c r="E340" t="s">
        <v>972</v>
      </c>
      <c r="G340" t="s">
        <v>1615</v>
      </c>
      <c r="H340" t="s">
        <v>1867</v>
      </c>
      <c r="I340" t="str">
        <f t="shared" si="5"/>
        <v>Aaron Wiggins</v>
      </c>
    </row>
    <row r="341" spans="2:9" x14ac:dyDescent="0.3">
      <c r="B341" t="s">
        <v>1070</v>
      </c>
      <c r="C341" t="s">
        <v>862</v>
      </c>
      <c r="D341" t="s">
        <v>617</v>
      </c>
      <c r="E341" t="s">
        <v>972</v>
      </c>
      <c r="G341" t="s">
        <v>1538</v>
      </c>
      <c r="H341" t="s">
        <v>1916</v>
      </c>
      <c r="I341" t="str">
        <f t="shared" si="5"/>
        <v>Alondes Williams</v>
      </c>
    </row>
    <row r="342" spans="2:9" x14ac:dyDescent="0.3">
      <c r="B342" t="s">
        <v>966</v>
      </c>
      <c r="C342" t="s">
        <v>889</v>
      </c>
      <c r="D342" t="s">
        <v>666</v>
      </c>
      <c r="E342" t="s">
        <v>972</v>
      </c>
      <c r="G342" t="s">
        <v>1538</v>
      </c>
      <c r="H342" t="s">
        <v>1976</v>
      </c>
      <c r="I342" t="str">
        <f t="shared" si="5"/>
        <v>Ziaire Williams</v>
      </c>
    </row>
    <row r="343" spans="2:9" x14ac:dyDescent="0.3">
      <c r="B343" t="s">
        <v>1071</v>
      </c>
      <c r="C343" t="s">
        <v>830</v>
      </c>
      <c r="D343" t="s">
        <v>647</v>
      </c>
      <c r="E343" t="s">
        <v>972</v>
      </c>
      <c r="G343" t="s">
        <v>1616</v>
      </c>
      <c r="H343" t="s">
        <v>1977</v>
      </c>
      <c r="I343" t="str">
        <f t="shared" si="5"/>
        <v>Dylan Windler</v>
      </c>
    </row>
    <row r="344" spans="2:9" x14ac:dyDescent="0.3">
      <c r="B344" t="s">
        <v>1072</v>
      </c>
      <c r="C344" t="s">
        <v>860</v>
      </c>
      <c r="D344" t="s">
        <v>1073</v>
      </c>
      <c r="E344" t="s">
        <v>972</v>
      </c>
      <c r="G344" t="s">
        <v>1617</v>
      </c>
      <c r="H344" t="s">
        <v>1978</v>
      </c>
      <c r="I344" t="str">
        <f t="shared" si="5"/>
        <v>Delon Wright</v>
      </c>
    </row>
    <row r="345" spans="2:9" x14ac:dyDescent="0.3">
      <c r="B345" t="s">
        <v>1074</v>
      </c>
      <c r="C345" t="s">
        <v>842</v>
      </c>
      <c r="D345" t="s">
        <v>682</v>
      </c>
      <c r="E345" t="s">
        <v>972</v>
      </c>
      <c r="G345" t="s">
        <v>506</v>
      </c>
      <c r="I345" t="str">
        <f t="shared" si="5"/>
        <v xml:space="preserve"> A</v>
      </c>
    </row>
    <row r="346" spans="2:9" x14ac:dyDescent="0.3">
      <c r="B346" t="s">
        <v>506</v>
      </c>
      <c r="E346" t="s">
        <v>973</v>
      </c>
      <c r="G346" t="s">
        <v>796</v>
      </c>
      <c r="I346" t="str">
        <f t="shared" si="5"/>
        <v xml:space="preserve"> NAME</v>
      </c>
    </row>
    <row r="347" spans="2:9" x14ac:dyDescent="0.3">
      <c r="B347" t="s">
        <v>796</v>
      </c>
      <c r="C347" t="s">
        <v>531</v>
      </c>
      <c r="D347" t="s">
        <v>597</v>
      </c>
      <c r="E347" t="s">
        <v>973</v>
      </c>
      <c r="G347" t="s">
        <v>1618</v>
      </c>
      <c r="H347" t="s">
        <v>1879</v>
      </c>
      <c r="I347" t="str">
        <f t="shared" si="5"/>
        <v>Kyle Anderson</v>
      </c>
    </row>
    <row r="348" spans="2:9" x14ac:dyDescent="0.3">
      <c r="B348" t="s">
        <v>1075</v>
      </c>
      <c r="C348" t="s">
        <v>903</v>
      </c>
      <c r="D348" t="s">
        <v>615</v>
      </c>
      <c r="E348" t="s">
        <v>973</v>
      </c>
      <c r="G348" t="s">
        <v>1619</v>
      </c>
      <c r="H348" t="s">
        <v>1979</v>
      </c>
      <c r="I348" t="str">
        <f t="shared" si="5"/>
        <v>Kostas Antetokounmpo</v>
      </c>
    </row>
    <row r="349" spans="2:9" x14ac:dyDescent="0.3">
      <c r="B349" t="s">
        <v>1076</v>
      </c>
      <c r="C349" t="s">
        <v>809</v>
      </c>
      <c r="D349" t="s">
        <v>749</v>
      </c>
      <c r="E349" t="s">
        <v>973</v>
      </c>
      <c r="G349" t="s">
        <v>1619</v>
      </c>
      <c r="H349" t="s">
        <v>1980</v>
      </c>
      <c r="I349" t="str">
        <f t="shared" si="5"/>
        <v>Thanasis Antetokounmpo</v>
      </c>
    </row>
    <row r="350" spans="2:9" x14ac:dyDescent="0.3">
      <c r="B350" t="s">
        <v>1077</v>
      </c>
      <c r="C350" t="s">
        <v>813</v>
      </c>
      <c r="E350" t="s">
        <v>973</v>
      </c>
      <c r="G350" t="s">
        <v>1620</v>
      </c>
      <c r="H350" t="s">
        <v>1981</v>
      </c>
      <c r="I350" t="str">
        <f t="shared" si="5"/>
        <v>O.G. Anunoby</v>
      </c>
    </row>
    <row r="351" spans="2:9" x14ac:dyDescent="0.3">
      <c r="B351" t="s">
        <v>1078</v>
      </c>
      <c r="C351" t="s">
        <v>811</v>
      </c>
      <c r="D351" t="s">
        <v>696</v>
      </c>
      <c r="E351" t="s">
        <v>973</v>
      </c>
      <c r="G351" t="s">
        <v>1621</v>
      </c>
      <c r="H351" t="s">
        <v>1982</v>
      </c>
      <c r="I351" t="str">
        <f t="shared" si="5"/>
        <v>Deni Avdija</v>
      </c>
    </row>
    <row r="352" spans="2:9" x14ac:dyDescent="0.3">
      <c r="B352" t="s">
        <v>1079</v>
      </c>
      <c r="C352" t="s">
        <v>842</v>
      </c>
      <c r="E352" t="s">
        <v>973</v>
      </c>
      <c r="G352" t="s">
        <v>805</v>
      </c>
      <c r="I352" t="str">
        <f t="shared" si="5"/>
        <v xml:space="preserve"> B</v>
      </c>
    </row>
    <row r="353" spans="2:9" x14ac:dyDescent="0.3">
      <c r="B353" t="s">
        <v>805</v>
      </c>
      <c r="E353" t="s">
        <v>973</v>
      </c>
      <c r="G353" t="s">
        <v>796</v>
      </c>
      <c r="I353" t="str">
        <f t="shared" si="5"/>
        <v xml:space="preserve"> NAME</v>
      </c>
    </row>
    <row r="354" spans="2:9" x14ac:dyDescent="0.3">
      <c r="B354" t="s">
        <v>796</v>
      </c>
      <c r="C354" t="s">
        <v>531</v>
      </c>
      <c r="D354" t="s">
        <v>597</v>
      </c>
      <c r="E354" t="s">
        <v>973</v>
      </c>
      <c r="G354" t="s">
        <v>1622</v>
      </c>
      <c r="H354" t="s">
        <v>1832</v>
      </c>
      <c r="I354" t="str">
        <f t="shared" si="5"/>
        <v>Patrick Baldwin Jr.</v>
      </c>
    </row>
    <row r="355" spans="2:9" x14ac:dyDescent="0.3">
      <c r="B355" t="s">
        <v>1080</v>
      </c>
      <c r="C355" t="s">
        <v>838</v>
      </c>
      <c r="D355" t="s">
        <v>1081</v>
      </c>
      <c r="E355" t="s">
        <v>973</v>
      </c>
      <c r="G355" t="s">
        <v>1623</v>
      </c>
      <c r="H355" t="s">
        <v>1983</v>
      </c>
      <c r="I355" t="str">
        <f t="shared" si="5"/>
        <v>Dominick Barlow</v>
      </c>
    </row>
    <row r="356" spans="2:9" x14ac:dyDescent="0.3">
      <c r="B356" t="s">
        <v>1082</v>
      </c>
      <c r="C356" t="s">
        <v>819</v>
      </c>
      <c r="E356" t="s">
        <v>973</v>
      </c>
      <c r="G356" t="s">
        <v>1624</v>
      </c>
      <c r="H356" t="s">
        <v>1984</v>
      </c>
      <c r="I356" t="str">
        <f t="shared" si="5"/>
        <v>Harrison Barnes</v>
      </c>
    </row>
    <row r="357" spans="2:9" x14ac:dyDescent="0.3">
      <c r="B357" t="s">
        <v>1083</v>
      </c>
      <c r="C357" t="s">
        <v>844</v>
      </c>
      <c r="D357" t="s">
        <v>659</v>
      </c>
      <c r="E357" t="s">
        <v>973</v>
      </c>
      <c r="G357" t="s">
        <v>1624</v>
      </c>
      <c r="H357" t="s">
        <v>1985</v>
      </c>
      <c r="I357" t="str">
        <f t="shared" si="5"/>
        <v>Scottie Barnes</v>
      </c>
    </row>
    <row r="358" spans="2:9" x14ac:dyDescent="0.3">
      <c r="B358" t="s">
        <v>1084</v>
      </c>
      <c r="C358" t="s">
        <v>811</v>
      </c>
      <c r="D358" t="s">
        <v>688</v>
      </c>
      <c r="E358" t="s">
        <v>973</v>
      </c>
      <c r="G358" t="s">
        <v>1625</v>
      </c>
      <c r="H358" t="s">
        <v>1986</v>
      </c>
      <c r="I358" t="str">
        <f t="shared" si="5"/>
        <v>Will Barton</v>
      </c>
    </row>
    <row r="359" spans="2:9" x14ac:dyDescent="0.3">
      <c r="B359" t="s">
        <v>1085</v>
      </c>
      <c r="C359" t="s">
        <v>842</v>
      </c>
      <c r="D359" t="s">
        <v>686</v>
      </c>
      <c r="E359" t="s">
        <v>973</v>
      </c>
      <c r="G359" t="s">
        <v>1626</v>
      </c>
      <c r="H359" t="s">
        <v>1987</v>
      </c>
      <c r="I359" t="str">
        <f t="shared" si="5"/>
        <v>Keita Bates-Diop</v>
      </c>
    </row>
    <row r="360" spans="2:9" x14ac:dyDescent="0.3">
      <c r="B360" t="s">
        <v>1086</v>
      </c>
      <c r="C360" t="s">
        <v>819</v>
      </c>
      <c r="D360" t="s">
        <v>673</v>
      </c>
      <c r="E360" t="s">
        <v>973</v>
      </c>
      <c r="G360" t="s">
        <v>1627</v>
      </c>
      <c r="H360" t="s">
        <v>1452</v>
      </c>
      <c r="I360" t="str">
        <f t="shared" si="5"/>
        <v>Davis Bertans</v>
      </c>
    </row>
    <row r="361" spans="2:9" x14ac:dyDescent="0.3">
      <c r="B361" t="s">
        <v>1087</v>
      </c>
      <c r="C361" t="s">
        <v>827</v>
      </c>
      <c r="E361" t="s">
        <v>973</v>
      </c>
      <c r="G361" t="s">
        <v>1628</v>
      </c>
      <c r="H361" t="s">
        <v>1988</v>
      </c>
      <c r="I361" t="str">
        <f t="shared" si="5"/>
        <v>Saddiq Bey</v>
      </c>
    </row>
    <row r="362" spans="2:9" x14ac:dyDescent="0.3">
      <c r="B362" t="s">
        <v>1088</v>
      </c>
      <c r="C362" t="s">
        <v>817</v>
      </c>
      <c r="D362" t="s">
        <v>691</v>
      </c>
      <c r="E362" t="s">
        <v>973</v>
      </c>
      <c r="G362" t="s">
        <v>1545</v>
      </c>
      <c r="H362" t="s">
        <v>1989</v>
      </c>
      <c r="I362" t="str">
        <f t="shared" si="5"/>
        <v>Bojan Bogdanovic</v>
      </c>
    </row>
    <row r="363" spans="2:9" x14ac:dyDescent="0.3">
      <c r="B363" t="s">
        <v>1089</v>
      </c>
      <c r="C363" t="s">
        <v>817</v>
      </c>
      <c r="E363" t="s">
        <v>973</v>
      </c>
      <c r="G363" t="s">
        <v>1629</v>
      </c>
      <c r="H363" t="s">
        <v>1990</v>
      </c>
      <c r="I363" t="str">
        <f t="shared" si="5"/>
        <v>Mikal Bridges</v>
      </c>
    </row>
    <row r="364" spans="2:9" x14ac:dyDescent="0.3">
      <c r="B364" t="s">
        <v>1090</v>
      </c>
      <c r="C364" t="s">
        <v>929</v>
      </c>
      <c r="D364" t="s">
        <v>691</v>
      </c>
      <c r="E364" t="s">
        <v>973</v>
      </c>
      <c r="G364" t="s">
        <v>1630</v>
      </c>
      <c r="H364" t="s">
        <v>1991</v>
      </c>
      <c r="I364" t="str">
        <f t="shared" si="5"/>
        <v>Oshae Brissett</v>
      </c>
    </row>
    <row r="365" spans="2:9" x14ac:dyDescent="0.3">
      <c r="B365" t="s">
        <v>1091</v>
      </c>
      <c r="C365" t="s">
        <v>870</v>
      </c>
      <c r="D365" t="s">
        <v>652</v>
      </c>
      <c r="E365" t="s">
        <v>973</v>
      </c>
      <c r="G365" t="s">
        <v>1631</v>
      </c>
      <c r="H365" t="s">
        <v>1992</v>
      </c>
      <c r="I365" t="str">
        <f t="shared" si="5"/>
        <v>Dillon Brooks</v>
      </c>
    </row>
    <row r="366" spans="2:9" x14ac:dyDescent="0.3">
      <c r="B366" t="s">
        <v>1092</v>
      </c>
      <c r="C366" t="s">
        <v>830</v>
      </c>
      <c r="D366" t="s">
        <v>644</v>
      </c>
      <c r="E366" t="s">
        <v>973</v>
      </c>
      <c r="G366" t="s">
        <v>1380</v>
      </c>
      <c r="H366" t="s">
        <v>1993</v>
      </c>
      <c r="I366" t="str">
        <f t="shared" si="5"/>
        <v>Bruce Brown</v>
      </c>
    </row>
    <row r="367" spans="2:9" x14ac:dyDescent="0.3">
      <c r="B367" t="s">
        <v>1093</v>
      </c>
      <c r="C367" t="s">
        <v>821</v>
      </c>
      <c r="D367" t="s">
        <v>958</v>
      </c>
      <c r="E367" t="s">
        <v>973</v>
      </c>
      <c r="G367" t="s">
        <v>1632</v>
      </c>
      <c r="H367" t="s">
        <v>1994</v>
      </c>
      <c r="I367" t="str">
        <f t="shared" si="5"/>
        <v>Troy Brown Jr.</v>
      </c>
    </row>
    <row r="368" spans="2:9" x14ac:dyDescent="0.3">
      <c r="B368" t="s">
        <v>1094</v>
      </c>
      <c r="C368" t="s">
        <v>815</v>
      </c>
      <c r="D368" t="s">
        <v>644</v>
      </c>
      <c r="E368" t="s">
        <v>973</v>
      </c>
      <c r="G368" t="s">
        <v>1633</v>
      </c>
      <c r="H368" t="s">
        <v>1872</v>
      </c>
      <c r="I368" t="str">
        <f t="shared" si="5"/>
        <v>Reggie Bullock</v>
      </c>
    </row>
    <row r="369" spans="2:9" x14ac:dyDescent="0.3">
      <c r="B369" t="s">
        <v>1095</v>
      </c>
      <c r="C369" t="s">
        <v>827</v>
      </c>
      <c r="D369" t="s">
        <v>659</v>
      </c>
      <c r="E369" t="s">
        <v>973</v>
      </c>
      <c r="G369" t="s">
        <v>707</v>
      </c>
      <c r="H369" t="s">
        <v>1995</v>
      </c>
      <c r="I369" t="str">
        <f t="shared" si="5"/>
        <v>Jimmy Butler</v>
      </c>
    </row>
    <row r="370" spans="2:9" x14ac:dyDescent="0.3">
      <c r="B370" t="s">
        <v>1096</v>
      </c>
      <c r="C370" t="s">
        <v>879</v>
      </c>
      <c r="D370" t="s">
        <v>724</v>
      </c>
      <c r="E370" t="s">
        <v>973</v>
      </c>
      <c r="G370" t="s">
        <v>1634</v>
      </c>
      <c r="H370" t="s">
        <v>1387</v>
      </c>
      <c r="I370" t="str">
        <f t="shared" si="5"/>
        <v>John Butler Jr.</v>
      </c>
    </row>
    <row r="371" spans="2:9" x14ac:dyDescent="0.3">
      <c r="B371" t="s">
        <v>1097</v>
      </c>
      <c r="C371" t="s">
        <v>906</v>
      </c>
      <c r="D371" t="s">
        <v>688</v>
      </c>
      <c r="E371" t="s">
        <v>973</v>
      </c>
      <c r="G371" t="s">
        <v>825</v>
      </c>
      <c r="I371" t="str">
        <f t="shared" si="5"/>
        <v xml:space="preserve"> C</v>
      </c>
    </row>
    <row r="372" spans="2:9" x14ac:dyDescent="0.3">
      <c r="B372" t="s">
        <v>825</v>
      </c>
      <c r="E372" t="s">
        <v>973</v>
      </c>
      <c r="G372" t="s">
        <v>796</v>
      </c>
      <c r="I372" t="str">
        <f t="shared" si="5"/>
        <v xml:space="preserve"> NAME</v>
      </c>
    </row>
    <row r="373" spans="2:9" x14ac:dyDescent="0.3">
      <c r="B373" t="s">
        <v>796</v>
      </c>
      <c r="C373" t="s">
        <v>531</v>
      </c>
      <c r="D373" t="s">
        <v>597</v>
      </c>
      <c r="E373" t="s">
        <v>973</v>
      </c>
      <c r="G373" t="s">
        <v>1635</v>
      </c>
      <c r="H373" t="s">
        <v>1889</v>
      </c>
      <c r="I373" t="str">
        <f t="shared" si="5"/>
        <v>Jamal Cain</v>
      </c>
    </row>
    <row r="374" spans="2:9" x14ac:dyDescent="0.3">
      <c r="B374" t="s">
        <v>1098</v>
      </c>
      <c r="C374" t="s">
        <v>879</v>
      </c>
      <c r="D374" t="s">
        <v>714</v>
      </c>
      <c r="E374" t="s">
        <v>973</v>
      </c>
      <c r="G374" t="s">
        <v>1636</v>
      </c>
      <c r="H374" t="s">
        <v>1996</v>
      </c>
      <c r="I374" t="str">
        <f t="shared" si="5"/>
        <v>Vlatko Cancar</v>
      </c>
    </row>
    <row r="375" spans="2:9" x14ac:dyDescent="0.3">
      <c r="B375" t="s">
        <v>1099</v>
      </c>
      <c r="C375" t="s">
        <v>821</v>
      </c>
      <c r="E375" t="s">
        <v>973</v>
      </c>
      <c r="G375" t="s">
        <v>1637</v>
      </c>
      <c r="H375" t="s">
        <v>1997</v>
      </c>
      <c r="I375" t="str">
        <f t="shared" si="5"/>
        <v>Julian Champagnie</v>
      </c>
    </row>
    <row r="376" spans="2:9" x14ac:dyDescent="0.3">
      <c r="B376" t="s">
        <v>1100</v>
      </c>
      <c r="C376" t="s">
        <v>911</v>
      </c>
      <c r="D376" t="s">
        <v>1101</v>
      </c>
      <c r="E376" t="s">
        <v>973</v>
      </c>
      <c r="G376" t="s">
        <v>1637</v>
      </c>
      <c r="H376" t="s">
        <v>1998</v>
      </c>
      <c r="I376" t="str">
        <f t="shared" si="5"/>
        <v>Justin Champagnie</v>
      </c>
    </row>
    <row r="377" spans="2:9" x14ac:dyDescent="0.3">
      <c r="B377" t="s">
        <v>1102</v>
      </c>
      <c r="C377" t="s">
        <v>811</v>
      </c>
      <c r="D377" t="s">
        <v>731</v>
      </c>
      <c r="E377" t="s">
        <v>973</v>
      </c>
      <c r="G377" t="s">
        <v>1638</v>
      </c>
      <c r="H377" t="s">
        <v>1999</v>
      </c>
      <c r="I377" t="str">
        <f t="shared" si="5"/>
        <v>Torrey Craig</v>
      </c>
    </row>
    <row r="378" spans="2:9" x14ac:dyDescent="0.3">
      <c r="B378" t="s">
        <v>1103</v>
      </c>
      <c r="C378" t="s">
        <v>929</v>
      </c>
      <c r="D378" t="s">
        <v>1104</v>
      </c>
      <c r="E378" t="s">
        <v>973</v>
      </c>
      <c r="G378" t="s">
        <v>839</v>
      </c>
      <c r="I378" t="str">
        <f t="shared" si="5"/>
        <v xml:space="preserve"> D</v>
      </c>
    </row>
    <row r="379" spans="2:9" x14ac:dyDescent="0.3">
      <c r="B379" t="s">
        <v>839</v>
      </c>
      <c r="E379" t="s">
        <v>973</v>
      </c>
      <c r="G379" t="s">
        <v>796</v>
      </c>
      <c r="I379" t="str">
        <f t="shared" si="5"/>
        <v xml:space="preserve"> NAME</v>
      </c>
    </row>
    <row r="380" spans="2:9" x14ac:dyDescent="0.3">
      <c r="B380" t="s">
        <v>796</v>
      </c>
      <c r="C380" t="s">
        <v>531</v>
      </c>
      <c r="D380" t="s">
        <v>597</v>
      </c>
      <c r="E380" t="s">
        <v>973</v>
      </c>
      <c r="G380" t="s">
        <v>1639</v>
      </c>
      <c r="H380" t="s">
        <v>1857</v>
      </c>
      <c r="I380" t="str">
        <f t="shared" si="5"/>
        <v>Darius Days</v>
      </c>
    </row>
    <row r="381" spans="2:9" x14ac:dyDescent="0.3">
      <c r="B381" t="s">
        <v>1105</v>
      </c>
      <c r="C381" t="s">
        <v>885</v>
      </c>
      <c r="D381" t="s">
        <v>946</v>
      </c>
      <c r="E381" t="s">
        <v>973</v>
      </c>
      <c r="G381" t="s">
        <v>1640</v>
      </c>
      <c r="H381" t="s">
        <v>2000</v>
      </c>
      <c r="I381" t="str">
        <f t="shared" si="5"/>
        <v>DeMar DeRozan</v>
      </c>
    </row>
    <row r="382" spans="2:9" x14ac:dyDescent="0.3">
      <c r="B382" t="s">
        <v>1106</v>
      </c>
      <c r="C382" t="s">
        <v>809</v>
      </c>
      <c r="D382" t="s">
        <v>917</v>
      </c>
      <c r="E382" t="s">
        <v>973</v>
      </c>
      <c r="G382" t="s">
        <v>1641</v>
      </c>
      <c r="H382" t="s">
        <v>2001</v>
      </c>
      <c r="I382" t="str">
        <f t="shared" si="5"/>
        <v>Moussa Diabate</v>
      </c>
    </row>
    <row r="383" spans="2:9" x14ac:dyDescent="0.3">
      <c r="B383" t="s">
        <v>1107</v>
      </c>
      <c r="C383" t="s">
        <v>893</v>
      </c>
      <c r="D383" t="s">
        <v>656</v>
      </c>
      <c r="E383" t="s">
        <v>973</v>
      </c>
      <c r="G383" t="s">
        <v>1642</v>
      </c>
      <c r="H383" t="s">
        <v>2002</v>
      </c>
      <c r="I383" t="str">
        <f t="shared" si="5"/>
        <v>Mamadi Diakite</v>
      </c>
    </row>
    <row r="384" spans="2:9" x14ac:dyDescent="0.3">
      <c r="B384" t="s">
        <v>1108</v>
      </c>
      <c r="C384" t="s">
        <v>860</v>
      </c>
      <c r="D384" t="s">
        <v>634</v>
      </c>
      <c r="E384" t="s">
        <v>973</v>
      </c>
      <c r="G384" t="s">
        <v>1643</v>
      </c>
      <c r="H384" t="s">
        <v>2003</v>
      </c>
      <c r="I384" t="str">
        <f t="shared" si="5"/>
        <v>Ousmane Dieng</v>
      </c>
    </row>
    <row r="385" spans="2:9" x14ac:dyDescent="0.3">
      <c r="B385" t="s">
        <v>1109</v>
      </c>
      <c r="C385" t="s">
        <v>862</v>
      </c>
      <c r="E385" t="s">
        <v>973</v>
      </c>
      <c r="G385" t="s">
        <v>1644</v>
      </c>
      <c r="H385" t="s">
        <v>2004</v>
      </c>
      <c r="I385" t="str">
        <f t="shared" si="5"/>
        <v>Luguentz Dort</v>
      </c>
    </row>
    <row r="386" spans="2:9" x14ac:dyDescent="0.3">
      <c r="B386" t="s">
        <v>1110</v>
      </c>
      <c r="C386" t="s">
        <v>862</v>
      </c>
      <c r="D386" t="s">
        <v>715</v>
      </c>
      <c r="E386" t="s">
        <v>973</v>
      </c>
      <c r="G386" t="s">
        <v>1645</v>
      </c>
      <c r="H386" t="s">
        <v>1899</v>
      </c>
      <c r="I386" t="str">
        <f t="shared" si="5"/>
        <v>David Duke Jr.</v>
      </c>
    </row>
    <row r="387" spans="2:9" x14ac:dyDescent="0.3">
      <c r="B387" t="s">
        <v>1111</v>
      </c>
      <c r="C387" t="s">
        <v>889</v>
      </c>
      <c r="D387" t="s">
        <v>676</v>
      </c>
      <c r="E387" t="s">
        <v>973</v>
      </c>
      <c r="G387" t="s">
        <v>851</v>
      </c>
      <c r="I387" t="str">
        <f t="shared" si="5"/>
        <v xml:space="preserve"> E</v>
      </c>
    </row>
    <row r="388" spans="2:9" x14ac:dyDescent="0.3">
      <c r="B388" t="s">
        <v>851</v>
      </c>
      <c r="E388" t="s">
        <v>973</v>
      </c>
      <c r="G388" t="s">
        <v>796</v>
      </c>
      <c r="I388" t="str">
        <f t="shared" ref="I388:I451" si="6">H388 &amp; " " &amp;  G388</f>
        <v xml:space="preserve"> NAME</v>
      </c>
    </row>
    <row r="389" spans="2:9" x14ac:dyDescent="0.3">
      <c r="B389" t="s">
        <v>796</v>
      </c>
      <c r="C389" t="s">
        <v>531</v>
      </c>
      <c r="D389" t="s">
        <v>597</v>
      </c>
      <c r="E389" t="s">
        <v>973</v>
      </c>
      <c r="G389" t="s">
        <v>1646</v>
      </c>
      <c r="H389" t="s">
        <v>2005</v>
      </c>
      <c r="I389" t="str">
        <f t="shared" si="6"/>
        <v>Tari Eason</v>
      </c>
    </row>
    <row r="390" spans="2:9" x14ac:dyDescent="0.3">
      <c r="B390" t="s">
        <v>1112</v>
      </c>
      <c r="C390" t="s">
        <v>885</v>
      </c>
      <c r="D390" t="s">
        <v>946</v>
      </c>
      <c r="E390" t="s">
        <v>973</v>
      </c>
      <c r="G390" t="s">
        <v>1560</v>
      </c>
      <c r="H390" t="s">
        <v>1429</v>
      </c>
      <c r="I390" t="str">
        <f t="shared" si="6"/>
        <v>Kessler Edwards</v>
      </c>
    </row>
    <row r="391" spans="2:9" x14ac:dyDescent="0.3">
      <c r="B391" t="s">
        <v>1113</v>
      </c>
      <c r="C391" t="s">
        <v>889</v>
      </c>
      <c r="D391" t="s">
        <v>735</v>
      </c>
      <c r="E391" t="s">
        <v>973</v>
      </c>
      <c r="G391" t="s">
        <v>853</v>
      </c>
      <c r="I391" t="str">
        <f t="shared" si="6"/>
        <v xml:space="preserve"> F</v>
      </c>
    </row>
    <row r="392" spans="2:9" x14ac:dyDescent="0.3">
      <c r="B392" t="s">
        <v>853</v>
      </c>
      <c r="E392" t="s">
        <v>973</v>
      </c>
      <c r="G392" t="s">
        <v>796</v>
      </c>
      <c r="I392" t="str">
        <f t="shared" si="6"/>
        <v xml:space="preserve"> NAME</v>
      </c>
    </row>
    <row r="393" spans="2:9" x14ac:dyDescent="0.3">
      <c r="B393" t="s">
        <v>796</v>
      </c>
      <c r="C393" t="s">
        <v>531</v>
      </c>
      <c r="D393" t="s">
        <v>597</v>
      </c>
      <c r="E393" t="s">
        <v>973</v>
      </c>
      <c r="G393" t="s">
        <v>1422</v>
      </c>
      <c r="H393" t="s">
        <v>1421</v>
      </c>
      <c r="I393" t="str">
        <f t="shared" si="6"/>
        <v>Simone Fontecchio</v>
      </c>
    </row>
    <row r="394" spans="2:9" x14ac:dyDescent="0.3">
      <c r="B394" t="s">
        <v>1114</v>
      </c>
      <c r="C394" t="s">
        <v>798</v>
      </c>
      <c r="E394" t="s">
        <v>973</v>
      </c>
      <c r="G394" t="s">
        <v>1647</v>
      </c>
      <c r="H394" t="s">
        <v>2006</v>
      </c>
      <c r="I394" t="str">
        <f t="shared" si="6"/>
        <v>Michael Foster Jr.</v>
      </c>
    </row>
    <row r="395" spans="2:9" x14ac:dyDescent="0.3">
      <c r="B395" t="s">
        <v>1115</v>
      </c>
      <c r="C395" t="s">
        <v>911</v>
      </c>
      <c r="E395" t="s">
        <v>973</v>
      </c>
      <c r="G395" t="s">
        <v>858</v>
      </c>
      <c r="I395" t="str">
        <f t="shared" si="6"/>
        <v xml:space="preserve"> G</v>
      </c>
    </row>
    <row r="396" spans="2:9" x14ac:dyDescent="0.3">
      <c r="B396" t="s">
        <v>858</v>
      </c>
      <c r="E396" t="s">
        <v>973</v>
      </c>
      <c r="G396" t="s">
        <v>796</v>
      </c>
      <c r="I396" t="str">
        <f t="shared" si="6"/>
        <v xml:space="preserve"> NAME</v>
      </c>
    </row>
    <row r="397" spans="2:9" x14ac:dyDescent="0.3">
      <c r="B397" t="s">
        <v>796</v>
      </c>
      <c r="C397" t="s">
        <v>531</v>
      </c>
      <c r="D397" t="s">
        <v>597</v>
      </c>
      <c r="E397" t="s">
        <v>973</v>
      </c>
      <c r="G397" t="s">
        <v>1648</v>
      </c>
      <c r="H397" t="s">
        <v>2007</v>
      </c>
      <c r="I397" t="str">
        <f t="shared" si="6"/>
        <v>Wenyen Gabriel</v>
      </c>
    </row>
    <row r="398" spans="2:9" x14ac:dyDescent="0.3">
      <c r="B398" t="s">
        <v>1116</v>
      </c>
      <c r="C398" t="s">
        <v>815</v>
      </c>
      <c r="D398" t="s">
        <v>632</v>
      </c>
      <c r="E398" t="s">
        <v>973</v>
      </c>
      <c r="G398" t="s">
        <v>1418</v>
      </c>
      <c r="H398" t="s">
        <v>1417</v>
      </c>
      <c r="I398" t="str">
        <f t="shared" si="6"/>
        <v>Rudy Gay</v>
      </c>
    </row>
    <row r="399" spans="2:9" x14ac:dyDescent="0.3">
      <c r="B399" t="s">
        <v>1117</v>
      </c>
      <c r="C399" t="s">
        <v>798</v>
      </c>
      <c r="D399" t="s">
        <v>629</v>
      </c>
      <c r="E399" t="s">
        <v>973</v>
      </c>
      <c r="G399" t="s">
        <v>1649</v>
      </c>
      <c r="H399" t="s">
        <v>2008</v>
      </c>
      <c r="I399" t="str">
        <f t="shared" si="6"/>
        <v>Taj Gibson</v>
      </c>
    </row>
    <row r="400" spans="2:9" x14ac:dyDescent="0.3">
      <c r="B400" t="s">
        <v>1118</v>
      </c>
      <c r="C400" t="s">
        <v>842</v>
      </c>
      <c r="D400" t="s">
        <v>917</v>
      </c>
      <c r="E400" t="s">
        <v>973</v>
      </c>
      <c r="G400" t="s">
        <v>1386</v>
      </c>
      <c r="H400" t="s">
        <v>1385</v>
      </c>
      <c r="I400" t="str">
        <f t="shared" si="6"/>
        <v>Jerami Grant</v>
      </c>
    </row>
    <row r="401" spans="2:9" x14ac:dyDescent="0.3">
      <c r="B401" t="s">
        <v>1119</v>
      </c>
      <c r="C401" t="s">
        <v>906</v>
      </c>
      <c r="D401" t="s">
        <v>652</v>
      </c>
      <c r="E401" t="s">
        <v>973</v>
      </c>
      <c r="G401" t="s">
        <v>1469</v>
      </c>
      <c r="H401" t="s">
        <v>2009</v>
      </c>
      <c r="I401" t="str">
        <f t="shared" si="6"/>
        <v>Danny Green</v>
      </c>
    </row>
    <row r="402" spans="2:9" x14ac:dyDescent="0.3">
      <c r="B402" t="s">
        <v>1120</v>
      </c>
      <c r="C402" t="s">
        <v>830</v>
      </c>
      <c r="D402" t="s">
        <v>659</v>
      </c>
      <c r="E402" t="s">
        <v>973</v>
      </c>
      <c r="G402" t="s">
        <v>1469</v>
      </c>
      <c r="H402" t="s">
        <v>2010</v>
      </c>
      <c r="I402" t="str">
        <f t="shared" si="6"/>
        <v>JaMychal Green</v>
      </c>
    </row>
    <row r="403" spans="2:9" x14ac:dyDescent="0.3">
      <c r="B403" t="s">
        <v>1121</v>
      </c>
      <c r="C403" t="s">
        <v>838</v>
      </c>
      <c r="D403" t="s">
        <v>671</v>
      </c>
      <c r="E403" t="s">
        <v>973</v>
      </c>
      <c r="G403" t="s">
        <v>1469</v>
      </c>
      <c r="H403" t="s">
        <v>2011</v>
      </c>
      <c r="I403" t="str">
        <f t="shared" si="6"/>
        <v>Javonte Green</v>
      </c>
    </row>
    <row r="404" spans="2:9" x14ac:dyDescent="0.3">
      <c r="B404" t="s">
        <v>1122</v>
      </c>
      <c r="C404" t="s">
        <v>809</v>
      </c>
      <c r="D404" t="s">
        <v>718</v>
      </c>
      <c r="E404" t="s">
        <v>973</v>
      </c>
      <c r="G404" t="s">
        <v>1650</v>
      </c>
      <c r="H404" t="s">
        <v>2012</v>
      </c>
      <c r="I404" t="str">
        <f t="shared" si="6"/>
        <v>AJ Griffin</v>
      </c>
    </row>
    <row r="405" spans="2:9" x14ac:dyDescent="0.3">
      <c r="B405" t="s">
        <v>1123</v>
      </c>
      <c r="C405" t="s">
        <v>835</v>
      </c>
      <c r="D405" t="s">
        <v>613</v>
      </c>
      <c r="E405" t="s">
        <v>973</v>
      </c>
      <c r="G405" t="s">
        <v>868</v>
      </c>
      <c r="I405" t="str">
        <f t="shared" si="6"/>
        <v xml:space="preserve"> H</v>
      </c>
    </row>
    <row r="406" spans="2:9" x14ac:dyDescent="0.3">
      <c r="B406" t="s">
        <v>868</v>
      </c>
      <c r="E406" t="s">
        <v>973</v>
      </c>
      <c r="G406" t="s">
        <v>796</v>
      </c>
      <c r="I406" t="str">
        <f t="shared" si="6"/>
        <v xml:space="preserve"> NAME</v>
      </c>
    </row>
    <row r="407" spans="2:9" x14ac:dyDescent="0.3">
      <c r="B407" t="s">
        <v>796</v>
      </c>
      <c r="C407" t="s">
        <v>531</v>
      </c>
      <c r="D407" t="s">
        <v>597</v>
      </c>
      <c r="E407" t="s">
        <v>973</v>
      </c>
      <c r="G407" t="s">
        <v>1651</v>
      </c>
      <c r="H407" t="s">
        <v>2013</v>
      </c>
      <c r="I407" t="str">
        <f t="shared" si="6"/>
        <v>Tim Hardaway Jr.</v>
      </c>
    </row>
    <row r="408" spans="2:9" x14ac:dyDescent="0.3">
      <c r="B408" t="s">
        <v>1124</v>
      </c>
      <c r="C408" t="s">
        <v>827</v>
      </c>
      <c r="D408" t="s">
        <v>656</v>
      </c>
      <c r="E408" t="s">
        <v>973</v>
      </c>
      <c r="G408" t="s">
        <v>1475</v>
      </c>
      <c r="H408" t="s">
        <v>1572</v>
      </c>
      <c r="I408" t="str">
        <f t="shared" si="6"/>
        <v>Joe Harris</v>
      </c>
    </row>
    <row r="409" spans="2:9" x14ac:dyDescent="0.3">
      <c r="B409" t="s">
        <v>1125</v>
      </c>
      <c r="C409" t="s">
        <v>889</v>
      </c>
      <c r="D409" t="s">
        <v>634</v>
      </c>
      <c r="E409" t="s">
        <v>973</v>
      </c>
      <c r="G409" t="s">
        <v>1652</v>
      </c>
      <c r="H409" t="s">
        <v>2014</v>
      </c>
      <c r="I409" t="str">
        <f t="shared" si="6"/>
        <v>Sam Hauser</v>
      </c>
    </row>
    <row r="410" spans="2:9" x14ac:dyDescent="0.3">
      <c r="B410" t="s">
        <v>1126</v>
      </c>
      <c r="C410" t="s">
        <v>823</v>
      </c>
      <c r="D410" t="s">
        <v>634</v>
      </c>
      <c r="E410" t="s">
        <v>973</v>
      </c>
      <c r="G410" t="s">
        <v>1653</v>
      </c>
      <c r="H410" t="s">
        <v>1565</v>
      </c>
      <c r="I410" t="str">
        <f t="shared" si="6"/>
        <v>Gordon Hayward</v>
      </c>
    </row>
    <row r="411" spans="2:9" x14ac:dyDescent="0.3">
      <c r="B411" t="s">
        <v>1127</v>
      </c>
      <c r="C411" t="s">
        <v>807</v>
      </c>
      <c r="D411" t="s">
        <v>707</v>
      </c>
      <c r="E411" t="s">
        <v>973</v>
      </c>
      <c r="G411" t="s">
        <v>1654</v>
      </c>
      <c r="H411" t="s">
        <v>2015</v>
      </c>
      <c r="I411" t="str">
        <f t="shared" si="6"/>
        <v>Haywood Highsmith</v>
      </c>
    </row>
    <row r="412" spans="2:9" x14ac:dyDescent="0.3">
      <c r="B412" t="s">
        <v>1128</v>
      </c>
      <c r="C412" t="s">
        <v>879</v>
      </c>
      <c r="D412" t="s">
        <v>709</v>
      </c>
      <c r="E412" t="s">
        <v>973</v>
      </c>
      <c r="G412" t="s">
        <v>1478</v>
      </c>
      <c r="H412" t="s">
        <v>1836</v>
      </c>
      <c r="I412" t="str">
        <f t="shared" si="6"/>
        <v>Malcolm Hill</v>
      </c>
    </row>
    <row r="413" spans="2:9" x14ac:dyDescent="0.3">
      <c r="B413" t="s">
        <v>1129</v>
      </c>
      <c r="C413" t="s">
        <v>809</v>
      </c>
      <c r="D413" t="s">
        <v>637</v>
      </c>
      <c r="E413" t="s">
        <v>973</v>
      </c>
      <c r="G413" t="s">
        <v>1479</v>
      </c>
      <c r="H413" t="s">
        <v>1998</v>
      </c>
      <c r="I413" t="str">
        <f t="shared" si="6"/>
        <v>Justin Holiday</v>
      </c>
    </row>
    <row r="414" spans="2:9" x14ac:dyDescent="0.3">
      <c r="B414" t="s">
        <v>1130</v>
      </c>
      <c r="C414" t="s">
        <v>835</v>
      </c>
      <c r="D414" t="s">
        <v>681</v>
      </c>
      <c r="E414" t="s">
        <v>973</v>
      </c>
      <c r="G414" t="s">
        <v>1655</v>
      </c>
      <c r="H414" t="s">
        <v>2016</v>
      </c>
      <c r="I414" t="str">
        <f t="shared" si="6"/>
        <v>Danuel House Jr.</v>
      </c>
    </row>
    <row r="415" spans="2:9" x14ac:dyDescent="0.3">
      <c r="B415" t="s">
        <v>1131</v>
      </c>
      <c r="C415" t="s">
        <v>911</v>
      </c>
      <c r="D415" t="s">
        <v>625</v>
      </c>
      <c r="E415" t="s">
        <v>973</v>
      </c>
      <c r="G415" t="s">
        <v>1656</v>
      </c>
      <c r="H415" t="s">
        <v>2017</v>
      </c>
      <c r="I415" t="str">
        <f t="shared" si="6"/>
        <v>Caleb Houstan</v>
      </c>
    </row>
    <row r="416" spans="2:9" x14ac:dyDescent="0.3">
      <c r="B416" t="s">
        <v>1132</v>
      </c>
      <c r="C416" t="s">
        <v>802</v>
      </c>
      <c r="D416" t="s">
        <v>656</v>
      </c>
      <c r="E416" t="s">
        <v>973</v>
      </c>
      <c r="G416" t="s">
        <v>1657</v>
      </c>
      <c r="H416" t="s">
        <v>2018</v>
      </c>
      <c r="I416" t="str">
        <f t="shared" si="6"/>
        <v>Feron Hunt</v>
      </c>
    </row>
    <row r="417" spans="2:9" x14ac:dyDescent="0.3">
      <c r="B417" t="s">
        <v>1133</v>
      </c>
      <c r="C417" t="s">
        <v>804</v>
      </c>
      <c r="D417" t="s">
        <v>1034</v>
      </c>
      <c r="E417" t="s">
        <v>973</v>
      </c>
      <c r="G417" t="s">
        <v>1658</v>
      </c>
      <c r="H417" t="s">
        <v>2019</v>
      </c>
      <c r="I417" t="str">
        <f t="shared" si="6"/>
        <v>De'Andre Hunter</v>
      </c>
    </row>
    <row r="418" spans="2:9" x14ac:dyDescent="0.3">
      <c r="B418" t="s">
        <v>1134</v>
      </c>
      <c r="C418" t="s">
        <v>835</v>
      </c>
      <c r="D418" t="s">
        <v>634</v>
      </c>
      <c r="E418" t="s">
        <v>973</v>
      </c>
      <c r="G418" t="s">
        <v>887</v>
      </c>
      <c r="I418" t="str">
        <f t="shared" si="6"/>
        <v xml:space="preserve"> I</v>
      </c>
    </row>
    <row r="419" spans="2:9" x14ac:dyDescent="0.3">
      <c r="B419" t="s">
        <v>887</v>
      </c>
      <c r="E419" t="s">
        <v>973</v>
      </c>
      <c r="G419" t="s">
        <v>796</v>
      </c>
      <c r="I419" t="str">
        <f t="shared" si="6"/>
        <v xml:space="preserve"> NAME</v>
      </c>
    </row>
    <row r="420" spans="2:9" x14ac:dyDescent="0.3">
      <c r="B420" t="s">
        <v>796</v>
      </c>
      <c r="C420" t="s">
        <v>531</v>
      </c>
      <c r="D420" t="s">
        <v>597</v>
      </c>
      <c r="E420" t="s">
        <v>973</v>
      </c>
      <c r="G420" t="s">
        <v>1659</v>
      </c>
      <c r="H420" t="s">
        <v>2020</v>
      </c>
      <c r="I420" t="str">
        <f t="shared" si="6"/>
        <v>Serge Ibaka</v>
      </c>
    </row>
    <row r="421" spans="2:9" x14ac:dyDescent="0.3">
      <c r="B421" t="s">
        <v>1135</v>
      </c>
      <c r="C421" t="s">
        <v>813</v>
      </c>
      <c r="E421" t="s">
        <v>973</v>
      </c>
      <c r="G421" t="s">
        <v>1660</v>
      </c>
      <c r="H421" t="s">
        <v>2021</v>
      </c>
      <c r="I421" t="str">
        <f t="shared" si="6"/>
        <v>Andre Iguodala</v>
      </c>
    </row>
    <row r="422" spans="2:9" x14ac:dyDescent="0.3">
      <c r="B422" t="s">
        <v>1136</v>
      </c>
      <c r="C422" t="s">
        <v>838</v>
      </c>
      <c r="D422" t="s">
        <v>614</v>
      </c>
      <c r="E422" t="s">
        <v>973</v>
      </c>
      <c r="G422" t="s">
        <v>1661</v>
      </c>
      <c r="H422" t="s">
        <v>1924</v>
      </c>
      <c r="I422" t="str">
        <f t="shared" si="6"/>
        <v>Brandon Ingram</v>
      </c>
    </row>
    <row r="423" spans="2:9" x14ac:dyDescent="0.3">
      <c r="B423" t="s">
        <v>1137</v>
      </c>
      <c r="C423" t="s">
        <v>800</v>
      </c>
      <c r="D423" t="s">
        <v>613</v>
      </c>
      <c r="E423" t="s">
        <v>973</v>
      </c>
      <c r="G423" t="s">
        <v>891</v>
      </c>
      <c r="I423" t="str">
        <f t="shared" si="6"/>
        <v xml:space="preserve"> J</v>
      </c>
    </row>
    <row r="424" spans="2:9" x14ac:dyDescent="0.3">
      <c r="B424" t="s">
        <v>891</v>
      </c>
      <c r="E424" t="s">
        <v>973</v>
      </c>
      <c r="G424" t="s">
        <v>796</v>
      </c>
      <c r="I424" t="str">
        <f t="shared" si="6"/>
        <v xml:space="preserve"> NAME</v>
      </c>
    </row>
    <row r="425" spans="2:9" x14ac:dyDescent="0.3">
      <c r="B425" t="s">
        <v>796</v>
      </c>
      <c r="C425" t="s">
        <v>531</v>
      </c>
      <c r="D425" t="s">
        <v>597</v>
      </c>
      <c r="E425" t="s">
        <v>973</v>
      </c>
      <c r="G425" t="s">
        <v>1484</v>
      </c>
      <c r="H425" t="s">
        <v>1945</v>
      </c>
      <c r="I425" t="str">
        <f t="shared" si="6"/>
        <v>Isaiah Jackson</v>
      </c>
    </row>
    <row r="426" spans="2:9" x14ac:dyDescent="0.3">
      <c r="B426" t="s">
        <v>1138</v>
      </c>
      <c r="C426" t="s">
        <v>870</v>
      </c>
      <c r="D426" t="s">
        <v>632</v>
      </c>
      <c r="E426" t="s">
        <v>973</v>
      </c>
      <c r="G426" t="s">
        <v>1484</v>
      </c>
      <c r="H426" t="s">
        <v>1998</v>
      </c>
      <c r="I426" t="str">
        <f t="shared" si="6"/>
        <v>Justin Jackson</v>
      </c>
    </row>
    <row r="427" spans="2:9" x14ac:dyDescent="0.3">
      <c r="B427" t="s">
        <v>1139</v>
      </c>
      <c r="C427" t="s">
        <v>823</v>
      </c>
      <c r="D427" t="s">
        <v>659</v>
      </c>
      <c r="E427" t="s">
        <v>973</v>
      </c>
      <c r="G427" t="s">
        <v>1662</v>
      </c>
      <c r="H427" t="s">
        <v>2022</v>
      </c>
      <c r="I427" t="str">
        <f t="shared" si="6"/>
        <v>LeBron James</v>
      </c>
    </row>
    <row r="428" spans="2:9" x14ac:dyDescent="0.3">
      <c r="B428" t="s">
        <v>1140</v>
      </c>
      <c r="C428" t="s">
        <v>815</v>
      </c>
      <c r="E428" t="s">
        <v>973</v>
      </c>
      <c r="G428" t="s">
        <v>1400</v>
      </c>
      <c r="H428" t="s">
        <v>1895</v>
      </c>
      <c r="I428" t="str">
        <f t="shared" si="6"/>
        <v>Cameron Johnson</v>
      </c>
    </row>
    <row r="429" spans="2:9" x14ac:dyDescent="0.3">
      <c r="B429" t="s">
        <v>1141</v>
      </c>
      <c r="C429" t="s">
        <v>929</v>
      </c>
      <c r="D429" t="s">
        <v>659</v>
      </c>
      <c r="E429" t="s">
        <v>973</v>
      </c>
      <c r="G429" t="s">
        <v>1400</v>
      </c>
      <c r="H429" t="s">
        <v>1837</v>
      </c>
      <c r="I429" t="str">
        <f t="shared" si="6"/>
        <v>Jalen Johnson</v>
      </c>
    </row>
    <row r="430" spans="2:9" x14ac:dyDescent="0.3">
      <c r="B430" t="s">
        <v>1142</v>
      </c>
      <c r="C430" t="s">
        <v>835</v>
      </c>
      <c r="D430" t="s">
        <v>613</v>
      </c>
      <c r="E430" t="s">
        <v>973</v>
      </c>
      <c r="G430" t="s">
        <v>1400</v>
      </c>
      <c r="H430" t="s">
        <v>2023</v>
      </c>
      <c r="I430" t="str">
        <f t="shared" si="6"/>
        <v>Keldon Johnson</v>
      </c>
    </row>
    <row r="431" spans="2:9" x14ac:dyDescent="0.3">
      <c r="B431" t="s">
        <v>1143</v>
      </c>
      <c r="C431" t="s">
        <v>819</v>
      </c>
      <c r="D431" t="s">
        <v>632</v>
      </c>
      <c r="E431" t="s">
        <v>973</v>
      </c>
      <c r="G431" t="s">
        <v>1485</v>
      </c>
      <c r="H431" t="s">
        <v>2024</v>
      </c>
      <c r="I431" t="str">
        <f t="shared" si="6"/>
        <v>Herbert Jones</v>
      </c>
    </row>
    <row r="432" spans="2:9" x14ac:dyDescent="0.3">
      <c r="B432" t="s">
        <v>1144</v>
      </c>
      <c r="C432" t="s">
        <v>800</v>
      </c>
      <c r="D432" t="s">
        <v>671</v>
      </c>
      <c r="E432" t="s">
        <v>973</v>
      </c>
      <c r="G432" t="s">
        <v>1663</v>
      </c>
      <c r="H432" t="s">
        <v>1900</v>
      </c>
      <c r="I432" t="str">
        <f t="shared" si="6"/>
        <v>Derrick Jones Jr.</v>
      </c>
    </row>
    <row r="433" spans="2:9" x14ac:dyDescent="0.3">
      <c r="B433" t="s">
        <v>1145</v>
      </c>
      <c r="C433" t="s">
        <v>809</v>
      </c>
      <c r="D433" t="s">
        <v>668</v>
      </c>
      <c r="E433" t="s">
        <v>973</v>
      </c>
      <c r="G433" t="s">
        <v>1664</v>
      </c>
      <c r="H433" t="s">
        <v>2025</v>
      </c>
      <c r="I433" t="str">
        <f t="shared" si="6"/>
        <v>Nikola Jovic</v>
      </c>
    </row>
    <row r="434" spans="2:9" x14ac:dyDescent="0.3">
      <c r="B434" t="s">
        <v>1146</v>
      </c>
      <c r="C434" t="s">
        <v>879</v>
      </c>
      <c r="E434" t="s">
        <v>973</v>
      </c>
      <c r="G434" t="s">
        <v>898</v>
      </c>
      <c r="I434" t="str">
        <f t="shared" si="6"/>
        <v xml:space="preserve"> K</v>
      </c>
    </row>
    <row r="435" spans="2:9" x14ac:dyDescent="0.3">
      <c r="B435" t="s">
        <v>898</v>
      </c>
      <c r="E435" t="s">
        <v>973</v>
      </c>
      <c r="G435" t="s">
        <v>796</v>
      </c>
      <c r="I435" t="str">
        <f t="shared" si="6"/>
        <v xml:space="preserve"> NAME</v>
      </c>
    </row>
    <row r="436" spans="2:9" x14ac:dyDescent="0.3">
      <c r="B436" t="s">
        <v>796</v>
      </c>
      <c r="C436" t="s">
        <v>531</v>
      </c>
      <c r="D436" t="s">
        <v>597</v>
      </c>
      <c r="E436" t="s">
        <v>973</v>
      </c>
      <c r="G436" t="s">
        <v>1665</v>
      </c>
      <c r="H436" t="s">
        <v>2026</v>
      </c>
      <c r="I436" t="str">
        <f t="shared" si="6"/>
        <v>Corey Kispert</v>
      </c>
    </row>
    <row r="437" spans="2:9" x14ac:dyDescent="0.3">
      <c r="B437" t="s">
        <v>1147</v>
      </c>
      <c r="C437" t="s">
        <v>842</v>
      </c>
      <c r="D437" t="s">
        <v>630</v>
      </c>
      <c r="E437" t="s">
        <v>973</v>
      </c>
      <c r="G437" t="s">
        <v>1666</v>
      </c>
      <c r="H437" t="s">
        <v>2027</v>
      </c>
      <c r="I437" t="str">
        <f t="shared" si="6"/>
        <v>Nathan Knight</v>
      </c>
    </row>
    <row r="438" spans="2:9" x14ac:dyDescent="0.3">
      <c r="B438" t="s">
        <v>1148</v>
      </c>
      <c r="C438" t="s">
        <v>903</v>
      </c>
      <c r="D438" t="s">
        <v>746</v>
      </c>
      <c r="E438" t="s">
        <v>973</v>
      </c>
      <c r="G438" t="s">
        <v>1667</v>
      </c>
      <c r="H438" t="s">
        <v>1943</v>
      </c>
      <c r="I438" t="str">
        <f t="shared" si="6"/>
        <v>Kevin Knox II</v>
      </c>
    </row>
    <row r="439" spans="2:9" x14ac:dyDescent="0.3">
      <c r="B439" t="s">
        <v>1149</v>
      </c>
      <c r="C439" t="s">
        <v>817</v>
      </c>
      <c r="D439" t="s">
        <v>632</v>
      </c>
      <c r="E439" t="s">
        <v>973</v>
      </c>
      <c r="G439" t="s">
        <v>1668</v>
      </c>
      <c r="H439" t="s">
        <v>1835</v>
      </c>
      <c r="I439" t="str">
        <f t="shared" si="6"/>
        <v>Christian Koloko</v>
      </c>
    </row>
    <row r="440" spans="2:9" x14ac:dyDescent="0.3">
      <c r="B440" t="s">
        <v>1150</v>
      </c>
      <c r="C440" t="s">
        <v>811</v>
      </c>
      <c r="D440" t="s">
        <v>614</v>
      </c>
      <c r="E440" t="s">
        <v>973</v>
      </c>
      <c r="G440" t="s">
        <v>1669</v>
      </c>
      <c r="H440" t="s">
        <v>1879</v>
      </c>
      <c r="I440" t="str">
        <f t="shared" si="6"/>
        <v>Kyle Kuzma</v>
      </c>
    </row>
    <row r="441" spans="2:9" x14ac:dyDescent="0.3">
      <c r="B441" t="s">
        <v>1151</v>
      </c>
      <c r="C441" t="s">
        <v>842</v>
      </c>
      <c r="D441" t="s">
        <v>682</v>
      </c>
      <c r="E441" t="s">
        <v>973</v>
      </c>
      <c r="G441" t="s">
        <v>5</v>
      </c>
      <c r="I441" t="str">
        <f t="shared" si="6"/>
        <v xml:space="preserve"> L</v>
      </c>
    </row>
    <row r="442" spans="2:9" x14ac:dyDescent="0.3">
      <c r="B442" t="s">
        <v>5</v>
      </c>
      <c r="E442" t="s">
        <v>973</v>
      </c>
      <c r="G442" t="s">
        <v>796</v>
      </c>
      <c r="I442" t="str">
        <f t="shared" si="6"/>
        <v xml:space="preserve"> NAME</v>
      </c>
    </row>
    <row r="443" spans="2:9" x14ac:dyDescent="0.3">
      <c r="B443" t="s">
        <v>796</v>
      </c>
      <c r="C443" t="s">
        <v>531</v>
      </c>
      <c r="D443" t="s">
        <v>597</v>
      </c>
      <c r="E443" t="s">
        <v>973</v>
      </c>
      <c r="G443" t="s">
        <v>1670</v>
      </c>
      <c r="H443" t="s">
        <v>1433</v>
      </c>
      <c r="I443" t="str">
        <f t="shared" si="6"/>
        <v>Anthony Lamb</v>
      </c>
    </row>
    <row r="444" spans="2:9" x14ac:dyDescent="0.3">
      <c r="B444" t="s">
        <v>1152</v>
      </c>
      <c r="C444" t="s">
        <v>838</v>
      </c>
      <c r="D444" t="s">
        <v>635</v>
      </c>
      <c r="E444" t="s">
        <v>973</v>
      </c>
      <c r="G444" t="s">
        <v>1671</v>
      </c>
      <c r="H444" t="s">
        <v>2028</v>
      </c>
      <c r="I444" t="str">
        <f t="shared" si="6"/>
        <v>Jake LaRavia</v>
      </c>
    </row>
    <row r="445" spans="2:9" x14ac:dyDescent="0.3">
      <c r="B445" t="s">
        <v>1153</v>
      </c>
      <c r="C445" t="s">
        <v>830</v>
      </c>
      <c r="D445" t="s">
        <v>666</v>
      </c>
      <c r="E445" t="s">
        <v>973</v>
      </c>
      <c r="G445" t="s">
        <v>1672</v>
      </c>
      <c r="H445" t="s">
        <v>2029</v>
      </c>
      <c r="I445" t="str">
        <f t="shared" si="6"/>
        <v>Kawhi Leonard</v>
      </c>
    </row>
    <row r="446" spans="2:9" x14ac:dyDescent="0.3">
      <c r="B446" t="s">
        <v>1154</v>
      </c>
      <c r="C446" t="s">
        <v>893</v>
      </c>
      <c r="D446" t="s">
        <v>712</v>
      </c>
      <c r="E446" t="s">
        <v>973</v>
      </c>
      <c r="G446" t="s">
        <v>1673</v>
      </c>
      <c r="H446" t="s">
        <v>2030</v>
      </c>
      <c r="I446" t="str">
        <f t="shared" si="6"/>
        <v>E.J. Liddell</v>
      </c>
    </row>
    <row r="447" spans="2:9" x14ac:dyDescent="0.3">
      <c r="B447" t="s">
        <v>1155</v>
      </c>
      <c r="C447" t="s">
        <v>800</v>
      </c>
      <c r="D447" t="s">
        <v>673</v>
      </c>
      <c r="E447" t="s">
        <v>973</v>
      </c>
      <c r="G447" t="s">
        <v>1412</v>
      </c>
      <c r="H447" t="s">
        <v>1411</v>
      </c>
      <c r="I447" t="str">
        <f t="shared" si="6"/>
        <v>Nassir Little</v>
      </c>
    </row>
    <row r="448" spans="2:9" x14ac:dyDescent="0.3">
      <c r="B448" t="s">
        <v>1156</v>
      </c>
      <c r="C448" t="s">
        <v>906</v>
      </c>
      <c r="D448" t="s">
        <v>659</v>
      </c>
      <c r="E448" t="s">
        <v>973</v>
      </c>
      <c r="G448" t="s">
        <v>1674</v>
      </c>
      <c r="H448" t="s">
        <v>2031</v>
      </c>
      <c r="I448" t="str">
        <f t="shared" si="6"/>
        <v>Kenneth Lofton Jr.</v>
      </c>
    </row>
    <row r="449" spans="2:9" x14ac:dyDescent="0.3">
      <c r="B449" t="s">
        <v>1157</v>
      </c>
      <c r="C449" t="s">
        <v>830</v>
      </c>
      <c r="D449" t="s">
        <v>734</v>
      </c>
      <c r="E449" t="s">
        <v>973</v>
      </c>
      <c r="G449" t="s">
        <v>512</v>
      </c>
      <c r="I449" t="str">
        <f t="shared" si="6"/>
        <v xml:space="preserve"> M</v>
      </c>
    </row>
    <row r="450" spans="2:9" x14ac:dyDescent="0.3">
      <c r="B450" t="s">
        <v>512</v>
      </c>
      <c r="E450" t="s">
        <v>973</v>
      </c>
      <c r="G450" t="s">
        <v>796</v>
      </c>
      <c r="I450" t="str">
        <f t="shared" si="6"/>
        <v xml:space="preserve"> NAME</v>
      </c>
    </row>
    <row r="451" spans="2:9" x14ac:dyDescent="0.3">
      <c r="B451" t="s">
        <v>796</v>
      </c>
      <c r="C451" t="s">
        <v>531</v>
      </c>
      <c r="D451" t="s">
        <v>597</v>
      </c>
      <c r="E451" t="s">
        <v>973</v>
      </c>
      <c r="G451" t="s">
        <v>1675</v>
      </c>
      <c r="H451" t="s">
        <v>2032</v>
      </c>
      <c r="I451" t="str">
        <f t="shared" si="6"/>
        <v>Naji Marshall</v>
      </c>
    </row>
    <row r="452" spans="2:9" x14ac:dyDescent="0.3">
      <c r="B452" t="s">
        <v>1158</v>
      </c>
      <c r="C452" t="s">
        <v>800</v>
      </c>
      <c r="D452" t="s">
        <v>695</v>
      </c>
      <c r="E452" t="s">
        <v>973</v>
      </c>
      <c r="G452" t="s">
        <v>1676</v>
      </c>
      <c r="H452" t="s">
        <v>2017</v>
      </c>
      <c r="I452" t="str">
        <f t="shared" ref="I452:I515" si="7">H452 &amp; " " &amp;  G452</f>
        <v>Caleb Martin</v>
      </c>
    </row>
    <row r="453" spans="2:9" x14ac:dyDescent="0.3">
      <c r="B453" t="s">
        <v>1159</v>
      </c>
      <c r="C453" t="s">
        <v>879</v>
      </c>
      <c r="D453" t="s">
        <v>657</v>
      </c>
      <c r="E453" t="s">
        <v>973</v>
      </c>
      <c r="G453" t="s">
        <v>1676</v>
      </c>
      <c r="H453" t="s">
        <v>2033</v>
      </c>
      <c r="I453" t="str">
        <f t="shared" si="7"/>
        <v>Cody Martin</v>
      </c>
    </row>
    <row r="454" spans="2:9" x14ac:dyDescent="0.3">
      <c r="B454" t="s">
        <v>1160</v>
      </c>
      <c r="C454" t="s">
        <v>807</v>
      </c>
      <c r="D454" t="s">
        <v>657</v>
      </c>
      <c r="E454" t="s">
        <v>973</v>
      </c>
      <c r="G454" t="s">
        <v>1676</v>
      </c>
      <c r="H454" t="s">
        <v>1861</v>
      </c>
      <c r="I454" t="str">
        <f t="shared" si="7"/>
        <v>Tyrese Martin</v>
      </c>
    </row>
    <row r="455" spans="2:9" x14ac:dyDescent="0.3">
      <c r="B455" t="s">
        <v>1161</v>
      </c>
      <c r="C455" t="s">
        <v>835</v>
      </c>
      <c r="D455" t="s">
        <v>629</v>
      </c>
      <c r="E455" t="s">
        <v>973</v>
      </c>
      <c r="G455" t="s">
        <v>1677</v>
      </c>
      <c r="H455" t="s">
        <v>2034</v>
      </c>
      <c r="I455" t="str">
        <f t="shared" si="7"/>
        <v>Kenyon Martin Jr.</v>
      </c>
    </row>
    <row r="456" spans="2:9" x14ac:dyDescent="0.3">
      <c r="B456" t="s">
        <v>1162</v>
      </c>
      <c r="C456" t="s">
        <v>885</v>
      </c>
      <c r="E456" t="s">
        <v>973</v>
      </c>
      <c r="G456" t="s">
        <v>1678</v>
      </c>
      <c r="H456" t="s">
        <v>2035</v>
      </c>
      <c r="I456" t="str">
        <f t="shared" si="7"/>
        <v>Doug McDermott</v>
      </c>
    </row>
    <row r="457" spans="2:9" x14ac:dyDescent="0.3">
      <c r="B457" t="s">
        <v>1163</v>
      </c>
      <c r="C457" t="s">
        <v>819</v>
      </c>
      <c r="D457" t="s">
        <v>692</v>
      </c>
      <c r="E457" t="s">
        <v>973</v>
      </c>
      <c r="G457" t="s">
        <v>1679</v>
      </c>
      <c r="H457" t="s">
        <v>2036</v>
      </c>
      <c r="I457" t="str">
        <f t="shared" si="7"/>
        <v>Khris Middleton</v>
      </c>
    </row>
    <row r="458" spans="2:9" x14ac:dyDescent="0.3">
      <c r="B458" t="s">
        <v>1164</v>
      </c>
      <c r="C458" t="s">
        <v>813</v>
      </c>
      <c r="D458" t="s">
        <v>625</v>
      </c>
      <c r="E458" t="s">
        <v>973</v>
      </c>
      <c r="G458" t="s">
        <v>1680</v>
      </c>
      <c r="H458" t="s">
        <v>1391</v>
      </c>
      <c r="I458" t="str">
        <f t="shared" si="7"/>
        <v>Josh Minott</v>
      </c>
    </row>
    <row r="459" spans="2:9" x14ac:dyDescent="0.3">
      <c r="B459" t="s">
        <v>1165</v>
      </c>
      <c r="C459" t="s">
        <v>903</v>
      </c>
      <c r="D459" t="s">
        <v>686</v>
      </c>
      <c r="E459" t="s">
        <v>973</v>
      </c>
      <c r="G459" t="s">
        <v>1681</v>
      </c>
      <c r="H459" t="s">
        <v>1945</v>
      </c>
      <c r="I459" t="str">
        <f t="shared" si="7"/>
        <v>Isaiah Mobley</v>
      </c>
    </row>
    <row r="460" spans="2:9" x14ac:dyDescent="0.3">
      <c r="B460" t="s">
        <v>1166</v>
      </c>
      <c r="C460" t="s">
        <v>860</v>
      </c>
      <c r="D460" t="s">
        <v>917</v>
      </c>
      <c r="E460" t="s">
        <v>973</v>
      </c>
      <c r="G460" t="s">
        <v>1682</v>
      </c>
      <c r="H460" t="s">
        <v>2037</v>
      </c>
      <c r="I460" t="str">
        <f t="shared" si="7"/>
        <v>Chima Moneke</v>
      </c>
    </row>
    <row r="461" spans="2:9" x14ac:dyDescent="0.3">
      <c r="B461" t="s">
        <v>1167</v>
      </c>
      <c r="C461" t="s">
        <v>844</v>
      </c>
      <c r="D461" t="s">
        <v>1168</v>
      </c>
      <c r="E461" t="s">
        <v>973</v>
      </c>
      <c r="G461" t="s">
        <v>1683</v>
      </c>
      <c r="H461" t="s">
        <v>2038</v>
      </c>
      <c r="I461" t="str">
        <f t="shared" si="7"/>
        <v>Wendell Moore Jr.</v>
      </c>
    </row>
    <row r="462" spans="2:9" x14ac:dyDescent="0.3">
      <c r="B462" t="s">
        <v>1169</v>
      </c>
      <c r="C462" t="s">
        <v>903</v>
      </c>
      <c r="D462" t="s">
        <v>613</v>
      </c>
      <c r="E462" t="s">
        <v>973</v>
      </c>
      <c r="G462" t="s">
        <v>1684</v>
      </c>
      <c r="H462" t="s">
        <v>1906</v>
      </c>
      <c r="I462" t="str">
        <f t="shared" si="7"/>
        <v>Marcus Morris Sr.</v>
      </c>
    </row>
    <row r="463" spans="2:9" x14ac:dyDescent="0.3">
      <c r="B463" t="s">
        <v>1170</v>
      </c>
      <c r="C463" t="s">
        <v>893</v>
      </c>
      <c r="D463" t="s">
        <v>631</v>
      </c>
      <c r="E463" t="s">
        <v>973</v>
      </c>
      <c r="G463" t="s">
        <v>1506</v>
      </c>
      <c r="H463" t="s">
        <v>2039</v>
      </c>
      <c r="I463" t="str">
        <f t="shared" si="7"/>
        <v>Keegan Murray</v>
      </c>
    </row>
    <row r="464" spans="2:9" x14ac:dyDescent="0.3">
      <c r="B464" t="s">
        <v>1171</v>
      </c>
      <c r="C464" t="s">
        <v>844</v>
      </c>
      <c r="D464" t="s">
        <v>733</v>
      </c>
      <c r="E464" t="s">
        <v>973</v>
      </c>
      <c r="G464" t="s">
        <v>923</v>
      </c>
      <c r="I464" t="str">
        <f t="shared" si="7"/>
        <v xml:space="preserve"> N</v>
      </c>
    </row>
    <row r="465" spans="2:9" x14ac:dyDescent="0.3">
      <c r="B465" t="s">
        <v>923</v>
      </c>
      <c r="E465" t="s">
        <v>973</v>
      </c>
      <c r="G465" t="s">
        <v>796</v>
      </c>
      <c r="I465" t="str">
        <f t="shared" si="7"/>
        <v xml:space="preserve"> NAME</v>
      </c>
    </row>
    <row r="466" spans="2:9" x14ac:dyDescent="0.3">
      <c r="B466" t="s">
        <v>796</v>
      </c>
      <c r="C466" t="s">
        <v>531</v>
      </c>
      <c r="D466" t="s">
        <v>597</v>
      </c>
      <c r="E466" t="s">
        <v>973</v>
      </c>
      <c r="G466" t="s">
        <v>1685</v>
      </c>
      <c r="H466" t="s">
        <v>1867</v>
      </c>
      <c r="I466" t="str">
        <f t="shared" si="7"/>
        <v>Aaron Nesmith</v>
      </c>
    </row>
    <row r="467" spans="2:9" x14ac:dyDescent="0.3">
      <c r="B467" t="s">
        <v>1172</v>
      </c>
      <c r="C467" t="s">
        <v>870</v>
      </c>
      <c r="D467" t="s">
        <v>616</v>
      </c>
      <c r="E467" t="s">
        <v>973</v>
      </c>
      <c r="G467" t="s">
        <v>1686</v>
      </c>
      <c r="H467" t="s">
        <v>2040</v>
      </c>
      <c r="I467" t="str">
        <f t="shared" si="7"/>
        <v>Georges Niang</v>
      </c>
    </row>
    <row r="468" spans="2:9" x14ac:dyDescent="0.3">
      <c r="B468" t="s">
        <v>1173</v>
      </c>
      <c r="C468" t="s">
        <v>911</v>
      </c>
      <c r="D468" t="s">
        <v>704</v>
      </c>
      <c r="E468" t="s">
        <v>973</v>
      </c>
      <c r="G468" t="s">
        <v>1687</v>
      </c>
      <c r="H468" t="s">
        <v>1389</v>
      </c>
      <c r="I468" t="str">
        <f t="shared" si="7"/>
        <v>Jordan Nwora</v>
      </c>
    </row>
    <row r="469" spans="2:9" x14ac:dyDescent="0.3">
      <c r="B469" t="s">
        <v>1174</v>
      </c>
      <c r="C469" t="s">
        <v>813</v>
      </c>
      <c r="D469" t="s">
        <v>690</v>
      </c>
      <c r="E469" t="s">
        <v>973</v>
      </c>
      <c r="G469" t="s">
        <v>1043</v>
      </c>
      <c r="I469" t="str">
        <f t="shared" si="7"/>
        <v xml:space="preserve"> O</v>
      </c>
    </row>
    <row r="470" spans="2:9" x14ac:dyDescent="0.3">
      <c r="B470" t="s">
        <v>1043</v>
      </c>
      <c r="E470" t="s">
        <v>973</v>
      </c>
      <c r="G470" t="s">
        <v>796</v>
      </c>
      <c r="I470" t="str">
        <f t="shared" si="7"/>
        <v xml:space="preserve"> NAME</v>
      </c>
    </row>
    <row r="471" spans="2:9" x14ac:dyDescent="0.3">
      <c r="B471" t="s">
        <v>796</v>
      </c>
      <c r="C471" t="s">
        <v>531</v>
      </c>
      <c r="D471" t="s">
        <v>597</v>
      </c>
      <c r="E471" t="s">
        <v>973</v>
      </c>
      <c r="G471" t="s">
        <v>1688</v>
      </c>
      <c r="H471" t="s">
        <v>1391</v>
      </c>
      <c r="I471" t="str">
        <f t="shared" si="7"/>
        <v>Josh Okogie</v>
      </c>
    </row>
    <row r="472" spans="2:9" x14ac:dyDescent="0.3">
      <c r="B472" t="s">
        <v>1175</v>
      </c>
      <c r="C472" t="s">
        <v>929</v>
      </c>
      <c r="D472" t="s">
        <v>729</v>
      </c>
      <c r="E472" t="s">
        <v>973</v>
      </c>
      <c r="G472" t="s">
        <v>1689</v>
      </c>
      <c r="H472" t="s">
        <v>1738</v>
      </c>
      <c r="I472" t="str">
        <f t="shared" si="7"/>
        <v>Isaac Okoro</v>
      </c>
    </row>
    <row r="473" spans="2:9" x14ac:dyDescent="0.3">
      <c r="B473" t="s">
        <v>1176</v>
      </c>
      <c r="C473" t="s">
        <v>860</v>
      </c>
      <c r="D473" t="s">
        <v>669</v>
      </c>
      <c r="E473" t="s">
        <v>973</v>
      </c>
      <c r="G473" t="s">
        <v>1690</v>
      </c>
      <c r="H473" t="s">
        <v>2041</v>
      </c>
      <c r="I473" t="str">
        <f t="shared" si="7"/>
        <v>KZ Okpala</v>
      </c>
    </row>
    <row r="474" spans="2:9" x14ac:dyDescent="0.3">
      <c r="B474" t="s">
        <v>1177</v>
      </c>
      <c r="C474" t="s">
        <v>844</v>
      </c>
      <c r="D474" t="s">
        <v>647</v>
      </c>
      <c r="E474" t="s">
        <v>973</v>
      </c>
      <c r="G474" t="s">
        <v>1691</v>
      </c>
      <c r="H474" t="s">
        <v>2042</v>
      </c>
      <c r="I474" t="str">
        <f t="shared" si="7"/>
        <v>Eugene Omoruyi</v>
      </c>
    </row>
    <row r="475" spans="2:9" x14ac:dyDescent="0.3">
      <c r="B475" t="s">
        <v>1178</v>
      </c>
      <c r="C475" t="s">
        <v>862</v>
      </c>
      <c r="D475" t="s">
        <v>644</v>
      </c>
      <c r="E475" t="s">
        <v>973</v>
      </c>
      <c r="G475" t="s">
        <v>1692</v>
      </c>
      <c r="H475" t="s">
        <v>2043</v>
      </c>
      <c r="I475" t="str">
        <f t="shared" si="7"/>
        <v>Cedi Osman</v>
      </c>
    </row>
    <row r="476" spans="2:9" x14ac:dyDescent="0.3">
      <c r="B476" t="s">
        <v>1179</v>
      </c>
      <c r="C476" t="s">
        <v>860</v>
      </c>
      <c r="E476" t="s">
        <v>973</v>
      </c>
      <c r="G476" t="s">
        <v>504</v>
      </c>
      <c r="I476" t="str">
        <f t="shared" si="7"/>
        <v xml:space="preserve"> P</v>
      </c>
    </row>
    <row r="477" spans="2:9" x14ac:dyDescent="0.3">
      <c r="B477" t="s">
        <v>504</v>
      </c>
      <c r="E477" t="s">
        <v>973</v>
      </c>
      <c r="G477" t="s">
        <v>796</v>
      </c>
      <c r="I477" t="str">
        <f t="shared" si="7"/>
        <v xml:space="preserve"> NAME</v>
      </c>
    </row>
    <row r="478" spans="2:9" x14ac:dyDescent="0.3">
      <c r="B478" t="s">
        <v>796</v>
      </c>
      <c r="C478" t="s">
        <v>531</v>
      </c>
      <c r="D478" t="s">
        <v>597</v>
      </c>
      <c r="E478" t="s">
        <v>973</v>
      </c>
      <c r="G478" t="s">
        <v>1693</v>
      </c>
      <c r="H478" t="s">
        <v>2044</v>
      </c>
      <c r="I478" t="str">
        <f t="shared" si="7"/>
        <v>Aleksej Pokusevski</v>
      </c>
    </row>
    <row r="479" spans="2:9" x14ac:dyDescent="0.3">
      <c r="B479" t="s">
        <v>1180</v>
      </c>
      <c r="C479" t="s">
        <v>862</v>
      </c>
      <c r="E479" t="s">
        <v>973</v>
      </c>
      <c r="G479" t="s">
        <v>1596</v>
      </c>
      <c r="H479" t="s">
        <v>2006</v>
      </c>
      <c r="I479" t="str">
        <f t="shared" si="7"/>
        <v>Michael Porter Jr.</v>
      </c>
    </row>
    <row r="480" spans="2:9" x14ac:dyDescent="0.3">
      <c r="B480" t="s">
        <v>1181</v>
      </c>
      <c r="C480" t="s">
        <v>821</v>
      </c>
      <c r="D480" t="s">
        <v>694</v>
      </c>
      <c r="E480" t="s">
        <v>973</v>
      </c>
      <c r="G480" t="s">
        <v>1596</v>
      </c>
      <c r="H480" t="s">
        <v>2045</v>
      </c>
      <c r="I480" t="str">
        <f t="shared" si="7"/>
        <v>Otto Porter Jr.</v>
      </c>
    </row>
    <row r="481" spans="2:9" x14ac:dyDescent="0.3">
      <c r="B481" t="s">
        <v>1182</v>
      </c>
      <c r="C481" t="s">
        <v>811</v>
      </c>
      <c r="D481" t="s">
        <v>721</v>
      </c>
      <c r="E481" t="s">
        <v>973</v>
      </c>
      <c r="G481" t="s">
        <v>1694</v>
      </c>
      <c r="H481" t="s">
        <v>2046</v>
      </c>
      <c r="I481" t="str">
        <f t="shared" si="7"/>
        <v>Bobby Portis</v>
      </c>
    </row>
    <row r="482" spans="2:9" x14ac:dyDescent="0.3">
      <c r="B482" t="s">
        <v>1183</v>
      </c>
      <c r="C482" t="s">
        <v>813</v>
      </c>
      <c r="D482" t="s">
        <v>642</v>
      </c>
      <c r="E482" t="s">
        <v>973</v>
      </c>
      <c r="G482" t="s">
        <v>1695</v>
      </c>
      <c r="H482" t="s">
        <v>2047</v>
      </c>
      <c r="I482" t="str">
        <f t="shared" si="7"/>
        <v>Norman Powell</v>
      </c>
    </row>
    <row r="483" spans="2:9" x14ac:dyDescent="0.3">
      <c r="B483" t="s">
        <v>1184</v>
      </c>
      <c r="C483" t="s">
        <v>893</v>
      </c>
      <c r="D483" t="s">
        <v>615</v>
      </c>
      <c r="E483" t="s">
        <v>973</v>
      </c>
      <c r="G483" t="s">
        <v>505</v>
      </c>
      <c r="I483" t="str">
        <f t="shared" si="7"/>
        <v xml:space="preserve"> R</v>
      </c>
    </row>
    <row r="484" spans="2:9" x14ac:dyDescent="0.3">
      <c r="B484" t="s">
        <v>505</v>
      </c>
      <c r="E484" t="s">
        <v>973</v>
      </c>
      <c r="G484" t="s">
        <v>796</v>
      </c>
      <c r="I484" t="str">
        <f t="shared" si="7"/>
        <v xml:space="preserve"> NAME</v>
      </c>
    </row>
    <row r="485" spans="2:9" x14ac:dyDescent="0.3">
      <c r="B485" t="s">
        <v>796</v>
      </c>
      <c r="C485" t="s">
        <v>531</v>
      </c>
      <c r="D485" t="s">
        <v>597</v>
      </c>
      <c r="E485" t="s">
        <v>973</v>
      </c>
      <c r="G485" t="s">
        <v>1696</v>
      </c>
      <c r="H485" t="s">
        <v>1972</v>
      </c>
      <c r="I485" t="str">
        <f t="shared" si="7"/>
        <v>Cam Reddish</v>
      </c>
    </row>
    <row r="486" spans="2:9" x14ac:dyDescent="0.3">
      <c r="B486" t="s">
        <v>1185</v>
      </c>
      <c r="C486" t="s">
        <v>804</v>
      </c>
      <c r="D486" t="s">
        <v>613</v>
      </c>
      <c r="E486" t="s">
        <v>973</v>
      </c>
      <c r="G486" t="s">
        <v>1600</v>
      </c>
      <c r="H486" t="s">
        <v>1511</v>
      </c>
      <c r="I486" t="str">
        <f t="shared" si="7"/>
        <v>Paul Reed</v>
      </c>
    </row>
    <row r="487" spans="2:9" x14ac:dyDescent="0.3">
      <c r="B487" t="s">
        <v>1186</v>
      </c>
      <c r="C487" t="s">
        <v>911</v>
      </c>
      <c r="D487" t="s">
        <v>744</v>
      </c>
      <c r="E487" t="s">
        <v>973</v>
      </c>
      <c r="G487" t="s">
        <v>1697</v>
      </c>
      <c r="H487" t="s">
        <v>2048</v>
      </c>
      <c r="I487" t="str">
        <f t="shared" si="7"/>
        <v>Matt Ryan</v>
      </c>
    </row>
    <row r="488" spans="2:9" x14ac:dyDescent="0.3">
      <c r="B488" t="s">
        <v>1187</v>
      </c>
      <c r="C488" t="s">
        <v>815</v>
      </c>
      <c r="D488" t="s">
        <v>1188</v>
      </c>
      <c r="E488" t="s">
        <v>973</v>
      </c>
      <c r="G488" t="s">
        <v>940</v>
      </c>
      <c r="I488" t="str">
        <f t="shared" si="7"/>
        <v xml:space="preserve"> S</v>
      </c>
    </row>
    <row r="489" spans="2:9" x14ac:dyDescent="0.3">
      <c r="B489" t="s">
        <v>940</v>
      </c>
      <c r="E489" t="s">
        <v>973</v>
      </c>
      <c r="G489" t="s">
        <v>796</v>
      </c>
      <c r="I489" t="str">
        <f t="shared" si="7"/>
        <v xml:space="preserve"> NAME</v>
      </c>
    </row>
    <row r="490" spans="2:9" x14ac:dyDescent="0.3">
      <c r="B490" t="s">
        <v>796</v>
      </c>
      <c r="C490" t="s">
        <v>531</v>
      </c>
      <c r="D490" t="s">
        <v>597</v>
      </c>
      <c r="E490" t="s">
        <v>973</v>
      </c>
      <c r="G490" t="s">
        <v>1698</v>
      </c>
      <c r="H490" t="s">
        <v>1389</v>
      </c>
      <c r="I490" t="str">
        <f t="shared" si="7"/>
        <v>Jordan Schakel</v>
      </c>
    </row>
    <row r="491" spans="2:9" x14ac:dyDescent="0.3">
      <c r="B491" t="s">
        <v>1189</v>
      </c>
      <c r="C491" t="s">
        <v>842</v>
      </c>
      <c r="D491" t="s">
        <v>712</v>
      </c>
      <c r="E491" t="s">
        <v>973</v>
      </c>
      <c r="G491" t="s">
        <v>1699</v>
      </c>
      <c r="H491" t="s">
        <v>2049</v>
      </c>
      <c r="I491" t="str">
        <f t="shared" si="7"/>
        <v>Admiral Schofield</v>
      </c>
    </row>
    <row r="492" spans="2:9" x14ac:dyDescent="0.3">
      <c r="B492" t="s">
        <v>1190</v>
      </c>
      <c r="C492" t="s">
        <v>802</v>
      </c>
      <c r="D492" t="s">
        <v>618</v>
      </c>
      <c r="E492" t="s">
        <v>973</v>
      </c>
      <c r="G492" t="s">
        <v>1700</v>
      </c>
      <c r="H492" t="s">
        <v>2050</v>
      </c>
      <c r="I492" t="str">
        <f t="shared" si="7"/>
        <v>Jeremy Sochan</v>
      </c>
    </row>
    <row r="493" spans="2:9" x14ac:dyDescent="0.3">
      <c r="B493" t="s">
        <v>1191</v>
      </c>
      <c r="C493" t="s">
        <v>819</v>
      </c>
      <c r="D493" t="s">
        <v>678</v>
      </c>
      <c r="E493" t="s">
        <v>973</v>
      </c>
      <c r="G493" t="s">
        <v>1701</v>
      </c>
      <c r="H493" t="s">
        <v>2051</v>
      </c>
      <c r="I493" t="str">
        <f t="shared" si="7"/>
        <v>Lamar Stevens</v>
      </c>
    </row>
    <row r="494" spans="2:9" x14ac:dyDescent="0.3">
      <c r="B494" t="s">
        <v>1192</v>
      </c>
      <c r="C494" t="s">
        <v>860</v>
      </c>
      <c r="D494" t="s">
        <v>738</v>
      </c>
      <c r="E494" t="s">
        <v>973</v>
      </c>
      <c r="G494" t="s">
        <v>1702</v>
      </c>
      <c r="H494" t="s">
        <v>1827</v>
      </c>
      <c r="I494" t="str">
        <f t="shared" si="7"/>
        <v>Cole Swider</v>
      </c>
    </row>
    <row r="495" spans="2:9" x14ac:dyDescent="0.3">
      <c r="B495" t="s">
        <v>1193</v>
      </c>
      <c r="C495" t="s">
        <v>815</v>
      </c>
      <c r="D495" t="s">
        <v>652</v>
      </c>
      <c r="E495" t="s">
        <v>973</v>
      </c>
      <c r="G495" t="s">
        <v>952</v>
      </c>
      <c r="I495" t="str">
        <f t="shared" si="7"/>
        <v xml:space="preserve"> T</v>
      </c>
    </row>
    <row r="496" spans="2:9" x14ac:dyDescent="0.3">
      <c r="B496" t="s">
        <v>952</v>
      </c>
      <c r="E496" t="s">
        <v>973</v>
      </c>
      <c r="G496" t="s">
        <v>796</v>
      </c>
      <c r="I496" t="str">
        <f t="shared" si="7"/>
        <v xml:space="preserve"> NAME</v>
      </c>
    </row>
    <row r="497" spans="2:9" x14ac:dyDescent="0.3">
      <c r="B497" t="s">
        <v>796</v>
      </c>
      <c r="C497" t="s">
        <v>531</v>
      </c>
      <c r="D497" t="s">
        <v>597</v>
      </c>
      <c r="E497" t="s">
        <v>973</v>
      </c>
      <c r="G497" t="s">
        <v>1703</v>
      </c>
      <c r="H497" t="s">
        <v>2052</v>
      </c>
      <c r="I497" t="str">
        <f t="shared" si="7"/>
        <v>Jae'Sean Tate</v>
      </c>
    </row>
    <row r="498" spans="2:9" x14ac:dyDescent="0.3">
      <c r="B498" t="s">
        <v>1194</v>
      </c>
      <c r="C498" t="s">
        <v>885</v>
      </c>
      <c r="D498" t="s">
        <v>673</v>
      </c>
      <c r="E498" t="s">
        <v>973</v>
      </c>
      <c r="G498" t="s">
        <v>1704</v>
      </c>
      <c r="H498" t="s">
        <v>2053</v>
      </c>
      <c r="I498" t="str">
        <f t="shared" si="7"/>
        <v>Jayson Tatum</v>
      </c>
    </row>
    <row r="499" spans="2:9" x14ac:dyDescent="0.3">
      <c r="B499" t="s">
        <v>1195</v>
      </c>
      <c r="C499" t="s">
        <v>823</v>
      </c>
      <c r="D499" t="s">
        <v>613</v>
      </c>
      <c r="E499" t="s">
        <v>973</v>
      </c>
      <c r="G499" t="s">
        <v>1705</v>
      </c>
      <c r="H499" t="s">
        <v>1530</v>
      </c>
      <c r="I499" t="str">
        <f t="shared" si="7"/>
        <v>Terry Taylor</v>
      </c>
    </row>
    <row r="500" spans="2:9" x14ac:dyDescent="0.3">
      <c r="B500" t="s">
        <v>1196</v>
      </c>
      <c r="C500" t="s">
        <v>870</v>
      </c>
      <c r="D500" t="s">
        <v>768</v>
      </c>
      <c r="E500" t="s">
        <v>973</v>
      </c>
      <c r="G500" t="s">
        <v>1706</v>
      </c>
      <c r="H500" t="s">
        <v>2054</v>
      </c>
      <c r="I500" t="str">
        <f t="shared" si="7"/>
        <v>Garrett Temple</v>
      </c>
    </row>
    <row r="501" spans="2:9" x14ac:dyDescent="0.3">
      <c r="B501" t="s">
        <v>1197</v>
      </c>
      <c r="C501" t="s">
        <v>800</v>
      </c>
      <c r="D501" t="s">
        <v>946</v>
      </c>
      <c r="E501" t="s">
        <v>973</v>
      </c>
      <c r="G501" t="s">
        <v>1707</v>
      </c>
      <c r="H501" t="s">
        <v>2055</v>
      </c>
      <c r="I501" t="str">
        <f t="shared" si="7"/>
        <v>Juan Toscano-Anderson</v>
      </c>
    </row>
    <row r="502" spans="2:9" x14ac:dyDescent="0.3">
      <c r="B502" t="s">
        <v>1198</v>
      </c>
      <c r="C502" t="s">
        <v>815</v>
      </c>
      <c r="D502" t="s">
        <v>724</v>
      </c>
      <c r="E502" t="s">
        <v>973</v>
      </c>
      <c r="G502" t="s">
        <v>4</v>
      </c>
      <c r="I502" t="str">
        <f t="shared" si="7"/>
        <v xml:space="preserve"> W</v>
      </c>
    </row>
    <row r="503" spans="2:9" x14ac:dyDescent="0.3">
      <c r="B503" t="s">
        <v>4</v>
      </c>
      <c r="E503" t="s">
        <v>973</v>
      </c>
      <c r="G503" t="s">
        <v>796</v>
      </c>
      <c r="I503" t="str">
        <f t="shared" si="7"/>
        <v xml:space="preserve"> NAME</v>
      </c>
    </row>
    <row r="504" spans="2:9" x14ac:dyDescent="0.3">
      <c r="B504" t="s">
        <v>796</v>
      </c>
      <c r="C504" t="s">
        <v>531</v>
      </c>
      <c r="D504" t="s">
        <v>597</v>
      </c>
      <c r="E504" t="s">
        <v>973</v>
      </c>
      <c r="G504" t="s">
        <v>1708</v>
      </c>
      <c r="H504" t="s">
        <v>2056</v>
      </c>
      <c r="I504" t="str">
        <f t="shared" si="7"/>
        <v>Franz Wagner</v>
      </c>
    </row>
    <row r="505" spans="2:9" x14ac:dyDescent="0.3">
      <c r="B505" t="s">
        <v>1199</v>
      </c>
      <c r="C505" t="s">
        <v>802</v>
      </c>
      <c r="D505" t="s">
        <v>656</v>
      </c>
      <c r="E505" t="s">
        <v>973</v>
      </c>
      <c r="G505" t="s">
        <v>1709</v>
      </c>
      <c r="H505" t="s">
        <v>1907</v>
      </c>
      <c r="I505" t="str">
        <f t="shared" si="7"/>
        <v>Ish Wainright</v>
      </c>
    </row>
    <row r="506" spans="2:9" x14ac:dyDescent="0.3">
      <c r="B506" t="s">
        <v>1200</v>
      </c>
      <c r="C506" t="s">
        <v>929</v>
      </c>
      <c r="D506" t="s">
        <v>678</v>
      </c>
      <c r="E506" t="s">
        <v>973</v>
      </c>
      <c r="G506" t="s">
        <v>1383</v>
      </c>
      <c r="H506" t="s">
        <v>1382</v>
      </c>
      <c r="I506" t="str">
        <f t="shared" si="7"/>
        <v>Jabari Walker</v>
      </c>
    </row>
    <row r="507" spans="2:9" x14ac:dyDescent="0.3">
      <c r="B507" t="s">
        <v>1201</v>
      </c>
      <c r="C507" t="s">
        <v>906</v>
      </c>
      <c r="D507" t="s">
        <v>622</v>
      </c>
      <c r="E507" t="s">
        <v>973</v>
      </c>
      <c r="G507" t="s">
        <v>1710</v>
      </c>
      <c r="H507" t="s">
        <v>1882</v>
      </c>
      <c r="I507" t="str">
        <f t="shared" si="7"/>
        <v>T.J. Warren</v>
      </c>
    </row>
    <row r="508" spans="2:9" x14ac:dyDescent="0.3">
      <c r="B508" t="s">
        <v>1202</v>
      </c>
      <c r="C508" t="s">
        <v>889</v>
      </c>
      <c r="D508" t="s">
        <v>943</v>
      </c>
      <c r="E508" t="s">
        <v>973</v>
      </c>
      <c r="G508" t="s">
        <v>1711</v>
      </c>
      <c r="H508" t="s">
        <v>2057</v>
      </c>
      <c r="I508" t="str">
        <f t="shared" si="7"/>
        <v>Yuta Watanabe</v>
      </c>
    </row>
    <row r="509" spans="2:9" x14ac:dyDescent="0.3">
      <c r="B509" t="s">
        <v>1203</v>
      </c>
      <c r="C509" t="s">
        <v>889</v>
      </c>
      <c r="D509" t="s">
        <v>773</v>
      </c>
      <c r="E509" t="s">
        <v>973</v>
      </c>
      <c r="G509" t="s">
        <v>1712</v>
      </c>
      <c r="H509" t="s">
        <v>2058</v>
      </c>
      <c r="I509" t="str">
        <f t="shared" si="7"/>
        <v>Lindy Waters III</v>
      </c>
    </row>
    <row r="510" spans="2:9" x14ac:dyDescent="0.3">
      <c r="B510" t="s">
        <v>1204</v>
      </c>
      <c r="C510" t="s">
        <v>862</v>
      </c>
      <c r="D510" t="s">
        <v>655</v>
      </c>
      <c r="E510" t="s">
        <v>973</v>
      </c>
      <c r="G510" t="s">
        <v>1713</v>
      </c>
      <c r="H510" t="s">
        <v>2059</v>
      </c>
      <c r="I510" t="str">
        <f t="shared" si="7"/>
        <v>Peyton Watson</v>
      </c>
    </row>
    <row r="511" spans="2:9" x14ac:dyDescent="0.3">
      <c r="B511" t="s">
        <v>1205</v>
      </c>
      <c r="C511" t="s">
        <v>821</v>
      </c>
      <c r="D511" t="s">
        <v>615</v>
      </c>
      <c r="E511" t="s">
        <v>973</v>
      </c>
      <c r="G511" t="s">
        <v>1537</v>
      </c>
      <c r="H511" t="s">
        <v>2060</v>
      </c>
      <c r="I511" t="str">
        <f t="shared" si="7"/>
        <v>Jack White</v>
      </c>
    </row>
    <row r="512" spans="2:9" x14ac:dyDescent="0.3">
      <c r="B512" t="s">
        <v>1206</v>
      </c>
      <c r="C512" t="s">
        <v>821</v>
      </c>
      <c r="D512" t="s">
        <v>613</v>
      </c>
      <c r="E512" t="s">
        <v>973</v>
      </c>
      <c r="G512" t="s">
        <v>1615</v>
      </c>
      <c r="H512" t="s">
        <v>1890</v>
      </c>
      <c r="I512" t="str">
        <f t="shared" si="7"/>
        <v>Andrew Wiggins</v>
      </c>
    </row>
    <row r="513" spans="2:9" x14ac:dyDescent="0.3">
      <c r="B513" t="s">
        <v>1207</v>
      </c>
      <c r="C513" t="s">
        <v>838</v>
      </c>
      <c r="D513" t="s">
        <v>631</v>
      </c>
      <c r="E513" t="s">
        <v>973</v>
      </c>
      <c r="G513" t="s">
        <v>1538</v>
      </c>
      <c r="H513" t="s">
        <v>1837</v>
      </c>
      <c r="I513" t="str">
        <f t="shared" si="7"/>
        <v>Jalen Williams</v>
      </c>
    </row>
    <row r="514" spans="2:9" x14ac:dyDescent="0.3">
      <c r="B514" t="s">
        <v>1208</v>
      </c>
      <c r="C514" t="s">
        <v>862</v>
      </c>
      <c r="D514" t="s">
        <v>713</v>
      </c>
      <c r="E514" t="s">
        <v>973</v>
      </c>
      <c r="G514" t="s">
        <v>1538</v>
      </c>
      <c r="H514" t="s">
        <v>2061</v>
      </c>
      <c r="I514" t="str">
        <f t="shared" si="7"/>
        <v>Jaylin Williams</v>
      </c>
    </row>
    <row r="515" spans="2:9" x14ac:dyDescent="0.3">
      <c r="B515" t="s">
        <v>1209</v>
      </c>
      <c r="C515" t="s">
        <v>862</v>
      </c>
      <c r="D515" t="s">
        <v>642</v>
      </c>
      <c r="E515" t="s">
        <v>973</v>
      </c>
      <c r="G515" t="s">
        <v>1538</v>
      </c>
      <c r="H515" t="s">
        <v>2062</v>
      </c>
      <c r="I515" t="str">
        <f t="shared" si="7"/>
        <v>Kenrich Williams</v>
      </c>
    </row>
    <row r="516" spans="2:9" x14ac:dyDescent="0.3">
      <c r="B516" t="s">
        <v>1210</v>
      </c>
      <c r="C516" t="s">
        <v>862</v>
      </c>
      <c r="D516" t="s">
        <v>687</v>
      </c>
      <c r="E516" t="s">
        <v>973</v>
      </c>
      <c r="G516" t="s">
        <v>1714</v>
      </c>
      <c r="H516" t="s">
        <v>2063</v>
      </c>
      <c r="I516" t="str">
        <f t="shared" ref="I516:I579" si="8">H516 &amp; " " &amp;  G516</f>
        <v>Vince Williams Jr.</v>
      </c>
    </row>
    <row r="517" spans="2:9" x14ac:dyDescent="0.3">
      <c r="B517" t="s">
        <v>1211</v>
      </c>
      <c r="C517" t="s">
        <v>830</v>
      </c>
      <c r="D517" t="s">
        <v>646</v>
      </c>
      <c r="E517" t="s">
        <v>973</v>
      </c>
      <c r="G517" t="s">
        <v>506</v>
      </c>
      <c r="I517" t="str">
        <f t="shared" si="8"/>
        <v xml:space="preserve"> A</v>
      </c>
    </row>
    <row r="518" spans="2:9" x14ac:dyDescent="0.3">
      <c r="B518" t="s">
        <v>506</v>
      </c>
      <c r="E518" t="s">
        <v>24</v>
      </c>
      <c r="G518" t="s">
        <v>796</v>
      </c>
      <c r="I518" t="str">
        <f t="shared" si="8"/>
        <v xml:space="preserve"> NAME</v>
      </c>
    </row>
    <row r="519" spans="2:9" x14ac:dyDescent="0.3">
      <c r="B519" t="s">
        <v>796</v>
      </c>
      <c r="C519" t="s">
        <v>531</v>
      </c>
      <c r="D519" t="s">
        <v>597</v>
      </c>
      <c r="E519" t="s">
        <v>24</v>
      </c>
      <c r="G519" t="s">
        <v>1715</v>
      </c>
      <c r="H519" t="s">
        <v>2064</v>
      </c>
      <c r="I519" t="str">
        <f t="shared" si="8"/>
        <v>Precious Achiuwa</v>
      </c>
    </row>
    <row r="520" spans="2:9" x14ac:dyDescent="0.3">
      <c r="B520" t="s">
        <v>1212</v>
      </c>
      <c r="C520" t="s">
        <v>811</v>
      </c>
      <c r="D520" t="s">
        <v>686</v>
      </c>
      <c r="E520" t="s">
        <v>24</v>
      </c>
      <c r="G520" t="s">
        <v>1716</v>
      </c>
      <c r="H520" t="s">
        <v>2065</v>
      </c>
      <c r="I520" t="str">
        <f t="shared" si="8"/>
        <v>Santi Aldama</v>
      </c>
    </row>
    <row r="521" spans="2:9" x14ac:dyDescent="0.3">
      <c r="B521" t="s">
        <v>1213</v>
      </c>
      <c r="C521" t="s">
        <v>830</v>
      </c>
      <c r="D521" t="s">
        <v>1214</v>
      </c>
      <c r="E521" t="s">
        <v>24</v>
      </c>
      <c r="G521" t="s">
        <v>1619</v>
      </c>
      <c r="H521" t="s">
        <v>2066</v>
      </c>
      <c r="I521" t="str">
        <f t="shared" si="8"/>
        <v>Giannis Antetokounmpo</v>
      </c>
    </row>
    <row r="522" spans="2:9" x14ac:dyDescent="0.3">
      <c r="B522" t="s">
        <v>1215</v>
      </c>
      <c r="C522" t="s">
        <v>813</v>
      </c>
      <c r="E522" t="s">
        <v>24</v>
      </c>
      <c r="G522" t="s">
        <v>1619</v>
      </c>
      <c r="H522" t="s">
        <v>1979</v>
      </c>
      <c r="I522" t="str">
        <f t="shared" si="8"/>
        <v>Kostas Antetokounmpo</v>
      </c>
    </row>
    <row r="523" spans="2:9" x14ac:dyDescent="0.3">
      <c r="B523" t="s">
        <v>1076</v>
      </c>
      <c r="C523" t="s">
        <v>809</v>
      </c>
      <c r="D523" t="s">
        <v>749</v>
      </c>
      <c r="E523" t="s">
        <v>24</v>
      </c>
      <c r="G523" t="s">
        <v>805</v>
      </c>
      <c r="I523" t="str">
        <f t="shared" si="8"/>
        <v xml:space="preserve"> B</v>
      </c>
    </row>
    <row r="524" spans="2:9" x14ac:dyDescent="0.3">
      <c r="B524" t="s">
        <v>805</v>
      </c>
      <c r="E524" t="s">
        <v>24</v>
      </c>
      <c r="G524" t="s">
        <v>796</v>
      </c>
      <c r="I524" t="str">
        <f t="shared" si="8"/>
        <v xml:space="preserve"> NAME</v>
      </c>
    </row>
    <row r="525" spans="2:9" x14ac:dyDescent="0.3">
      <c r="B525" t="s">
        <v>796</v>
      </c>
      <c r="C525" t="s">
        <v>531</v>
      </c>
      <c r="D525" t="s">
        <v>597</v>
      </c>
      <c r="E525" t="s">
        <v>24</v>
      </c>
      <c r="G525" t="s">
        <v>1717</v>
      </c>
      <c r="H525" t="s">
        <v>2067</v>
      </c>
      <c r="I525" t="str">
        <f t="shared" si="8"/>
        <v>Marvin Bagley III</v>
      </c>
    </row>
    <row r="526" spans="2:9" x14ac:dyDescent="0.3">
      <c r="B526" t="s">
        <v>1216</v>
      </c>
      <c r="C526" t="s">
        <v>817</v>
      </c>
      <c r="D526" t="s">
        <v>613</v>
      </c>
      <c r="E526" t="s">
        <v>24</v>
      </c>
      <c r="G526" t="s">
        <v>1622</v>
      </c>
      <c r="H526" t="s">
        <v>1832</v>
      </c>
      <c r="I526" t="str">
        <f t="shared" si="8"/>
        <v>Patrick Baldwin Jr.</v>
      </c>
    </row>
    <row r="527" spans="2:9" x14ac:dyDescent="0.3">
      <c r="B527" t="s">
        <v>1080</v>
      </c>
      <c r="C527" t="s">
        <v>838</v>
      </c>
      <c r="D527" t="s">
        <v>1081</v>
      </c>
      <c r="E527" t="s">
        <v>24</v>
      </c>
      <c r="G527" t="s">
        <v>1718</v>
      </c>
      <c r="H527" t="s">
        <v>2068</v>
      </c>
      <c r="I527" t="str">
        <f t="shared" si="8"/>
        <v>Paolo Banchero</v>
      </c>
    </row>
    <row r="528" spans="2:9" x14ac:dyDescent="0.3">
      <c r="B528" t="s">
        <v>1217</v>
      </c>
      <c r="C528" t="s">
        <v>802</v>
      </c>
      <c r="D528" t="s">
        <v>613</v>
      </c>
      <c r="E528" t="s">
        <v>24</v>
      </c>
      <c r="G528" t="s">
        <v>1623</v>
      </c>
      <c r="H528" t="s">
        <v>1983</v>
      </c>
      <c r="I528" t="str">
        <f t="shared" si="8"/>
        <v>Dominick Barlow</v>
      </c>
    </row>
    <row r="529" spans="2:9" x14ac:dyDescent="0.3">
      <c r="B529" t="s">
        <v>1082</v>
      </c>
      <c r="C529" t="s">
        <v>819</v>
      </c>
      <c r="E529" t="s">
        <v>24</v>
      </c>
      <c r="G529" t="s">
        <v>1719</v>
      </c>
      <c r="H529" t="s">
        <v>2069</v>
      </c>
      <c r="I529" t="str">
        <f t="shared" si="8"/>
        <v>Nicolas Batum</v>
      </c>
    </row>
    <row r="530" spans="2:9" x14ac:dyDescent="0.3">
      <c r="B530" t="s">
        <v>1218</v>
      </c>
      <c r="C530" t="s">
        <v>893</v>
      </c>
      <c r="E530" t="s">
        <v>24</v>
      </c>
      <c r="G530" t="s">
        <v>1720</v>
      </c>
      <c r="H530" t="s">
        <v>1857</v>
      </c>
      <c r="I530" t="str">
        <f t="shared" si="8"/>
        <v>Darius Bazley</v>
      </c>
    </row>
    <row r="531" spans="2:9" x14ac:dyDescent="0.3">
      <c r="B531" t="s">
        <v>1219</v>
      </c>
      <c r="C531" t="s">
        <v>862</v>
      </c>
      <c r="E531" t="s">
        <v>24</v>
      </c>
      <c r="G531" t="s">
        <v>1721</v>
      </c>
      <c r="H531" t="s">
        <v>1894</v>
      </c>
      <c r="I531" t="str">
        <f t="shared" si="8"/>
        <v>Chris Boucher</v>
      </c>
    </row>
    <row r="532" spans="2:9" x14ac:dyDescent="0.3">
      <c r="B532" t="s">
        <v>1220</v>
      </c>
      <c r="C532" t="s">
        <v>811</v>
      </c>
      <c r="D532" t="s">
        <v>644</v>
      </c>
      <c r="E532" t="s">
        <v>24</v>
      </c>
      <c r="G532" t="s">
        <v>1722</v>
      </c>
      <c r="H532" t="s">
        <v>1379</v>
      </c>
      <c r="I532" t="str">
        <f t="shared" si="8"/>
        <v>Greg Brown III</v>
      </c>
    </row>
    <row r="533" spans="2:9" x14ac:dyDescent="0.3">
      <c r="B533" t="s">
        <v>1221</v>
      </c>
      <c r="C533" t="s">
        <v>906</v>
      </c>
      <c r="D533" t="s">
        <v>672</v>
      </c>
      <c r="E533" t="s">
        <v>24</v>
      </c>
      <c r="G533" t="s">
        <v>1634</v>
      </c>
      <c r="H533" t="s">
        <v>1387</v>
      </c>
      <c r="I533" t="str">
        <f t="shared" si="8"/>
        <v>John Butler Jr.</v>
      </c>
    </row>
    <row r="534" spans="2:9" x14ac:dyDescent="0.3">
      <c r="B534" t="s">
        <v>1097</v>
      </c>
      <c r="C534" t="s">
        <v>906</v>
      </c>
      <c r="D534" t="s">
        <v>688</v>
      </c>
      <c r="E534" t="s">
        <v>24</v>
      </c>
      <c r="G534" t="s">
        <v>825</v>
      </c>
      <c r="I534" t="str">
        <f t="shared" si="8"/>
        <v xml:space="preserve"> C</v>
      </c>
    </row>
    <row r="535" spans="2:9" x14ac:dyDescent="0.3">
      <c r="B535" t="s">
        <v>825</v>
      </c>
      <c r="E535" t="s">
        <v>24</v>
      </c>
      <c r="G535" t="s">
        <v>796</v>
      </c>
      <c r="I535" t="str">
        <f t="shared" si="8"/>
        <v xml:space="preserve"> NAME</v>
      </c>
    </row>
    <row r="536" spans="2:9" x14ac:dyDescent="0.3">
      <c r="B536" t="s">
        <v>796</v>
      </c>
      <c r="C536" t="s">
        <v>531</v>
      </c>
      <c r="D536" t="s">
        <v>597</v>
      </c>
      <c r="E536" t="s">
        <v>24</v>
      </c>
      <c r="G536" t="s">
        <v>1635</v>
      </c>
      <c r="H536" t="s">
        <v>1889</v>
      </c>
      <c r="I536" t="str">
        <f t="shared" si="8"/>
        <v>Jamal Cain</v>
      </c>
    </row>
    <row r="537" spans="2:9" x14ac:dyDescent="0.3">
      <c r="B537" t="s">
        <v>1098</v>
      </c>
      <c r="C537" t="s">
        <v>879</v>
      </c>
      <c r="D537" t="s">
        <v>714</v>
      </c>
      <c r="E537" t="s">
        <v>24</v>
      </c>
      <c r="G537" t="s">
        <v>1637</v>
      </c>
      <c r="H537" t="s">
        <v>1997</v>
      </c>
      <c r="I537" t="str">
        <f t="shared" si="8"/>
        <v>Julian Champagnie</v>
      </c>
    </row>
    <row r="538" spans="2:9" x14ac:dyDescent="0.3">
      <c r="B538" t="s">
        <v>1100</v>
      </c>
      <c r="C538" t="s">
        <v>911</v>
      </c>
      <c r="D538" t="s">
        <v>1101</v>
      </c>
      <c r="E538" t="s">
        <v>24</v>
      </c>
      <c r="G538" t="s">
        <v>1723</v>
      </c>
      <c r="H538" t="s">
        <v>1924</v>
      </c>
      <c r="I538" t="str">
        <f t="shared" si="8"/>
        <v>Brandon Clarke</v>
      </c>
    </row>
    <row r="539" spans="2:9" x14ac:dyDescent="0.3">
      <c r="B539" t="s">
        <v>1222</v>
      </c>
      <c r="C539" t="s">
        <v>830</v>
      </c>
      <c r="D539" t="s">
        <v>630</v>
      </c>
      <c r="E539" t="s">
        <v>24</v>
      </c>
      <c r="G539" t="s">
        <v>1724</v>
      </c>
      <c r="H539" t="s">
        <v>2070</v>
      </c>
      <c r="I539" t="str">
        <f t="shared" si="8"/>
        <v>Nic Claxton</v>
      </c>
    </row>
    <row r="540" spans="2:9" x14ac:dyDescent="0.3">
      <c r="B540" t="s">
        <v>1223</v>
      </c>
      <c r="C540" t="s">
        <v>889</v>
      </c>
      <c r="D540" t="s">
        <v>633</v>
      </c>
      <c r="E540" t="s">
        <v>24</v>
      </c>
      <c r="G540" t="s">
        <v>1725</v>
      </c>
      <c r="H540" t="s">
        <v>1387</v>
      </c>
      <c r="I540" t="str">
        <f t="shared" si="8"/>
        <v>John Collins</v>
      </c>
    </row>
    <row r="541" spans="2:9" x14ac:dyDescent="0.3">
      <c r="B541" t="s">
        <v>1224</v>
      </c>
      <c r="C541" t="s">
        <v>835</v>
      </c>
      <c r="D541" t="s">
        <v>666</v>
      </c>
      <c r="E541" t="s">
        <v>24</v>
      </c>
      <c r="G541" t="s">
        <v>1725</v>
      </c>
      <c r="H541" t="s">
        <v>1949</v>
      </c>
      <c r="I541" t="str">
        <f t="shared" si="8"/>
        <v>Zach Collins</v>
      </c>
    </row>
    <row r="542" spans="2:9" x14ac:dyDescent="0.3">
      <c r="B542" t="s">
        <v>1225</v>
      </c>
      <c r="C542" t="s">
        <v>819</v>
      </c>
      <c r="D542" t="s">
        <v>630</v>
      </c>
      <c r="E542" t="s">
        <v>24</v>
      </c>
      <c r="G542" t="s">
        <v>1726</v>
      </c>
      <c r="H542" t="s">
        <v>2071</v>
      </c>
      <c r="I542" t="str">
        <f t="shared" si="8"/>
        <v>Robert Covington</v>
      </c>
    </row>
    <row r="543" spans="2:9" x14ac:dyDescent="0.3">
      <c r="B543" t="s">
        <v>1226</v>
      </c>
      <c r="C543" t="s">
        <v>893</v>
      </c>
      <c r="D543" t="s">
        <v>757</v>
      </c>
      <c r="E543" t="s">
        <v>24</v>
      </c>
      <c r="G543" t="s">
        <v>1727</v>
      </c>
      <c r="H543" t="s">
        <v>2072</v>
      </c>
      <c r="I543" t="str">
        <f t="shared" si="8"/>
        <v>Jae Crowder</v>
      </c>
    </row>
    <row r="544" spans="2:9" x14ac:dyDescent="0.3">
      <c r="B544" t="s">
        <v>1227</v>
      </c>
      <c r="C544" t="s">
        <v>929</v>
      </c>
      <c r="D544" t="s">
        <v>724</v>
      </c>
      <c r="E544" t="s">
        <v>24</v>
      </c>
      <c r="G544" t="s">
        <v>839</v>
      </c>
      <c r="I544" t="str">
        <f t="shared" si="8"/>
        <v xml:space="preserve"> D</v>
      </c>
    </row>
    <row r="545" spans="2:9" x14ac:dyDescent="0.3">
      <c r="B545" t="s">
        <v>839</v>
      </c>
      <c r="E545" t="s">
        <v>24</v>
      </c>
      <c r="G545" t="s">
        <v>796</v>
      </c>
      <c r="I545" t="str">
        <f t="shared" si="8"/>
        <v xml:space="preserve"> NAME</v>
      </c>
    </row>
    <row r="546" spans="2:9" x14ac:dyDescent="0.3">
      <c r="B546" t="s">
        <v>796</v>
      </c>
      <c r="C546" t="s">
        <v>531</v>
      </c>
      <c r="D546" t="s">
        <v>597</v>
      </c>
      <c r="E546" t="s">
        <v>24</v>
      </c>
      <c r="G546" t="s">
        <v>1452</v>
      </c>
      <c r="H546" t="s">
        <v>1433</v>
      </c>
      <c r="I546" t="str">
        <f t="shared" si="8"/>
        <v>Anthony Davis</v>
      </c>
    </row>
    <row r="547" spans="2:9" x14ac:dyDescent="0.3">
      <c r="B547" t="s">
        <v>1228</v>
      </c>
      <c r="C547" t="s">
        <v>815</v>
      </c>
      <c r="D547" t="s">
        <v>632</v>
      </c>
      <c r="E547" t="s">
        <v>24</v>
      </c>
      <c r="G547" t="s">
        <v>1639</v>
      </c>
      <c r="H547" t="s">
        <v>1857</v>
      </c>
      <c r="I547" t="str">
        <f t="shared" si="8"/>
        <v>Darius Days</v>
      </c>
    </row>
    <row r="548" spans="2:9" x14ac:dyDescent="0.3">
      <c r="B548" t="s">
        <v>1105</v>
      </c>
      <c r="C548" t="s">
        <v>885</v>
      </c>
      <c r="D548" t="s">
        <v>946</v>
      </c>
      <c r="E548" t="s">
        <v>24</v>
      </c>
      <c r="G548" t="s">
        <v>1641</v>
      </c>
      <c r="H548" t="s">
        <v>2001</v>
      </c>
      <c r="I548" t="str">
        <f t="shared" si="8"/>
        <v>Moussa Diabate</v>
      </c>
    </row>
    <row r="549" spans="2:9" x14ac:dyDescent="0.3">
      <c r="B549" t="s">
        <v>1107</v>
      </c>
      <c r="C549" t="s">
        <v>893</v>
      </c>
      <c r="D549" t="s">
        <v>656</v>
      </c>
      <c r="E549" t="s">
        <v>24</v>
      </c>
      <c r="G549" t="s">
        <v>1642</v>
      </c>
      <c r="H549" t="s">
        <v>2002</v>
      </c>
      <c r="I549" t="str">
        <f t="shared" si="8"/>
        <v>Mamadi Diakite</v>
      </c>
    </row>
    <row r="550" spans="2:9" x14ac:dyDescent="0.3">
      <c r="B550" t="s">
        <v>1108</v>
      </c>
      <c r="C550" t="s">
        <v>860</v>
      </c>
      <c r="D550" t="s">
        <v>634</v>
      </c>
      <c r="E550" t="s">
        <v>24</v>
      </c>
      <c r="G550" t="s">
        <v>1643</v>
      </c>
      <c r="H550" t="s">
        <v>2003</v>
      </c>
      <c r="I550" t="str">
        <f t="shared" si="8"/>
        <v>Ousmane Dieng</v>
      </c>
    </row>
    <row r="551" spans="2:9" x14ac:dyDescent="0.3">
      <c r="B551" t="s">
        <v>1109</v>
      </c>
      <c r="C551" t="s">
        <v>862</v>
      </c>
      <c r="E551" t="s">
        <v>24</v>
      </c>
      <c r="G551" t="s">
        <v>1728</v>
      </c>
      <c r="H551" t="s">
        <v>1943</v>
      </c>
      <c r="I551" t="str">
        <f t="shared" si="8"/>
        <v>Kevin Durant</v>
      </c>
    </row>
    <row r="552" spans="2:9" x14ac:dyDescent="0.3">
      <c r="B552" t="s">
        <v>1229</v>
      </c>
      <c r="C552" t="s">
        <v>889</v>
      </c>
      <c r="D552" t="s">
        <v>672</v>
      </c>
      <c r="E552" t="s">
        <v>24</v>
      </c>
      <c r="G552" t="s">
        <v>851</v>
      </c>
      <c r="I552" t="str">
        <f t="shared" si="8"/>
        <v xml:space="preserve"> E</v>
      </c>
    </row>
    <row r="553" spans="2:9" x14ac:dyDescent="0.3">
      <c r="B553" t="s">
        <v>851</v>
      </c>
      <c r="E553" t="s">
        <v>24</v>
      </c>
      <c r="G553" t="s">
        <v>796</v>
      </c>
      <c r="I553" t="str">
        <f t="shared" si="8"/>
        <v xml:space="preserve"> NAME</v>
      </c>
    </row>
    <row r="554" spans="2:9" x14ac:dyDescent="0.3">
      <c r="B554" t="s">
        <v>796</v>
      </c>
      <c r="C554" t="s">
        <v>531</v>
      </c>
      <c r="D554" t="s">
        <v>597</v>
      </c>
      <c r="E554" t="s">
        <v>24</v>
      </c>
      <c r="G554" t="s">
        <v>1646</v>
      </c>
      <c r="H554" t="s">
        <v>2005</v>
      </c>
      <c r="I554" t="str">
        <f t="shared" si="8"/>
        <v>Tari Eason</v>
      </c>
    </row>
    <row r="555" spans="2:9" x14ac:dyDescent="0.3">
      <c r="B555" t="s">
        <v>1112</v>
      </c>
      <c r="C555" t="s">
        <v>885</v>
      </c>
      <c r="D555" t="s">
        <v>946</v>
      </c>
      <c r="E555" t="s">
        <v>24</v>
      </c>
      <c r="G555" t="s">
        <v>1378</v>
      </c>
      <c r="H555" t="s">
        <v>1377</v>
      </c>
      <c r="I555" t="str">
        <f t="shared" si="8"/>
        <v>Drew Eubanks</v>
      </c>
    </row>
    <row r="556" spans="2:9" x14ac:dyDescent="0.3">
      <c r="B556" t="s">
        <v>1230</v>
      </c>
      <c r="C556" t="s">
        <v>906</v>
      </c>
      <c r="D556" t="s">
        <v>693</v>
      </c>
      <c r="E556" t="s">
        <v>24</v>
      </c>
      <c r="G556" t="s">
        <v>853</v>
      </c>
      <c r="I556" t="str">
        <f t="shared" si="8"/>
        <v xml:space="preserve"> F</v>
      </c>
    </row>
    <row r="557" spans="2:9" x14ac:dyDescent="0.3">
      <c r="B557" t="s">
        <v>853</v>
      </c>
      <c r="E557" t="s">
        <v>24</v>
      </c>
      <c r="G557" t="s">
        <v>796</v>
      </c>
      <c r="I557" t="str">
        <f t="shared" si="8"/>
        <v xml:space="preserve"> NAME</v>
      </c>
    </row>
    <row r="558" spans="2:9" x14ac:dyDescent="0.3">
      <c r="B558" t="s">
        <v>796</v>
      </c>
      <c r="C558" t="s">
        <v>531</v>
      </c>
      <c r="D558" t="s">
        <v>597</v>
      </c>
      <c r="E558" t="s">
        <v>24</v>
      </c>
      <c r="G558" t="s">
        <v>1729</v>
      </c>
      <c r="H558" t="s">
        <v>2073</v>
      </c>
      <c r="I558" t="str">
        <f t="shared" si="8"/>
        <v>Bruno Fernando</v>
      </c>
    </row>
    <row r="559" spans="2:9" x14ac:dyDescent="0.3">
      <c r="B559" t="s">
        <v>1231</v>
      </c>
      <c r="C559" t="s">
        <v>885</v>
      </c>
      <c r="D559" t="s">
        <v>617</v>
      </c>
      <c r="E559" t="s">
        <v>24</v>
      </c>
      <c r="G559" t="s">
        <v>1730</v>
      </c>
      <c r="H559" t="s">
        <v>2074</v>
      </c>
      <c r="I559" t="str">
        <f t="shared" si="8"/>
        <v>Dorian Finney-Smith</v>
      </c>
    </row>
    <row r="560" spans="2:9" x14ac:dyDescent="0.3">
      <c r="B560" t="s">
        <v>1232</v>
      </c>
      <c r="C560" t="s">
        <v>827</v>
      </c>
      <c r="D560" t="s">
        <v>620</v>
      </c>
      <c r="E560" t="s">
        <v>24</v>
      </c>
      <c r="G560" t="s">
        <v>1422</v>
      </c>
      <c r="H560" t="s">
        <v>1421</v>
      </c>
      <c r="I560" t="str">
        <f t="shared" si="8"/>
        <v>Simone Fontecchio</v>
      </c>
    </row>
    <row r="561" spans="2:9" x14ac:dyDescent="0.3">
      <c r="B561" t="s">
        <v>1114</v>
      </c>
      <c r="C561" t="s">
        <v>798</v>
      </c>
      <c r="E561" t="s">
        <v>24</v>
      </c>
      <c r="G561" t="s">
        <v>1647</v>
      </c>
      <c r="H561" t="s">
        <v>2006</v>
      </c>
      <c r="I561" t="str">
        <f t="shared" si="8"/>
        <v>Michael Foster Jr.</v>
      </c>
    </row>
    <row r="562" spans="2:9" x14ac:dyDescent="0.3">
      <c r="B562" t="s">
        <v>1115</v>
      </c>
      <c r="C562" t="s">
        <v>911</v>
      </c>
      <c r="E562" t="s">
        <v>24</v>
      </c>
      <c r="G562" t="s">
        <v>858</v>
      </c>
      <c r="I562" t="str">
        <f t="shared" si="8"/>
        <v xml:space="preserve"> G</v>
      </c>
    </row>
    <row r="563" spans="2:9" x14ac:dyDescent="0.3">
      <c r="B563" t="s">
        <v>858</v>
      </c>
      <c r="E563" t="s">
        <v>24</v>
      </c>
      <c r="G563" t="s">
        <v>796</v>
      </c>
      <c r="I563" t="str">
        <f t="shared" si="8"/>
        <v xml:space="preserve"> NAME</v>
      </c>
    </row>
    <row r="564" spans="2:9" x14ac:dyDescent="0.3">
      <c r="B564" t="s">
        <v>796</v>
      </c>
      <c r="C564" t="s">
        <v>531</v>
      </c>
      <c r="D564" t="s">
        <v>597</v>
      </c>
      <c r="E564" t="s">
        <v>24</v>
      </c>
      <c r="G564" t="s">
        <v>1648</v>
      </c>
      <c r="H564" t="s">
        <v>2007</v>
      </c>
      <c r="I564" t="str">
        <f t="shared" si="8"/>
        <v>Wenyen Gabriel</v>
      </c>
    </row>
    <row r="565" spans="2:9" x14ac:dyDescent="0.3">
      <c r="B565" t="s">
        <v>1116</v>
      </c>
      <c r="C565" t="s">
        <v>815</v>
      </c>
      <c r="D565" t="s">
        <v>632</v>
      </c>
      <c r="E565" t="s">
        <v>24</v>
      </c>
      <c r="G565" t="s">
        <v>1731</v>
      </c>
      <c r="H565" t="s">
        <v>2075</v>
      </c>
      <c r="I565" t="str">
        <f t="shared" si="8"/>
        <v>Danilo Gallinari</v>
      </c>
    </row>
    <row r="566" spans="2:9" x14ac:dyDescent="0.3">
      <c r="B566" t="s">
        <v>1233</v>
      </c>
      <c r="C566" t="s">
        <v>823</v>
      </c>
      <c r="E566" t="s">
        <v>24</v>
      </c>
      <c r="G566" t="s">
        <v>1732</v>
      </c>
      <c r="H566" t="s">
        <v>2076</v>
      </c>
      <c r="I566" t="str">
        <f t="shared" si="8"/>
        <v>Usman Garuba</v>
      </c>
    </row>
    <row r="567" spans="2:9" x14ac:dyDescent="0.3">
      <c r="B567" t="s">
        <v>1234</v>
      </c>
      <c r="C567" t="s">
        <v>885</v>
      </c>
      <c r="E567" t="s">
        <v>24</v>
      </c>
      <c r="G567" t="s">
        <v>1649</v>
      </c>
      <c r="H567" t="s">
        <v>2008</v>
      </c>
      <c r="I567" t="str">
        <f t="shared" si="8"/>
        <v>Taj Gibson</v>
      </c>
    </row>
    <row r="568" spans="2:9" x14ac:dyDescent="0.3">
      <c r="B568" t="s">
        <v>1118</v>
      </c>
      <c r="C568" t="s">
        <v>842</v>
      </c>
      <c r="D568" t="s">
        <v>917</v>
      </c>
      <c r="E568" t="s">
        <v>24</v>
      </c>
      <c r="G568" t="s">
        <v>1733</v>
      </c>
      <c r="H568" t="s">
        <v>1433</v>
      </c>
      <c r="I568" t="str">
        <f t="shared" si="8"/>
        <v>Anthony Gill</v>
      </c>
    </row>
    <row r="569" spans="2:9" x14ac:dyDescent="0.3">
      <c r="B569" t="s">
        <v>1235</v>
      </c>
      <c r="C569" t="s">
        <v>842</v>
      </c>
      <c r="D569" t="s">
        <v>634</v>
      </c>
      <c r="E569" t="s">
        <v>24</v>
      </c>
      <c r="G569" t="s">
        <v>1565</v>
      </c>
      <c r="H569" t="s">
        <v>1867</v>
      </c>
      <c r="I569" t="str">
        <f t="shared" si="8"/>
        <v>Aaron Gordon</v>
      </c>
    </row>
    <row r="570" spans="2:9" x14ac:dyDescent="0.3">
      <c r="B570" t="s">
        <v>1236</v>
      </c>
      <c r="C570" t="s">
        <v>821</v>
      </c>
      <c r="D570" t="s">
        <v>614</v>
      </c>
      <c r="E570" t="s">
        <v>24</v>
      </c>
      <c r="G570" t="s">
        <v>1469</v>
      </c>
      <c r="H570" t="s">
        <v>2077</v>
      </c>
      <c r="I570" t="str">
        <f t="shared" si="8"/>
        <v>Draymond Green</v>
      </c>
    </row>
    <row r="571" spans="2:9" x14ac:dyDescent="0.3">
      <c r="B571" t="s">
        <v>1237</v>
      </c>
      <c r="C571" t="s">
        <v>838</v>
      </c>
      <c r="D571" t="s">
        <v>651</v>
      </c>
      <c r="E571" t="s">
        <v>24</v>
      </c>
      <c r="G571" t="s">
        <v>1469</v>
      </c>
      <c r="H571" t="s">
        <v>2010</v>
      </c>
      <c r="I571" t="str">
        <f t="shared" si="8"/>
        <v>JaMychal Green</v>
      </c>
    </row>
    <row r="572" spans="2:9" x14ac:dyDescent="0.3">
      <c r="B572" t="s">
        <v>1121</v>
      </c>
      <c r="C572" t="s">
        <v>838</v>
      </c>
      <c r="D572" t="s">
        <v>671</v>
      </c>
      <c r="E572" t="s">
        <v>24</v>
      </c>
      <c r="G572" t="s">
        <v>1469</v>
      </c>
      <c r="H572" t="s">
        <v>1851</v>
      </c>
      <c r="I572" t="str">
        <f t="shared" si="8"/>
        <v>Jeff Green</v>
      </c>
    </row>
    <row r="573" spans="2:9" x14ac:dyDescent="0.3">
      <c r="B573" t="s">
        <v>1238</v>
      </c>
      <c r="C573" t="s">
        <v>821</v>
      </c>
      <c r="D573" t="s">
        <v>721</v>
      </c>
      <c r="E573" t="s">
        <v>24</v>
      </c>
      <c r="G573" t="s">
        <v>1650</v>
      </c>
      <c r="H573" t="s">
        <v>2012</v>
      </c>
      <c r="I573" t="str">
        <f t="shared" si="8"/>
        <v>AJ Griffin</v>
      </c>
    </row>
    <row r="574" spans="2:9" x14ac:dyDescent="0.3">
      <c r="B574" t="s">
        <v>1123</v>
      </c>
      <c r="C574" t="s">
        <v>835</v>
      </c>
      <c r="D574" t="s">
        <v>613</v>
      </c>
      <c r="E574" t="s">
        <v>24</v>
      </c>
      <c r="G574" t="s">
        <v>1650</v>
      </c>
      <c r="H574" t="s">
        <v>1914</v>
      </c>
      <c r="I574" t="str">
        <f t="shared" si="8"/>
        <v>Blake Griffin</v>
      </c>
    </row>
    <row r="575" spans="2:9" x14ac:dyDescent="0.3">
      <c r="B575" t="s">
        <v>1239</v>
      </c>
      <c r="C575" t="s">
        <v>823</v>
      </c>
      <c r="D575" t="s">
        <v>636</v>
      </c>
      <c r="E575" t="s">
        <v>24</v>
      </c>
      <c r="G575" t="s">
        <v>868</v>
      </c>
      <c r="I575" t="str">
        <f t="shared" si="8"/>
        <v xml:space="preserve"> H</v>
      </c>
    </row>
    <row r="576" spans="2:9" x14ac:dyDescent="0.3">
      <c r="B576" t="s">
        <v>868</v>
      </c>
      <c r="E576" t="s">
        <v>24</v>
      </c>
      <c r="G576" t="s">
        <v>796</v>
      </c>
      <c r="I576" t="str">
        <f t="shared" si="8"/>
        <v xml:space="preserve"> NAME</v>
      </c>
    </row>
    <row r="577" spans="2:9" x14ac:dyDescent="0.3">
      <c r="B577" t="s">
        <v>796</v>
      </c>
      <c r="C577" t="s">
        <v>531</v>
      </c>
      <c r="D577" t="s">
        <v>597</v>
      </c>
      <c r="E577" t="s">
        <v>24</v>
      </c>
      <c r="G577" t="s">
        <v>1734</v>
      </c>
      <c r="H577" t="s">
        <v>2078</v>
      </c>
      <c r="I577" t="str">
        <f t="shared" si="8"/>
        <v>Rui Hachimura</v>
      </c>
    </row>
    <row r="578" spans="2:9" x14ac:dyDescent="0.3">
      <c r="B578" t="s">
        <v>1240</v>
      </c>
      <c r="C578" t="s">
        <v>842</v>
      </c>
      <c r="D578" t="s">
        <v>630</v>
      </c>
      <c r="E578" t="s">
        <v>24</v>
      </c>
      <c r="G578" t="s">
        <v>1475</v>
      </c>
      <c r="H578" t="s">
        <v>2079</v>
      </c>
      <c r="I578" t="str">
        <f t="shared" si="8"/>
        <v>Tobias Harris</v>
      </c>
    </row>
    <row r="579" spans="2:9" x14ac:dyDescent="0.3">
      <c r="B579" t="s">
        <v>1241</v>
      </c>
      <c r="C579" t="s">
        <v>911</v>
      </c>
      <c r="D579" t="s">
        <v>618</v>
      </c>
      <c r="E579" t="s">
        <v>24</v>
      </c>
      <c r="G579" t="s">
        <v>1735</v>
      </c>
      <c r="H579" t="s">
        <v>2080</v>
      </c>
      <c r="I579" t="str">
        <f t="shared" si="8"/>
        <v>Udonis Haslem</v>
      </c>
    </row>
    <row r="580" spans="2:9" x14ac:dyDescent="0.3">
      <c r="B580" t="s">
        <v>1242</v>
      </c>
      <c r="C580" t="s">
        <v>879</v>
      </c>
      <c r="D580" t="s">
        <v>620</v>
      </c>
      <c r="E580" t="s">
        <v>24</v>
      </c>
      <c r="G580" t="s">
        <v>1736</v>
      </c>
      <c r="H580" t="s">
        <v>2081</v>
      </c>
      <c r="I580" t="str">
        <f t="shared" ref="I580:I643" si="9">H580 &amp; " " &amp;  G580</f>
        <v>Juancho Hernangomez</v>
      </c>
    </row>
    <row r="581" spans="2:9" x14ac:dyDescent="0.3">
      <c r="B581" t="s">
        <v>1243</v>
      </c>
      <c r="C581" t="s">
        <v>811</v>
      </c>
      <c r="E581" t="s">
        <v>24</v>
      </c>
      <c r="G581" t="s">
        <v>1654</v>
      </c>
      <c r="H581" t="s">
        <v>2015</v>
      </c>
      <c r="I581" t="str">
        <f t="shared" si="9"/>
        <v>Haywood Highsmith</v>
      </c>
    </row>
    <row r="582" spans="2:9" x14ac:dyDescent="0.3">
      <c r="B582" t="s">
        <v>1128</v>
      </c>
      <c r="C582" t="s">
        <v>879</v>
      </c>
      <c r="D582" t="s">
        <v>709</v>
      </c>
      <c r="E582" t="s">
        <v>24</v>
      </c>
      <c r="G582" t="s">
        <v>1478</v>
      </c>
      <c r="H582" t="s">
        <v>1836</v>
      </c>
      <c r="I582" t="str">
        <f t="shared" si="9"/>
        <v>Malcolm Hill</v>
      </c>
    </row>
    <row r="583" spans="2:9" x14ac:dyDescent="0.3">
      <c r="B583" t="s">
        <v>1129</v>
      </c>
      <c r="C583" t="s">
        <v>809</v>
      </c>
      <c r="D583" t="s">
        <v>637</v>
      </c>
      <c r="E583" t="s">
        <v>24</v>
      </c>
      <c r="G583" t="s">
        <v>1737</v>
      </c>
      <c r="H583" t="s">
        <v>2082</v>
      </c>
      <c r="I583" t="str">
        <f t="shared" si="9"/>
        <v>Chet Holmgren</v>
      </c>
    </row>
    <row r="584" spans="2:9" x14ac:dyDescent="0.3">
      <c r="B584" t="s">
        <v>1244</v>
      </c>
      <c r="C584" t="s">
        <v>862</v>
      </c>
      <c r="D584" t="s">
        <v>630</v>
      </c>
      <c r="E584" t="s">
        <v>24</v>
      </c>
      <c r="G584" t="s">
        <v>1656</v>
      </c>
      <c r="H584" t="s">
        <v>2017</v>
      </c>
      <c r="I584" t="str">
        <f t="shared" si="9"/>
        <v>Caleb Houstan</v>
      </c>
    </row>
    <row r="585" spans="2:9" x14ac:dyDescent="0.3">
      <c r="B585" t="s">
        <v>1132</v>
      </c>
      <c r="C585" t="s">
        <v>802</v>
      </c>
      <c r="D585" t="s">
        <v>656</v>
      </c>
      <c r="E585" t="s">
        <v>24</v>
      </c>
      <c r="G585" t="s">
        <v>1657</v>
      </c>
      <c r="H585" t="s">
        <v>2018</v>
      </c>
      <c r="I585" t="str">
        <f t="shared" si="9"/>
        <v>Feron Hunt</v>
      </c>
    </row>
    <row r="586" spans="2:9" x14ac:dyDescent="0.3">
      <c r="B586" t="s">
        <v>1133</v>
      </c>
      <c r="C586" t="s">
        <v>804</v>
      </c>
      <c r="D586" t="s">
        <v>1034</v>
      </c>
      <c r="E586" t="s">
        <v>24</v>
      </c>
      <c r="G586" t="s">
        <v>887</v>
      </c>
      <c r="I586" t="str">
        <f t="shared" si="9"/>
        <v xml:space="preserve"> I</v>
      </c>
    </row>
    <row r="587" spans="2:9" x14ac:dyDescent="0.3">
      <c r="B587" t="s">
        <v>887</v>
      </c>
      <c r="E587" t="s">
        <v>24</v>
      </c>
      <c r="G587" t="s">
        <v>796</v>
      </c>
      <c r="I587" t="str">
        <f t="shared" si="9"/>
        <v xml:space="preserve"> NAME</v>
      </c>
    </row>
    <row r="588" spans="2:9" x14ac:dyDescent="0.3">
      <c r="B588" t="s">
        <v>796</v>
      </c>
      <c r="C588" t="s">
        <v>531</v>
      </c>
      <c r="D588" t="s">
        <v>597</v>
      </c>
      <c r="E588" t="s">
        <v>24</v>
      </c>
      <c r="G588" t="s">
        <v>1659</v>
      </c>
      <c r="H588" t="s">
        <v>2020</v>
      </c>
      <c r="I588" t="str">
        <f t="shared" si="9"/>
        <v>Serge Ibaka</v>
      </c>
    </row>
    <row r="589" spans="2:9" x14ac:dyDescent="0.3">
      <c r="B589" t="s">
        <v>1135</v>
      </c>
      <c r="C589" t="s">
        <v>813</v>
      </c>
      <c r="E589" t="s">
        <v>24</v>
      </c>
      <c r="G589" t="s">
        <v>1660</v>
      </c>
      <c r="H589" t="s">
        <v>2021</v>
      </c>
      <c r="I589" t="str">
        <f t="shared" si="9"/>
        <v>Andre Iguodala</v>
      </c>
    </row>
    <row r="590" spans="2:9" x14ac:dyDescent="0.3">
      <c r="B590" t="s">
        <v>1136</v>
      </c>
      <c r="C590" t="s">
        <v>838</v>
      </c>
      <c r="D590" t="s">
        <v>614</v>
      </c>
      <c r="E590" t="s">
        <v>24</v>
      </c>
      <c r="G590" t="s">
        <v>1738</v>
      </c>
      <c r="H590" t="s">
        <v>2083</v>
      </c>
      <c r="I590" t="str">
        <f t="shared" si="9"/>
        <v>Jonathan Isaac</v>
      </c>
    </row>
    <row r="591" spans="2:9" x14ac:dyDescent="0.3">
      <c r="B591" t="s">
        <v>1245</v>
      </c>
      <c r="C591" t="s">
        <v>802</v>
      </c>
      <c r="D591" t="s">
        <v>688</v>
      </c>
      <c r="E591" t="s">
        <v>24</v>
      </c>
      <c r="G591" t="s">
        <v>891</v>
      </c>
      <c r="I591" t="str">
        <f t="shared" si="9"/>
        <v xml:space="preserve"> J</v>
      </c>
    </row>
    <row r="592" spans="2:9" x14ac:dyDescent="0.3">
      <c r="B592" t="s">
        <v>891</v>
      </c>
      <c r="E592" t="s">
        <v>24</v>
      </c>
      <c r="G592" t="s">
        <v>796</v>
      </c>
      <c r="I592" t="str">
        <f t="shared" si="9"/>
        <v xml:space="preserve"> NAME</v>
      </c>
    </row>
    <row r="593" spans="2:9" x14ac:dyDescent="0.3">
      <c r="B593" t="s">
        <v>796</v>
      </c>
      <c r="C593" t="s">
        <v>531</v>
      </c>
      <c r="D593" t="s">
        <v>597</v>
      </c>
      <c r="E593" t="s">
        <v>24</v>
      </c>
      <c r="G593" t="s">
        <v>1739</v>
      </c>
      <c r="H593" t="s">
        <v>2084</v>
      </c>
      <c r="I593" t="str">
        <f t="shared" si="9"/>
        <v>Jaren Jackson Jr.</v>
      </c>
    </row>
    <row r="594" spans="2:9" x14ac:dyDescent="0.3">
      <c r="B594" t="s">
        <v>1246</v>
      </c>
      <c r="C594" t="s">
        <v>830</v>
      </c>
      <c r="D594" t="s">
        <v>651</v>
      </c>
      <c r="E594" t="s">
        <v>24</v>
      </c>
      <c r="G594" t="s">
        <v>1400</v>
      </c>
      <c r="H594" t="s">
        <v>1662</v>
      </c>
      <c r="I594" t="str">
        <f t="shared" si="9"/>
        <v>James Johnson</v>
      </c>
    </row>
    <row r="595" spans="2:9" x14ac:dyDescent="0.3">
      <c r="B595" t="s">
        <v>1247</v>
      </c>
      <c r="C595" t="s">
        <v>870</v>
      </c>
      <c r="D595" t="s">
        <v>666</v>
      </c>
      <c r="E595" t="s">
        <v>24</v>
      </c>
      <c r="G595" t="s">
        <v>1485</v>
      </c>
      <c r="H595" t="s">
        <v>2085</v>
      </c>
      <c r="I595" t="str">
        <f t="shared" si="9"/>
        <v>Kai Jones</v>
      </c>
    </row>
    <row r="596" spans="2:9" x14ac:dyDescent="0.3">
      <c r="B596" t="s">
        <v>1248</v>
      </c>
      <c r="C596" t="s">
        <v>807</v>
      </c>
      <c r="D596" t="s">
        <v>672</v>
      </c>
      <c r="E596" t="s">
        <v>24</v>
      </c>
      <c r="G596" t="s">
        <v>1664</v>
      </c>
      <c r="H596" t="s">
        <v>2025</v>
      </c>
      <c r="I596" t="str">
        <f t="shared" si="9"/>
        <v>Nikola Jovic</v>
      </c>
    </row>
    <row r="597" spans="2:9" x14ac:dyDescent="0.3">
      <c r="B597" t="s">
        <v>1146</v>
      </c>
      <c r="C597" t="s">
        <v>879</v>
      </c>
      <c r="E597" t="s">
        <v>24</v>
      </c>
      <c r="G597" t="s">
        <v>898</v>
      </c>
      <c r="I597" t="str">
        <f t="shared" si="9"/>
        <v xml:space="preserve"> K</v>
      </c>
    </row>
    <row r="598" spans="2:9" x14ac:dyDescent="0.3">
      <c r="B598" t="s">
        <v>898</v>
      </c>
      <c r="E598" t="s">
        <v>24</v>
      </c>
      <c r="G598" t="s">
        <v>796</v>
      </c>
      <c r="I598" t="str">
        <f t="shared" si="9"/>
        <v xml:space="preserve"> NAME</v>
      </c>
    </row>
    <row r="599" spans="2:9" x14ac:dyDescent="0.3">
      <c r="B599" t="s">
        <v>796</v>
      </c>
      <c r="C599" t="s">
        <v>531</v>
      </c>
      <c r="D599" t="s">
        <v>597</v>
      </c>
      <c r="E599" t="s">
        <v>24</v>
      </c>
      <c r="G599" t="s">
        <v>1740</v>
      </c>
      <c r="H599" t="s">
        <v>1892</v>
      </c>
      <c r="I599" t="str">
        <f t="shared" si="9"/>
        <v>Frank Kaminsky</v>
      </c>
    </row>
    <row r="600" spans="2:9" x14ac:dyDescent="0.3">
      <c r="B600" t="s">
        <v>1249</v>
      </c>
      <c r="C600" t="s">
        <v>835</v>
      </c>
      <c r="D600" t="s">
        <v>699</v>
      </c>
      <c r="E600" t="s">
        <v>24</v>
      </c>
      <c r="G600" t="s">
        <v>1741</v>
      </c>
      <c r="H600" t="s">
        <v>2086</v>
      </c>
      <c r="I600" t="str">
        <f t="shared" si="9"/>
        <v>Maxi Kleber</v>
      </c>
    </row>
    <row r="601" spans="2:9" x14ac:dyDescent="0.3">
      <c r="B601" t="s">
        <v>1250</v>
      </c>
      <c r="C601" t="s">
        <v>827</v>
      </c>
      <c r="E601" t="s">
        <v>24</v>
      </c>
      <c r="G601" t="s">
        <v>1666</v>
      </c>
      <c r="H601" t="s">
        <v>2027</v>
      </c>
      <c r="I601" t="str">
        <f t="shared" si="9"/>
        <v>Nathan Knight</v>
      </c>
    </row>
    <row r="602" spans="2:9" x14ac:dyDescent="0.3">
      <c r="B602" t="s">
        <v>1148</v>
      </c>
      <c r="C602" t="s">
        <v>903</v>
      </c>
      <c r="D602" t="s">
        <v>746</v>
      </c>
      <c r="E602" t="s">
        <v>24</v>
      </c>
      <c r="G602" t="s">
        <v>1668</v>
      </c>
      <c r="H602" t="s">
        <v>1835</v>
      </c>
      <c r="I602" t="str">
        <f t="shared" si="9"/>
        <v>Christian Koloko</v>
      </c>
    </row>
    <row r="603" spans="2:9" x14ac:dyDescent="0.3">
      <c r="B603" t="s">
        <v>1150</v>
      </c>
      <c r="C603" t="s">
        <v>811</v>
      </c>
      <c r="D603" t="s">
        <v>614</v>
      </c>
      <c r="E603" t="s">
        <v>24</v>
      </c>
      <c r="G603" t="s">
        <v>1742</v>
      </c>
      <c r="H603" t="s">
        <v>2083</v>
      </c>
      <c r="I603" t="str">
        <f t="shared" si="9"/>
        <v>Jonathan Kuminga</v>
      </c>
    </row>
    <row r="604" spans="2:9" x14ac:dyDescent="0.3">
      <c r="B604" t="s">
        <v>1251</v>
      </c>
      <c r="C604" t="s">
        <v>838</v>
      </c>
      <c r="E604" t="s">
        <v>24</v>
      </c>
      <c r="G604" t="s">
        <v>5</v>
      </c>
      <c r="I604" t="str">
        <f t="shared" si="9"/>
        <v xml:space="preserve"> L</v>
      </c>
    </row>
    <row r="605" spans="2:9" x14ac:dyDescent="0.3">
      <c r="B605" t="s">
        <v>5</v>
      </c>
      <c r="E605" t="s">
        <v>24</v>
      </c>
      <c r="G605" t="s">
        <v>796</v>
      </c>
      <c r="I605" t="str">
        <f t="shared" si="9"/>
        <v xml:space="preserve"> NAME</v>
      </c>
    </row>
    <row r="606" spans="2:9" x14ac:dyDescent="0.3">
      <c r="B606" t="s">
        <v>796</v>
      </c>
      <c r="C606" t="s">
        <v>531</v>
      </c>
      <c r="D606" t="s">
        <v>597</v>
      </c>
      <c r="E606" t="s">
        <v>24</v>
      </c>
      <c r="G606" t="s">
        <v>1670</v>
      </c>
      <c r="H606" t="s">
        <v>1433</v>
      </c>
      <c r="I606" t="str">
        <f t="shared" si="9"/>
        <v>Anthony Lamb</v>
      </c>
    </row>
    <row r="607" spans="2:9" x14ac:dyDescent="0.3">
      <c r="B607" t="s">
        <v>1152</v>
      </c>
      <c r="C607" t="s">
        <v>838</v>
      </c>
      <c r="D607" t="s">
        <v>635</v>
      </c>
      <c r="E607" t="s">
        <v>24</v>
      </c>
      <c r="G607" t="s">
        <v>1671</v>
      </c>
      <c r="H607" t="s">
        <v>2028</v>
      </c>
      <c r="I607" t="str">
        <f t="shared" si="9"/>
        <v>Jake LaRavia</v>
      </c>
    </row>
    <row r="608" spans="2:9" x14ac:dyDescent="0.3">
      <c r="B608" t="s">
        <v>1153</v>
      </c>
      <c r="C608" t="s">
        <v>830</v>
      </c>
      <c r="D608" t="s">
        <v>666</v>
      </c>
      <c r="E608" t="s">
        <v>24</v>
      </c>
      <c r="G608" t="s">
        <v>1673</v>
      </c>
      <c r="H608" t="s">
        <v>2030</v>
      </c>
      <c r="I608" t="str">
        <f t="shared" si="9"/>
        <v>E.J. Liddell</v>
      </c>
    </row>
    <row r="609" spans="2:9" x14ac:dyDescent="0.3">
      <c r="B609" t="s">
        <v>1155</v>
      </c>
      <c r="C609" t="s">
        <v>800</v>
      </c>
      <c r="D609" t="s">
        <v>673</v>
      </c>
      <c r="E609" t="s">
        <v>24</v>
      </c>
      <c r="G609" t="s">
        <v>1743</v>
      </c>
      <c r="H609" t="s">
        <v>1945</v>
      </c>
      <c r="I609" t="str">
        <f t="shared" si="9"/>
        <v>Isaiah Livers</v>
      </c>
    </row>
    <row r="610" spans="2:9" x14ac:dyDescent="0.3">
      <c r="B610" t="s">
        <v>1252</v>
      </c>
      <c r="C610" t="s">
        <v>817</v>
      </c>
      <c r="D610" t="s">
        <v>656</v>
      </c>
      <c r="E610" t="s">
        <v>24</v>
      </c>
      <c r="G610" t="s">
        <v>1674</v>
      </c>
      <c r="H610" t="s">
        <v>2031</v>
      </c>
      <c r="I610" t="str">
        <f t="shared" si="9"/>
        <v>Kenneth Lofton Jr.</v>
      </c>
    </row>
    <row r="611" spans="2:9" x14ac:dyDescent="0.3">
      <c r="B611" t="s">
        <v>1157</v>
      </c>
      <c r="C611" t="s">
        <v>830</v>
      </c>
      <c r="D611" t="s">
        <v>734</v>
      </c>
      <c r="E611" t="s">
        <v>24</v>
      </c>
      <c r="G611" t="s">
        <v>1744</v>
      </c>
      <c r="H611" t="s">
        <v>1943</v>
      </c>
      <c r="I611" t="str">
        <f t="shared" si="9"/>
        <v>Kevin Love</v>
      </c>
    </row>
    <row r="612" spans="2:9" x14ac:dyDescent="0.3">
      <c r="B612" t="s">
        <v>1253</v>
      </c>
      <c r="C612" t="s">
        <v>860</v>
      </c>
      <c r="D612" t="s">
        <v>615</v>
      </c>
      <c r="E612" t="s">
        <v>24</v>
      </c>
      <c r="G612" t="s">
        <v>1745</v>
      </c>
      <c r="H612" t="s">
        <v>1960</v>
      </c>
      <c r="I612" t="str">
        <f t="shared" si="9"/>
        <v>Trey Lyles</v>
      </c>
    </row>
    <row r="613" spans="2:9" x14ac:dyDescent="0.3">
      <c r="B613" t="s">
        <v>1254</v>
      </c>
      <c r="C613" t="s">
        <v>844</v>
      </c>
      <c r="D613" t="s">
        <v>632</v>
      </c>
      <c r="E613" t="s">
        <v>24</v>
      </c>
      <c r="G613" t="s">
        <v>512</v>
      </c>
      <c r="I613" t="str">
        <f t="shared" si="9"/>
        <v xml:space="preserve"> M</v>
      </c>
    </row>
    <row r="614" spans="2:9" x14ac:dyDescent="0.3">
      <c r="B614" t="s">
        <v>512</v>
      </c>
      <c r="E614" t="s">
        <v>24</v>
      </c>
      <c r="G614" t="s">
        <v>796</v>
      </c>
      <c r="I614" t="str">
        <f t="shared" si="9"/>
        <v xml:space="preserve"> NAME</v>
      </c>
    </row>
    <row r="615" spans="2:9" x14ac:dyDescent="0.3">
      <c r="B615" t="s">
        <v>796</v>
      </c>
      <c r="C615" t="s">
        <v>531</v>
      </c>
      <c r="D615" t="s">
        <v>597</v>
      </c>
      <c r="E615" t="s">
        <v>24</v>
      </c>
      <c r="G615" t="s">
        <v>1746</v>
      </c>
      <c r="H615" t="s">
        <v>2087</v>
      </c>
      <c r="I615" t="str">
        <f t="shared" si="9"/>
        <v>Sandro Mamukelashvili</v>
      </c>
    </row>
    <row r="616" spans="2:9" x14ac:dyDescent="0.3">
      <c r="B616" t="s">
        <v>1255</v>
      </c>
      <c r="C616" t="s">
        <v>813</v>
      </c>
      <c r="D616" t="s">
        <v>760</v>
      </c>
      <c r="E616" t="s">
        <v>24</v>
      </c>
      <c r="G616" t="s">
        <v>1402</v>
      </c>
      <c r="H616" t="s">
        <v>1401</v>
      </c>
      <c r="I616" t="str">
        <f t="shared" si="9"/>
        <v>Lauri Markkanen</v>
      </c>
    </row>
    <row r="617" spans="2:9" x14ac:dyDescent="0.3">
      <c r="B617" t="s">
        <v>1256</v>
      </c>
      <c r="C617" t="s">
        <v>798</v>
      </c>
      <c r="D617" t="s">
        <v>614</v>
      </c>
      <c r="E617" t="s">
        <v>24</v>
      </c>
      <c r="G617" t="s">
        <v>1676</v>
      </c>
      <c r="H617" t="s">
        <v>1861</v>
      </c>
      <c r="I617" t="str">
        <f t="shared" si="9"/>
        <v>Tyrese Martin</v>
      </c>
    </row>
    <row r="618" spans="2:9" x14ac:dyDescent="0.3">
      <c r="B618" t="s">
        <v>1161</v>
      </c>
      <c r="C618" t="s">
        <v>835</v>
      </c>
      <c r="D618" t="s">
        <v>629</v>
      </c>
      <c r="E618" t="s">
        <v>24</v>
      </c>
      <c r="G618" t="s">
        <v>1677</v>
      </c>
      <c r="H618" t="s">
        <v>2034</v>
      </c>
      <c r="I618" t="str">
        <f t="shared" si="9"/>
        <v>Kenyon Martin Jr.</v>
      </c>
    </row>
    <row r="619" spans="2:9" x14ac:dyDescent="0.3">
      <c r="B619" t="s">
        <v>1162</v>
      </c>
      <c r="C619" t="s">
        <v>885</v>
      </c>
      <c r="E619" t="s">
        <v>24</v>
      </c>
      <c r="G619" t="s">
        <v>1747</v>
      </c>
      <c r="H619" t="s">
        <v>1863</v>
      </c>
      <c r="I619" t="str">
        <f t="shared" si="9"/>
        <v>Jaden McDaniels</v>
      </c>
    </row>
    <row r="620" spans="2:9" x14ac:dyDescent="0.3">
      <c r="B620" t="s">
        <v>1257</v>
      </c>
      <c r="C620" t="s">
        <v>903</v>
      </c>
      <c r="D620" t="s">
        <v>681</v>
      </c>
      <c r="E620" t="s">
        <v>24</v>
      </c>
      <c r="G620" t="s">
        <v>1747</v>
      </c>
      <c r="H620" t="s">
        <v>1837</v>
      </c>
      <c r="I620" t="str">
        <f t="shared" si="9"/>
        <v>Jalen McDaniels</v>
      </c>
    </row>
    <row r="621" spans="2:9" x14ac:dyDescent="0.3">
      <c r="B621" t="s">
        <v>1258</v>
      </c>
      <c r="C621" t="s">
        <v>807</v>
      </c>
      <c r="D621" t="s">
        <v>712</v>
      </c>
      <c r="E621" t="s">
        <v>24</v>
      </c>
      <c r="G621" t="s">
        <v>1748</v>
      </c>
      <c r="H621" t="s">
        <v>2088</v>
      </c>
      <c r="I621" t="str">
        <f t="shared" si="9"/>
        <v>Chimezie Metu</v>
      </c>
    </row>
    <row r="622" spans="2:9" x14ac:dyDescent="0.3">
      <c r="B622" t="s">
        <v>1259</v>
      </c>
      <c r="C622" t="s">
        <v>844</v>
      </c>
      <c r="D622" t="s">
        <v>917</v>
      </c>
      <c r="E622" t="s">
        <v>24</v>
      </c>
      <c r="G622" t="s">
        <v>1680</v>
      </c>
      <c r="H622" t="s">
        <v>1391</v>
      </c>
      <c r="I622" t="str">
        <f t="shared" si="9"/>
        <v>Josh Minott</v>
      </c>
    </row>
    <row r="623" spans="2:9" x14ac:dyDescent="0.3">
      <c r="B623" t="s">
        <v>1165</v>
      </c>
      <c r="C623" t="s">
        <v>903</v>
      </c>
      <c r="D623" t="s">
        <v>686</v>
      </c>
      <c r="E623" t="s">
        <v>24</v>
      </c>
      <c r="G623" t="s">
        <v>1681</v>
      </c>
      <c r="H623" t="s">
        <v>1939</v>
      </c>
      <c r="I623" t="str">
        <f t="shared" si="9"/>
        <v>Evan Mobley</v>
      </c>
    </row>
    <row r="624" spans="2:9" x14ac:dyDescent="0.3">
      <c r="B624" t="s">
        <v>1260</v>
      </c>
      <c r="C624" t="s">
        <v>860</v>
      </c>
      <c r="D624" t="s">
        <v>917</v>
      </c>
      <c r="E624" t="s">
        <v>24</v>
      </c>
      <c r="G624" t="s">
        <v>1681</v>
      </c>
      <c r="H624" t="s">
        <v>1945</v>
      </c>
      <c r="I624" t="str">
        <f t="shared" si="9"/>
        <v>Isaiah Mobley</v>
      </c>
    </row>
    <row r="625" spans="2:9" x14ac:dyDescent="0.3">
      <c r="B625" t="s">
        <v>1166</v>
      </c>
      <c r="C625" t="s">
        <v>860</v>
      </c>
      <c r="D625" t="s">
        <v>917</v>
      </c>
      <c r="E625" t="s">
        <v>24</v>
      </c>
      <c r="G625" t="s">
        <v>1682</v>
      </c>
      <c r="H625" t="s">
        <v>2037</v>
      </c>
      <c r="I625" t="str">
        <f t="shared" si="9"/>
        <v>Chima Moneke</v>
      </c>
    </row>
    <row r="626" spans="2:9" x14ac:dyDescent="0.3">
      <c r="B626" t="s">
        <v>1167</v>
      </c>
      <c r="C626" t="s">
        <v>844</v>
      </c>
      <c r="D626" t="s">
        <v>1168</v>
      </c>
      <c r="E626" t="s">
        <v>24</v>
      </c>
      <c r="G626" t="s">
        <v>1683</v>
      </c>
      <c r="H626" t="s">
        <v>2038</v>
      </c>
      <c r="I626" t="str">
        <f t="shared" si="9"/>
        <v>Wendell Moore Jr.</v>
      </c>
    </row>
    <row r="627" spans="2:9" x14ac:dyDescent="0.3">
      <c r="B627" t="s">
        <v>1169</v>
      </c>
      <c r="C627" t="s">
        <v>903</v>
      </c>
      <c r="D627" t="s">
        <v>613</v>
      </c>
      <c r="E627" t="s">
        <v>24</v>
      </c>
      <c r="G627" t="s">
        <v>1505</v>
      </c>
      <c r="H627" t="s">
        <v>2089</v>
      </c>
      <c r="I627" t="str">
        <f t="shared" si="9"/>
        <v>Markieff Morris</v>
      </c>
    </row>
    <row r="628" spans="2:9" x14ac:dyDescent="0.3">
      <c r="B628" t="s">
        <v>1261</v>
      </c>
      <c r="C628" t="s">
        <v>889</v>
      </c>
      <c r="D628" t="s">
        <v>631</v>
      </c>
      <c r="E628" t="s">
        <v>24</v>
      </c>
      <c r="G628" t="s">
        <v>923</v>
      </c>
      <c r="I628" t="str">
        <f t="shared" si="9"/>
        <v xml:space="preserve"> N</v>
      </c>
    </row>
    <row r="629" spans="2:9" x14ac:dyDescent="0.3">
      <c r="B629" t="s">
        <v>923</v>
      </c>
      <c r="E629" t="s">
        <v>24</v>
      </c>
      <c r="G629" t="s">
        <v>796</v>
      </c>
      <c r="I629" t="str">
        <f t="shared" si="9"/>
        <v xml:space="preserve"> NAME</v>
      </c>
    </row>
    <row r="630" spans="2:9" x14ac:dyDescent="0.3">
      <c r="B630" t="s">
        <v>796</v>
      </c>
      <c r="C630" t="s">
        <v>531</v>
      </c>
      <c r="D630" t="s">
        <v>597</v>
      </c>
      <c r="E630" t="s">
        <v>24</v>
      </c>
      <c r="G630" t="s">
        <v>1749</v>
      </c>
      <c r="H630" t="s">
        <v>2090</v>
      </c>
      <c r="I630" t="str">
        <f t="shared" si="9"/>
        <v>Larry Nance Jr.</v>
      </c>
    </row>
    <row r="631" spans="2:9" x14ac:dyDescent="0.3">
      <c r="B631" t="s">
        <v>1262</v>
      </c>
      <c r="C631" t="s">
        <v>800</v>
      </c>
      <c r="D631" t="s">
        <v>739</v>
      </c>
      <c r="E631" t="s">
        <v>24</v>
      </c>
      <c r="G631" t="s">
        <v>1750</v>
      </c>
      <c r="H631" t="s">
        <v>2091</v>
      </c>
      <c r="I631" t="str">
        <f t="shared" si="9"/>
        <v>Zeke Nnaji</v>
      </c>
    </row>
    <row r="632" spans="2:9" x14ac:dyDescent="0.3">
      <c r="B632" t="s">
        <v>1263</v>
      </c>
      <c r="C632" t="s">
        <v>821</v>
      </c>
      <c r="D632" t="s">
        <v>614</v>
      </c>
      <c r="E632" t="s">
        <v>24</v>
      </c>
      <c r="G632" t="s">
        <v>1043</v>
      </c>
      <c r="I632" t="str">
        <f t="shared" si="9"/>
        <v xml:space="preserve"> O</v>
      </c>
    </row>
    <row r="633" spans="2:9" x14ac:dyDescent="0.3">
      <c r="B633" t="s">
        <v>1043</v>
      </c>
      <c r="E633" t="s">
        <v>24</v>
      </c>
      <c r="G633" t="s">
        <v>796</v>
      </c>
      <c r="I633" t="str">
        <f t="shared" si="9"/>
        <v xml:space="preserve"> NAME</v>
      </c>
    </row>
    <row r="634" spans="2:9" x14ac:dyDescent="0.3">
      <c r="B634" t="s">
        <v>796</v>
      </c>
      <c r="C634" t="s">
        <v>531</v>
      </c>
      <c r="D634" t="s">
        <v>597</v>
      </c>
      <c r="E634" t="s">
        <v>24</v>
      </c>
      <c r="G634" t="s">
        <v>1751</v>
      </c>
      <c r="H634" t="s">
        <v>2092</v>
      </c>
      <c r="I634" t="str">
        <f t="shared" si="9"/>
        <v>Royce O'Neale</v>
      </c>
    </row>
    <row r="635" spans="2:9" x14ac:dyDescent="0.3">
      <c r="B635" t="s">
        <v>1264</v>
      </c>
      <c r="C635" t="s">
        <v>889</v>
      </c>
      <c r="D635" t="s">
        <v>678</v>
      </c>
      <c r="E635" t="s">
        <v>24</v>
      </c>
      <c r="G635" t="s">
        <v>1752</v>
      </c>
      <c r="H635" t="s">
        <v>2093</v>
      </c>
      <c r="I635" t="str">
        <f t="shared" si="9"/>
        <v>Chuma Okeke</v>
      </c>
    </row>
    <row r="636" spans="2:9" x14ac:dyDescent="0.3">
      <c r="B636" t="s">
        <v>1265</v>
      </c>
      <c r="C636" t="s">
        <v>802</v>
      </c>
      <c r="D636" t="s">
        <v>669</v>
      </c>
      <c r="E636" t="s">
        <v>24</v>
      </c>
      <c r="G636" t="s">
        <v>1753</v>
      </c>
      <c r="H636" t="s">
        <v>2094</v>
      </c>
      <c r="I636" t="str">
        <f t="shared" si="9"/>
        <v>Onyeka Okongwu</v>
      </c>
    </row>
    <row r="637" spans="2:9" x14ac:dyDescent="0.3">
      <c r="B637" t="s">
        <v>1266</v>
      </c>
      <c r="C637" t="s">
        <v>835</v>
      </c>
      <c r="D637" t="s">
        <v>917</v>
      </c>
      <c r="E637" t="s">
        <v>24</v>
      </c>
      <c r="G637" t="s">
        <v>1398</v>
      </c>
      <c r="H637" t="s">
        <v>1397</v>
      </c>
      <c r="I637" t="str">
        <f t="shared" si="9"/>
        <v>Kelly Olynyk</v>
      </c>
    </row>
    <row r="638" spans="2:9" x14ac:dyDescent="0.3">
      <c r="B638" t="s">
        <v>1267</v>
      </c>
      <c r="C638" t="s">
        <v>798</v>
      </c>
      <c r="D638" t="s">
        <v>630</v>
      </c>
      <c r="E638" t="s">
        <v>24</v>
      </c>
      <c r="G638" t="s">
        <v>1691</v>
      </c>
      <c r="H638" t="s">
        <v>2042</v>
      </c>
      <c r="I638" t="str">
        <f t="shared" si="9"/>
        <v>Eugene Omoruyi</v>
      </c>
    </row>
    <row r="639" spans="2:9" x14ac:dyDescent="0.3">
      <c r="B639" t="s">
        <v>1178</v>
      </c>
      <c r="C639" t="s">
        <v>862</v>
      </c>
      <c r="D639" t="s">
        <v>644</v>
      </c>
      <c r="E639" t="s">
        <v>24</v>
      </c>
      <c r="G639" t="s">
        <v>504</v>
      </c>
      <c r="I639" t="str">
        <f t="shared" si="9"/>
        <v xml:space="preserve"> P</v>
      </c>
    </row>
    <row r="640" spans="2:9" x14ac:dyDescent="0.3">
      <c r="B640" t="s">
        <v>504</v>
      </c>
      <c r="E640" t="s">
        <v>24</v>
      </c>
      <c r="G640" t="s">
        <v>796</v>
      </c>
      <c r="I640" t="str">
        <f t="shared" si="9"/>
        <v xml:space="preserve"> NAME</v>
      </c>
    </row>
    <row r="641" spans="2:9" x14ac:dyDescent="0.3">
      <c r="B641" t="s">
        <v>796</v>
      </c>
      <c r="C641" t="s">
        <v>531</v>
      </c>
      <c r="D641" t="s">
        <v>597</v>
      </c>
      <c r="E641" t="s">
        <v>24</v>
      </c>
      <c r="G641" t="s">
        <v>1693</v>
      </c>
      <c r="H641" t="s">
        <v>2044</v>
      </c>
      <c r="I641" t="str">
        <f t="shared" si="9"/>
        <v>Aleksej Pokusevski</v>
      </c>
    </row>
    <row r="642" spans="2:9" x14ac:dyDescent="0.3">
      <c r="B642" t="s">
        <v>1180</v>
      </c>
      <c r="C642" t="s">
        <v>862</v>
      </c>
      <c r="E642" t="s">
        <v>24</v>
      </c>
      <c r="G642" t="s">
        <v>1694</v>
      </c>
      <c r="H642" t="s">
        <v>2046</v>
      </c>
      <c r="I642" t="str">
        <f t="shared" si="9"/>
        <v>Bobby Portis</v>
      </c>
    </row>
    <row r="643" spans="2:9" x14ac:dyDescent="0.3">
      <c r="B643" t="s">
        <v>1183</v>
      </c>
      <c r="C643" t="s">
        <v>813</v>
      </c>
      <c r="D643" t="s">
        <v>642</v>
      </c>
      <c r="E643" t="s">
        <v>24</v>
      </c>
      <c r="G643" t="s">
        <v>1754</v>
      </c>
      <c r="H643" t="s">
        <v>2095</v>
      </c>
      <c r="I643" t="str">
        <f t="shared" si="9"/>
        <v>Taurean Prince</v>
      </c>
    </row>
    <row r="644" spans="2:9" x14ac:dyDescent="0.3">
      <c r="B644" t="s">
        <v>1268</v>
      </c>
      <c r="C644" t="s">
        <v>903</v>
      </c>
      <c r="D644" t="s">
        <v>678</v>
      </c>
      <c r="E644" t="s">
        <v>24</v>
      </c>
      <c r="G644" t="s">
        <v>505</v>
      </c>
      <c r="I644" t="str">
        <f t="shared" ref="I644:I707" si="10">H644 &amp; " " &amp;  G644</f>
        <v xml:space="preserve"> R</v>
      </c>
    </row>
    <row r="645" spans="2:9" x14ac:dyDescent="0.3">
      <c r="B645" t="s">
        <v>505</v>
      </c>
      <c r="E645" t="s">
        <v>24</v>
      </c>
      <c r="G645" t="s">
        <v>796</v>
      </c>
      <c r="I645" t="str">
        <f t="shared" si="10"/>
        <v xml:space="preserve"> NAME</v>
      </c>
    </row>
    <row r="646" spans="2:9" x14ac:dyDescent="0.3">
      <c r="B646" t="s">
        <v>796</v>
      </c>
      <c r="C646" t="s">
        <v>531</v>
      </c>
      <c r="D646" t="s">
        <v>597</v>
      </c>
      <c r="E646" t="s">
        <v>24</v>
      </c>
      <c r="G646" t="s">
        <v>1755</v>
      </c>
      <c r="H646" t="s">
        <v>2096</v>
      </c>
      <c r="I646" t="str">
        <f t="shared" si="10"/>
        <v>Julius Randle</v>
      </c>
    </row>
    <row r="647" spans="2:9" x14ac:dyDescent="0.3">
      <c r="B647" t="s">
        <v>1269</v>
      </c>
      <c r="C647" t="s">
        <v>804</v>
      </c>
      <c r="D647" t="s">
        <v>632</v>
      </c>
      <c r="E647" t="s">
        <v>24</v>
      </c>
      <c r="G647" t="s">
        <v>1756</v>
      </c>
      <c r="H647" t="s">
        <v>2097</v>
      </c>
      <c r="I647" t="str">
        <f t="shared" si="10"/>
        <v>Jeremiah Robinson-Earl</v>
      </c>
    </row>
    <row r="648" spans="2:9" x14ac:dyDescent="0.3">
      <c r="B648" t="s">
        <v>1270</v>
      </c>
      <c r="C648" t="s">
        <v>862</v>
      </c>
      <c r="D648" t="s">
        <v>691</v>
      </c>
      <c r="E648" t="s">
        <v>24</v>
      </c>
      <c r="G648" t="s">
        <v>1757</v>
      </c>
      <c r="H648" t="s">
        <v>1945</v>
      </c>
      <c r="I648" t="str">
        <f t="shared" si="10"/>
        <v>Isaiah Roby</v>
      </c>
    </row>
    <row r="649" spans="2:9" x14ac:dyDescent="0.3">
      <c r="B649" t="s">
        <v>1271</v>
      </c>
      <c r="C649" t="s">
        <v>819</v>
      </c>
      <c r="D649" t="s">
        <v>650</v>
      </c>
      <c r="E649" t="s">
        <v>24</v>
      </c>
      <c r="G649" t="s">
        <v>1697</v>
      </c>
      <c r="H649" t="s">
        <v>2048</v>
      </c>
      <c r="I649" t="str">
        <f t="shared" si="10"/>
        <v>Matt Ryan</v>
      </c>
    </row>
    <row r="650" spans="2:9" x14ac:dyDescent="0.3">
      <c r="B650" t="s">
        <v>1187</v>
      </c>
      <c r="C650" t="s">
        <v>815</v>
      </c>
      <c r="D650" t="s">
        <v>1188</v>
      </c>
      <c r="E650" t="s">
        <v>24</v>
      </c>
      <c r="G650" t="s">
        <v>940</v>
      </c>
      <c r="I650" t="str">
        <f t="shared" si="10"/>
        <v xml:space="preserve"> S</v>
      </c>
    </row>
    <row r="651" spans="2:9" x14ac:dyDescent="0.3">
      <c r="B651" t="s">
        <v>940</v>
      </c>
      <c r="E651" t="s">
        <v>24</v>
      </c>
      <c r="G651" t="s">
        <v>796</v>
      </c>
      <c r="I651" t="str">
        <f t="shared" si="10"/>
        <v xml:space="preserve"> NAME</v>
      </c>
    </row>
    <row r="652" spans="2:9" x14ac:dyDescent="0.3">
      <c r="B652" t="s">
        <v>796</v>
      </c>
      <c r="C652" t="s">
        <v>531</v>
      </c>
      <c r="D652" t="s">
        <v>597</v>
      </c>
      <c r="E652" t="s">
        <v>24</v>
      </c>
      <c r="G652" t="s">
        <v>1758</v>
      </c>
      <c r="H652" t="s">
        <v>2098</v>
      </c>
      <c r="I652" t="str">
        <f t="shared" si="10"/>
        <v>Domantas Sabonis</v>
      </c>
    </row>
    <row r="653" spans="2:9" x14ac:dyDescent="0.3">
      <c r="B653" t="s">
        <v>1272</v>
      </c>
      <c r="C653" t="s">
        <v>844</v>
      </c>
      <c r="D653" t="s">
        <v>630</v>
      </c>
      <c r="E653" t="s">
        <v>24</v>
      </c>
      <c r="G653" t="s">
        <v>1759</v>
      </c>
      <c r="H653" t="s">
        <v>2099</v>
      </c>
      <c r="I653" t="str">
        <f t="shared" si="10"/>
        <v>Dario Saric</v>
      </c>
    </row>
    <row r="654" spans="2:9" x14ac:dyDescent="0.3">
      <c r="B654" t="s">
        <v>1273</v>
      </c>
      <c r="C654" t="s">
        <v>929</v>
      </c>
      <c r="E654" t="s">
        <v>24</v>
      </c>
      <c r="G654" t="s">
        <v>1698</v>
      </c>
      <c r="H654" t="s">
        <v>1389</v>
      </c>
      <c r="I654" t="str">
        <f t="shared" si="10"/>
        <v>Jordan Schakel</v>
      </c>
    </row>
    <row r="655" spans="2:9" x14ac:dyDescent="0.3">
      <c r="B655" t="s">
        <v>1189</v>
      </c>
      <c r="C655" t="s">
        <v>842</v>
      </c>
      <c r="D655" t="s">
        <v>712</v>
      </c>
      <c r="E655" t="s">
        <v>24</v>
      </c>
      <c r="G655" t="s">
        <v>1760</v>
      </c>
      <c r="H655" t="s">
        <v>2100</v>
      </c>
      <c r="I655" t="str">
        <f t="shared" si="10"/>
        <v>Pascal Siakam</v>
      </c>
    </row>
    <row r="656" spans="2:9" x14ac:dyDescent="0.3">
      <c r="B656" t="s">
        <v>1274</v>
      </c>
      <c r="C656" t="s">
        <v>811</v>
      </c>
      <c r="D656" t="s">
        <v>751</v>
      </c>
      <c r="E656" t="s">
        <v>24</v>
      </c>
      <c r="G656" t="s">
        <v>1526</v>
      </c>
      <c r="H656" t="s">
        <v>1837</v>
      </c>
      <c r="I656" t="str">
        <f t="shared" si="10"/>
        <v>Jalen Smith</v>
      </c>
    </row>
    <row r="657" spans="2:9" x14ac:dyDescent="0.3">
      <c r="B657" t="s">
        <v>1275</v>
      </c>
      <c r="C657" t="s">
        <v>870</v>
      </c>
      <c r="D657" t="s">
        <v>617</v>
      </c>
      <c r="E657" t="s">
        <v>24</v>
      </c>
      <c r="G657" t="s">
        <v>1527</v>
      </c>
      <c r="H657" t="s">
        <v>1382</v>
      </c>
      <c r="I657" t="str">
        <f t="shared" si="10"/>
        <v>Jabari Smith Jr.</v>
      </c>
    </row>
    <row r="658" spans="2:9" x14ac:dyDescent="0.3">
      <c r="B658" t="s">
        <v>1276</v>
      </c>
      <c r="C658" t="s">
        <v>885</v>
      </c>
      <c r="D658" t="s">
        <v>669</v>
      </c>
      <c r="E658" t="s">
        <v>24</v>
      </c>
      <c r="G658" t="s">
        <v>1700</v>
      </c>
      <c r="H658" t="s">
        <v>2050</v>
      </c>
      <c r="I658" t="str">
        <f t="shared" si="10"/>
        <v>Jeremy Sochan</v>
      </c>
    </row>
    <row r="659" spans="2:9" x14ac:dyDescent="0.3">
      <c r="B659" t="s">
        <v>1191</v>
      </c>
      <c r="C659" t="s">
        <v>819</v>
      </c>
      <c r="D659" t="s">
        <v>678</v>
      </c>
      <c r="E659" t="s">
        <v>24</v>
      </c>
      <c r="G659" t="s">
        <v>1701</v>
      </c>
      <c r="H659" t="s">
        <v>2051</v>
      </c>
      <c r="I659" t="str">
        <f t="shared" si="10"/>
        <v>Lamar Stevens</v>
      </c>
    </row>
    <row r="660" spans="2:9" x14ac:dyDescent="0.3">
      <c r="B660" t="s">
        <v>1192</v>
      </c>
      <c r="C660" t="s">
        <v>860</v>
      </c>
      <c r="D660" t="s">
        <v>738</v>
      </c>
      <c r="E660" t="s">
        <v>24</v>
      </c>
      <c r="G660" t="s">
        <v>1702</v>
      </c>
      <c r="H660" t="s">
        <v>1827</v>
      </c>
      <c r="I660" t="str">
        <f t="shared" si="10"/>
        <v>Cole Swider</v>
      </c>
    </row>
    <row r="661" spans="2:9" x14ac:dyDescent="0.3">
      <c r="B661" t="s">
        <v>1193</v>
      </c>
      <c r="C661" t="s">
        <v>815</v>
      </c>
      <c r="D661" t="s">
        <v>652</v>
      </c>
      <c r="E661" t="s">
        <v>24</v>
      </c>
      <c r="G661" t="s">
        <v>952</v>
      </c>
      <c r="I661" t="str">
        <f t="shared" si="10"/>
        <v xml:space="preserve"> T</v>
      </c>
    </row>
    <row r="662" spans="2:9" x14ac:dyDescent="0.3">
      <c r="B662" t="s">
        <v>952</v>
      </c>
      <c r="E662" t="s">
        <v>24</v>
      </c>
      <c r="G662" t="s">
        <v>796</v>
      </c>
      <c r="I662" t="str">
        <f t="shared" si="10"/>
        <v xml:space="preserve"> NAME</v>
      </c>
    </row>
    <row r="663" spans="2:9" x14ac:dyDescent="0.3">
      <c r="B663" t="s">
        <v>796</v>
      </c>
      <c r="C663" t="s">
        <v>531</v>
      </c>
      <c r="D663" t="s">
        <v>597</v>
      </c>
      <c r="E663" t="s">
        <v>24</v>
      </c>
      <c r="G663" t="s">
        <v>1761</v>
      </c>
      <c r="H663" t="s">
        <v>2101</v>
      </c>
      <c r="I663" t="str">
        <f t="shared" si="10"/>
        <v>JT Thor</v>
      </c>
    </row>
    <row r="664" spans="2:9" x14ac:dyDescent="0.3">
      <c r="B664" t="s">
        <v>1277</v>
      </c>
      <c r="C664" t="s">
        <v>807</v>
      </c>
      <c r="D664" t="s">
        <v>669</v>
      </c>
      <c r="E664" t="s">
        <v>24</v>
      </c>
      <c r="G664" t="s">
        <v>1762</v>
      </c>
      <c r="H664" t="s">
        <v>1945</v>
      </c>
      <c r="I664" t="str">
        <f t="shared" si="10"/>
        <v>Isaiah Todd</v>
      </c>
    </row>
    <row r="665" spans="2:9" x14ac:dyDescent="0.3">
      <c r="B665" t="s">
        <v>1278</v>
      </c>
      <c r="C665" t="s">
        <v>842</v>
      </c>
      <c r="E665" t="s">
        <v>24</v>
      </c>
      <c r="G665" t="s">
        <v>1763</v>
      </c>
      <c r="H665" t="s">
        <v>2102</v>
      </c>
      <c r="I665" t="str">
        <f t="shared" si="10"/>
        <v>Obi Toppin</v>
      </c>
    </row>
    <row r="666" spans="2:9" x14ac:dyDescent="0.3">
      <c r="B666" t="s">
        <v>1279</v>
      </c>
      <c r="C666" t="s">
        <v>804</v>
      </c>
      <c r="D666" t="s">
        <v>749</v>
      </c>
      <c r="E666" t="s">
        <v>24</v>
      </c>
      <c r="G666" t="s">
        <v>1764</v>
      </c>
      <c r="H666" t="s">
        <v>2103</v>
      </c>
      <c r="I666" t="str">
        <f t="shared" si="10"/>
        <v>P.J. Tucker</v>
      </c>
    </row>
    <row r="667" spans="2:9" x14ac:dyDescent="0.3">
      <c r="B667" t="s">
        <v>1280</v>
      </c>
      <c r="C667" t="s">
        <v>911</v>
      </c>
      <c r="D667" t="s">
        <v>672</v>
      </c>
      <c r="E667" t="s">
        <v>24</v>
      </c>
      <c r="G667" t="s">
        <v>954</v>
      </c>
      <c r="I667" t="str">
        <f t="shared" si="10"/>
        <v xml:space="preserve"> V</v>
      </c>
    </row>
    <row r="668" spans="2:9" x14ac:dyDescent="0.3">
      <c r="B668" t="s">
        <v>954</v>
      </c>
      <c r="E668" t="s">
        <v>24</v>
      </c>
      <c r="G668" t="s">
        <v>796</v>
      </c>
      <c r="I668" t="str">
        <f t="shared" si="10"/>
        <v xml:space="preserve"> NAME</v>
      </c>
    </row>
    <row r="669" spans="2:9" x14ac:dyDescent="0.3">
      <c r="B669" t="s">
        <v>796</v>
      </c>
      <c r="C669" t="s">
        <v>531</v>
      </c>
      <c r="D669" t="s">
        <v>597</v>
      </c>
      <c r="E669" t="s">
        <v>24</v>
      </c>
      <c r="G669" t="s">
        <v>616</v>
      </c>
      <c r="H669" t="s">
        <v>1384</v>
      </c>
      <c r="I669" t="str">
        <f t="shared" si="10"/>
        <v>Jarred Vanderbilt</v>
      </c>
    </row>
    <row r="670" spans="2:9" x14ac:dyDescent="0.3">
      <c r="B670" t="s">
        <v>1281</v>
      </c>
      <c r="C670" t="s">
        <v>798</v>
      </c>
      <c r="D670" t="s">
        <v>632</v>
      </c>
      <c r="E670" t="s">
        <v>24</v>
      </c>
      <c r="G670" t="s">
        <v>1765</v>
      </c>
      <c r="H670" t="s">
        <v>2104</v>
      </c>
      <c r="I670" t="str">
        <f t="shared" si="10"/>
        <v>Noah Vonleh</v>
      </c>
    </row>
    <row r="671" spans="2:9" x14ac:dyDescent="0.3">
      <c r="B671" t="s">
        <v>1282</v>
      </c>
      <c r="C671" t="s">
        <v>823</v>
      </c>
      <c r="D671" t="s">
        <v>696</v>
      </c>
      <c r="E671" t="s">
        <v>24</v>
      </c>
      <c r="G671" t="s">
        <v>4</v>
      </c>
      <c r="I671" t="str">
        <f t="shared" si="10"/>
        <v xml:space="preserve"> W</v>
      </c>
    </row>
    <row r="672" spans="2:9" x14ac:dyDescent="0.3">
      <c r="B672" t="s">
        <v>4</v>
      </c>
      <c r="E672" t="s">
        <v>24</v>
      </c>
      <c r="G672" t="s">
        <v>796</v>
      </c>
      <c r="I672" t="str">
        <f t="shared" si="10"/>
        <v xml:space="preserve"> NAME</v>
      </c>
    </row>
    <row r="673" spans="2:9" x14ac:dyDescent="0.3">
      <c r="B673" t="s">
        <v>796</v>
      </c>
      <c r="C673" t="s">
        <v>531</v>
      </c>
      <c r="D673" t="s">
        <v>597</v>
      </c>
      <c r="E673" t="s">
        <v>24</v>
      </c>
      <c r="G673" t="s">
        <v>1766</v>
      </c>
      <c r="H673" t="s">
        <v>2105</v>
      </c>
      <c r="I673" t="str">
        <f t="shared" si="10"/>
        <v>Dean Wade</v>
      </c>
    </row>
    <row r="674" spans="2:9" x14ac:dyDescent="0.3">
      <c r="B674" t="s">
        <v>1283</v>
      </c>
      <c r="C674" t="s">
        <v>860</v>
      </c>
      <c r="D674" t="s">
        <v>680</v>
      </c>
      <c r="E674" t="s">
        <v>24</v>
      </c>
      <c r="G674" t="s">
        <v>1709</v>
      </c>
      <c r="H674" t="s">
        <v>1907</v>
      </c>
      <c r="I674" t="str">
        <f t="shared" si="10"/>
        <v>Ish Wainright</v>
      </c>
    </row>
    <row r="675" spans="2:9" x14ac:dyDescent="0.3">
      <c r="B675" t="s">
        <v>1200</v>
      </c>
      <c r="C675" t="s">
        <v>929</v>
      </c>
      <c r="D675" t="s">
        <v>678</v>
      </c>
      <c r="E675" t="s">
        <v>24</v>
      </c>
      <c r="G675" t="s">
        <v>1383</v>
      </c>
      <c r="H675" t="s">
        <v>1382</v>
      </c>
      <c r="I675" t="str">
        <f t="shared" si="10"/>
        <v>Jabari Walker</v>
      </c>
    </row>
    <row r="676" spans="2:9" x14ac:dyDescent="0.3">
      <c r="B676" t="s">
        <v>1201</v>
      </c>
      <c r="C676" t="s">
        <v>906</v>
      </c>
      <c r="D676" t="s">
        <v>622</v>
      </c>
      <c r="E676" t="s">
        <v>24</v>
      </c>
      <c r="G676" t="s">
        <v>681</v>
      </c>
      <c r="H676" t="s">
        <v>2103</v>
      </c>
      <c r="I676" t="str">
        <f t="shared" si="10"/>
        <v>P.J. Washington</v>
      </c>
    </row>
    <row r="677" spans="2:9" x14ac:dyDescent="0.3">
      <c r="B677" t="s">
        <v>1284</v>
      </c>
      <c r="C677" t="s">
        <v>807</v>
      </c>
      <c r="D677" t="s">
        <v>632</v>
      </c>
      <c r="E677" t="s">
        <v>24</v>
      </c>
      <c r="G677" t="s">
        <v>1712</v>
      </c>
      <c r="H677" t="s">
        <v>2058</v>
      </c>
      <c r="I677" t="str">
        <f t="shared" si="10"/>
        <v>Lindy Waters III</v>
      </c>
    </row>
    <row r="678" spans="2:9" x14ac:dyDescent="0.3">
      <c r="B678" t="s">
        <v>1204</v>
      </c>
      <c r="C678" t="s">
        <v>862</v>
      </c>
      <c r="D678" t="s">
        <v>655</v>
      </c>
      <c r="E678" t="s">
        <v>24</v>
      </c>
      <c r="G678" t="s">
        <v>1426</v>
      </c>
      <c r="H678" t="s">
        <v>1425</v>
      </c>
      <c r="I678" t="str">
        <f t="shared" si="10"/>
        <v>Trendon Watford</v>
      </c>
    </row>
    <row r="679" spans="2:9" x14ac:dyDescent="0.3">
      <c r="B679" t="s">
        <v>1285</v>
      </c>
      <c r="C679" t="s">
        <v>906</v>
      </c>
      <c r="D679" t="s">
        <v>946</v>
      </c>
      <c r="E679" t="s">
        <v>24</v>
      </c>
      <c r="G679" t="s">
        <v>1713</v>
      </c>
      <c r="H679" t="s">
        <v>2059</v>
      </c>
      <c r="I679" t="str">
        <f t="shared" si="10"/>
        <v>Peyton Watson</v>
      </c>
    </row>
    <row r="680" spans="2:9" x14ac:dyDescent="0.3">
      <c r="B680" t="s">
        <v>1205</v>
      </c>
      <c r="C680" t="s">
        <v>821</v>
      </c>
      <c r="D680" t="s">
        <v>615</v>
      </c>
      <c r="E680" t="s">
        <v>24</v>
      </c>
      <c r="G680" t="s">
        <v>1537</v>
      </c>
      <c r="H680" t="s">
        <v>2060</v>
      </c>
      <c r="I680" t="str">
        <f t="shared" si="10"/>
        <v>Jack White</v>
      </c>
    </row>
    <row r="681" spans="2:9" x14ac:dyDescent="0.3">
      <c r="B681" t="s">
        <v>1206</v>
      </c>
      <c r="C681" t="s">
        <v>821</v>
      </c>
      <c r="D681" t="s">
        <v>613</v>
      </c>
      <c r="E681" t="s">
        <v>24</v>
      </c>
      <c r="G681" t="s">
        <v>1538</v>
      </c>
      <c r="H681" t="s">
        <v>1386</v>
      </c>
      <c r="I681" t="str">
        <f t="shared" si="10"/>
        <v>Grant Williams</v>
      </c>
    </row>
    <row r="682" spans="2:9" x14ac:dyDescent="0.3">
      <c r="B682" t="s">
        <v>1286</v>
      </c>
      <c r="C682" t="s">
        <v>823</v>
      </c>
      <c r="D682" t="s">
        <v>618</v>
      </c>
      <c r="E682" t="s">
        <v>24</v>
      </c>
      <c r="G682" t="s">
        <v>1538</v>
      </c>
      <c r="H682" t="s">
        <v>1837</v>
      </c>
      <c r="I682" t="str">
        <f t="shared" si="10"/>
        <v>Jalen Williams</v>
      </c>
    </row>
    <row r="683" spans="2:9" x14ac:dyDescent="0.3">
      <c r="B683" t="s">
        <v>1208</v>
      </c>
      <c r="C683" t="s">
        <v>862</v>
      </c>
      <c r="D683" t="s">
        <v>713</v>
      </c>
      <c r="E683" t="s">
        <v>24</v>
      </c>
      <c r="G683" t="s">
        <v>1538</v>
      </c>
      <c r="H683" t="s">
        <v>2061</v>
      </c>
      <c r="I683" t="str">
        <f t="shared" si="10"/>
        <v>Jaylin Williams</v>
      </c>
    </row>
    <row r="684" spans="2:9" x14ac:dyDescent="0.3">
      <c r="B684" t="s">
        <v>1209</v>
      </c>
      <c r="C684" t="s">
        <v>862</v>
      </c>
      <c r="D684" t="s">
        <v>642</v>
      </c>
      <c r="E684" t="s">
        <v>24</v>
      </c>
      <c r="G684" t="s">
        <v>1538</v>
      </c>
      <c r="H684" t="s">
        <v>1832</v>
      </c>
      <c r="I684" t="str">
        <f t="shared" si="10"/>
        <v>Patrick Williams</v>
      </c>
    </row>
    <row r="685" spans="2:9" x14ac:dyDescent="0.3">
      <c r="B685" t="s">
        <v>1287</v>
      </c>
      <c r="C685" t="s">
        <v>809</v>
      </c>
      <c r="D685" t="s">
        <v>688</v>
      </c>
      <c r="E685" t="s">
        <v>24</v>
      </c>
      <c r="G685" t="s">
        <v>1714</v>
      </c>
      <c r="H685" t="s">
        <v>2063</v>
      </c>
      <c r="I685" t="str">
        <f t="shared" si="10"/>
        <v>Vince Williams Jr.</v>
      </c>
    </row>
    <row r="686" spans="2:9" x14ac:dyDescent="0.3">
      <c r="B686" t="s">
        <v>1211</v>
      </c>
      <c r="C686" t="s">
        <v>830</v>
      </c>
      <c r="D686" t="s">
        <v>646</v>
      </c>
      <c r="E686" t="s">
        <v>24</v>
      </c>
      <c r="G686" t="s">
        <v>1767</v>
      </c>
      <c r="H686" t="s">
        <v>2106</v>
      </c>
      <c r="I686" t="str">
        <f t="shared" si="10"/>
        <v>Zion Williamson</v>
      </c>
    </row>
    <row r="687" spans="2:9" x14ac:dyDescent="0.3">
      <c r="B687" t="s">
        <v>1288</v>
      </c>
      <c r="C687" t="s">
        <v>800</v>
      </c>
      <c r="D687" t="s">
        <v>613</v>
      </c>
      <c r="E687" t="s">
        <v>24</v>
      </c>
      <c r="G687" t="s">
        <v>1394</v>
      </c>
      <c r="H687" t="s">
        <v>1393</v>
      </c>
      <c r="I687" t="str">
        <f t="shared" si="10"/>
        <v>Justise Winslow</v>
      </c>
    </row>
    <row r="688" spans="2:9" x14ac:dyDescent="0.3">
      <c r="B688" t="s">
        <v>1289</v>
      </c>
      <c r="C688" t="s">
        <v>906</v>
      </c>
      <c r="D688" t="s">
        <v>613</v>
      </c>
      <c r="E688" t="s">
        <v>24</v>
      </c>
      <c r="G688" t="s">
        <v>968</v>
      </c>
      <c r="I688" t="str">
        <f t="shared" si="10"/>
        <v xml:space="preserve"> Y</v>
      </c>
    </row>
    <row r="689" spans="2:9" x14ac:dyDescent="0.3">
      <c r="B689" t="s">
        <v>968</v>
      </c>
      <c r="E689" t="s">
        <v>24</v>
      </c>
      <c r="G689" t="s">
        <v>796</v>
      </c>
      <c r="I689" t="str">
        <f t="shared" si="10"/>
        <v xml:space="preserve"> NAME</v>
      </c>
    </row>
    <row r="690" spans="2:9" x14ac:dyDescent="0.3">
      <c r="B690" t="s">
        <v>796</v>
      </c>
      <c r="C690" t="s">
        <v>531</v>
      </c>
      <c r="D690" t="s">
        <v>597</v>
      </c>
      <c r="E690" t="s">
        <v>24</v>
      </c>
      <c r="G690" t="s">
        <v>1540</v>
      </c>
      <c r="H690" t="s">
        <v>2107</v>
      </c>
      <c r="I690" t="str">
        <f t="shared" si="10"/>
        <v>Thaddeus Young</v>
      </c>
    </row>
    <row r="691" spans="2:9" x14ac:dyDescent="0.3">
      <c r="B691" t="s">
        <v>1290</v>
      </c>
      <c r="C691" t="s">
        <v>811</v>
      </c>
      <c r="D691" t="s">
        <v>729</v>
      </c>
      <c r="E691" t="s">
        <v>24</v>
      </c>
      <c r="G691" t="s">
        <v>506</v>
      </c>
      <c r="I691" t="str">
        <f t="shared" si="10"/>
        <v xml:space="preserve"> A</v>
      </c>
    </row>
    <row r="692" spans="2:9" x14ac:dyDescent="0.3">
      <c r="B692" t="s">
        <v>506</v>
      </c>
      <c r="E692" t="s">
        <v>825</v>
      </c>
      <c r="G692" t="s">
        <v>796</v>
      </c>
      <c r="I692" t="str">
        <f t="shared" si="10"/>
        <v xml:space="preserve"> NAME</v>
      </c>
    </row>
    <row r="693" spans="2:9" x14ac:dyDescent="0.3">
      <c r="B693" t="s">
        <v>796</v>
      </c>
      <c r="C693" t="s">
        <v>531</v>
      </c>
      <c r="D693" t="s">
        <v>597</v>
      </c>
      <c r="E693" t="s">
        <v>825</v>
      </c>
      <c r="G693" t="s">
        <v>1768</v>
      </c>
      <c r="H693" t="s">
        <v>2108</v>
      </c>
      <c r="I693" t="str">
        <f t="shared" si="10"/>
        <v>Steven Adams</v>
      </c>
    </row>
    <row r="694" spans="2:9" x14ac:dyDescent="0.3">
      <c r="B694" t="s">
        <v>1291</v>
      </c>
      <c r="C694" t="s">
        <v>830</v>
      </c>
      <c r="D694" t="s">
        <v>731</v>
      </c>
      <c r="E694" t="s">
        <v>825</v>
      </c>
      <c r="G694" t="s">
        <v>1769</v>
      </c>
      <c r="H694" t="s">
        <v>2109</v>
      </c>
      <c r="I694" t="str">
        <f t="shared" si="10"/>
        <v>Bam Adebayo</v>
      </c>
    </row>
    <row r="695" spans="2:9" x14ac:dyDescent="0.3">
      <c r="B695" t="s">
        <v>1292</v>
      </c>
      <c r="C695" t="s">
        <v>879</v>
      </c>
      <c r="D695" t="s">
        <v>632</v>
      </c>
      <c r="E695" t="s">
        <v>825</v>
      </c>
      <c r="G695" t="s">
        <v>1541</v>
      </c>
      <c r="H695" t="s">
        <v>1842</v>
      </c>
      <c r="I695" t="str">
        <f t="shared" si="10"/>
        <v>Jarrett Allen</v>
      </c>
    </row>
    <row r="696" spans="2:9" x14ac:dyDescent="0.3">
      <c r="B696" t="s">
        <v>1293</v>
      </c>
      <c r="C696" t="s">
        <v>860</v>
      </c>
      <c r="D696" t="s">
        <v>672</v>
      </c>
      <c r="E696" t="s">
        <v>825</v>
      </c>
      <c r="G696" t="s">
        <v>1770</v>
      </c>
      <c r="H696" t="s">
        <v>2110</v>
      </c>
      <c r="I696" t="str">
        <f t="shared" si="10"/>
        <v>Deandre Ayton</v>
      </c>
    </row>
    <row r="697" spans="2:9" x14ac:dyDescent="0.3">
      <c r="B697" t="s">
        <v>1294</v>
      </c>
      <c r="C697" t="s">
        <v>929</v>
      </c>
      <c r="D697" t="s">
        <v>614</v>
      </c>
      <c r="E697" t="s">
        <v>825</v>
      </c>
      <c r="G697" t="s">
        <v>1428</v>
      </c>
      <c r="H697" t="s">
        <v>1427</v>
      </c>
      <c r="I697" t="str">
        <f t="shared" si="10"/>
        <v>Udoka Azubuike</v>
      </c>
    </row>
    <row r="698" spans="2:9" x14ac:dyDescent="0.3">
      <c r="B698" t="s">
        <v>1295</v>
      </c>
      <c r="C698" t="s">
        <v>798</v>
      </c>
      <c r="D698" t="s">
        <v>631</v>
      </c>
      <c r="E698" t="s">
        <v>825</v>
      </c>
      <c r="G698" t="s">
        <v>805</v>
      </c>
      <c r="I698" t="str">
        <f t="shared" si="10"/>
        <v xml:space="preserve"> B</v>
      </c>
    </row>
    <row r="699" spans="2:9" x14ac:dyDescent="0.3">
      <c r="B699" t="s">
        <v>805</v>
      </c>
      <c r="E699" t="s">
        <v>825</v>
      </c>
      <c r="G699" t="s">
        <v>796</v>
      </c>
      <c r="I699" t="str">
        <f t="shared" si="10"/>
        <v xml:space="preserve"> NAME</v>
      </c>
    </row>
    <row r="700" spans="2:9" x14ac:dyDescent="0.3">
      <c r="B700" t="s">
        <v>796</v>
      </c>
      <c r="C700" t="s">
        <v>531</v>
      </c>
      <c r="D700" t="s">
        <v>597</v>
      </c>
      <c r="E700" t="s">
        <v>825</v>
      </c>
      <c r="G700" t="s">
        <v>1771</v>
      </c>
      <c r="H700" t="s">
        <v>2111</v>
      </c>
      <c r="I700" t="str">
        <f t="shared" si="10"/>
        <v>Mo Bamba</v>
      </c>
    </row>
    <row r="701" spans="2:9" x14ac:dyDescent="0.3">
      <c r="B701" t="s">
        <v>1296</v>
      </c>
      <c r="C701" t="s">
        <v>802</v>
      </c>
      <c r="D701" t="s">
        <v>672</v>
      </c>
      <c r="E701" t="s">
        <v>825</v>
      </c>
      <c r="G701" t="s">
        <v>1772</v>
      </c>
      <c r="H701" t="s">
        <v>2112</v>
      </c>
      <c r="I701" t="str">
        <f t="shared" si="10"/>
        <v>Charles Bassey</v>
      </c>
    </row>
    <row r="702" spans="2:9" x14ac:dyDescent="0.3">
      <c r="B702" t="s">
        <v>1297</v>
      </c>
      <c r="C702" t="s">
        <v>819</v>
      </c>
      <c r="D702" t="s">
        <v>661</v>
      </c>
      <c r="E702" t="s">
        <v>825</v>
      </c>
      <c r="G702" t="s">
        <v>1773</v>
      </c>
      <c r="H702" t="s">
        <v>2113</v>
      </c>
      <c r="I702" t="str">
        <f t="shared" si="10"/>
        <v>Khem Birch</v>
      </c>
    </row>
    <row r="703" spans="2:9" x14ac:dyDescent="0.3">
      <c r="B703" t="s">
        <v>1298</v>
      </c>
      <c r="C703" t="s">
        <v>811</v>
      </c>
      <c r="D703" t="s">
        <v>668</v>
      </c>
      <c r="E703" t="s">
        <v>825</v>
      </c>
      <c r="G703" t="s">
        <v>1774</v>
      </c>
      <c r="H703" t="s">
        <v>2114</v>
      </c>
      <c r="I703" t="str">
        <f t="shared" si="10"/>
        <v>Goga Bitadze</v>
      </c>
    </row>
    <row r="704" spans="2:9" x14ac:dyDescent="0.3">
      <c r="B704" t="s">
        <v>1299</v>
      </c>
      <c r="C704" t="s">
        <v>870</v>
      </c>
      <c r="E704" t="s">
        <v>825</v>
      </c>
      <c r="G704" t="s">
        <v>1775</v>
      </c>
      <c r="H704" t="s">
        <v>2115</v>
      </c>
      <c r="I704" t="str">
        <f t="shared" si="10"/>
        <v>Bismack Biyombo</v>
      </c>
    </row>
    <row r="705" spans="2:9" x14ac:dyDescent="0.3">
      <c r="B705" t="s">
        <v>1300</v>
      </c>
      <c r="C705" t="s">
        <v>929</v>
      </c>
      <c r="E705" t="s">
        <v>825</v>
      </c>
      <c r="G705" t="s">
        <v>1776</v>
      </c>
      <c r="H705" t="s">
        <v>1776</v>
      </c>
      <c r="I705" t="str">
        <f t="shared" si="10"/>
        <v>Bol Bol</v>
      </c>
    </row>
    <row r="706" spans="2:9" x14ac:dyDescent="0.3">
      <c r="B706" t="s">
        <v>1301</v>
      </c>
      <c r="C706" t="s">
        <v>802</v>
      </c>
      <c r="D706" t="s">
        <v>644</v>
      </c>
      <c r="E706" t="s">
        <v>825</v>
      </c>
      <c r="G706" t="s">
        <v>1777</v>
      </c>
      <c r="H706" t="s">
        <v>2116</v>
      </c>
      <c r="I706" t="str">
        <f t="shared" si="10"/>
        <v>Tony Bradley</v>
      </c>
    </row>
    <row r="707" spans="2:9" x14ac:dyDescent="0.3">
      <c r="B707" t="s">
        <v>1302</v>
      </c>
      <c r="C707" t="s">
        <v>809</v>
      </c>
      <c r="D707" t="s">
        <v>659</v>
      </c>
      <c r="E707" t="s">
        <v>825</v>
      </c>
      <c r="G707" t="s">
        <v>1380</v>
      </c>
      <c r="H707" t="s">
        <v>1959</v>
      </c>
      <c r="I707" t="str">
        <f t="shared" si="10"/>
        <v>Moses Brown</v>
      </c>
    </row>
    <row r="708" spans="2:9" x14ac:dyDescent="0.3">
      <c r="B708" t="s">
        <v>1303</v>
      </c>
      <c r="C708" t="s">
        <v>893</v>
      </c>
      <c r="D708" t="s">
        <v>615</v>
      </c>
      <c r="E708" t="s">
        <v>825</v>
      </c>
      <c r="G708" t="s">
        <v>1778</v>
      </c>
      <c r="H708" t="s">
        <v>1609</v>
      </c>
      <c r="I708" t="str">
        <f t="shared" ref="I708:I771" si="11">H708 &amp; " " &amp;  G708</f>
        <v>Thomas Bryant</v>
      </c>
    </row>
    <row r="709" spans="2:9" x14ac:dyDescent="0.3">
      <c r="B709" t="s">
        <v>1304</v>
      </c>
      <c r="C709" t="s">
        <v>815</v>
      </c>
      <c r="D709" t="s">
        <v>696</v>
      </c>
      <c r="E709" t="s">
        <v>825</v>
      </c>
      <c r="G709" t="s">
        <v>825</v>
      </c>
      <c r="I709" t="str">
        <f t="shared" si="11"/>
        <v xml:space="preserve"> C</v>
      </c>
    </row>
    <row r="710" spans="2:9" x14ac:dyDescent="0.3">
      <c r="B710" t="s">
        <v>825</v>
      </c>
      <c r="E710" t="s">
        <v>825</v>
      </c>
      <c r="G710" t="s">
        <v>796</v>
      </c>
      <c r="I710" t="str">
        <f t="shared" si="11"/>
        <v xml:space="preserve"> NAME</v>
      </c>
    </row>
    <row r="711" spans="2:9" x14ac:dyDescent="0.3">
      <c r="B711" t="s">
        <v>796</v>
      </c>
      <c r="C711" t="s">
        <v>531</v>
      </c>
      <c r="D711" t="s">
        <v>597</v>
      </c>
      <c r="E711" t="s">
        <v>825</v>
      </c>
      <c r="G711" t="s">
        <v>1779</v>
      </c>
      <c r="H711" t="s">
        <v>2117</v>
      </c>
      <c r="I711" t="str">
        <f t="shared" si="11"/>
        <v>Clint Capela</v>
      </c>
    </row>
    <row r="712" spans="2:9" x14ac:dyDescent="0.3">
      <c r="B712" t="s">
        <v>1305</v>
      </c>
      <c r="C712" t="s">
        <v>835</v>
      </c>
      <c r="E712" t="s">
        <v>825</v>
      </c>
      <c r="G712" t="s">
        <v>1780</v>
      </c>
      <c r="H712" t="s">
        <v>2118</v>
      </c>
      <c r="I712" t="str">
        <f t="shared" si="11"/>
        <v>Vernon Carey Jr.</v>
      </c>
    </row>
    <row r="713" spans="2:9" x14ac:dyDescent="0.3">
      <c r="B713" t="s">
        <v>1306</v>
      </c>
      <c r="C713" t="s">
        <v>842</v>
      </c>
      <c r="D713" t="s">
        <v>613</v>
      </c>
      <c r="E713" t="s">
        <v>825</v>
      </c>
      <c r="G713" t="s">
        <v>1781</v>
      </c>
      <c r="H713" t="s">
        <v>2038</v>
      </c>
      <c r="I713" t="str">
        <f t="shared" si="11"/>
        <v>Wendell Carter Jr.</v>
      </c>
    </row>
    <row r="714" spans="2:9" x14ac:dyDescent="0.3">
      <c r="B714" t="s">
        <v>1307</v>
      </c>
      <c r="C714" t="s">
        <v>802</v>
      </c>
      <c r="D714" t="s">
        <v>613</v>
      </c>
      <c r="E714" t="s">
        <v>825</v>
      </c>
      <c r="G714" t="s">
        <v>839</v>
      </c>
      <c r="I714" t="str">
        <f t="shared" si="11"/>
        <v xml:space="preserve"> D</v>
      </c>
    </row>
    <row r="715" spans="2:9" x14ac:dyDescent="0.3">
      <c r="B715" t="s">
        <v>839</v>
      </c>
      <c r="E715" t="s">
        <v>825</v>
      </c>
      <c r="G715" t="s">
        <v>796</v>
      </c>
      <c r="I715" t="str">
        <f t="shared" si="11"/>
        <v xml:space="preserve"> NAME</v>
      </c>
    </row>
    <row r="716" spans="2:9" x14ac:dyDescent="0.3">
      <c r="B716" t="s">
        <v>796</v>
      </c>
      <c r="C716" t="s">
        <v>531</v>
      </c>
      <c r="D716" t="s">
        <v>597</v>
      </c>
      <c r="E716" t="s">
        <v>825</v>
      </c>
      <c r="G716" t="s">
        <v>1782</v>
      </c>
      <c r="H716" t="s">
        <v>2119</v>
      </c>
      <c r="I716" t="str">
        <f t="shared" si="11"/>
        <v>Dewayne Dedmon</v>
      </c>
    </row>
    <row r="717" spans="2:9" x14ac:dyDescent="0.3">
      <c r="B717" t="s">
        <v>1308</v>
      </c>
      <c r="C717" t="s">
        <v>879</v>
      </c>
      <c r="D717" t="s">
        <v>917</v>
      </c>
      <c r="E717" t="s">
        <v>825</v>
      </c>
      <c r="G717" t="s">
        <v>1643</v>
      </c>
      <c r="H717" t="s">
        <v>2120</v>
      </c>
      <c r="I717" t="str">
        <f t="shared" si="11"/>
        <v>Gorgui Dieng</v>
      </c>
    </row>
    <row r="718" spans="2:9" x14ac:dyDescent="0.3">
      <c r="B718" t="s">
        <v>1309</v>
      </c>
      <c r="C718" t="s">
        <v>819</v>
      </c>
      <c r="D718" t="s">
        <v>690</v>
      </c>
      <c r="E718" t="s">
        <v>825</v>
      </c>
      <c r="G718" t="s">
        <v>1783</v>
      </c>
      <c r="H718" t="s">
        <v>2021</v>
      </c>
      <c r="I718" t="str">
        <f t="shared" si="11"/>
        <v>Andre Drummond</v>
      </c>
    </row>
    <row r="719" spans="2:9" x14ac:dyDescent="0.3">
      <c r="B719" t="s">
        <v>1310</v>
      </c>
      <c r="C719" t="s">
        <v>809</v>
      </c>
      <c r="D719" t="s">
        <v>629</v>
      </c>
      <c r="E719" t="s">
        <v>825</v>
      </c>
      <c r="G719" t="s">
        <v>1784</v>
      </c>
      <c r="H719" t="s">
        <v>1837</v>
      </c>
      <c r="I719" t="str">
        <f t="shared" si="11"/>
        <v>Jalen Duren</v>
      </c>
    </row>
    <row r="720" spans="2:9" x14ac:dyDescent="0.3">
      <c r="B720" t="s">
        <v>1311</v>
      </c>
      <c r="C720" t="s">
        <v>817</v>
      </c>
      <c r="D720" t="s">
        <v>686</v>
      </c>
      <c r="E720" t="s">
        <v>825</v>
      </c>
      <c r="G720" t="s">
        <v>851</v>
      </c>
      <c r="I720" t="str">
        <f t="shared" si="11"/>
        <v xml:space="preserve"> E</v>
      </c>
    </row>
    <row r="721" spans="2:9" x14ac:dyDescent="0.3">
      <c r="B721" t="s">
        <v>851</v>
      </c>
      <c r="E721" t="s">
        <v>825</v>
      </c>
      <c r="G721" t="s">
        <v>796</v>
      </c>
      <c r="I721" t="str">
        <f t="shared" si="11"/>
        <v xml:space="preserve"> NAME</v>
      </c>
    </row>
    <row r="722" spans="2:9" x14ac:dyDescent="0.3">
      <c r="B722" t="s">
        <v>796</v>
      </c>
      <c r="C722" t="s">
        <v>531</v>
      </c>
      <c r="D722" t="s">
        <v>597</v>
      </c>
      <c r="E722" t="s">
        <v>825</v>
      </c>
      <c r="G722" t="s">
        <v>1785</v>
      </c>
      <c r="H722" t="s">
        <v>2121</v>
      </c>
      <c r="I722" t="str">
        <f t="shared" si="11"/>
        <v>Joel Embiid</v>
      </c>
    </row>
    <row r="723" spans="2:9" x14ac:dyDescent="0.3">
      <c r="B723" t="s">
        <v>1312</v>
      </c>
      <c r="C723" t="s">
        <v>911</v>
      </c>
      <c r="D723" t="s">
        <v>631</v>
      </c>
      <c r="E723" t="s">
        <v>825</v>
      </c>
      <c r="G723" t="s">
        <v>858</v>
      </c>
      <c r="I723" t="str">
        <f t="shared" si="11"/>
        <v xml:space="preserve"> G</v>
      </c>
    </row>
    <row r="724" spans="2:9" x14ac:dyDescent="0.3">
      <c r="B724" t="s">
        <v>858</v>
      </c>
      <c r="E724" t="s">
        <v>825</v>
      </c>
      <c r="G724" t="s">
        <v>796</v>
      </c>
      <c r="I724" t="str">
        <f t="shared" si="11"/>
        <v xml:space="preserve"> NAME</v>
      </c>
    </row>
    <row r="725" spans="2:9" x14ac:dyDescent="0.3">
      <c r="B725" t="s">
        <v>796</v>
      </c>
      <c r="C725" t="s">
        <v>531</v>
      </c>
      <c r="D725" t="s">
        <v>597</v>
      </c>
      <c r="E725" t="s">
        <v>825</v>
      </c>
      <c r="G725" t="s">
        <v>1786</v>
      </c>
      <c r="H725" t="s">
        <v>2122</v>
      </c>
      <c r="I725" t="str">
        <f t="shared" si="11"/>
        <v>Daniel Gafford</v>
      </c>
    </row>
    <row r="726" spans="2:9" x14ac:dyDescent="0.3">
      <c r="B726" t="s">
        <v>1313</v>
      </c>
      <c r="C726" t="s">
        <v>842</v>
      </c>
      <c r="D726" t="s">
        <v>642</v>
      </c>
      <c r="E726" t="s">
        <v>825</v>
      </c>
      <c r="G726" t="s">
        <v>1787</v>
      </c>
      <c r="H726" t="s">
        <v>1849</v>
      </c>
      <c r="I726" t="str">
        <f t="shared" si="11"/>
        <v>Luka Garza</v>
      </c>
    </row>
    <row r="727" spans="2:9" x14ac:dyDescent="0.3">
      <c r="B727" t="s">
        <v>1314</v>
      </c>
      <c r="C727" t="s">
        <v>903</v>
      </c>
      <c r="D727" t="s">
        <v>733</v>
      </c>
      <c r="E727" t="s">
        <v>825</v>
      </c>
      <c r="G727" t="s">
        <v>1788</v>
      </c>
      <c r="H727" t="s">
        <v>1417</v>
      </c>
      <c r="I727" t="str">
        <f t="shared" si="11"/>
        <v>Rudy Gobert</v>
      </c>
    </row>
    <row r="728" spans="2:9" x14ac:dyDescent="0.3">
      <c r="B728" t="s">
        <v>1315</v>
      </c>
      <c r="C728" t="s">
        <v>903</v>
      </c>
      <c r="E728" t="s">
        <v>825</v>
      </c>
      <c r="G728" t="s">
        <v>868</v>
      </c>
      <c r="I728" t="str">
        <f t="shared" si="11"/>
        <v xml:space="preserve"> H</v>
      </c>
    </row>
    <row r="729" spans="2:9" x14ac:dyDescent="0.3">
      <c r="B729" t="s">
        <v>868</v>
      </c>
      <c r="E729" t="s">
        <v>825</v>
      </c>
      <c r="G729" t="s">
        <v>796</v>
      </c>
      <c r="I729" t="str">
        <f t="shared" si="11"/>
        <v xml:space="preserve"> NAME</v>
      </c>
    </row>
    <row r="730" spans="2:9" x14ac:dyDescent="0.3">
      <c r="B730" t="s">
        <v>796</v>
      </c>
      <c r="C730" t="s">
        <v>531</v>
      </c>
      <c r="D730" t="s">
        <v>597</v>
      </c>
      <c r="E730" t="s">
        <v>825</v>
      </c>
      <c r="G730" t="s">
        <v>1789</v>
      </c>
      <c r="H730" t="s">
        <v>2123</v>
      </c>
      <c r="I730" t="str">
        <f t="shared" si="11"/>
        <v>Montrezl Harrell</v>
      </c>
    </row>
    <row r="731" spans="2:9" x14ac:dyDescent="0.3">
      <c r="B731" t="s">
        <v>1316</v>
      </c>
      <c r="C731" t="s">
        <v>911</v>
      </c>
      <c r="D731" t="s">
        <v>690</v>
      </c>
      <c r="E731" t="s">
        <v>825</v>
      </c>
      <c r="G731" t="s">
        <v>1790</v>
      </c>
      <c r="H731" t="s">
        <v>1945</v>
      </c>
      <c r="I731" t="str">
        <f t="shared" si="11"/>
        <v>Isaiah Hartenstein</v>
      </c>
    </row>
    <row r="732" spans="2:9" x14ac:dyDescent="0.3">
      <c r="B732" t="s">
        <v>1317</v>
      </c>
      <c r="C732" t="s">
        <v>804</v>
      </c>
      <c r="E732" t="s">
        <v>825</v>
      </c>
      <c r="G732" t="s">
        <v>1476</v>
      </c>
      <c r="H732" t="s">
        <v>2124</v>
      </c>
      <c r="I732" t="str">
        <f t="shared" si="11"/>
        <v>Jaxson Hayes</v>
      </c>
    </row>
    <row r="733" spans="2:9" x14ac:dyDescent="0.3">
      <c r="B733" t="s">
        <v>1318</v>
      </c>
      <c r="C733" t="s">
        <v>800</v>
      </c>
      <c r="D733" t="s">
        <v>672</v>
      </c>
      <c r="E733" t="s">
        <v>825</v>
      </c>
      <c r="G733" t="s">
        <v>1736</v>
      </c>
      <c r="H733" t="s">
        <v>2125</v>
      </c>
      <c r="I733" t="str">
        <f t="shared" si="11"/>
        <v>Willy Hernangomez</v>
      </c>
    </row>
    <row r="734" spans="2:9" x14ac:dyDescent="0.3">
      <c r="B734" t="s">
        <v>1319</v>
      </c>
      <c r="C734" t="s">
        <v>800</v>
      </c>
      <c r="E734" t="s">
        <v>825</v>
      </c>
      <c r="G734" t="s">
        <v>1791</v>
      </c>
      <c r="H734" t="s">
        <v>2126</v>
      </c>
      <c r="I734" t="str">
        <f t="shared" si="11"/>
        <v>Richaun Holmes</v>
      </c>
    </row>
    <row r="735" spans="2:9" x14ac:dyDescent="0.3">
      <c r="B735" t="s">
        <v>1320</v>
      </c>
      <c r="C735" t="s">
        <v>844</v>
      </c>
      <c r="D735" t="s">
        <v>756</v>
      </c>
      <c r="E735" t="s">
        <v>825</v>
      </c>
      <c r="G735" t="s">
        <v>1792</v>
      </c>
      <c r="H735" t="s">
        <v>2127</v>
      </c>
      <c r="I735" t="str">
        <f t="shared" si="11"/>
        <v>Al Horford</v>
      </c>
    </row>
    <row r="736" spans="2:9" x14ac:dyDescent="0.3">
      <c r="B736" t="s">
        <v>1321</v>
      </c>
      <c r="C736" t="s">
        <v>823</v>
      </c>
      <c r="D736" t="s">
        <v>620</v>
      </c>
      <c r="E736" t="s">
        <v>825</v>
      </c>
      <c r="G736" t="s">
        <v>891</v>
      </c>
      <c r="I736" t="str">
        <f t="shared" si="11"/>
        <v xml:space="preserve"> J</v>
      </c>
    </row>
    <row r="737" spans="2:9" x14ac:dyDescent="0.3">
      <c r="B737" t="s">
        <v>891</v>
      </c>
      <c r="E737" t="s">
        <v>825</v>
      </c>
      <c r="G737" t="s">
        <v>796</v>
      </c>
      <c r="I737" t="str">
        <f t="shared" si="11"/>
        <v xml:space="preserve"> NAME</v>
      </c>
    </row>
    <row r="738" spans="2:9" x14ac:dyDescent="0.3">
      <c r="B738" t="s">
        <v>796</v>
      </c>
      <c r="C738" t="s">
        <v>531</v>
      </c>
      <c r="D738" t="s">
        <v>597</v>
      </c>
      <c r="E738" t="s">
        <v>825</v>
      </c>
      <c r="G738" t="s">
        <v>1793</v>
      </c>
      <c r="H738" t="s">
        <v>2025</v>
      </c>
      <c r="I738" t="str">
        <f t="shared" si="11"/>
        <v>Nikola Jokic</v>
      </c>
    </row>
    <row r="739" spans="2:9" x14ac:dyDescent="0.3">
      <c r="B739" t="s">
        <v>1322</v>
      </c>
      <c r="C739" t="s">
        <v>821</v>
      </c>
      <c r="E739" t="s">
        <v>825</v>
      </c>
      <c r="G739" t="s">
        <v>1485</v>
      </c>
      <c r="H739" t="s">
        <v>1375</v>
      </c>
      <c r="I739" t="str">
        <f t="shared" si="11"/>
        <v>Damian Jones</v>
      </c>
    </row>
    <row r="740" spans="2:9" x14ac:dyDescent="0.3">
      <c r="B740" t="s">
        <v>1323</v>
      </c>
      <c r="C740" t="s">
        <v>815</v>
      </c>
      <c r="D740" t="s">
        <v>616</v>
      </c>
      <c r="E740" t="s">
        <v>825</v>
      </c>
      <c r="G740" t="s">
        <v>1389</v>
      </c>
      <c r="H740" t="s">
        <v>2128</v>
      </c>
      <c r="I740" t="str">
        <f t="shared" si="11"/>
        <v>DeAndre Jordan</v>
      </c>
    </row>
    <row r="741" spans="2:9" x14ac:dyDescent="0.3">
      <c r="B741" t="s">
        <v>1324</v>
      </c>
      <c r="C741" t="s">
        <v>821</v>
      </c>
      <c r="D741" t="s">
        <v>625</v>
      </c>
      <c r="E741" t="s">
        <v>825</v>
      </c>
      <c r="G741" t="s">
        <v>898</v>
      </c>
      <c r="I741" t="str">
        <f t="shared" si="11"/>
        <v xml:space="preserve"> K</v>
      </c>
    </row>
    <row r="742" spans="2:9" x14ac:dyDescent="0.3">
      <c r="B742" t="s">
        <v>898</v>
      </c>
      <c r="E742" t="s">
        <v>825</v>
      </c>
      <c r="G742" t="s">
        <v>796</v>
      </c>
      <c r="I742" t="str">
        <f t="shared" si="11"/>
        <v xml:space="preserve"> NAME</v>
      </c>
    </row>
    <row r="743" spans="2:9" x14ac:dyDescent="0.3">
      <c r="B743" t="s">
        <v>796</v>
      </c>
      <c r="C743" t="s">
        <v>531</v>
      </c>
      <c r="D743" t="s">
        <v>597</v>
      </c>
      <c r="E743" t="s">
        <v>825</v>
      </c>
      <c r="G743" t="s">
        <v>1794</v>
      </c>
      <c r="H743" t="s">
        <v>2129</v>
      </c>
      <c r="I743" t="str">
        <f t="shared" si="11"/>
        <v>Mfiondu Kabengele</v>
      </c>
    </row>
    <row r="744" spans="2:9" x14ac:dyDescent="0.3">
      <c r="B744" t="s">
        <v>1325</v>
      </c>
      <c r="C744" t="s">
        <v>823</v>
      </c>
      <c r="D744" t="s">
        <v>688</v>
      </c>
      <c r="E744" t="s">
        <v>825</v>
      </c>
      <c r="G744" t="s">
        <v>1429</v>
      </c>
      <c r="H744" t="s">
        <v>1383</v>
      </c>
      <c r="I744" t="str">
        <f t="shared" si="11"/>
        <v>Walker Kessler</v>
      </c>
    </row>
    <row r="745" spans="2:9" x14ac:dyDescent="0.3">
      <c r="B745" t="s">
        <v>1326</v>
      </c>
      <c r="C745" t="s">
        <v>798</v>
      </c>
      <c r="D745" t="s">
        <v>669</v>
      </c>
      <c r="E745" t="s">
        <v>825</v>
      </c>
      <c r="G745" t="s">
        <v>1795</v>
      </c>
      <c r="H745" t="s">
        <v>1946</v>
      </c>
      <c r="I745" t="str">
        <f t="shared" si="11"/>
        <v>Luke Kornet</v>
      </c>
    </row>
    <row r="746" spans="2:9" x14ac:dyDescent="0.3">
      <c r="B746" t="s">
        <v>1327</v>
      </c>
      <c r="C746" t="s">
        <v>823</v>
      </c>
      <c r="D746" t="s">
        <v>616</v>
      </c>
      <c r="E746" t="s">
        <v>825</v>
      </c>
      <c r="G746" t="s">
        <v>5</v>
      </c>
      <c r="I746" t="str">
        <f t="shared" si="11"/>
        <v xml:space="preserve"> L</v>
      </c>
    </row>
    <row r="747" spans="2:9" x14ac:dyDescent="0.3">
      <c r="B747" t="s">
        <v>5</v>
      </c>
      <c r="E747" t="s">
        <v>825</v>
      </c>
      <c r="G747" t="s">
        <v>796</v>
      </c>
      <c r="I747" t="str">
        <f t="shared" si="11"/>
        <v xml:space="preserve"> NAME</v>
      </c>
    </row>
    <row r="748" spans="2:9" x14ac:dyDescent="0.3">
      <c r="B748" t="s">
        <v>796</v>
      </c>
      <c r="C748" t="s">
        <v>531</v>
      </c>
      <c r="D748" t="s">
        <v>597</v>
      </c>
      <c r="E748" t="s">
        <v>825</v>
      </c>
      <c r="G748" t="s">
        <v>1796</v>
      </c>
      <c r="H748" t="s">
        <v>2130</v>
      </c>
      <c r="I748" t="str">
        <f t="shared" si="11"/>
        <v>Jock Landale</v>
      </c>
    </row>
    <row r="749" spans="2:9" x14ac:dyDescent="0.3">
      <c r="B749" t="s">
        <v>1328</v>
      </c>
      <c r="C749" t="s">
        <v>929</v>
      </c>
      <c r="D749" t="s">
        <v>845</v>
      </c>
      <c r="E749" t="s">
        <v>825</v>
      </c>
      <c r="G749" t="s">
        <v>1797</v>
      </c>
      <c r="H749" t="s">
        <v>1929</v>
      </c>
      <c r="I749" t="str">
        <f t="shared" si="11"/>
        <v>Alex Len</v>
      </c>
    </row>
    <row r="750" spans="2:9" x14ac:dyDescent="0.3">
      <c r="B750" t="s">
        <v>1329</v>
      </c>
      <c r="C750" t="s">
        <v>844</v>
      </c>
      <c r="D750" t="s">
        <v>617</v>
      </c>
      <c r="E750" t="s">
        <v>825</v>
      </c>
      <c r="G750" t="s">
        <v>1798</v>
      </c>
      <c r="H750" t="s">
        <v>1865</v>
      </c>
      <c r="I750" t="str">
        <f t="shared" si="11"/>
        <v>Kevon Looney</v>
      </c>
    </row>
    <row r="751" spans="2:9" x14ac:dyDescent="0.3">
      <c r="B751" t="s">
        <v>1330</v>
      </c>
      <c r="C751" t="s">
        <v>838</v>
      </c>
      <c r="D751" t="s">
        <v>615</v>
      </c>
      <c r="E751" t="s">
        <v>825</v>
      </c>
      <c r="G751" t="s">
        <v>1799</v>
      </c>
      <c r="H751" t="s">
        <v>2131</v>
      </c>
      <c r="I751" t="str">
        <f t="shared" si="11"/>
        <v>Brook Lopez</v>
      </c>
    </row>
    <row r="752" spans="2:9" x14ac:dyDescent="0.3">
      <c r="B752" t="s">
        <v>1331</v>
      </c>
      <c r="C752" t="s">
        <v>813</v>
      </c>
      <c r="D752" t="s">
        <v>647</v>
      </c>
      <c r="E752" t="s">
        <v>825</v>
      </c>
      <c r="G752" t="s">
        <v>1799</v>
      </c>
      <c r="H752" t="s">
        <v>2132</v>
      </c>
      <c r="I752" t="str">
        <f t="shared" si="11"/>
        <v>Robin Lopez</v>
      </c>
    </row>
    <row r="753" spans="2:9" x14ac:dyDescent="0.3">
      <c r="B753" t="s">
        <v>1332</v>
      </c>
      <c r="C753" t="s">
        <v>860</v>
      </c>
      <c r="D753" t="s">
        <v>647</v>
      </c>
      <c r="E753" t="s">
        <v>825</v>
      </c>
      <c r="G753" t="s">
        <v>512</v>
      </c>
      <c r="I753" t="str">
        <f t="shared" si="11"/>
        <v xml:space="preserve"> M</v>
      </c>
    </row>
    <row r="754" spans="2:9" x14ac:dyDescent="0.3">
      <c r="B754" t="s">
        <v>512</v>
      </c>
      <c r="E754" t="s">
        <v>825</v>
      </c>
      <c r="G754" t="s">
        <v>796</v>
      </c>
      <c r="I754" t="str">
        <f t="shared" si="11"/>
        <v xml:space="preserve"> NAME</v>
      </c>
    </row>
    <row r="755" spans="2:9" x14ac:dyDescent="0.3">
      <c r="B755" t="s">
        <v>796</v>
      </c>
      <c r="C755" t="s">
        <v>531</v>
      </c>
      <c r="D755" t="s">
        <v>597</v>
      </c>
      <c r="E755" t="s">
        <v>825</v>
      </c>
      <c r="G755" t="s">
        <v>1800</v>
      </c>
      <c r="H755" t="s">
        <v>2133</v>
      </c>
      <c r="I755" t="str">
        <f t="shared" si="11"/>
        <v>Boban Marjanovic</v>
      </c>
    </row>
    <row r="756" spans="2:9" x14ac:dyDescent="0.3">
      <c r="B756" t="s">
        <v>1333</v>
      </c>
      <c r="C756" t="s">
        <v>885</v>
      </c>
      <c r="E756" t="s">
        <v>825</v>
      </c>
      <c r="G756" t="s">
        <v>1801</v>
      </c>
      <c r="H756" t="s">
        <v>2134</v>
      </c>
      <c r="I756" t="str">
        <f t="shared" si="11"/>
        <v>JaVale McGee</v>
      </c>
    </row>
    <row r="757" spans="2:9" x14ac:dyDescent="0.3">
      <c r="B757" t="s">
        <v>1334</v>
      </c>
      <c r="C757" t="s">
        <v>827</v>
      </c>
      <c r="D757" t="s">
        <v>657</v>
      </c>
      <c r="E757" t="s">
        <v>825</v>
      </c>
      <c r="G757" t="s">
        <v>1802</v>
      </c>
      <c r="H757" t="s">
        <v>1409</v>
      </c>
      <c r="I757" t="str">
        <f t="shared" si="11"/>
        <v>Mike Muscala</v>
      </c>
    </row>
    <row r="758" spans="2:9" x14ac:dyDescent="0.3">
      <c r="B758" t="s">
        <v>1335</v>
      </c>
      <c r="C758" t="s">
        <v>862</v>
      </c>
      <c r="D758" t="s">
        <v>745</v>
      </c>
      <c r="E758" t="s">
        <v>825</v>
      </c>
      <c r="G758" t="s">
        <v>923</v>
      </c>
      <c r="I758" t="str">
        <f t="shared" si="11"/>
        <v xml:space="preserve"> N</v>
      </c>
    </row>
    <row r="759" spans="2:9" x14ac:dyDescent="0.3">
      <c r="B759" t="s">
        <v>923</v>
      </c>
      <c r="E759" t="s">
        <v>825</v>
      </c>
      <c r="G759" t="s">
        <v>796</v>
      </c>
      <c r="I759" t="str">
        <f t="shared" si="11"/>
        <v xml:space="preserve"> NAME</v>
      </c>
    </row>
    <row r="760" spans="2:9" x14ac:dyDescent="0.3">
      <c r="B760" t="s">
        <v>796</v>
      </c>
      <c r="C760" t="s">
        <v>531</v>
      </c>
      <c r="D760" t="s">
        <v>597</v>
      </c>
      <c r="E760" t="s">
        <v>825</v>
      </c>
      <c r="G760" t="s">
        <v>1803</v>
      </c>
      <c r="H760" t="s">
        <v>2135</v>
      </c>
      <c r="I760" t="str">
        <f t="shared" si="11"/>
        <v>Nerlens Noel</v>
      </c>
    </row>
    <row r="761" spans="2:9" x14ac:dyDescent="0.3">
      <c r="B761" t="s">
        <v>1336</v>
      </c>
      <c r="C761" t="s">
        <v>817</v>
      </c>
      <c r="D761" t="s">
        <v>632</v>
      </c>
      <c r="E761" t="s">
        <v>825</v>
      </c>
      <c r="G761" t="s">
        <v>1396</v>
      </c>
      <c r="H761" t="s">
        <v>1395</v>
      </c>
      <c r="I761" t="str">
        <f t="shared" si="11"/>
        <v>Jusuf Nurkic</v>
      </c>
    </row>
    <row r="762" spans="2:9" x14ac:dyDescent="0.3">
      <c r="B762" t="s">
        <v>1337</v>
      </c>
      <c r="C762" t="s">
        <v>906</v>
      </c>
      <c r="E762" t="s">
        <v>825</v>
      </c>
      <c r="G762" t="s">
        <v>504</v>
      </c>
      <c r="I762" t="str">
        <f t="shared" si="11"/>
        <v xml:space="preserve"> P</v>
      </c>
    </row>
    <row r="763" spans="2:9" x14ac:dyDescent="0.3">
      <c r="B763" t="s">
        <v>504</v>
      </c>
      <c r="E763" t="s">
        <v>825</v>
      </c>
      <c r="G763" t="s">
        <v>796</v>
      </c>
      <c r="I763" t="str">
        <f t="shared" si="11"/>
        <v xml:space="preserve"> NAME</v>
      </c>
    </row>
    <row r="764" spans="2:9" x14ac:dyDescent="0.3">
      <c r="B764" t="s">
        <v>796</v>
      </c>
      <c r="C764" t="s">
        <v>531</v>
      </c>
      <c r="D764" t="s">
        <v>597</v>
      </c>
      <c r="E764" t="s">
        <v>825</v>
      </c>
      <c r="G764" t="s">
        <v>1804</v>
      </c>
      <c r="H764" t="s">
        <v>2136</v>
      </c>
      <c r="I764" t="str">
        <f t="shared" si="11"/>
        <v>Mason Plumlee</v>
      </c>
    </row>
    <row r="765" spans="2:9" x14ac:dyDescent="0.3">
      <c r="B765" t="s">
        <v>1338</v>
      </c>
      <c r="C765" t="s">
        <v>807</v>
      </c>
      <c r="D765" t="s">
        <v>613</v>
      </c>
      <c r="E765" t="s">
        <v>825</v>
      </c>
      <c r="G765" t="s">
        <v>1805</v>
      </c>
      <c r="H765" t="s">
        <v>2137</v>
      </c>
      <c r="I765" t="str">
        <f t="shared" si="11"/>
        <v>Jakob Poeltl</v>
      </c>
    </row>
    <row r="766" spans="2:9" x14ac:dyDescent="0.3">
      <c r="B766" t="s">
        <v>1339</v>
      </c>
      <c r="C766" t="s">
        <v>819</v>
      </c>
      <c r="D766" t="s">
        <v>682</v>
      </c>
      <c r="E766" t="s">
        <v>825</v>
      </c>
      <c r="G766" t="s">
        <v>1806</v>
      </c>
      <c r="H766" t="s">
        <v>2138</v>
      </c>
      <c r="I766" t="str">
        <f t="shared" si="11"/>
        <v>Kristaps Porzingis</v>
      </c>
    </row>
    <row r="767" spans="2:9" x14ac:dyDescent="0.3">
      <c r="B767" t="s">
        <v>1340</v>
      </c>
      <c r="C767" t="s">
        <v>842</v>
      </c>
      <c r="E767" t="s">
        <v>825</v>
      </c>
      <c r="G767" t="s">
        <v>1408</v>
      </c>
      <c r="H767" t="s">
        <v>1407</v>
      </c>
      <c r="I767" t="str">
        <f t="shared" si="11"/>
        <v>Micah Potter</v>
      </c>
    </row>
    <row r="768" spans="2:9" x14ac:dyDescent="0.3">
      <c r="B768" t="s">
        <v>1341</v>
      </c>
      <c r="C768" t="s">
        <v>798</v>
      </c>
      <c r="D768" t="s">
        <v>699</v>
      </c>
      <c r="E768" t="s">
        <v>825</v>
      </c>
      <c r="G768" t="s">
        <v>1695</v>
      </c>
      <c r="H768" t="s">
        <v>2139</v>
      </c>
      <c r="I768" t="str">
        <f t="shared" si="11"/>
        <v>Dwight Powell</v>
      </c>
    </row>
    <row r="769" spans="2:9" x14ac:dyDescent="0.3">
      <c r="B769" t="s">
        <v>1342</v>
      </c>
      <c r="C769" t="s">
        <v>827</v>
      </c>
      <c r="D769" t="s">
        <v>647</v>
      </c>
      <c r="E769" t="s">
        <v>825</v>
      </c>
      <c r="G769" t="s">
        <v>1049</v>
      </c>
      <c r="I769" t="str">
        <f t="shared" si="11"/>
        <v xml:space="preserve"> Q</v>
      </c>
    </row>
    <row r="770" spans="2:9" x14ac:dyDescent="0.3">
      <c r="B770" t="s">
        <v>1049</v>
      </c>
      <c r="E770" t="s">
        <v>825</v>
      </c>
      <c r="G770" t="s">
        <v>796</v>
      </c>
      <c r="I770" t="str">
        <f t="shared" si="11"/>
        <v xml:space="preserve"> NAME</v>
      </c>
    </row>
    <row r="771" spans="2:9" x14ac:dyDescent="0.3">
      <c r="B771" t="s">
        <v>796</v>
      </c>
      <c r="C771" t="s">
        <v>531</v>
      </c>
      <c r="D771" t="s">
        <v>597</v>
      </c>
      <c r="E771" t="s">
        <v>825</v>
      </c>
      <c r="G771" t="s">
        <v>1807</v>
      </c>
      <c r="H771" t="s">
        <v>2140</v>
      </c>
      <c r="I771" t="str">
        <f t="shared" si="11"/>
        <v>Neemias Queta</v>
      </c>
    </row>
    <row r="772" spans="2:9" x14ac:dyDescent="0.3">
      <c r="B772" t="s">
        <v>1343</v>
      </c>
      <c r="C772" t="s">
        <v>844</v>
      </c>
      <c r="D772" t="s">
        <v>1344</v>
      </c>
      <c r="E772" t="s">
        <v>825</v>
      </c>
      <c r="G772" t="s">
        <v>505</v>
      </c>
      <c r="I772" t="str">
        <f t="shared" ref="I772:I809" si="12">H772 &amp; " " &amp;  G772</f>
        <v xml:space="preserve"> R</v>
      </c>
    </row>
    <row r="773" spans="2:9" x14ac:dyDescent="0.3">
      <c r="B773" t="s">
        <v>505</v>
      </c>
      <c r="E773" t="s">
        <v>825</v>
      </c>
      <c r="G773" t="s">
        <v>796</v>
      </c>
      <c r="I773" t="str">
        <f t="shared" si="12"/>
        <v xml:space="preserve"> NAME</v>
      </c>
    </row>
    <row r="774" spans="2:9" x14ac:dyDescent="0.3">
      <c r="B774" t="s">
        <v>796</v>
      </c>
      <c r="C774" t="s">
        <v>531</v>
      </c>
      <c r="D774" t="s">
        <v>597</v>
      </c>
      <c r="E774" t="s">
        <v>825</v>
      </c>
      <c r="G774" t="s">
        <v>1808</v>
      </c>
      <c r="H774" t="s">
        <v>2141</v>
      </c>
      <c r="I774" t="str">
        <f t="shared" si="12"/>
        <v>Naz Reid</v>
      </c>
    </row>
    <row r="775" spans="2:9" x14ac:dyDescent="0.3">
      <c r="B775" t="s">
        <v>1345</v>
      </c>
      <c r="C775" t="s">
        <v>903</v>
      </c>
      <c r="D775" t="s">
        <v>946</v>
      </c>
      <c r="E775" t="s">
        <v>825</v>
      </c>
      <c r="G775" t="s">
        <v>1809</v>
      </c>
      <c r="H775" t="s">
        <v>2142</v>
      </c>
      <c r="I775" t="str">
        <f t="shared" si="12"/>
        <v>Nick Richards</v>
      </c>
    </row>
    <row r="776" spans="2:9" x14ac:dyDescent="0.3">
      <c r="B776" t="s">
        <v>1346</v>
      </c>
      <c r="C776" t="s">
        <v>807</v>
      </c>
      <c r="D776" t="s">
        <v>632</v>
      </c>
      <c r="E776" t="s">
        <v>825</v>
      </c>
      <c r="G776" t="s">
        <v>1603</v>
      </c>
      <c r="H776" t="s">
        <v>1503</v>
      </c>
      <c r="I776" t="str">
        <f t="shared" si="12"/>
        <v>Mitchell Robinson</v>
      </c>
    </row>
    <row r="777" spans="2:9" x14ac:dyDescent="0.3">
      <c r="B777" t="s">
        <v>1347</v>
      </c>
      <c r="C777" t="s">
        <v>804</v>
      </c>
      <c r="E777" t="s">
        <v>825</v>
      </c>
      <c r="G777" t="s">
        <v>1603</v>
      </c>
      <c r="H777" t="s">
        <v>2143</v>
      </c>
      <c r="I777" t="str">
        <f t="shared" si="12"/>
        <v>Orlando Robinson</v>
      </c>
    </row>
    <row r="778" spans="2:9" x14ac:dyDescent="0.3">
      <c r="B778" t="s">
        <v>1348</v>
      </c>
      <c r="C778" t="s">
        <v>879</v>
      </c>
      <c r="D778" t="s">
        <v>750</v>
      </c>
      <c r="E778" t="s">
        <v>825</v>
      </c>
      <c r="G778" t="s">
        <v>940</v>
      </c>
      <c r="I778" t="str">
        <f t="shared" si="12"/>
        <v xml:space="preserve"> S</v>
      </c>
    </row>
    <row r="779" spans="2:9" x14ac:dyDescent="0.3">
      <c r="B779" t="s">
        <v>940</v>
      </c>
      <c r="E779" t="s">
        <v>825</v>
      </c>
      <c r="G779" t="s">
        <v>796</v>
      </c>
      <c r="I779" t="str">
        <f t="shared" si="12"/>
        <v xml:space="preserve"> NAME</v>
      </c>
    </row>
    <row r="780" spans="2:9" x14ac:dyDescent="0.3">
      <c r="B780" t="s">
        <v>796</v>
      </c>
      <c r="C780" t="s">
        <v>531</v>
      </c>
      <c r="D780" t="s">
        <v>597</v>
      </c>
      <c r="E780" t="s">
        <v>825</v>
      </c>
      <c r="G780" t="s">
        <v>1810</v>
      </c>
      <c r="H780" t="s">
        <v>2144</v>
      </c>
      <c r="I780" t="str">
        <f t="shared" si="12"/>
        <v>Olivier Sarr</v>
      </c>
    </row>
    <row r="781" spans="2:9" x14ac:dyDescent="0.3">
      <c r="B781" t="s">
        <v>1349</v>
      </c>
      <c r="C781" t="s">
        <v>906</v>
      </c>
      <c r="D781" t="s">
        <v>632</v>
      </c>
      <c r="E781" t="s">
        <v>825</v>
      </c>
      <c r="G781" t="s">
        <v>1811</v>
      </c>
      <c r="H781" t="s">
        <v>2145</v>
      </c>
      <c r="I781" t="str">
        <f t="shared" si="12"/>
        <v>Alperen Sengun</v>
      </c>
    </row>
    <row r="782" spans="2:9" x14ac:dyDescent="0.3">
      <c r="B782" t="s">
        <v>1350</v>
      </c>
      <c r="C782" t="s">
        <v>885</v>
      </c>
      <c r="E782" t="s">
        <v>825</v>
      </c>
      <c r="G782" t="s">
        <v>1420</v>
      </c>
      <c r="H782" t="s">
        <v>2146</v>
      </c>
      <c r="I782" t="str">
        <f t="shared" si="12"/>
        <v>Day'Ron Sharpe</v>
      </c>
    </row>
    <row r="783" spans="2:9" x14ac:dyDescent="0.3">
      <c r="B783" t="s">
        <v>1351</v>
      </c>
      <c r="C783" t="s">
        <v>889</v>
      </c>
      <c r="D783" t="s">
        <v>659</v>
      </c>
      <c r="E783" t="s">
        <v>825</v>
      </c>
      <c r="G783" t="s">
        <v>1812</v>
      </c>
      <c r="H783" t="s">
        <v>2147</v>
      </c>
      <c r="I783" t="str">
        <f t="shared" si="12"/>
        <v>Marko Simonovic</v>
      </c>
    </row>
    <row r="784" spans="2:9" x14ac:dyDescent="0.3">
      <c r="B784" t="s">
        <v>1352</v>
      </c>
      <c r="C784" t="s">
        <v>809</v>
      </c>
      <c r="E784" t="s">
        <v>825</v>
      </c>
      <c r="G784" t="s">
        <v>1813</v>
      </c>
      <c r="H784" t="s">
        <v>2148</v>
      </c>
      <c r="I784" t="str">
        <f t="shared" si="12"/>
        <v>Jericho Sims</v>
      </c>
    </row>
    <row r="785" spans="2:9" x14ac:dyDescent="0.3">
      <c r="B785" t="s">
        <v>1353</v>
      </c>
      <c r="C785" t="s">
        <v>804</v>
      </c>
      <c r="D785" t="s">
        <v>672</v>
      </c>
      <c r="E785" t="s">
        <v>825</v>
      </c>
      <c r="G785" t="s">
        <v>1814</v>
      </c>
      <c r="H785" t="s">
        <v>1945</v>
      </c>
      <c r="I785" t="str">
        <f t="shared" si="12"/>
        <v>Isaiah Stewart</v>
      </c>
    </row>
    <row r="786" spans="2:9" x14ac:dyDescent="0.3">
      <c r="B786" t="s">
        <v>1354</v>
      </c>
      <c r="C786" t="s">
        <v>817</v>
      </c>
      <c r="D786" t="s">
        <v>681</v>
      </c>
      <c r="E786" t="s">
        <v>825</v>
      </c>
      <c r="G786" t="s">
        <v>952</v>
      </c>
      <c r="I786" t="str">
        <f t="shared" si="12"/>
        <v xml:space="preserve"> T</v>
      </c>
    </row>
    <row r="787" spans="2:9" x14ac:dyDescent="0.3">
      <c r="B787" t="s">
        <v>952</v>
      </c>
      <c r="E787" t="s">
        <v>825</v>
      </c>
      <c r="G787" t="s">
        <v>796</v>
      </c>
      <c r="I787" t="str">
        <f t="shared" si="12"/>
        <v xml:space="preserve"> NAME</v>
      </c>
    </row>
    <row r="788" spans="2:9" x14ac:dyDescent="0.3">
      <c r="B788" t="s">
        <v>796</v>
      </c>
      <c r="C788" t="s">
        <v>531</v>
      </c>
      <c r="D788" t="s">
        <v>597</v>
      </c>
      <c r="E788" t="s">
        <v>825</v>
      </c>
      <c r="G788" t="s">
        <v>1815</v>
      </c>
      <c r="H788" t="s">
        <v>2122</v>
      </c>
      <c r="I788" t="str">
        <f t="shared" si="12"/>
        <v>Daniel Theis</v>
      </c>
    </row>
    <row r="789" spans="2:9" x14ac:dyDescent="0.3">
      <c r="B789" t="s">
        <v>1355</v>
      </c>
      <c r="C789" t="s">
        <v>870</v>
      </c>
      <c r="E789" t="s">
        <v>825</v>
      </c>
      <c r="G789" t="s">
        <v>1816</v>
      </c>
      <c r="H789" t="s">
        <v>695</v>
      </c>
      <c r="I789" t="str">
        <f t="shared" si="12"/>
        <v>Xavier Tillman</v>
      </c>
    </row>
    <row r="790" spans="2:9" x14ac:dyDescent="0.3">
      <c r="B790" t="s">
        <v>1356</v>
      </c>
      <c r="C790" t="s">
        <v>830</v>
      </c>
      <c r="D790" t="s">
        <v>651</v>
      </c>
      <c r="E790" t="s">
        <v>825</v>
      </c>
      <c r="G790" t="s">
        <v>1817</v>
      </c>
      <c r="H790" t="s">
        <v>2149</v>
      </c>
      <c r="I790" t="str">
        <f t="shared" si="12"/>
        <v>Karl-Anthony Towns</v>
      </c>
    </row>
    <row r="791" spans="2:9" x14ac:dyDescent="0.3">
      <c r="B791" t="s">
        <v>1357</v>
      </c>
      <c r="C791" t="s">
        <v>903</v>
      </c>
      <c r="D791" t="s">
        <v>632</v>
      </c>
      <c r="E791" t="s">
        <v>825</v>
      </c>
      <c r="G791" t="s">
        <v>1818</v>
      </c>
      <c r="H791" t="s">
        <v>2150</v>
      </c>
      <c r="I791" t="str">
        <f t="shared" si="12"/>
        <v>Myles Turner</v>
      </c>
    </row>
    <row r="792" spans="2:9" x14ac:dyDescent="0.3">
      <c r="B792" t="s">
        <v>1358</v>
      </c>
      <c r="C792" t="s">
        <v>870</v>
      </c>
      <c r="D792" t="s">
        <v>672</v>
      </c>
      <c r="E792" t="s">
        <v>825</v>
      </c>
      <c r="G792" t="s">
        <v>954</v>
      </c>
      <c r="I792" t="str">
        <f t="shared" si="12"/>
        <v xml:space="preserve"> V</v>
      </c>
    </row>
    <row r="793" spans="2:9" x14ac:dyDescent="0.3">
      <c r="B793" t="s">
        <v>954</v>
      </c>
      <c r="E793" t="s">
        <v>825</v>
      </c>
      <c r="G793" t="s">
        <v>796</v>
      </c>
      <c r="I793" t="str">
        <f t="shared" si="12"/>
        <v xml:space="preserve"> NAME</v>
      </c>
    </row>
    <row r="794" spans="2:9" x14ac:dyDescent="0.3">
      <c r="B794" t="s">
        <v>796</v>
      </c>
      <c r="C794" t="s">
        <v>531</v>
      </c>
      <c r="D794" t="s">
        <v>597</v>
      </c>
      <c r="E794" t="s">
        <v>825</v>
      </c>
      <c r="G794" t="s">
        <v>1819</v>
      </c>
      <c r="H794" t="s">
        <v>2151</v>
      </c>
      <c r="I794" t="str">
        <f t="shared" si="12"/>
        <v>Jonas Valanciunas</v>
      </c>
    </row>
    <row r="795" spans="2:9" x14ac:dyDescent="0.3">
      <c r="B795" t="s">
        <v>1359</v>
      </c>
      <c r="C795" t="s">
        <v>800</v>
      </c>
      <c r="E795" t="s">
        <v>825</v>
      </c>
      <c r="G795" t="s">
        <v>1820</v>
      </c>
      <c r="H795" t="s">
        <v>2025</v>
      </c>
      <c r="I795" t="str">
        <f t="shared" si="12"/>
        <v>Nikola Vucevic</v>
      </c>
    </row>
    <row r="796" spans="2:9" x14ac:dyDescent="0.3">
      <c r="B796" t="s">
        <v>1360</v>
      </c>
      <c r="C796" t="s">
        <v>809</v>
      </c>
      <c r="D796" t="s">
        <v>917</v>
      </c>
      <c r="E796" t="s">
        <v>825</v>
      </c>
      <c r="G796" t="s">
        <v>4</v>
      </c>
      <c r="I796" t="str">
        <f t="shared" si="12"/>
        <v xml:space="preserve"> W</v>
      </c>
    </row>
    <row r="797" spans="2:9" x14ac:dyDescent="0.3">
      <c r="B797" t="s">
        <v>4</v>
      </c>
      <c r="E797" t="s">
        <v>825</v>
      </c>
      <c r="G797" t="s">
        <v>796</v>
      </c>
      <c r="I797" t="str">
        <f t="shared" si="12"/>
        <v xml:space="preserve"> NAME</v>
      </c>
    </row>
    <row r="798" spans="2:9" x14ac:dyDescent="0.3">
      <c r="B798" t="s">
        <v>796</v>
      </c>
      <c r="C798" t="s">
        <v>531</v>
      </c>
      <c r="D798" t="s">
        <v>597</v>
      </c>
      <c r="E798" t="s">
        <v>825</v>
      </c>
      <c r="G798" t="s">
        <v>1708</v>
      </c>
      <c r="H798" t="s">
        <v>2152</v>
      </c>
      <c r="I798" t="str">
        <f t="shared" si="12"/>
        <v>Moritz Wagner</v>
      </c>
    </row>
    <row r="799" spans="2:9" x14ac:dyDescent="0.3">
      <c r="B799" t="s">
        <v>1361</v>
      </c>
      <c r="C799" t="s">
        <v>802</v>
      </c>
      <c r="D799" t="s">
        <v>656</v>
      </c>
      <c r="E799" t="s">
        <v>825</v>
      </c>
      <c r="G799" t="s">
        <v>1538</v>
      </c>
      <c r="H799" t="s">
        <v>2153</v>
      </c>
      <c r="I799" t="str">
        <f t="shared" si="12"/>
        <v>Mark Williams</v>
      </c>
    </row>
    <row r="800" spans="2:9" x14ac:dyDescent="0.3">
      <c r="B800" t="s">
        <v>1362</v>
      </c>
      <c r="C800" t="s">
        <v>807</v>
      </c>
      <c r="D800" t="s">
        <v>613</v>
      </c>
      <c r="E800" t="s">
        <v>825</v>
      </c>
      <c r="G800" t="s">
        <v>1821</v>
      </c>
      <c r="H800" t="s">
        <v>2071</v>
      </c>
      <c r="I800" t="str">
        <f t="shared" si="12"/>
        <v>Robert Williams III</v>
      </c>
    </row>
    <row r="801" spans="2:9" x14ac:dyDescent="0.3">
      <c r="B801" t="s">
        <v>1363</v>
      </c>
      <c r="C801" t="s">
        <v>823</v>
      </c>
      <c r="D801" t="s">
        <v>625</v>
      </c>
      <c r="E801" t="s">
        <v>825</v>
      </c>
      <c r="G801" t="s">
        <v>1822</v>
      </c>
      <c r="H801" t="s">
        <v>1662</v>
      </c>
      <c r="I801" t="str">
        <f t="shared" si="12"/>
        <v>James Wiseman</v>
      </c>
    </row>
    <row r="802" spans="2:9" x14ac:dyDescent="0.3">
      <c r="B802" t="s">
        <v>1364</v>
      </c>
      <c r="C802" t="s">
        <v>838</v>
      </c>
      <c r="D802" t="s">
        <v>686</v>
      </c>
      <c r="E802" t="s">
        <v>825</v>
      </c>
      <c r="G802" t="s">
        <v>1823</v>
      </c>
      <c r="H802" t="s">
        <v>1835</v>
      </c>
      <c r="I802" t="str">
        <f t="shared" si="12"/>
        <v>Christian Wood</v>
      </c>
    </row>
    <row r="803" spans="2:9" x14ac:dyDescent="0.3">
      <c r="B803" t="s">
        <v>1365</v>
      </c>
      <c r="C803" t="s">
        <v>827</v>
      </c>
      <c r="D803" t="s">
        <v>668</v>
      </c>
      <c r="E803" t="s">
        <v>825</v>
      </c>
      <c r="G803" t="s">
        <v>968</v>
      </c>
      <c r="I803" t="str">
        <f t="shared" si="12"/>
        <v xml:space="preserve"> Y</v>
      </c>
    </row>
    <row r="804" spans="2:9" x14ac:dyDescent="0.3">
      <c r="B804" t="s">
        <v>968</v>
      </c>
      <c r="E804" t="s">
        <v>825</v>
      </c>
      <c r="G804" t="s">
        <v>796</v>
      </c>
      <c r="I804" t="str">
        <f t="shared" si="12"/>
        <v xml:space="preserve"> NAME</v>
      </c>
    </row>
    <row r="805" spans="2:9" x14ac:dyDescent="0.3">
      <c r="B805" t="s">
        <v>796</v>
      </c>
      <c r="C805" t="s">
        <v>531</v>
      </c>
      <c r="D805" t="s">
        <v>597</v>
      </c>
      <c r="E805" t="s">
        <v>825</v>
      </c>
      <c r="G805" t="s">
        <v>1824</v>
      </c>
      <c r="H805" t="s">
        <v>2154</v>
      </c>
      <c r="I805" t="str">
        <f t="shared" si="12"/>
        <v>Omer Yurtseven</v>
      </c>
    </row>
    <row r="806" spans="2:9" x14ac:dyDescent="0.3">
      <c r="B806" t="s">
        <v>1366</v>
      </c>
      <c r="C806" t="s">
        <v>879</v>
      </c>
      <c r="D806" t="s">
        <v>721</v>
      </c>
      <c r="E806" t="s">
        <v>825</v>
      </c>
      <c r="G806" t="s">
        <v>1367</v>
      </c>
      <c r="I806" t="str">
        <f t="shared" si="12"/>
        <v xml:space="preserve"> Z</v>
      </c>
    </row>
    <row r="807" spans="2:9" x14ac:dyDescent="0.3">
      <c r="B807" t="s">
        <v>1367</v>
      </c>
      <c r="E807" t="s">
        <v>825</v>
      </c>
      <c r="G807" t="s">
        <v>796</v>
      </c>
      <c r="I807" t="str">
        <f t="shared" si="12"/>
        <v xml:space="preserve"> NAME</v>
      </c>
    </row>
    <row r="808" spans="2:9" x14ac:dyDescent="0.3">
      <c r="B808" t="s">
        <v>796</v>
      </c>
      <c r="C808" t="s">
        <v>531</v>
      </c>
      <c r="D808" t="s">
        <v>597</v>
      </c>
      <c r="E808" t="s">
        <v>825</v>
      </c>
      <c r="G808" t="s">
        <v>1825</v>
      </c>
      <c r="H808" t="s">
        <v>2155</v>
      </c>
      <c r="I808" t="str">
        <f t="shared" si="12"/>
        <v>Ivica Zubac</v>
      </c>
    </row>
    <row r="809" spans="2:9" x14ac:dyDescent="0.3">
      <c r="B809" t="s">
        <v>1368</v>
      </c>
      <c r="C809" t="s">
        <v>893</v>
      </c>
      <c r="E809" t="s">
        <v>825</v>
      </c>
      <c r="G809" t="s">
        <v>1368</v>
      </c>
      <c r="I809" t="str">
        <f t="shared" si="12"/>
        <v xml:space="preserve"> Zubac, Ivica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247C3-8C08-4D80-876B-C44851423596}">
  <sheetPr codeName="Sheet14"/>
  <dimension ref="A1:W51"/>
  <sheetViews>
    <sheetView workbookViewId="0">
      <selection activeCell="S8" sqref="S8"/>
    </sheetView>
  </sheetViews>
  <sheetFormatPr defaultRowHeight="14.4" x14ac:dyDescent="0.3"/>
  <cols>
    <col min="1" max="1" width="20.77734375" bestFit="1" customWidth="1"/>
    <col min="2" max="2" width="5.44140625" bestFit="1" customWidth="1"/>
    <col min="3" max="3" width="8" bestFit="1" customWidth="1"/>
    <col min="4" max="4" width="7.33203125" bestFit="1" customWidth="1"/>
    <col min="5" max="5" width="6.6640625" bestFit="1" customWidth="1"/>
    <col min="6" max="6" width="6.5546875" bestFit="1" customWidth="1"/>
    <col min="7" max="7" width="6.6640625" bestFit="1" customWidth="1"/>
    <col min="8" max="8" width="5.33203125" bestFit="1" customWidth="1"/>
    <col min="9" max="9" width="5.109375" bestFit="1" customWidth="1"/>
    <col min="10" max="10" width="6.33203125" bestFit="1" customWidth="1"/>
    <col min="11" max="11" width="6.77734375" bestFit="1" customWidth="1"/>
    <col min="12" max="12" width="5.88671875" bestFit="1" customWidth="1"/>
    <col min="13" max="13" width="5" bestFit="1" customWidth="1"/>
    <col min="14" max="14" width="6.44140625" bestFit="1" customWidth="1"/>
    <col min="15" max="15" width="6.77734375" bestFit="1" customWidth="1"/>
    <col min="16" max="16" width="5.33203125" bestFit="1" customWidth="1"/>
    <col min="17" max="17" width="11.109375" bestFit="1" customWidth="1"/>
    <col min="18" max="18" width="8.88671875" style="2"/>
    <col min="19" max="19" width="13.33203125" bestFit="1" customWidth="1"/>
    <col min="21" max="21" width="13.33203125" bestFit="1" customWidth="1"/>
  </cols>
  <sheetData>
    <row r="1" spans="1:23" ht="15" thickBot="1" x14ac:dyDescent="0.35">
      <c r="A1" t="s">
        <v>0</v>
      </c>
      <c r="B1" t="s">
        <v>3</v>
      </c>
      <c r="C1" t="s">
        <v>58</v>
      </c>
      <c r="D1" t="s">
        <v>2184</v>
      </c>
      <c r="E1" t="s">
        <v>21</v>
      </c>
      <c r="F1" t="s">
        <v>2185</v>
      </c>
      <c r="G1" t="s">
        <v>2186</v>
      </c>
      <c r="H1" t="s">
        <v>2187</v>
      </c>
      <c r="I1" t="s">
        <v>2188</v>
      </c>
      <c r="J1" t="s">
        <v>2189</v>
      </c>
      <c r="K1" t="s">
        <v>2190</v>
      </c>
      <c r="L1" t="s">
        <v>2191</v>
      </c>
      <c r="M1" t="s">
        <v>2192</v>
      </c>
      <c r="N1" t="s">
        <v>2193</v>
      </c>
      <c r="O1" t="s">
        <v>2194</v>
      </c>
      <c r="P1" t="s">
        <v>2195</v>
      </c>
      <c r="Q1" s="208" t="s">
        <v>531</v>
      </c>
      <c r="R1" s="2" t="s">
        <v>2253</v>
      </c>
      <c r="S1" t="s">
        <v>2254</v>
      </c>
      <c r="T1" t="s">
        <v>2255</v>
      </c>
      <c r="U1" t="s">
        <v>2256</v>
      </c>
      <c r="V1" t="s">
        <v>2257</v>
      </c>
      <c r="W1" t="s">
        <v>2258</v>
      </c>
    </row>
    <row r="2" spans="1:23" ht="15" thickBot="1" x14ac:dyDescent="0.35">
      <c r="A2" t="s">
        <v>32</v>
      </c>
      <c r="B2">
        <v>75</v>
      </c>
      <c r="C2">
        <v>2534.33</v>
      </c>
      <c r="D2">
        <v>69</v>
      </c>
      <c r="E2">
        <v>132</v>
      </c>
      <c r="F2">
        <v>154</v>
      </c>
      <c r="G2">
        <v>4</v>
      </c>
      <c r="H2">
        <v>158</v>
      </c>
      <c r="I2">
        <v>8</v>
      </c>
      <c r="J2">
        <v>0</v>
      </c>
      <c r="K2">
        <v>30</v>
      </c>
      <c r="L2">
        <v>67</v>
      </c>
      <c r="M2">
        <v>97</v>
      </c>
      <c r="N2">
        <v>30.93</v>
      </c>
      <c r="O2">
        <v>42</v>
      </c>
      <c r="P2">
        <v>1165</v>
      </c>
      <c r="Q2" s="215" t="str">
        <f>IFERROR(VLOOKUP(A2,Bio!$B:$C,2,0),"")</f>
        <v>CHI</v>
      </c>
      <c r="R2" s="245" t="str">
        <f t="shared" ref="R2:R51" si="0">Q2</f>
        <v>CHI</v>
      </c>
      <c r="S2" t="s">
        <v>2259</v>
      </c>
      <c r="T2" t="s">
        <v>1804</v>
      </c>
      <c r="U2" t="s">
        <v>2259</v>
      </c>
      <c r="V2" t="s">
        <v>1653</v>
      </c>
      <c r="W2" t="s">
        <v>2260</v>
      </c>
    </row>
    <row r="3" spans="1:23" ht="15" thickBot="1" x14ac:dyDescent="0.35">
      <c r="A3" t="s">
        <v>179</v>
      </c>
      <c r="B3">
        <v>73</v>
      </c>
      <c r="C3">
        <v>2223.1</v>
      </c>
      <c r="D3">
        <v>33</v>
      </c>
      <c r="E3">
        <v>101</v>
      </c>
      <c r="F3">
        <v>150</v>
      </c>
      <c r="G3">
        <v>2</v>
      </c>
      <c r="H3">
        <v>152</v>
      </c>
      <c r="I3">
        <v>8</v>
      </c>
      <c r="J3">
        <v>13</v>
      </c>
      <c r="K3">
        <v>60</v>
      </c>
      <c r="L3">
        <v>30</v>
      </c>
      <c r="M3">
        <v>90</v>
      </c>
      <c r="N3">
        <v>66.67</v>
      </c>
      <c r="O3">
        <v>73</v>
      </c>
      <c r="P3">
        <v>979</v>
      </c>
      <c r="Q3" s="215" t="str">
        <f>IFERROR(VLOOKUP(A3,Bio!$B:$C,2,0),"")</f>
        <v>MIL</v>
      </c>
      <c r="R3" s="242" t="str">
        <f t="shared" si="0"/>
        <v>MIL</v>
      </c>
    </row>
    <row r="4" spans="1:23" ht="15" thickBot="1" x14ac:dyDescent="0.35">
      <c r="A4" t="s">
        <v>199</v>
      </c>
      <c r="B4">
        <v>72</v>
      </c>
      <c r="C4">
        <v>2513.1799999999998</v>
      </c>
      <c r="D4">
        <v>95</v>
      </c>
      <c r="E4">
        <v>212</v>
      </c>
      <c r="F4">
        <v>332</v>
      </c>
      <c r="G4">
        <v>9</v>
      </c>
      <c r="H4">
        <v>341</v>
      </c>
      <c r="I4">
        <v>2</v>
      </c>
      <c r="J4">
        <v>2</v>
      </c>
      <c r="K4">
        <v>33</v>
      </c>
      <c r="L4">
        <v>57</v>
      </c>
      <c r="M4">
        <v>90</v>
      </c>
      <c r="N4">
        <v>36.67</v>
      </c>
      <c r="O4">
        <v>77</v>
      </c>
      <c r="P4">
        <v>1453</v>
      </c>
      <c r="Q4" s="215" t="str">
        <f>IFERROR(VLOOKUP(A4,Bio!$B:$C,2,0),"")</f>
        <v>SAC</v>
      </c>
      <c r="R4" s="240" t="str">
        <f t="shared" si="0"/>
        <v>SAC</v>
      </c>
    </row>
    <row r="5" spans="1:23" ht="15" thickBot="1" x14ac:dyDescent="0.35">
      <c r="A5" t="s">
        <v>163</v>
      </c>
      <c r="B5">
        <v>71</v>
      </c>
      <c r="C5">
        <v>2499.83</v>
      </c>
      <c r="D5">
        <v>76</v>
      </c>
      <c r="E5">
        <v>183</v>
      </c>
      <c r="F5">
        <v>345</v>
      </c>
      <c r="G5">
        <v>10</v>
      </c>
      <c r="H5">
        <v>355</v>
      </c>
      <c r="I5">
        <v>7</v>
      </c>
      <c r="J5">
        <v>6</v>
      </c>
      <c r="K5">
        <v>50</v>
      </c>
      <c r="L5">
        <v>40</v>
      </c>
      <c r="M5">
        <v>90</v>
      </c>
      <c r="N5">
        <v>55.56</v>
      </c>
      <c r="O5">
        <v>150</v>
      </c>
      <c r="P5">
        <v>1225</v>
      </c>
      <c r="Q5" s="215" t="str">
        <f>IFERROR(VLOOKUP(A5,Bio!$B:$C,2,0),"")</f>
        <v>MIA</v>
      </c>
      <c r="R5" s="217" t="str">
        <f t="shared" si="0"/>
        <v>MIA</v>
      </c>
    </row>
    <row r="6" spans="1:23" ht="15" thickBot="1" x14ac:dyDescent="0.35">
      <c r="A6" t="s">
        <v>220</v>
      </c>
      <c r="B6">
        <v>65</v>
      </c>
      <c r="C6">
        <v>2145.35</v>
      </c>
      <c r="D6">
        <v>44</v>
      </c>
      <c r="E6">
        <v>90</v>
      </c>
      <c r="F6">
        <v>202</v>
      </c>
      <c r="G6">
        <v>12</v>
      </c>
      <c r="H6">
        <v>214</v>
      </c>
      <c r="I6">
        <v>0</v>
      </c>
      <c r="J6">
        <v>3</v>
      </c>
      <c r="K6">
        <v>58</v>
      </c>
      <c r="L6">
        <v>26</v>
      </c>
      <c r="M6">
        <v>84</v>
      </c>
      <c r="N6">
        <v>69.05</v>
      </c>
      <c r="O6">
        <v>190</v>
      </c>
      <c r="P6">
        <v>964</v>
      </c>
      <c r="Q6" s="215" t="str">
        <f>IFERROR(VLOOKUP(A6,Bio!$B:$C,2,0),"")</f>
        <v>CLE</v>
      </c>
      <c r="R6" s="222" t="str">
        <f t="shared" si="0"/>
        <v>CLE</v>
      </c>
    </row>
    <row r="7" spans="1:23" ht="15" thickBot="1" x14ac:dyDescent="0.35">
      <c r="A7" t="s">
        <v>316</v>
      </c>
      <c r="B7">
        <v>77</v>
      </c>
      <c r="C7">
        <v>1830.45</v>
      </c>
      <c r="D7">
        <v>19</v>
      </c>
      <c r="E7">
        <v>43</v>
      </c>
      <c r="F7">
        <v>118</v>
      </c>
      <c r="G7">
        <v>2</v>
      </c>
      <c r="H7">
        <v>120</v>
      </c>
      <c r="I7">
        <v>0</v>
      </c>
      <c r="J7">
        <v>2</v>
      </c>
      <c r="K7">
        <v>42</v>
      </c>
      <c r="L7">
        <v>41</v>
      </c>
      <c r="M7">
        <v>83</v>
      </c>
      <c r="N7">
        <v>50.6</v>
      </c>
      <c r="O7">
        <v>63</v>
      </c>
      <c r="P7">
        <v>765</v>
      </c>
      <c r="Q7" s="215" t="str">
        <f>IFERROR(VLOOKUP(A7,Bio!$B:$C,2,0),"")</f>
        <v>GSW</v>
      </c>
      <c r="R7" s="228" t="str">
        <f t="shared" si="0"/>
        <v>GSW</v>
      </c>
      <c r="S7" t="s">
        <v>2261</v>
      </c>
      <c r="T7" t="s">
        <v>1503</v>
      </c>
      <c r="U7" t="s">
        <v>2262</v>
      </c>
      <c r="V7" t="s">
        <v>2263</v>
      </c>
      <c r="W7" t="s">
        <v>2264</v>
      </c>
    </row>
    <row r="8" spans="1:23" ht="15" thickBot="1" x14ac:dyDescent="0.35">
      <c r="A8" t="s">
        <v>46</v>
      </c>
      <c r="B8">
        <v>70</v>
      </c>
      <c r="C8">
        <v>2072.98</v>
      </c>
      <c r="D8">
        <v>31</v>
      </c>
      <c r="E8">
        <v>89</v>
      </c>
      <c r="F8">
        <v>192</v>
      </c>
      <c r="G8">
        <v>14</v>
      </c>
      <c r="H8">
        <v>206</v>
      </c>
      <c r="I8">
        <v>11</v>
      </c>
      <c r="J8">
        <v>0</v>
      </c>
      <c r="K8">
        <v>43</v>
      </c>
      <c r="L8">
        <v>38</v>
      </c>
      <c r="M8">
        <v>81</v>
      </c>
      <c r="N8">
        <v>53.09</v>
      </c>
      <c r="O8">
        <v>184</v>
      </c>
      <c r="P8">
        <v>969</v>
      </c>
      <c r="Q8" s="215" t="str">
        <f>IFERROR(VLOOKUP(A8,Bio!$B:$C,2,0),"")</f>
        <v>BKN</v>
      </c>
      <c r="R8" s="233" t="str">
        <f t="shared" si="0"/>
        <v>BKN</v>
      </c>
    </row>
    <row r="9" spans="1:23" ht="15" thickBot="1" x14ac:dyDescent="0.35">
      <c r="A9" t="s">
        <v>169</v>
      </c>
      <c r="B9">
        <v>73</v>
      </c>
      <c r="C9">
        <v>1820.57</v>
      </c>
      <c r="D9">
        <v>62</v>
      </c>
      <c r="E9">
        <v>150</v>
      </c>
      <c r="F9">
        <v>222</v>
      </c>
      <c r="G9">
        <v>1</v>
      </c>
      <c r="H9">
        <v>223</v>
      </c>
      <c r="I9">
        <v>4</v>
      </c>
      <c r="J9">
        <v>4</v>
      </c>
      <c r="K9">
        <v>38</v>
      </c>
      <c r="L9">
        <v>41</v>
      </c>
      <c r="M9">
        <v>79</v>
      </c>
      <c r="N9">
        <v>48.1</v>
      </c>
      <c r="O9">
        <v>67</v>
      </c>
      <c r="P9">
        <v>869</v>
      </c>
      <c r="Q9" s="215" t="str">
        <f>IFERROR(VLOOKUP(A9,Bio!$B:$C,2,0),"")</f>
        <v>NOP</v>
      </c>
      <c r="R9" s="244" t="str">
        <f t="shared" si="0"/>
        <v>NOP</v>
      </c>
    </row>
    <row r="10" spans="1:23" ht="15" thickBot="1" x14ac:dyDescent="0.35">
      <c r="A10" t="s">
        <v>245</v>
      </c>
      <c r="B10">
        <v>70</v>
      </c>
      <c r="C10">
        <v>2010.75</v>
      </c>
      <c r="D10">
        <v>54</v>
      </c>
      <c r="E10">
        <v>111</v>
      </c>
      <c r="F10">
        <v>196</v>
      </c>
      <c r="G10">
        <v>2</v>
      </c>
      <c r="H10">
        <v>198</v>
      </c>
      <c r="I10">
        <v>0</v>
      </c>
      <c r="J10">
        <v>12</v>
      </c>
      <c r="K10">
        <v>35</v>
      </c>
      <c r="L10">
        <v>42</v>
      </c>
      <c r="M10">
        <v>77</v>
      </c>
      <c r="N10">
        <v>45.45</v>
      </c>
      <c r="O10">
        <v>133</v>
      </c>
      <c r="P10">
        <v>751</v>
      </c>
      <c r="Q10" s="215" t="str">
        <f>IFERROR(VLOOKUP(A10,Bio!$B:$C,2,0),"")</f>
        <v>LAC</v>
      </c>
      <c r="R10" s="224" t="str">
        <f t="shared" si="0"/>
        <v>LAC</v>
      </c>
    </row>
    <row r="11" spans="1:23" ht="15" thickBot="1" x14ac:dyDescent="0.35">
      <c r="A11" t="s">
        <v>150</v>
      </c>
      <c r="B11">
        <v>65</v>
      </c>
      <c r="C11">
        <v>2119.52</v>
      </c>
      <c r="D11">
        <v>72</v>
      </c>
      <c r="E11">
        <v>137</v>
      </c>
      <c r="F11">
        <v>386</v>
      </c>
      <c r="G11">
        <v>8</v>
      </c>
      <c r="H11">
        <v>394</v>
      </c>
      <c r="I11">
        <v>6</v>
      </c>
      <c r="J11">
        <v>7</v>
      </c>
      <c r="K11">
        <v>55</v>
      </c>
      <c r="L11">
        <v>22</v>
      </c>
      <c r="M11">
        <v>77</v>
      </c>
      <c r="N11">
        <v>71.430000000000007</v>
      </c>
      <c r="O11">
        <v>97</v>
      </c>
      <c r="P11">
        <v>1214</v>
      </c>
      <c r="Q11" s="215" t="str">
        <f>IFERROR(VLOOKUP(A11,Bio!$B:$C,2,0),"")</f>
        <v>WAS</v>
      </c>
      <c r="R11" s="243" t="str">
        <f t="shared" si="0"/>
        <v>WAS</v>
      </c>
    </row>
    <row r="12" spans="1:23" ht="15" thickBot="1" x14ac:dyDescent="0.35">
      <c r="A12" t="s">
        <v>189</v>
      </c>
      <c r="B12">
        <v>66</v>
      </c>
      <c r="C12">
        <v>1765.13</v>
      </c>
      <c r="D12">
        <v>66</v>
      </c>
      <c r="E12">
        <v>119</v>
      </c>
      <c r="F12">
        <v>181</v>
      </c>
      <c r="G12">
        <v>4</v>
      </c>
      <c r="H12">
        <v>185</v>
      </c>
      <c r="I12">
        <v>0</v>
      </c>
      <c r="J12">
        <v>7</v>
      </c>
      <c r="K12">
        <v>39</v>
      </c>
      <c r="L12">
        <v>37</v>
      </c>
      <c r="M12">
        <v>76</v>
      </c>
      <c r="N12">
        <v>51.32</v>
      </c>
      <c r="O12">
        <v>25</v>
      </c>
      <c r="P12">
        <v>879</v>
      </c>
      <c r="Q12" s="215" t="str">
        <f>IFERROR(VLOOKUP(A12,Bio!$B:$C,2,0),"")</f>
        <v>SAS</v>
      </c>
      <c r="R12" s="225" t="str">
        <f t="shared" si="0"/>
        <v>SAS</v>
      </c>
    </row>
    <row r="13" spans="1:23" ht="15" thickBot="1" x14ac:dyDescent="0.35">
      <c r="A13" t="s">
        <v>138</v>
      </c>
      <c r="B13">
        <v>67</v>
      </c>
      <c r="C13">
        <v>2272.58</v>
      </c>
      <c r="D13">
        <v>156</v>
      </c>
      <c r="E13">
        <v>235</v>
      </c>
      <c r="F13">
        <v>376</v>
      </c>
      <c r="G13">
        <v>12</v>
      </c>
      <c r="H13">
        <v>388</v>
      </c>
      <c r="I13">
        <v>3</v>
      </c>
      <c r="J13">
        <v>4</v>
      </c>
      <c r="K13">
        <v>36</v>
      </c>
      <c r="L13">
        <v>40</v>
      </c>
      <c r="M13">
        <v>76</v>
      </c>
      <c r="N13">
        <v>47.37</v>
      </c>
      <c r="O13">
        <v>21</v>
      </c>
      <c r="P13">
        <v>1773</v>
      </c>
      <c r="Q13" s="215" t="str">
        <f>IFERROR(VLOOKUP(A13,Bio!$B:$C,2,0),"")</f>
        <v>DEN</v>
      </c>
      <c r="R13" s="216" t="str">
        <f>Q13</f>
        <v>DEN</v>
      </c>
    </row>
    <row r="14" spans="1:23" ht="15" thickBot="1" x14ac:dyDescent="0.35">
      <c r="A14" t="s">
        <v>209</v>
      </c>
      <c r="B14">
        <v>62</v>
      </c>
      <c r="C14">
        <v>1825.23</v>
      </c>
      <c r="D14">
        <v>37</v>
      </c>
      <c r="E14">
        <v>103</v>
      </c>
      <c r="F14">
        <v>249</v>
      </c>
      <c r="G14">
        <v>5</v>
      </c>
      <c r="H14">
        <v>254</v>
      </c>
      <c r="I14">
        <v>0</v>
      </c>
      <c r="J14">
        <v>4</v>
      </c>
      <c r="K14">
        <v>28</v>
      </c>
      <c r="L14">
        <v>46</v>
      </c>
      <c r="M14">
        <v>74</v>
      </c>
      <c r="N14">
        <v>37.840000000000003</v>
      </c>
      <c r="O14">
        <v>70</v>
      </c>
      <c r="P14">
        <v>919</v>
      </c>
      <c r="Q14" s="215" t="str">
        <f>IFERROR(VLOOKUP(A14,Bio!$B:$C,2,0),"")</f>
        <v>IND</v>
      </c>
      <c r="R14" s="219" t="str">
        <f t="shared" si="0"/>
        <v>IND</v>
      </c>
    </row>
    <row r="15" spans="1:23" ht="15" thickBot="1" x14ac:dyDescent="0.35">
      <c r="A15" t="s">
        <v>105</v>
      </c>
      <c r="B15">
        <v>61</v>
      </c>
      <c r="C15">
        <v>2116.77</v>
      </c>
      <c r="D15">
        <v>110</v>
      </c>
      <c r="E15">
        <v>211</v>
      </c>
      <c r="F15">
        <v>465</v>
      </c>
      <c r="G15">
        <v>2</v>
      </c>
      <c r="H15">
        <v>467</v>
      </c>
      <c r="I15">
        <v>3</v>
      </c>
      <c r="J15">
        <v>4</v>
      </c>
      <c r="K15">
        <v>44</v>
      </c>
      <c r="L15">
        <v>29</v>
      </c>
      <c r="M15">
        <v>73</v>
      </c>
      <c r="N15">
        <v>60.27</v>
      </c>
      <c r="O15">
        <v>78</v>
      </c>
      <c r="P15">
        <v>1656</v>
      </c>
      <c r="Q15" s="215" t="str">
        <f>IFERROR(VLOOKUP(A15,Bio!$B:$C,2,0),"")</f>
        <v>PHI</v>
      </c>
      <c r="R15" s="235" t="str">
        <f t="shared" si="0"/>
        <v>PHI</v>
      </c>
    </row>
    <row r="16" spans="1:23" ht="15" thickBot="1" x14ac:dyDescent="0.35">
      <c r="A16" t="s">
        <v>283</v>
      </c>
      <c r="B16">
        <v>73</v>
      </c>
      <c r="C16">
        <v>1943.92</v>
      </c>
      <c r="D16">
        <v>51</v>
      </c>
      <c r="E16">
        <v>111</v>
      </c>
      <c r="F16">
        <v>238</v>
      </c>
      <c r="G16">
        <v>9</v>
      </c>
      <c r="H16">
        <v>247</v>
      </c>
      <c r="I16">
        <v>1</v>
      </c>
      <c r="J16">
        <v>2</v>
      </c>
      <c r="K16">
        <v>30</v>
      </c>
      <c r="L16">
        <v>42</v>
      </c>
      <c r="M16">
        <v>72</v>
      </c>
      <c r="N16">
        <v>41.67</v>
      </c>
      <c r="O16">
        <v>117</v>
      </c>
      <c r="P16">
        <v>913</v>
      </c>
      <c r="Q16" s="215" t="str">
        <f>IFERROR(VLOOKUP(A16,Bio!$B:$C,2,0),"")</f>
        <v>CHA</v>
      </c>
      <c r="R16" s="236" t="str">
        <f t="shared" si="0"/>
        <v>CHA</v>
      </c>
    </row>
    <row r="17" spans="1:18" ht="15" thickBot="1" x14ac:dyDescent="0.35">
      <c r="A17" t="s">
        <v>77</v>
      </c>
      <c r="B17">
        <v>62</v>
      </c>
      <c r="C17">
        <v>1887.2</v>
      </c>
      <c r="D17">
        <v>54</v>
      </c>
      <c r="E17">
        <v>112</v>
      </c>
      <c r="F17">
        <v>149</v>
      </c>
      <c r="G17">
        <v>0</v>
      </c>
      <c r="H17">
        <v>149</v>
      </c>
      <c r="I17">
        <v>6</v>
      </c>
      <c r="J17">
        <v>3</v>
      </c>
      <c r="K17">
        <v>48</v>
      </c>
      <c r="L17">
        <v>21</v>
      </c>
      <c r="M17">
        <v>69</v>
      </c>
      <c r="N17">
        <v>69.569999999999993</v>
      </c>
      <c r="O17">
        <v>106</v>
      </c>
      <c r="P17">
        <v>940</v>
      </c>
      <c r="Q17" s="215" t="str">
        <f>IFERROR(VLOOKUP(A17,Bio!$B:$C,2,0),"")</f>
        <v>PHX</v>
      </c>
      <c r="R17" s="239" t="str">
        <f t="shared" si="0"/>
        <v>PHX</v>
      </c>
    </row>
    <row r="18" spans="1:18" ht="15" thickBot="1" x14ac:dyDescent="0.35">
      <c r="A18" t="s">
        <v>60</v>
      </c>
      <c r="B18">
        <v>64</v>
      </c>
      <c r="C18">
        <v>1971.55</v>
      </c>
      <c r="D18">
        <v>50</v>
      </c>
      <c r="E18">
        <v>111</v>
      </c>
      <c r="F18">
        <v>291</v>
      </c>
      <c r="G18">
        <v>4</v>
      </c>
      <c r="H18">
        <v>295</v>
      </c>
      <c r="I18">
        <v>5</v>
      </c>
      <c r="J18">
        <v>5</v>
      </c>
      <c r="K18">
        <v>43</v>
      </c>
      <c r="L18">
        <v>26</v>
      </c>
      <c r="M18">
        <v>69</v>
      </c>
      <c r="N18">
        <v>62.32</v>
      </c>
      <c r="O18">
        <v>197</v>
      </c>
      <c r="P18">
        <v>901</v>
      </c>
      <c r="Q18" s="215" t="str">
        <f>IFERROR(VLOOKUP(A18,Bio!$B:$C,2,0),"")</f>
        <v>MIN</v>
      </c>
      <c r="R18" s="241" t="str">
        <f t="shared" si="0"/>
        <v>MIN</v>
      </c>
    </row>
    <row r="19" spans="1:18" ht="15" thickBot="1" x14ac:dyDescent="0.35">
      <c r="A19" t="s">
        <v>270</v>
      </c>
      <c r="B19">
        <v>60</v>
      </c>
      <c r="C19">
        <v>1604.4</v>
      </c>
      <c r="D19">
        <v>21</v>
      </c>
      <c r="E19">
        <v>50</v>
      </c>
      <c r="F19">
        <v>99</v>
      </c>
      <c r="G19">
        <v>17</v>
      </c>
      <c r="H19">
        <v>116</v>
      </c>
      <c r="I19">
        <v>0</v>
      </c>
      <c r="J19">
        <v>2</v>
      </c>
      <c r="K19">
        <v>30</v>
      </c>
      <c r="L19">
        <v>38</v>
      </c>
      <c r="M19">
        <v>68</v>
      </c>
      <c r="N19">
        <v>44.12</v>
      </c>
      <c r="O19">
        <v>145</v>
      </c>
      <c r="P19">
        <v>817</v>
      </c>
      <c r="Q19" s="215" t="str">
        <f>IFERROR(VLOOKUP(A19,Bio!$B:$C,2,0),"")</f>
        <v>ATL</v>
      </c>
      <c r="R19" s="217" t="str">
        <f t="shared" si="0"/>
        <v>ATL</v>
      </c>
    </row>
    <row r="20" spans="1:18" ht="15" thickBot="1" x14ac:dyDescent="0.35">
      <c r="A20" t="s">
        <v>297</v>
      </c>
      <c r="B20">
        <v>54</v>
      </c>
      <c r="C20">
        <v>1464.28</v>
      </c>
      <c r="D20">
        <v>13</v>
      </c>
      <c r="E20">
        <v>34</v>
      </c>
      <c r="F20">
        <v>99</v>
      </c>
      <c r="G20">
        <v>3</v>
      </c>
      <c r="H20">
        <v>102</v>
      </c>
      <c r="I20">
        <v>0</v>
      </c>
      <c r="J20">
        <v>2</v>
      </c>
      <c r="K20">
        <v>42</v>
      </c>
      <c r="L20">
        <v>23</v>
      </c>
      <c r="M20">
        <v>65</v>
      </c>
      <c r="N20">
        <v>64.62</v>
      </c>
      <c r="O20">
        <v>131</v>
      </c>
      <c r="P20">
        <v>555</v>
      </c>
      <c r="Q20" s="215" t="str">
        <f>IFERROR(VLOOKUP(A20,Bio!$B:$C,2,0),"")</f>
        <v>NYK</v>
      </c>
      <c r="R20" s="238" t="str">
        <f t="shared" si="0"/>
        <v>NYK</v>
      </c>
    </row>
    <row r="21" spans="1:18" ht="15" thickBot="1" x14ac:dyDescent="0.35">
      <c r="A21" t="s">
        <v>117</v>
      </c>
      <c r="B21">
        <v>49</v>
      </c>
      <c r="C21">
        <v>1656.27</v>
      </c>
      <c r="D21">
        <v>50</v>
      </c>
      <c r="E21">
        <v>112</v>
      </c>
      <c r="F21">
        <v>287</v>
      </c>
      <c r="G21">
        <v>5</v>
      </c>
      <c r="H21">
        <v>292</v>
      </c>
      <c r="I21">
        <v>1</v>
      </c>
      <c r="J21">
        <v>10</v>
      </c>
      <c r="K21">
        <v>41</v>
      </c>
      <c r="L21">
        <v>23</v>
      </c>
      <c r="M21">
        <v>64</v>
      </c>
      <c r="N21">
        <v>64.06</v>
      </c>
      <c r="O21">
        <v>138</v>
      </c>
      <c r="P21">
        <v>1125</v>
      </c>
      <c r="Q21" s="215" t="str">
        <f>IFERROR(VLOOKUP(A21,Bio!$B:$C,2,0),"")</f>
        <v>LAL</v>
      </c>
      <c r="R21" s="237" t="str">
        <f t="shared" si="0"/>
        <v>LAL</v>
      </c>
    </row>
    <row r="22" spans="1:18" ht="15" thickBot="1" x14ac:dyDescent="0.35">
      <c r="A22" t="s">
        <v>311</v>
      </c>
      <c r="B22">
        <v>71</v>
      </c>
      <c r="C22">
        <v>1388.8</v>
      </c>
      <c r="D22">
        <v>16</v>
      </c>
      <c r="E22">
        <v>62</v>
      </c>
      <c r="F22">
        <v>161</v>
      </c>
      <c r="G22">
        <v>15</v>
      </c>
      <c r="H22">
        <v>176</v>
      </c>
      <c r="I22">
        <v>0</v>
      </c>
      <c r="J22">
        <v>2</v>
      </c>
      <c r="K22">
        <v>18</v>
      </c>
      <c r="L22">
        <v>44</v>
      </c>
      <c r="M22">
        <v>62</v>
      </c>
      <c r="N22">
        <v>29.03</v>
      </c>
      <c r="O22">
        <v>80</v>
      </c>
      <c r="P22">
        <v>478</v>
      </c>
      <c r="Q22" s="215" t="str">
        <f>IFERROR(VLOOKUP(A22,Bio!$B:$C,2,0),"")</f>
        <v>DAL</v>
      </c>
      <c r="R22" s="232" t="str">
        <f t="shared" si="0"/>
        <v>DAL</v>
      </c>
    </row>
    <row r="23" spans="1:18" ht="15" thickBot="1" x14ac:dyDescent="0.35">
      <c r="A23" t="s">
        <v>340</v>
      </c>
      <c r="B23">
        <v>42</v>
      </c>
      <c r="C23">
        <v>1133.3</v>
      </c>
      <c r="D23">
        <v>36</v>
      </c>
      <c r="E23">
        <v>79</v>
      </c>
      <c r="F23">
        <v>124</v>
      </c>
      <c r="G23">
        <v>7</v>
      </c>
      <c r="H23">
        <v>131</v>
      </c>
      <c r="I23">
        <v>2</v>
      </c>
      <c r="J23">
        <v>1</v>
      </c>
      <c r="K23">
        <v>36</v>
      </c>
      <c r="L23">
        <v>23</v>
      </c>
      <c r="M23">
        <v>59</v>
      </c>
      <c r="N23">
        <v>61.02</v>
      </c>
      <c r="O23">
        <v>43</v>
      </c>
      <c r="P23">
        <v>456</v>
      </c>
      <c r="Q23" s="215" t="str">
        <f>IFERROR(VLOOKUP(A23,Bio!$B:$C,2,0),"")</f>
        <v>MEM</v>
      </c>
      <c r="R23" s="223" t="str">
        <f t="shared" si="0"/>
        <v>MEM</v>
      </c>
    </row>
    <row r="24" spans="1:18" ht="15" thickBot="1" x14ac:dyDescent="0.35">
      <c r="A24" t="s">
        <v>200</v>
      </c>
      <c r="B24">
        <v>52</v>
      </c>
      <c r="C24">
        <v>1391.4</v>
      </c>
      <c r="D24">
        <v>57</v>
      </c>
      <c r="E24">
        <v>119</v>
      </c>
      <c r="F24">
        <v>176</v>
      </c>
      <c r="G24">
        <v>8</v>
      </c>
      <c r="H24">
        <v>184</v>
      </c>
      <c r="I24">
        <v>2</v>
      </c>
      <c r="J24">
        <v>3</v>
      </c>
      <c r="K24">
        <v>40</v>
      </c>
      <c r="L24">
        <v>19</v>
      </c>
      <c r="M24">
        <v>59</v>
      </c>
      <c r="N24">
        <v>67.8</v>
      </c>
      <c r="O24">
        <v>22</v>
      </c>
      <c r="P24">
        <v>591</v>
      </c>
      <c r="Q24" s="215" t="str">
        <f>IFERROR(VLOOKUP(A24,Bio!$B:$C,2,0),"")</f>
        <v>POR</v>
      </c>
      <c r="R24" s="226" t="str">
        <f t="shared" si="0"/>
        <v>POR</v>
      </c>
    </row>
    <row r="25" spans="1:18" ht="15" thickBot="1" x14ac:dyDescent="0.35">
      <c r="A25" t="s">
        <v>278</v>
      </c>
      <c r="B25">
        <v>60</v>
      </c>
      <c r="C25">
        <v>1836.75</v>
      </c>
      <c r="D25">
        <v>16</v>
      </c>
      <c r="E25">
        <v>35</v>
      </c>
      <c r="F25">
        <v>32</v>
      </c>
      <c r="G25">
        <v>2</v>
      </c>
      <c r="H25">
        <v>34</v>
      </c>
      <c r="I25">
        <v>0</v>
      </c>
      <c r="J25">
        <v>0</v>
      </c>
      <c r="K25">
        <v>26</v>
      </c>
      <c r="L25">
        <v>30</v>
      </c>
      <c r="M25">
        <v>56</v>
      </c>
      <c r="N25">
        <v>46.43</v>
      </c>
      <c r="O25">
        <v>11</v>
      </c>
      <c r="P25">
        <v>602</v>
      </c>
      <c r="Q25" s="215" t="str">
        <f>IFERROR(VLOOKUP(A25,Bio!$B:$C,2,0),"")</f>
        <v>BOS</v>
      </c>
      <c r="R25" s="230" t="str">
        <f t="shared" si="0"/>
        <v>BOS</v>
      </c>
    </row>
    <row r="26" spans="1:18" ht="15" thickBot="1" x14ac:dyDescent="0.35">
      <c r="A26" t="s">
        <v>321</v>
      </c>
      <c r="B26">
        <v>70</v>
      </c>
      <c r="C26">
        <v>1603.05</v>
      </c>
      <c r="D26">
        <v>17</v>
      </c>
      <c r="E26">
        <v>54</v>
      </c>
      <c r="F26">
        <v>120</v>
      </c>
      <c r="G26">
        <v>1</v>
      </c>
      <c r="H26">
        <v>121</v>
      </c>
      <c r="I26">
        <v>0</v>
      </c>
      <c r="J26">
        <v>4</v>
      </c>
      <c r="K26">
        <v>29</v>
      </c>
      <c r="L26">
        <v>21</v>
      </c>
      <c r="M26">
        <v>50</v>
      </c>
      <c r="N26">
        <v>58</v>
      </c>
      <c r="O26">
        <v>134</v>
      </c>
      <c r="P26">
        <v>774</v>
      </c>
      <c r="Q26" s="215" t="str">
        <f>IFERROR(VLOOKUP(A26,Bio!$B:$C,2,0),"")</f>
        <v>UTA</v>
      </c>
      <c r="R26" s="227" t="str">
        <f t="shared" si="0"/>
        <v>UTA</v>
      </c>
    </row>
    <row r="27" spans="1:18" ht="15" thickBot="1" x14ac:dyDescent="0.35">
      <c r="A27" t="s">
        <v>178</v>
      </c>
      <c r="B27">
        <v>71</v>
      </c>
      <c r="C27">
        <v>2482.0500000000002</v>
      </c>
      <c r="D27">
        <v>81</v>
      </c>
      <c r="E27">
        <v>141</v>
      </c>
      <c r="F27">
        <v>178</v>
      </c>
      <c r="G27">
        <v>18</v>
      </c>
      <c r="H27">
        <v>196</v>
      </c>
      <c r="I27">
        <v>6</v>
      </c>
      <c r="J27">
        <v>1</v>
      </c>
      <c r="K27">
        <v>18</v>
      </c>
      <c r="L27">
        <v>31</v>
      </c>
      <c r="M27">
        <v>49</v>
      </c>
      <c r="N27">
        <v>36.729999999999997</v>
      </c>
      <c r="O27">
        <v>81</v>
      </c>
      <c r="P27">
        <v>956</v>
      </c>
      <c r="Q27" s="215" t="str">
        <f>IFERROR(VLOOKUP(A27,Bio!$B:$C,2,0),"")</f>
        <v>TOR</v>
      </c>
      <c r="R27" s="218" t="str">
        <f t="shared" si="0"/>
        <v>TOR</v>
      </c>
    </row>
    <row r="28" spans="1:18" ht="15" thickBot="1" x14ac:dyDescent="0.35">
      <c r="A28" t="s">
        <v>181</v>
      </c>
      <c r="B28">
        <v>69</v>
      </c>
      <c r="C28">
        <v>1971.65</v>
      </c>
      <c r="D28">
        <v>89</v>
      </c>
      <c r="E28">
        <v>173</v>
      </c>
      <c r="F28">
        <v>271</v>
      </c>
      <c r="G28">
        <v>27</v>
      </c>
      <c r="H28">
        <v>298</v>
      </c>
      <c r="I28">
        <v>4</v>
      </c>
      <c r="J28">
        <v>3</v>
      </c>
      <c r="K28">
        <v>13</v>
      </c>
      <c r="L28">
        <v>33</v>
      </c>
      <c r="M28">
        <v>46</v>
      </c>
      <c r="N28">
        <v>28.26</v>
      </c>
      <c r="O28">
        <v>76</v>
      </c>
      <c r="P28">
        <v>915</v>
      </c>
      <c r="Q28" s="215" t="str">
        <f>IFERROR(VLOOKUP(A28,Bio!$B:$C,2,0),"")</f>
        <v>HOU</v>
      </c>
      <c r="R28" s="234" t="str">
        <f t="shared" si="0"/>
        <v>HOU</v>
      </c>
    </row>
    <row r="29" spans="1:18" ht="15" thickBot="1" x14ac:dyDescent="0.35">
      <c r="A29" t="s">
        <v>190</v>
      </c>
      <c r="B29">
        <v>53</v>
      </c>
      <c r="C29">
        <v>1591.77</v>
      </c>
      <c r="D29">
        <v>46</v>
      </c>
      <c r="E29">
        <v>104</v>
      </c>
      <c r="F29">
        <v>151</v>
      </c>
      <c r="G29">
        <v>4</v>
      </c>
      <c r="H29">
        <v>155</v>
      </c>
      <c r="I29">
        <v>4</v>
      </c>
      <c r="J29">
        <v>4</v>
      </c>
      <c r="K29">
        <v>24</v>
      </c>
      <c r="L29">
        <v>20</v>
      </c>
      <c r="M29">
        <v>44</v>
      </c>
      <c r="N29">
        <v>54.55</v>
      </c>
      <c r="O29">
        <v>88</v>
      </c>
      <c r="P29">
        <v>679</v>
      </c>
      <c r="Q29" s="215" t="str">
        <f>IFERROR(VLOOKUP(A29,Bio!$B:$C,2,0),"")</f>
        <v>ORL</v>
      </c>
      <c r="R29" s="231" t="str">
        <f t="shared" si="0"/>
        <v>ORL</v>
      </c>
    </row>
    <row r="30" spans="1:18" ht="15" thickBot="1" x14ac:dyDescent="0.35">
      <c r="A30" t="s">
        <v>582</v>
      </c>
      <c r="B30">
        <v>58</v>
      </c>
      <c r="C30">
        <v>1632.52</v>
      </c>
      <c r="D30">
        <v>37</v>
      </c>
      <c r="E30">
        <v>96</v>
      </c>
      <c r="F30">
        <v>208</v>
      </c>
      <c r="G30">
        <v>5</v>
      </c>
      <c r="H30">
        <v>213</v>
      </c>
      <c r="I30">
        <v>9</v>
      </c>
      <c r="J30">
        <v>1</v>
      </c>
      <c r="K30">
        <v>32</v>
      </c>
      <c r="L30">
        <v>11</v>
      </c>
      <c r="M30">
        <v>43</v>
      </c>
      <c r="N30">
        <v>74.42</v>
      </c>
      <c r="O30">
        <v>79</v>
      </c>
      <c r="P30">
        <v>847</v>
      </c>
      <c r="Q30" s="215" t="str">
        <f>IFERROR(VLOOKUP(A30,Bio!$B:$C,2,0),"")</f>
        <v>MEM</v>
      </c>
      <c r="R30" s="229" t="str">
        <f t="shared" si="0"/>
        <v>MEM</v>
      </c>
    </row>
    <row r="31" spans="1:18" ht="15" thickBot="1" x14ac:dyDescent="0.35">
      <c r="A31" t="s">
        <v>221</v>
      </c>
      <c r="B31">
        <v>73</v>
      </c>
      <c r="C31">
        <v>2241.0300000000002</v>
      </c>
      <c r="D31">
        <v>60</v>
      </c>
      <c r="E31">
        <v>99</v>
      </c>
      <c r="F31">
        <v>129</v>
      </c>
      <c r="G31">
        <v>12</v>
      </c>
      <c r="H31">
        <v>141</v>
      </c>
      <c r="I31">
        <v>8</v>
      </c>
      <c r="J31">
        <v>1</v>
      </c>
      <c r="K31">
        <v>17</v>
      </c>
      <c r="L31">
        <v>23</v>
      </c>
      <c r="M31">
        <v>40</v>
      </c>
      <c r="N31">
        <v>42.5</v>
      </c>
      <c r="O31">
        <v>45</v>
      </c>
      <c r="P31">
        <v>638</v>
      </c>
      <c r="Q31" s="215" t="str">
        <f>IFERROR(VLOOKUP(A31,Bio!$B:$C,2,0),"")</f>
        <v>HOU</v>
      </c>
      <c r="R31" s="229" t="str">
        <f t="shared" si="0"/>
        <v>HOU</v>
      </c>
    </row>
    <row r="32" spans="1:18" ht="15" thickBot="1" x14ac:dyDescent="0.35">
      <c r="A32" t="s">
        <v>212</v>
      </c>
      <c r="B32">
        <v>62</v>
      </c>
      <c r="C32">
        <v>1757.13</v>
      </c>
      <c r="D32">
        <v>72</v>
      </c>
      <c r="E32">
        <v>145</v>
      </c>
      <c r="F32">
        <v>205</v>
      </c>
      <c r="G32">
        <v>23</v>
      </c>
      <c r="H32">
        <v>228</v>
      </c>
      <c r="I32">
        <v>3</v>
      </c>
      <c r="J32">
        <v>0</v>
      </c>
      <c r="K32">
        <v>15</v>
      </c>
      <c r="L32">
        <v>24</v>
      </c>
      <c r="M32">
        <v>39</v>
      </c>
      <c r="N32">
        <v>38.46</v>
      </c>
      <c r="O32">
        <v>14</v>
      </c>
      <c r="P32">
        <v>632</v>
      </c>
      <c r="Q32" s="215" t="str">
        <f>IFERROR(VLOOKUP(A32,Bio!$B:$C,2,0),"")</f>
        <v>UTA</v>
      </c>
      <c r="R32" s="221" t="str">
        <f t="shared" si="0"/>
        <v>UTA</v>
      </c>
    </row>
    <row r="33" spans="1:18" ht="15" thickBot="1" x14ac:dyDescent="0.35">
      <c r="A33" t="s">
        <v>235</v>
      </c>
      <c r="B33">
        <v>67</v>
      </c>
      <c r="C33">
        <v>1426.87</v>
      </c>
      <c r="D33">
        <v>59</v>
      </c>
      <c r="E33">
        <v>106</v>
      </c>
      <c r="F33">
        <v>76</v>
      </c>
      <c r="G33">
        <v>3</v>
      </c>
      <c r="H33">
        <v>79</v>
      </c>
      <c r="I33">
        <v>1</v>
      </c>
      <c r="J33">
        <v>3</v>
      </c>
      <c r="K33">
        <v>21</v>
      </c>
      <c r="L33">
        <v>17</v>
      </c>
      <c r="M33">
        <v>38</v>
      </c>
      <c r="N33">
        <v>55.26</v>
      </c>
      <c r="O33">
        <v>71</v>
      </c>
      <c r="P33">
        <v>513</v>
      </c>
      <c r="Q33" s="215" t="str">
        <f>IFERROR(VLOOKUP(A33,Bio!$B:$C,2,0),"")</f>
        <v>ORL</v>
      </c>
      <c r="R33" s="234" t="str">
        <f t="shared" si="0"/>
        <v>ORL</v>
      </c>
    </row>
    <row r="34" spans="1:18" ht="15" thickBot="1" x14ac:dyDescent="0.35">
      <c r="A34" t="s">
        <v>291</v>
      </c>
      <c r="B34">
        <v>60</v>
      </c>
      <c r="C34">
        <v>1476.13</v>
      </c>
      <c r="D34">
        <v>29</v>
      </c>
      <c r="E34">
        <v>75</v>
      </c>
      <c r="F34">
        <v>107</v>
      </c>
      <c r="G34">
        <v>2</v>
      </c>
      <c r="H34">
        <v>109</v>
      </c>
      <c r="I34">
        <v>1</v>
      </c>
      <c r="J34">
        <v>2</v>
      </c>
      <c r="K34">
        <v>13</v>
      </c>
      <c r="L34">
        <v>24</v>
      </c>
      <c r="M34">
        <v>37</v>
      </c>
      <c r="N34">
        <v>35.14</v>
      </c>
      <c r="O34">
        <v>142</v>
      </c>
      <c r="P34">
        <v>580</v>
      </c>
      <c r="Q34" s="215" t="str">
        <f>IFERROR(VLOOKUP(A34,Bio!$B:$C,2,0),"")</f>
        <v>DET</v>
      </c>
      <c r="R34" s="228" t="str">
        <f t="shared" si="0"/>
        <v>DET</v>
      </c>
    </row>
    <row r="35" spans="1:18" ht="15" thickBot="1" x14ac:dyDescent="0.35">
      <c r="A35" t="s">
        <v>274</v>
      </c>
      <c r="B35">
        <v>60</v>
      </c>
      <c r="C35">
        <v>1356.17</v>
      </c>
      <c r="D35">
        <v>52</v>
      </c>
      <c r="E35">
        <v>122</v>
      </c>
      <c r="F35">
        <v>125</v>
      </c>
      <c r="G35">
        <v>12</v>
      </c>
      <c r="H35">
        <v>137</v>
      </c>
      <c r="I35">
        <v>2</v>
      </c>
      <c r="J35">
        <v>2</v>
      </c>
      <c r="K35">
        <v>14</v>
      </c>
      <c r="L35">
        <v>22</v>
      </c>
      <c r="M35">
        <v>36</v>
      </c>
      <c r="N35">
        <v>38.89</v>
      </c>
      <c r="O35">
        <v>19</v>
      </c>
      <c r="P35">
        <v>562</v>
      </c>
      <c r="Q35" s="215" t="str">
        <f>IFERROR(VLOOKUP(A35,Bio!$B:$C,2,0),"")</f>
        <v>SAS</v>
      </c>
      <c r="R35" s="221" t="str">
        <f t="shared" si="0"/>
        <v>SAS</v>
      </c>
    </row>
    <row r="36" spans="1:18" ht="15" thickBot="1" x14ac:dyDescent="0.35">
      <c r="A36" t="s">
        <v>368</v>
      </c>
      <c r="B36">
        <v>44</v>
      </c>
      <c r="C36">
        <v>805.12</v>
      </c>
      <c r="D36">
        <v>9</v>
      </c>
      <c r="E36">
        <v>32</v>
      </c>
      <c r="F36">
        <v>38</v>
      </c>
      <c r="G36">
        <v>41</v>
      </c>
      <c r="H36">
        <v>79</v>
      </c>
      <c r="I36">
        <v>0</v>
      </c>
      <c r="J36">
        <v>0</v>
      </c>
      <c r="K36">
        <v>15</v>
      </c>
      <c r="L36">
        <v>20</v>
      </c>
      <c r="M36">
        <v>35</v>
      </c>
      <c r="N36">
        <v>42.86</v>
      </c>
      <c r="O36">
        <v>11</v>
      </c>
      <c r="P36">
        <v>222</v>
      </c>
      <c r="Q36" s="215" t="str">
        <f>IFERROR(VLOOKUP(A36,Bio!$B:$C,2,0),"")</f>
        <v>OKC</v>
      </c>
      <c r="R36" s="223" t="str">
        <f t="shared" si="0"/>
        <v>OKC</v>
      </c>
    </row>
    <row r="37" spans="1:18" ht="15" thickBot="1" x14ac:dyDescent="0.35">
      <c r="A37" t="s">
        <v>361</v>
      </c>
      <c r="B37">
        <v>73</v>
      </c>
      <c r="C37">
        <v>1442.62</v>
      </c>
      <c r="D37">
        <v>27</v>
      </c>
      <c r="E37">
        <v>60</v>
      </c>
      <c r="F37">
        <v>106</v>
      </c>
      <c r="G37">
        <v>11</v>
      </c>
      <c r="H37">
        <v>117</v>
      </c>
      <c r="I37">
        <v>3</v>
      </c>
      <c r="J37">
        <v>1</v>
      </c>
      <c r="K37">
        <v>16</v>
      </c>
      <c r="L37">
        <v>15</v>
      </c>
      <c r="M37">
        <v>31</v>
      </c>
      <c r="N37">
        <v>51.61</v>
      </c>
      <c r="O37">
        <v>84</v>
      </c>
      <c r="P37">
        <v>516</v>
      </c>
      <c r="Q37" s="215" t="str">
        <f>IFERROR(VLOOKUP(A37,Bio!$B:$C,2,0),"")</f>
        <v>POR</v>
      </c>
      <c r="R37" s="217" t="str">
        <f t="shared" si="0"/>
        <v>POR</v>
      </c>
    </row>
    <row r="38" spans="1:18" ht="15" thickBot="1" x14ac:dyDescent="0.35">
      <c r="A38" t="s">
        <v>589</v>
      </c>
      <c r="B38">
        <v>57</v>
      </c>
      <c r="C38">
        <v>1042.6300000000001</v>
      </c>
      <c r="D38">
        <v>15</v>
      </c>
      <c r="E38">
        <v>37</v>
      </c>
      <c r="F38">
        <v>95</v>
      </c>
      <c r="G38">
        <v>3</v>
      </c>
      <c r="H38">
        <v>98</v>
      </c>
      <c r="I38">
        <v>1</v>
      </c>
      <c r="J38">
        <v>1</v>
      </c>
      <c r="K38">
        <v>18</v>
      </c>
      <c r="L38">
        <v>12</v>
      </c>
      <c r="M38">
        <v>30</v>
      </c>
      <c r="N38">
        <v>60</v>
      </c>
      <c r="O38">
        <v>88</v>
      </c>
      <c r="P38">
        <v>503</v>
      </c>
      <c r="Q38" s="215" t="str">
        <f>IFERROR(VLOOKUP(A38,Bio!$B:$C,2,0),"")</f>
        <v>LAL</v>
      </c>
      <c r="R38" s="221" t="str">
        <f t="shared" si="0"/>
        <v>LAL</v>
      </c>
    </row>
    <row r="39" spans="1:18" ht="15" thickBot="1" x14ac:dyDescent="0.35">
      <c r="A39" t="s">
        <v>253</v>
      </c>
      <c r="B39">
        <v>74</v>
      </c>
      <c r="C39">
        <v>1717.98</v>
      </c>
      <c r="D39">
        <v>26</v>
      </c>
      <c r="E39">
        <v>74</v>
      </c>
      <c r="F39">
        <v>153</v>
      </c>
      <c r="G39">
        <v>3</v>
      </c>
      <c r="H39">
        <v>156</v>
      </c>
      <c r="I39">
        <v>0</v>
      </c>
      <c r="J39">
        <v>5</v>
      </c>
      <c r="K39">
        <v>16</v>
      </c>
      <c r="L39">
        <v>13</v>
      </c>
      <c r="M39">
        <v>29</v>
      </c>
      <c r="N39">
        <v>55.17</v>
      </c>
      <c r="O39">
        <v>95</v>
      </c>
      <c r="P39">
        <v>758</v>
      </c>
      <c r="Q39" s="215" t="str">
        <f>IFERROR(VLOOKUP(A39,Bio!$B:$C,2,0),"")</f>
        <v>ATL</v>
      </c>
      <c r="R39" s="224" t="str">
        <f t="shared" si="0"/>
        <v>ATL</v>
      </c>
    </row>
    <row r="40" spans="1:18" ht="15" thickBot="1" x14ac:dyDescent="0.35">
      <c r="A40" t="s">
        <v>310</v>
      </c>
      <c r="B40">
        <v>32</v>
      </c>
      <c r="C40">
        <v>687.43</v>
      </c>
      <c r="D40">
        <v>22</v>
      </c>
      <c r="E40">
        <v>42</v>
      </c>
      <c r="F40">
        <v>27</v>
      </c>
      <c r="G40">
        <v>1</v>
      </c>
      <c r="H40">
        <v>28</v>
      </c>
      <c r="I40">
        <v>0</v>
      </c>
      <c r="J40">
        <v>2</v>
      </c>
      <c r="K40">
        <v>7</v>
      </c>
      <c r="L40">
        <v>19</v>
      </c>
      <c r="M40">
        <v>26</v>
      </c>
      <c r="N40">
        <v>26.92</v>
      </c>
      <c r="O40">
        <v>14</v>
      </c>
      <c r="P40">
        <v>234</v>
      </c>
      <c r="Q40" s="215" t="str">
        <f>IFERROR(VLOOKUP(A40,Bio!$B:$C,2,0),"")</f>
        <v>OKC</v>
      </c>
      <c r="R40" s="217" t="str">
        <f t="shared" si="0"/>
        <v>OKC</v>
      </c>
    </row>
    <row r="41" spans="1:18" ht="15" thickBot="1" x14ac:dyDescent="0.35">
      <c r="A41" t="s">
        <v>174</v>
      </c>
      <c r="B41">
        <v>75</v>
      </c>
      <c r="C41">
        <v>2587.6799999999998</v>
      </c>
      <c r="D41">
        <v>64</v>
      </c>
      <c r="E41">
        <v>145</v>
      </c>
      <c r="F41">
        <v>233</v>
      </c>
      <c r="G41">
        <v>10</v>
      </c>
      <c r="H41">
        <v>243</v>
      </c>
      <c r="I41">
        <v>0</v>
      </c>
      <c r="J41">
        <v>9</v>
      </c>
      <c r="K41">
        <v>16</v>
      </c>
      <c r="L41">
        <v>9</v>
      </c>
      <c r="M41">
        <v>25</v>
      </c>
      <c r="N41">
        <v>64</v>
      </c>
      <c r="O41">
        <v>215</v>
      </c>
      <c r="P41">
        <v>1086</v>
      </c>
      <c r="Q41" s="215" t="str">
        <f>IFERROR(VLOOKUP(A41,Bio!$B:$C,2,0),"")</f>
        <v>CLE</v>
      </c>
      <c r="R41" s="220" t="str">
        <f t="shared" si="0"/>
        <v>CLE</v>
      </c>
    </row>
    <row r="42" spans="1:18" ht="15" thickBot="1" x14ac:dyDescent="0.35">
      <c r="A42" t="s">
        <v>89</v>
      </c>
      <c r="B42">
        <v>59</v>
      </c>
      <c r="C42">
        <v>1901.77</v>
      </c>
      <c r="D42">
        <v>84</v>
      </c>
      <c r="E42">
        <v>230</v>
      </c>
      <c r="F42">
        <v>528</v>
      </c>
      <c r="G42">
        <v>5</v>
      </c>
      <c r="H42">
        <v>533</v>
      </c>
      <c r="I42">
        <v>5</v>
      </c>
      <c r="J42">
        <v>5</v>
      </c>
      <c r="K42">
        <v>15</v>
      </c>
      <c r="L42">
        <v>9</v>
      </c>
      <c r="M42">
        <v>24</v>
      </c>
      <c r="N42">
        <v>62.5</v>
      </c>
      <c r="O42">
        <v>201</v>
      </c>
      <c r="P42">
        <v>1424</v>
      </c>
      <c r="Q42" s="215" t="str">
        <f>IFERROR(VLOOKUP(A42,Bio!$B:$C,2,0),"")</f>
        <v>MIL</v>
      </c>
      <c r="R42" s="245" t="str">
        <f t="shared" si="0"/>
        <v>MIL</v>
      </c>
    </row>
    <row r="43" spans="1:18" ht="15" thickBot="1" x14ac:dyDescent="0.35">
      <c r="A43" t="s">
        <v>383</v>
      </c>
      <c r="B43">
        <v>52</v>
      </c>
      <c r="C43">
        <v>730.6</v>
      </c>
      <c r="D43">
        <v>7</v>
      </c>
      <c r="E43">
        <v>18</v>
      </c>
      <c r="F43">
        <v>42</v>
      </c>
      <c r="G43">
        <v>2</v>
      </c>
      <c r="H43">
        <v>44</v>
      </c>
      <c r="I43">
        <v>1</v>
      </c>
      <c r="J43">
        <v>2</v>
      </c>
      <c r="K43">
        <v>14</v>
      </c>
      <c r="L43">
        <v>9</v>
      </c>
      <c r="M43">
        <v>23</v>
      </c>
      <c r="N43">
        <v>60.87</v>
      </c>
      <c r="O43">
        <v>45</v>
      </c>
      <c r="P43">
        <v>173</v>
      </c>
      <c r="Q43" s="215" t="str">
        <f>IFERROR(VLOOKUP(A43,Bio!$B:$C,2,0),"")</f>
        <v>TOR</v>
      </c>
      <c r="R43" s="227" t="str">
        <f t="shared" si="0"/>
        <v>TOR</v>
      </c>
    </row>
    <row r="44" spans="1:18" ht="15" thickBot="1" x14ac:dyDescent="0.35">
      <c r="A44" t="s">
        <v>2201</v>
      </c>
      <c r="B44">
        <v>32</v>
      </c>
      <c r="C44">
        <v>748.88</v>
      </c>
      <c r="D44">
        <v>10</v>
      </c>
      <c r="E44">
        <v>29</v>
      </c>
      <c r="F44">
        <v>39</v>
      </c>
      <c r="G44">
        <v>0</v>
      </c>
      <c r="H44">
        <v>39</v>
      </c>
      <c r="I44">
        <v>2</v>
      </c>
      <c r="J44">
        <v>0</v>
      </c>
      <c r="K44">
        <v>18</v>
      </c>
      <c r="L44">
        <v>2</v>
      </c>
      <c r="M44">
        <v>20</v>
      </c>
      <c r="N44">
        <v>90</v>
      </c>
      <c r="O44">
        <v>55</v>
      </c>
      <c r="P44">
        <v>330</v>
      </c>
      <c r="Q44" s="215" t="str">
        <f>IFERROR(VLOOKUP(A44,Bio!$B:$C,2,0),"")</f>
        <v/>
      </c>
      <c r="R44" s="222" t="str">
        <f t="shared" si="0"/>
        <v/>
      </c>
    </row>
    <row r="45" spans="1:18" ht="15" thickBot="1" x14ac:dyDescent="0.35">
      <c r="A45" t="s">
        <v>206</v>
      </c>
      <c r="B45">
        <v>50</v>
      </c>
      <c r="C45">
        <v>1415.28</v>
      </c>
      <c r="D45">
        <v>23</v>
      </c>
      <c r="E45">
        <v>68</v>
      </c>
      <c r="F45">
        <v>115</v>
      </c>
      <c r="G45">
        <v>5</v>
      </c>
      <c r="H45">
        <v>120</v>
      </c>
      <c r="I45">
        <v>4</v>
      </c>
      <c r="J45">
        <v>1</v>
      </c>
      <c r="K45">
        <v>7</v>
      </c>
      <c r="L45">
        <v>13</v>
      </c>
      <c r="M45">
        <v>20</v>
      </c>
      <c r="N45">
        <v>35</v>
      </c>
      <c r="O45">
        <v>33</v>
      </c>
      <c r="P45">
        <v>459</v>
      </c>
      <c r="Q45" s="215" t="str">
        <f>IFERROR(VLOOKUP(A45,Bio!$B:$C,2,0),"")</f>
        <v>DET</v>
      </c>
      <c r="R45" s="218" t="str">
        <f t="shared" si="0"/>
        <v>DET</v>
      </c>
    </row>
    <row r="46" spans="1:18" ht="15" thickBot="1" x14ac:dyDescent="0.35">
      <c r="A46" t="s">
        <v>168</v>
      </c>
      <c r="B46">
        <v>63</v>
      </c>
      <c r="C46">
        <v>1659.22</v>
      </c>
      <c r="D46">
        <v>47</v>
      </c>
      <c r="E46">
        <v>115</v>
      </c>
      <c r="F46">
        <v>254</v>
      </c>
      <c r="G46">
        <v>8</v>
      </c>
      <c r="H46">
        <v>262</v>
      </c>
      <c r="I46">
        <v>1</v>
      </c>
      <c r="J46">
        <v>5</v>
      </c>
      <c r="K46">
        <v>14</v>
      </c>
      <c r="L46">
        <v>6</v>
      </c>
      <c r="M46">
        <v>20</v>
      </c>
      <c r="N46">
        <v>70</v>
      </c>
      <c r="O46">
        <v>92</v>
      </c>
      <c r="P46">
        <v>828</v>
      </c>
      <c r="Q46" s="215" t="str">
        <f>IFERROR(VLOOKUP(A46,Bio!$B:$C,2,0),"")</f>
        <v>DAL</v>
      </c>
      <c r="R46" s="231" t="str">
        <f t="shared" si="0"/>
        <v>DAL</v>
      </c>
    </row>
    <row r="47" spans="1:18" ht="15" thickBot="1" x14ac:dyDescent="0.35">
      <c r="A47" t="s">
        <v>376</v>
      </c>
      <c r="B47">
        <v>39</v>
      </c>
      <c r="C47">
        <v>708.75</v>
      </c>
      <c r="D47">
        <v>12</v>
      </c>
      <c r="E47">
        <v>34</v>
      </c>
      <c r="F47">
        <v>68</v>
      </c>
      <c r="G47">
        <v>1</v>
      </c>
      <c r="H47">
        <v>69</v>
      </c>
      <c r="I47">
        <v>0</v>
      </c>
      <c r="J47">
        <v>1</v>
      </c>
      <c r="K47">
        <v>10</v>
      </c>
      <c r="L47">
        <v>9</v>
      </c>
      <c r="M47">
        <v>19</v>
      </c>
      <c r="N47">
        <v>52.63</v>
      </c>
      <c r="O47">
        <v>68</v>
      </c>
      <c r="P47">
        <v>336</v>
      </c>
      <c r="Q47" s="215" t="str">
        <f>IFERROR(VLOOKUP(A47,Bio!$B:$C,2,0),"")</f>
        <v>CHA</v>
      </c>
      <c r="R47" s="226" t="str">
        <f t="shared" si="0"/>
        <v>CHA</v>
      </c>
    </row>
    <row r="48" spans="1:18" ht="15" thickBot="1" x14ac:dyDescent="0.35">
      <c r="A48" t="s">
        <v>480</v>
      </c>
      <c r="B48">
        <v>50</v>
      </c>
      <c r="C48">
        <v>778.22</v>
      </c>
      <c r="D48">
        <v>8</v>
      </c>
      <c r="E48">
        <v>26</v>
      </c>
      <c r="F48">
        <v>30</v>
      </c>
      <c r="G48">
        <v>0</v>
      </c>
      <c r="H48">
        <v>30</v>
      </c>
      <c r="I48">
        <v>0</v>
      </c>
      <c r="J48">
        <v>1</v>
      </c>
      <c r="K48">
        <v>9</v>
      </c>
      <c r="L48">
        <v>10</v>
      </c>
      <c r="M48">
        <v>19</v>
      </c>
      <c r="N48">
        <v>47.37</v>
      </c>
      <c r="O48">
        <v>65</v>
      </c>
      <c r="P48">
        <v>225</v>
      </c>
      <c r="Q48" s="215" t="str">
        <f>IFERROR(VLOOKUP(A48,Bio!$B:$C,2,0),"")</f>
        <v>NYK</v>
      </c>
      <c r="R48" s="230" t="str">
        <f t="shared" si="0"/>
        <v>NYK</v>
      </c>
    </row>
    <row r="49" spans="1:18" ht="15" thickBot="1" x14ac:dyDescent="0.35">
      <c r="A49" t="s">
        <v>126</v>
      </c>
      <c r="B49">
        <v>65</v>
      </c>
      <c r="C49">
        <v>2235.0500000000002</v>
      </c>
      <c r="D49">
        <v>68</v>
      </c>
      <c r="E49">
        <v>125</v>
      </c>
      <c r="F49">
        <v>283</v>
      </c>
      <c r="G49">
        <v>9</v>
      </c>
      <c r="H49">
        <v>292</v>
      </c>
      <c r="I49">
        <v>0</v>
      </c>
      <c r="J49">
        <v>0</v>
      </c>
      <c r="K49">
        <v>8</v>
      </c>
      <c r="L49">
        <v>10</v>
      </c>
      <c r="M49">
        <v>18</v>
      </c>
      <c r="N49">
        <v>44.44</v>
      </c>
      <c r="O49">
        <v>127</v>
      </c>
      <c r="P49">
        <v>1281</v>
      </c>
      <c r="Q49" s="215" t="str">
        <f>IFERROR(VLOOKUP(A49,Bio!$B:$C,2,0),"")</f>
        <v>UTA</v>
      </c>
      <c r="R49" s="244" t="str">
        <f t="shared" si="0"/>
        <v>UTA</v>
      </c>
    </row>
    <row r="50" spans="1:18" ht="15" thickBot="1" x14ac:dyDescent="0.35">
      <c r="A50" t="s">
        <v>78</v>
      </c>
      <c r="B50">
        <v>55</v>
      </c>
      <c r="C50">
        <v>780.28</v>
      </c>
      <c r="D50">
        <v>18</v>
      </c>
      <c r="E50">
        <v>48</v>
      </c>
      <c r="F50">
        <v>70</v>
      </c>
      <c r="G50">
        <v>4</v>
      </c>
      <c r="H50">
        <v>74</v>
      </c>
      <c r="I50">
        <v>2</v>
      </c>
      <c r="J50">
        <v>1</v>
      </c>
      <c r="K50">
        <v>10</v>
      </c>
      <c r="L50">
        <v>8</v>
      </c>
      <c r="M50">
        <v>18</v>
      </c>
      <c r="N50">
        <v>55.56</v>
      </c>
      <c r="O50">
        <v>34</v>
      </c>
      <c r="P50">
        <v>240</v>
      </c>
      <c r="Q50" s="215" t="str">
        <f>IFERROR(VLOOKUP(A50,Bio!$B:$C,2,0),"")</f>
        <v>PHX</v>
      </c>
      <c r="R50" s="225" t="str">
        <f t="shared" si="0"/>
        <v>PHX</v>
      </c>
    </row>
    <row r="51" spans="1:18" ht="15" thickBot="1" x14ac:dyDescent="0.35">
      <c r="A51" t="s">
        <v>265</v>
      </c>
      <c r="B51">
        <v>38</v>
      </c>
      <c r="C51">
        <v>701.28</v>
      </c>
      <c r="D51">
        <v>14</v>
      </c>
      <c r="E51">
        <v>43</v>
      </c>
      <c r="F51">
        <v>57</v>
      </c>
      <c r="G51">
        <v>2</v>
      </c>
      <c r="H51">
        <v>59</v>
      </c>
      <c r="I51">
        <v>2</v>
      </c>
      <c r="J51">
        <v>5</v>
      </c>
      <c r="K51">
        <v>10</v>
      </c>
      <c r="L51">
        <v>7</v>
      </c>
      <c r="M51">
        <v>17</v>
      </c>
      <c r="N51">
        <v>58.82</v>
      </c>
      <c r="O51">
        <v>75</v>
      </c>
      <c r="P51">
        <v>284</v>
      </c>
      <c r="Q51" s="215" t="str">
        <f>IFERROR(VLOOKUP(A51,Bio!$B:$C,2,0),"")</f>
        <v>GSW</v>
      </c>
      <c r="R51" s="232" t="str">
        <f t="shared" si="0"/>
        <v>GSW</v>
      </c>
    </row>
  </sheetData>
  <autoFilter ref="A1:R51" xr:uid="{E6C247C3-8C08-4D80-876B-C44851423596}"/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2" operator="equal" id="{395FF485-3C3E-4263-97C5-BAB9DB9ADB75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34" operator="equal" id="{1E72601D-93C6-478A-9D6E-C6AB7C780021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35" operator="equal" id="{98F40919-90A9-4279-A6EA-A53360A8DBDE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36" operator="equal" id="{E0423047-2F8D-41C2-AF33-35A7771DD398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37" operator="equal" id="{701A8152-D8ED-4FFB-9D45-38F1D0E8ADFD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38" operator="equal" id="{CC91A009-A294-4271-B4F6-23B3C7FE583A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39" operator="equal" id="{A957BF69-C9AF-4B3B-B18E-3158D6CB374B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40" operator="equal" id="{0923D4E9-6B0A-4852-B66A-D39071CD3B54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41" operator="equal" id="{360B970B-62F0-4459-B3B0-00B5B6D1BA47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42" operator="equal" id="{53259AD3-5803-4F76-A87A-DC2B90F78599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43" operator="equal" id="{DECB5036-F184-4A4D-A2E5-F6EB529CE821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44" operator="equal" id="{FD10020C-DA85-4867-A664-349F9820D597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45" operator="equal" id="{AEFA88A1-6EC7-497B-8793-3C4D39BAE693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46" operator="equal" id="{6B938EB8-6462-4C96-A1DA-09D812FE1214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47" operator="equal" id="{AC5E0E4D-E758-4E5A-925A-C1DD00EDA5CE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48" operator="equal" id="{BAD22366-A4D6-40AE-9BA6-FF79D397B63F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49" operator="equal" id="{9F1A160C-E634-4C1A-9D5D-099F1C03C855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50" operator="equal" id="{063B18BC-2B21-40D4-AF17-D7D4DE0497FD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51" operator="equal" id="{C5A8DD04-AE64-4D52-ADA6-AF65D76FBD3B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52" operator="equal" id="{472F8A1C-3EFD-4788-A408-535D71A0F92B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53" operator="equal" id="{EC4558E8-83C1-438D-88E7-DF2162E2F97C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54" operator="equal" id="{47A140FE-DE93-4500-8905-F8917C90E0D0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55" operator="equal" id="{1B15E6FD-42CB-4853-AF9F-FD24FCE423B9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56" operator="equal" id="{BA6EFA1A-A541-4E7C-B3FD-2F0C221D6719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57" operator="equal" id="{3BC33D98-D927-4D0F-B0C9-F15DF8B78B68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58" operator="equal" id="{A50035DF-1300-4C90-B8B7-01C7B5056644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59" operator="equal" id="{988F4D48-FFD6-4A97-BE4F-48F1C0C21364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60" operator="equal" id="{EC71DEDB-D144-4C80-9E5A-6EFDC40B803D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61" operator="equal" id="{83E0CB0A-3B38-4D51-B867-2E7A680578CD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62" operator="equal" id="{CC8FB971-E6C6-4251-B6FB-8F9A5C155A85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ellIs" priority="33" operator="equal" id="{C6FCF513-B297-4EA5-9F91-EB6952CDE357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Q2</xm:sqref>
        </x14:conditionalFormatting>
        <x14:conditionalFormatting xmlns:xm="http://schemas.microsoft.com/office/excel/2006/main">
          <x14:cfRule type="cellIs" priority="1" operator="equal" id="{30E1E333-F659-4D94-B0C7-ED076B14FB3F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ellIs" priority="3" operator="equal" id="{ACA200BB-0CC5-4BA0-8692-EFD75E0A8D20}">
            <xm:f>'TEAM ID''s'!$D$202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ellIs" priority="4" operator="equal" id="{F00494A0-C2F3-4D9B-AD4D-31941B981D3D}">
            <xm:f>'TEAM ID''s'!$D$195</xm:f>
            <x14:dxf>
              <font>
                <b/>
                <i/>
                <color rgb="FF1D4294"/>
              </font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cellIs" priority="5" operator="equal" id="{19F6BD87-7E1E-421B-A89F-3EA85FB08B5D}">
            <xm:f>'TEAM ID''s'!$D$189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ellIs" priority="6" operator="equal" id="{68C77693-69B7-40E2-9436-E56E5B6FF470}">
            <xm:f>'TEAM ID''s'!$D$184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ellIs" priority="7" operator="equal" id="{7DD91FED-6A17-4CF8-A95B-0D56A009374A}">
            <xm:f>'TEAM ID''s'!$D$176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ellIs" priority="8" operator="equal" id="{5583FA35-FA69-45AF-9139-AA1DC0C62802}">
            <xm:f>'TEAM ID''s'!$G$175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ellIs" priority="9" operator="equal" id="{E2439A18-09F8-4CC5-929E-19390861074D}">
            <xm:f>'TEAM ID''s'!$D$163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ellIs" priority="10" operator="equal" id="{B3C47C90-B636-4BB4-8AFC-3029FB6A803E}">
            <xm:f>'TEAM ID''s'!$D$154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ellIs" priority="11" operator="equal" id="{0B3DB83D-7E4D-4447-BB7D-F6E83EB314DE}">
            <xm:f>'TEAM ID''s'!$D$147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ellIs" priority="12" operator="equal" id="{8440F4ED-4F1F-4674-81A1-65EB82519FF7}">
            <xm:f>'TEAM ID''s'!$G$144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13" operator="equal" id="{0CBF78F2-048D-4A56-85BE-5A83EB56222F}">
            <xm:f>'TEAM ID''s'!$G$137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ellIs" priority="14" operator="equal" id="{8BF7BD58-A216-4C0E-B120-DB0C15A175D1}">
            <xm:f>'TEAM ID''s'!$G$129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ellIs" priority="15" operator="equal" id="{C1A8515C-DCEB-43D5-9FC4-6DA6B4DDC378}">
            <xm:f>'TEAM ID''s'!$D$118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ellIs" priority="16" operator="equal" id="{481F17F4-B8BB-41CA-A571-1B6816231D75}">
            <xm:f>'TEAM ID''s'!$D$112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ellIs" priority="17" operator="equal" id="{4FA88F20-531D-48FD-884B-2E1362267AE2}">
            <xm:f>'TEAM ID''s'!$D$103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ellIs" priority="18" operator="equal" id="{74A8455A-3859-4A98-A349-B1D2EC4B6FA6}">
            <xm:f>'TEAM ID''s'!$D$97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ellIs" priority="19" operator="equal" id="{CF5A1105-0165-41EC-A8DB-D4955342E57D}">
            <xm:f>'TEAM ID''s'!$G$92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ellIs" priority="20" operator="equal" id="{DD195126-D20B-4862-8319-E1E9FEFE275C}">
            <xm:f>'TEAM ID''s'!$G$84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ellIs" priority="21" operator="equal" id="{5FA401A8-8B84-4087-9B52-FECE4DDE17AB}">
            <xm:f>'TEAM ID''s'!$D$78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ellIs" priority="22" operator="equal" id="{4B06E77B-8EB4-4998-82C4-3DBF27A118C0}">
            <xm:f>'TEAM ID''s'!$D$71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ellIs" priority="23" operator="equal" id="{4B8063C6-7482-4D26-A526-10B6463C50C2}">
            <xm:f>'TEAM ID''s'!$D$63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ellIs" priority="24" operator="equal" id="{254AE361-8FC7-48BA-BA91-EBC4130A8DDE}">
            <xm:f>'TEAM ID''s'!$D$55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ellIs" priority="25" operator="equal" id="{99AFA4BC-C107-439E-88B0-4C4FDC268D50}">
            <xm:f>'TEAM ID''s'!$D$45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ellIs" priority="26" operator="equal" id="{7C827491-A4BD-47D7-9186-99BBC0D9848E}">
            <xm:f>'TEAM ID''s'!$D$41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ellIs" priority="27" operator="equal" id="{56C0BEC7-9CC4-4122-968F-F5F375969D91}">
            <xm:f>'TEAM ID''s'!$D$30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28" operator="equal" id="{1031CA37-C607-48E4-AB60-231871E1B534}">
            <xm:f>'TEAM ID''s'!$D$23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ellIs" priority="29" operator="equal" id="{B35938F1-4A48-4480-9D53-0B49F7823408}">
            <xm:f>'TEAM ID''s'!$G$18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ellIs" priority="30" operator="equal" id="{78BB2DEE-2C79-462F-9A6E-75008C4B16BC}">
            <xm:f>'TEAM ID''s'!$D$9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1" operator="equal" id="{E2F8D1B5-9E71-48EA-A5D9-1441153FA6AE}">
            <xm:f>'TEAM ID''s'!$D$3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Q3:Q51</xm:sqref>
        </x14:conditionalFormatting>
        <x14:conditionalFormatting xmlns:xm="http://schemas.microsoft.com/office/excel/2006/main">
          <x14:cfRule type="cellIs" priority="2" operator="equal" id="{6EEBB9E3-C0A0-4237-A202-8448AF64F6DB}">
            <xm:f>'TEAM ID''s'!$D$211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m:sqref>Q3:Q51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0368D-CC9E-4185-BA54-6CF3BD57E69B}">
  <sheetPr codeName="Sheet17">
    <tabColor theme="0"/>
  </sheetPr>
  <dimension ref="A1:AN32"/>
  <sheetViews>
    <sheetView zoomScale="80" zoomScaleNormal="80" workbookViewId="0">
      <selection activeCell="J36" sqref="J36"/>
    </sheetView>
  </sheetViews>
  <sheetFormatPr defaultRowHeight="14.4" x14ac:dyDescent="0.3"/>
  <cols>
    <col min="1" max="1" width="23.21875" style="2" customWidth="1"/>
    <col min="2" max="2" width="23.21875" style="2" bestFit="1" customWidth="1"/>
    <col min="3" max="3" width="10.109375" style="2" customWidth="1"/>
    <col min="4" max="4" width="7" style="2" customWidth="1"/>
    <col min="5" max="5" width="14.5546875" style="2" customWidth="1"/>
    <col min="6" max="6" width="11.109375" style="2" customWidth="1"/>
    <col min="7" max="7" width="7.5546875" style="2" customWidth="1"/>
    <col min="8" max="13" width="7" style="2" customWidth="1"/>
    <col min="14" max="14" width="7.33203125" style="2" customWidth="1"/>
    <col min="15" max="15" width="7" style="2" customWidth="1"/>
    <col min="16" max="17" width="7.109375" style="2" customWidth="1"/>
    <col min="25" max="25" width="12.109375" bestFit="1" customWidth="1"/>
    <col min="27" max="27" width="13.5546875" bestFit="1" customWidth="1"/>
    <col min="29" max="29" width="11.77734375" style="2" bestFit="1" customWidth="1"/>
    <col min="30" max="31" width="13.33203125" style="2" bestFit="1" customWidth="1"/>
  </cols>
  <sheetData>
    <row r="1" spans="1:40" ht="15" thickBot="1" x14ac:dyDescent="0.35">
      <c r="A1" s="274"/>
      <c r="B1" s="275"/>
      <c r="C1" s="277" t="s">
        <v>2283</v>
      </c>
      <c r="D1" s="275"/>
      <c r="E1" s="275"/>
      <c r="F1" s="275"/>
      <c r="G1" s="275"/>
      <c r="H1" s="275"/>
      <c r="I1" s="275"/>
      <c r="J1" s="275"/>
      <c r="K1" s="275"/>
      <c r="L1" s="275"/>
      <c r="M1" s="275"/>
      <c r="N1" s="275"/>
      <c r="O1" s="275"/>
      <c r="P1" s="275"/>
      <c r="Q1" s="276"/>
      <c r="R1" s="1" t="s">
        <v>2336</v>
      </c>
      <c r="S1" s="1" t="s">
        <v>2337</v>
      </c>
      <c r="W1" s="284"/>
      <c r="X1" s="284"/>
      <c r="Y1" s="283"/>
      <c r="Z1" s="283"/>
      <c r="AA1" s="285"/>
      <c r="AB1" s="285"/>
    </row>
    <row r="2" spans="1:40" s="20" customFormat="1" x14ac:dyDescent="0.3">
      <c r="A2" s="271" t="s">
        <v>2341</v>
      </c>
      <c r="B2" s="271" t="s">
        <v>531</v>
      </c>
      <c r="C2" s="271" t="s">
        <v>529</v>
      </c>
      <c r="D2" s="271" t="s">
        <v>3</v>
      </c>
      <c r="E2" s="271" t="s">
        <v>2272</v>
      </c>
      <c r="F2" s="271" t="s">
        <v>2273</v>
      </c>
      <c r="G2" s="271" t="s">
        <v>2274</v>
      </c>
      <c r="H2" s="271" t="s">
        <v>2275</v>
      </c>
      <c r="I2" s="271" t="s">
        <v>2276</v>
      </c>
      <c r="J2" s="271" t="s">
        <v>2277</v>
      </c>
      <c r="K2" s="271" t="s">
        <v>2278</v>
      </c>
      <c r="L2" s="271" t="s">
        <v>2279</v>
      </c>
      <c r="M2" s="271" t="s">
        <v>2280</v>
      </c>
      <c r="N2" s="271" t="s">
        <v>8</v>
      </c>
      <c r="O2" s="271" t="s">
        <v>9</v>
      </c>
      <c r="P2" s="271" t="s">
        <v>10</v>
      </c>
      <c r="Q2" s="271" t="s">
        <v>11</v>
      </c>
      <c r="R2" s="271" t="s">
        <v>12</v>
      </c>
      <c r="S2" s="271" t="s">
        <v>13</v>
      </c>
      <c r="T2" s="271" t="s">
        <v>14</v>
      </c>
      <c r="U2" s="271" t="s">
        <v>15</v>
      </c>
      <c r="V2" s="271" t="s">
        <v>16</v>
      </c>
      <c r="W2" s="271" t="s">
        <v>2338</v>
      </c>
      <c r="X2" s="271" t="s">
        <v>2339</v>
      </c>
      <c r="Y2" s="271" t="s">
        <v>2335</v>
      </c>
      <c r="Z2" s="271" t="s">
        <v>2340</v>
      </c>
      <c r="AA2" s="271" t="s">
        <v>2342</v>
      </c>
      <c r="AB2" s="271" t="s">
        <v>2343</v>
      </c>
      <c r="AC2" s="22"/>
      <c r="AD2" s="22"/>
      <c r="AE2" s="22"/>
    </row>
    <row r="3" spans="1:40" x14ac:dyDescent="0.3">
      <c r="A3" s="253"/>
      <c r="B3" s="2" t="s">
        <v>835</v>
      </c>
      <c r="C3" s="2" t="s">
        <v>2281</v>
      </c>
      <c r="D3" s="2">
        <v>69</v>
      </c>
      <c r="E3" s="2">
        <v>11.88</v>
      </c>
      <c r="F3" s="2">
        <v>820</v>
      </c>
      <c r="G3" s="2">
        <v>241.8</v>
      </c>
      <c r="H3" s="2">
        <v>117.2</v>
      </c>
      <c r="I3" s="2">
        <v>43.7</v>
      </c>
      <c r="J3" s="2">
        <v>24.6</v>
      </c>
      <c r="K3" s="2">
        <v>7</v>
      </c>
      <c r="L3" s="2">
        <v>4.8</v>
      </c>
      <c r="M3" s="2">
        <v>12.8</v>
      </c>
      <c r="N3" s="2">
        <v>44.3</v>
      </c>
      <c r="O3" s="2">
        <v>92.1</v>
      </c>
      <c r="P3" s="2">
        <v>48.2</v>
      </c>
      <c r="Q3" s="2">
        <v>10.7</v>
      </c>
      <c r="R3" s="2">
        <v>30.3</v>
      </c>
      <c r="S3" s="2">
        <v>35.299999999999997</v>
      </c>
      <c r="T3" s="2">
        <v>17.899999999999999</v>
      </c>
      <c r="U3" s="2">
        <v>21.9</v>
      </c>
      <c r="V3" s="2">
        <v>81.8</v>
      </c>
      <c r="W3" s="163" t="s">
        <v>2416</v>
      </c>
      <c r="X3" s="279">
        <v>0.44400000000000001</v>
      </c>
      <c r="Y3" s="163" t="s">
        <v>2431</v>
      </c>
      <c r="Z3" s="279">
        <v>0.54500000000000004</v>
      </c>
      <c r="AA3" s="280" t="s">
        <v>2468</v>
      </c>
      <c r="AB3" s="279">
        <v>0.49299999999999999</v>
      </c>
      <c r="AC3" s="2" t="s">
        <v>2216</v>
      </c>
      <c r="AD3" s="2" t="s">
        <v>2293</v>
      </c>
      <c r="AE3" s="2" t="s">
        <v>2293</v>
      </c>
    </row>
    <row r="4" spans="1:40" x14ac:dyDescent="0.3">
      <c r="A4" s="253"/>
      <c r="B4" s="2" t="s">
        <v>823</v>
      </c>
      <c r="C4" s="2" t="s">
        <v>2281</v>
      </c>
      <c r="D4" s="2">
        <v>69</v>
      </c>
      <c r="E4" s="2">
        <v>11.72</v>
      </c>
      <c r="F4" s="2">
        <v>809</v>
      </c>
      <c r="G4" s="2">
        <v>244.3</v>
      </c>
      <c r="H4" s="2">
        <v>117.7</v>
      </c>
      <c r="I4" s="2">
        <v>45.1</v>
      </c>
      <c r="J4" s="2">
        <v>26.3</v>
      </c>
      <c r="K4" s="2">
        <v>6.3</v>
      </c>
      <c r="L4" s="2">
        <v>5.3</v>
      </c>
      <c r="M4" s="2">
        <v>13.5</v>
      </c>
      <c r="N4" s="2">
        <v>42</v>
      </c>
      <c r="O4" s="2">
        <v>88.6</v>
      </c>
      <c r="P4" s="2">
        <v>47.4</v>
      </c>
      <c r="Q4" s="2">
        <v>15.9</v>
      </c>
      <c r="R4" s="2">
        <v>42.2</v>
      </c>
      <c r="S4" s="2">
        <v>37.700000000000003</v>
      </c>
      <c r="T4" s="2">
        <v>17.899999999999999</v>
      </c>
      <c r="U4" s="2">
        <v>21.8</v>
      </c>
      <c r="V4" s="2">
        <v>82</v>
      </c>
      <c r="W4" s="163" t="s">
        <v>2437</v>
      </c>
      <c r="X4" s="279">
        <v>0.61799999999999999</v>
      </c>
      <c r="Y4" s="163" t="s">
        <v>2430</v>
      </c>
      <c r="Z4" s="279">
        <v>0.74299999999999999</v>
      </c>
      <c r="AA4" s="280" t="s">
        <v>2469</v>
      </c>
      <c r="AB4" s="279">
        <v>0.68100000000000005</v>
      </c>
      <c r="AC4" s="2" t="s">
        <v>2167</v>
      </c>
      <c r="AD4" s="2" t="s">
        <v>2294</v>
      </c>
      <c r="AE4" s="2" t="s">
        <v>2294</v>
      </c>
    </row>
    <row r="5" spans="1:40" x14ac:dyDescent="0.3">
      <c r="A5" s="253"/>
      <c r="B5" s="2" t="s">
        <v>889</v>
      </c>
      <c r="C5" s="2" t="s">
        <v>2281</v>
      </c>
      <c r="D5" s="2">
        <v>69</v>
      </c>
      <c r="E5" s="2">
        <v>12.04</v>
      </c>
      <c r="F5" s="2">
        <v>831</v>
      </c>
      <c r="G5" s="2">
        <v>240.7</v>
      </c>
      <c r="H5" s="2">
        <v>113.8</v>
      </c>
      <c r="I5" s="2">
        <v>40.299999999999997</v>
      </c>
      <c r="J5" s="2">
        <v>25.4</v>
      </c>
      <c r="K5" s="2">
        <v>7.1</v>
      </c>
      <c r="L5" s="2">
        <v>6.3</v>
      </c>
      <c r="M5" s="2">
        <v>14</v>
      </c>
      <c r="N5" s="2">
        <v>41.8</v>
      </c>
      <c r="O5" s="2">
        <v>84.9</v>
      </c>
      <c r="P5" s="2">
        <v>49.2</v>
      </c>
      <c r="Q5" s="2">
        <v>12.8</v>
      </c>
      <c r="R5" s="2">
        <v>33.4</v>
      </c>
      <c r="S5" s="2">
        <v>38.299999999999997</v>
      </c>
      <c r="T5" s="2">
        <v>17.399999999999999</v>
      </c>
      <c r="U5" s="2">
        <v>21.8</v>
      </c>
      <c r="V5" s="2">
        <v>79.900000000000006</v>
      </c>
      <c r="W5" s="163" t="s">
        <v>2459</v>
      </c>
      <c r="X5" s="279">
        <v>0.52600000000000002</v>
      </c>
      <c r="Y5" s="163" t="s">
        <v>2425</v>
      </c>
      <c r="Z5" s="279">
        <v>0.61299999999999999</v>
      </c>
      <c r="AA5" s="280" t="s">
        <v>2470</v>
      </c>
      <c r="AB5" s="279">
        <v>0.56499999999999995</v>
      </c>
      <c r="AC5" s="2" t="s">
        <v>2217</v>
      </c>
      <c r="AD5" s="2" t="s">
        <v>2295</v>
      </c>
      <c r="AE5" s="2" t="s">
        <v>2295</v>
      </c>
    </row>
    <row r="6" spans="1:40" x14ac:dyDescent="0.3">
      <c r="A6" s="253"/>
      <c r="B6" s="2" t="s">
        <v>807</v>
      </c>
      <c r="C6" s="2" t="s">
        <v>2281</v>
      </c>
      <c r="D6" s="2">
        <v>71</v>
      </c>
      <c r="E6" s="2">
        <v>12.42</v>
      </c>
      <c r="F6" s="2">
        <v>882</v>
      </c>
      <c r="G6" s="2">
        <v>242.1</v>
      </c>
      <c r="H6" s="2">
        <v>111.6</v>
      </c>
      <c r="I6" s="2">
        <v>44.8</v>
      </c>
      <c r="J6" s="2">
        <v>25</v>
      </c>
      <c r="K6" s="2">
        <v>7.9</v>
      </c>
      <c r="L6" s="2">
        <v>5.2</v>
      </c>
      <c r="M6" s="2">
        <v>13.9</v>
      </c>
      <c r="N6" s="2">
        <v>41.6</v>
      </c>
      <c r="O6" s="2">
        <v>91.2</v>
      </c>
      <c r="P6" s="2">
        <v>45.6</v>
      </c>
      <c r="Q6" s="2">
        <v>10.7</v>
      </c>
      <c r="R6" s="2">
        <v>32.4</v>
      </c>
      <c r="S6" s="2">
        <v>33</v>
      </c>
      <c r="T6" s="2">
        <v>17.7</v>
      </c>
      <c r="U6" s="2">
        <v>23.6</v>
      </c>
      <c r="V6" s="2">
        <v>74.900000000000006</v>
      </c>
      <c r="W6" s="163" t="s">
        <v>2417</v>
      </c>
      <c r="X6" s="279">
        <v>0.29699999999999999</v>
      </c>
      <c r="Y6" s="163" t="s">
        <v>2423</v>
      </c>
      <c r="Z6" s="279">
        <v>0.32400000000000001</v>
      </c>
      <c r="AA6" s="280" t="s">
        <v>2471</v>
      </c>
      <c r="AB6" s="279">
        <v>0.31</v>
      </c>
      <c r="AC6" s="2" t="s">
        <v>2218</v>
      </c>
      <c r="AD6" s="2" t="s">
        <v>2296</v>
      </c>
      <c r="AE6" s="2" t="s">
        <v>2296</v>
      </c>
    </row>
    <row r="7" spans="1:40" x14ac:dyDescent="0.3">
      <c r="A7" s="253"/>
      <c r="B7" s="2" t="s">
        <v>809</v>
      </c>
      <c r="C7" s="2" t="s">
        <v>2281</v>
      </c>
      <c r="D7" s="2">
        <v>67</v>
      </c>
      <c r="E7" s="2">
        <v>13.13</v>
      </c>
      <c r="F7" s="2">
        <v>880</v>
      </c>
      <c r="G7" s="2">
        <v>241.9</v>
      </c>
      <c r="H7" s="2">
        <v>113.2</v>
      </c>
      <c r="I7" s="2">
        <v>42.7</v>
      </c>
      <c r="J7" s="2">
        <v>24.1</v>
      </c>
      <c r="K7" s="2">
        <v>7.5</v>
      </c>
      <c r="L7" s="2">
        <v>4.4000000000000004</v>
      </c>
      <c r="M7" s="2">
        <v>13.8</v>
      </c>
      <c r="N7" s="2">
        <v>42.4</v>
      </c>
      <c r="O7" s="2">
        <v>86.4</v>
      </c>
      <c r="P7" s="2">
        <v>49</v>
      </c>
      <c r="Q7" s="2">
        <v>10.3</v>
      </c>
      <c r="R7" s="2">
        <v>28.5</v>
      </c>
      <c r="S7" s="2">
        <v>36.200000000000003</v>
      </c>
      <c r="T7" s="2">
        <v>18.100000000000001</v>
      </c>
      <c r="U7" s="2">
        <v>22.4</v>
      </c>
      <c r="V7" s="2">
        <v>80.900000000000006</v>
      </c>
      <c r="W7" s="163" t="s">
        <v>2460</v>
      </c>
      <c r="X7" s="279">
        <v>0.38200000000000001</v>
      </c>
      <c r="Y7" s="163" t="s">
        <v>2431</v>
      </c>
      <c r="Z7" s="279">
        <v>0.54500000000000004</v>
      </c>
      <c r="AA7" s="280" t="s">
        <v>2438</v>
      </c>
      <c r="AB7" s="279">
        <v>0.46300000000000002</v>
      </c>
      <c r="AC7" s="2" t="s">
        <v>2219</v>
      </c>
      <c r="AD7" s="2" t="s">
        <v>2297</v>
      </c>
      <c r="AE7" s="2" t="s">
        <v>2297</v>
      </c>
    </row>
    <row r="8" spans="1:40" x14ac:dyDescent="0.3">
      <c r="A8" s="253"/>
      <c r="B8" s="2" t="s">
        <v>860</v>
      </c>
      <c r="C8" s="2" t="s">
        <v>2281</v>
      </c>
      <c r="D8" s="2">
        <v>71</v>
      </c>
      <c r="E8" s="2">
        <v>11.34</v>
      </c>
      <c r="F8" s="2">
        <v>805</v>
      </c>
      <c r="G8" s="2">
        <v>242.8</v>
      </c>
      <c r="H8" s="2">
        <v>112.1</v>
      </c>
      <c r="I8" s="2">
        <v>41.5</v>
      </c>
      <c r="J8" s="2">
        <v>24.9</v>
      </c>
      <c r="K8" s="2">
        <v>7.2</v>
      </c>
      <c r="L8" s="2">
        <v>4.5</v>
      </c>
      <c r="M8" s="2">
        <v>13.6</v>
      </c>
      <c r="N8" s="2">
        <v>41.4</v>
      </c>
      <c r="O8" s="2">
        <v>84.9</v>
      </c>
      <c r="P8" s="2">
        <v>48.8</v>
      </c>
      <c r="Q8" s="2">
        <v>11.5</v>
      </c>
      <c r="R8" s="2">
        <v>31.6</v>
      </c>
      <c r="S8" s="2">
        <v>36.5</v>
      </c>
      <c r="T8" s="2">
        <v>17.8</v>
      </c>
      <c r="U8" s="2">
        <v>22.9</v>
      </c>
      <c r="V8" s="2">
        <v>77.900000000000006</v>
      </c>
      <c r="W8" s="163" t="s">
        <v>2416</v>
      </c>
      <c r="X8" s="279">
        <v>0.44400000000000001</v>
      </c>
      <c r="Y8" s="163" t="s">
        <v>2432</v>
      </c>
      <c r="Z8" s="279">
        <v>0.8</v>
      </c>
      <c r="AA8" s="280" t="s">
        <v>2472</v>
      </c>
      <c r="AB8" s="279">
        <v>0.62</v>
      </c>
      <c r="AC8" s="2" t="s">
        <v>2220</v>
      </c>
      <c r="AD8" s="2" t="s">
        <v>2298</v>
      </c>
      <c r="AE8" s="2" t="s">
        <v>2298</v>
      </c>
    </row>
    <row r="9" spans="1:40" x14ac:dyDescent="0.3">
      <c r="A9" s="253"/>
      <c r="B9" s="2" t="s">
        <v>827</v>
      </c>
      <c r="C9" s="2" t="s">
        <v>2281</v>
      </c>
      <c r="D9" s="2">
        <v>69</v>
      </c>
      <c r="E9" s="2">
        <v>11.01</v>
      </c>
      <c r="F9" s="2">
        <v>760</v>
      </c>
      <c r="G9" s="2">
        <v>242.9</v>
      </c>
      <c r="H9" s="2">
        <v>113.5</v>
      </c>
      <c r="I9" s="2">
        <v>38.6</v>
      </c>
      <c r="J9" s="2">
        <v>22.5</v>
      </c>
      <c r="K9" s="2">
        <v>6.5</v>
      </c>
      <c r="L9" s="2">
        <v>3.6</v>
      </c>
      <c r="M9" s="2">
        <v>12.3</v>
      </c>
      <c r="N9" s="2">
        <v>39.6</v>
      </c>
      <c r="O9" s="2">
        <v>83.7</v>
      </c>
      <c r="P9" s="2">
        <v>47.3</v>
      </c>
      <c r="Q9" s="2">
        <v>15.1</v>
      </c>
      <c r="R9" s="2">
        <v>41</v>
      </c>
      <c r="S9" s="2">
        <v>36.9</v>
      </c>
      <c r="T9" s="2">
        <v>19.3</v>
      </c>
      <c r="U9" s="2">
        <v>25.8</v>
      </c>
      <c r="V9" s="2">
        <v>74.900000000000006</v>
      </c>
      <c r="W9" s="163" t="s">
        <v>2418</v>
      </c>
      <c r="X9" s="279">
        <v>0.36399999999999999</v>
      </c>
      <c r="Y9" s="163" t="s">
        <v>2445</v>
      </c>
      <c r="Z9" s="279">
        <v>0.61099999999999999</v>
      </c>
      <c r="AA9" s="280" t="s">
        <v>2468</v>
      </c>
      <c r="AB9" s="279">
        <v>0.49299999999999999</v>
      </c>
      <c r="AC9" s="2" t="s">
        <v>2221</v>
      </c>
      <c r="AD9" s="2" t="s">
        <v>2299</v>
      </c>
      <c r="AE9" s="2" t="s">
        <v>2299</v>
      </c>
    </row>
    <row r="10" spans="1:40" x14ac:dyDescent="0.3">
      <c r="A10" s="253"/>
      <c r="B10" s="2" t="s">
        <v>821</v>
      </c>
      <c r="C10" s="2" t="s">
        <v>2281</v>
      </c>
      <c r="D10" s="2">
        <v>69</v>
      </c>
      <c r="E10" s="2">
        <v>11.54</v>
      </c>
      <c r="F10" s="2">
        <v>796</v>
      </c>
      <c r="G10" s="2">
        <v>241.1</v>
      </c>
      <c r="H10" s="2">
        <v>116.8</v>
      </c>
      <c r="I10" s="2">
        <v>42.9</v>
      </c>
      <c r="J10" s="2">
        <v>29.2</v>
      </c>
      <c r="K10" s="2">
        <v>7.6</v>
      </c>
      <c r="L10" s="2">
        <v>4.4000000000000004</v>
      </c>
      <c r="M10" s="2">
        <v>14.7</v>
      </c>
      <c r="N10" s="2">
        <v>43.9</v>
      </c>
      <c r="O10" s="2">
        <v>86.4</v>
      </c>
      <c r="P10" s="2">
        <v>50.8</v>
      </c>
      <c r="Q10" s="2">
        <v>12.1</v>
      </c>
      <c r="R10" s="2">
        <v>31.3</v>
      </c>
      <c r="S10" s="2">
        <v>38.700000000000003</v>
      </c>
      <c r="T10" s="2">
        <v>16.899999999999999</v>
      </c>
      <c r="U10" s="2">
        <v>22.5</v>
      </c>
      <c r="V10" s="2">
        <v>75.400000000000006</v>
      </c>
      <c r="W10" s="163" t="s">
        <v>2458</v>
      </c>
      <c r="X10" s="279">
        <v>0.48499999999999999</v>
      </c>
      <c r="Y10" s="163" t="s">
        <v>2446</v>
      </c>
      <c r="Z10" s="279">
        <v>0.83299999999999996</v>
      </c>
      <c r="AA10" s="280" t="s">
        <v>2473</v>
      </c>
      <c r="AB10" s="279">
        <v>0.66700000000000004</v>
      </c>
      <c r="AC10" s="2" t="s">
        <v>2223</v>
      </c>
      <c r="AD10" s="2" t="s">
        <v>2300</v>
      </c>
      <c r="AE10" s="2" t="s">
        <v>2300</v>
      </c>
    </row>
    <row r="11" spans="1:40" x14ac:dyDescent="0.3">
      <c r="A11" s="253"/>
      <c r="B11" s="2" t="s">
        <v>817</v>
      </c>
      <c r="C11" s="2" t="s">
        <v>2281</v>
      </c>
      <c r="D11" s="2">
        <v>70</v>
      </c>
      <c r="E11" s="2">
        <v>11.96</v>
      </c>
      <c r="F11" s="2">
        <v>837</v>
      </c>
      <c r="G11" s="2">
        <v>241.8</v>
      </c>
      <c r="H11" s="2">
        <v>111.2</v>
      </c>
      <c r="I11" s="2">
        <v>42.8</v>
      </c>
      <c r="J11" s="2">
        <v>22.9</v>
      </c>
      <c r="K11" s="2">
        <v>7.2</v>
      </c>
      <c r="L11" s="2">
        <v>3.9</v>
      </c>
      <c r="M11" s="2">
        <v>15</v>
      </c>
      <c r="N11" s="2">
        <v>39.799999999999997</v>
      </c>
      <c r="O11" s="2">
        <v>87.7</v>
      </c>
      <c r="P11" s="2">
        <v>45.4</v>
      </c>
      <c r="Q11" s="2">
        <v>11.5</v>
      </c>
      <c r="R11" s="2">
        <v>32.700000000000003</v>
      </c>
      <c r="S11" s="2">
        <v>35.1</v>
      </c>
      <c r="T11" s="2">
        <v>20.100000000000001</v>
      </c>
      <c r="U11" s="2">
        <v>26.1</v>
      </c>
      <c r="V11" s="2">
        <v>77</v>
      </c>
      <c r="W11" s="163" t="s">
        <v>2461</v>
      </c>
      <c r="X11" s="279">
        <v>0.20599999999999999</v>
      </c>
      <c r="Y11" s="163" t="s">
        <v>2447</v>
      </c>
      <c r="Z11" s="279">
        <v>0.25</v>
      </c>
      <c r="AA11" s="280" t="s">
        <v>2474</v>
      </c>
      <c r="AB11" s="279">
        <v>0.22900000000000001</v>
      </c>
      <c r="AC11" s="2" t="s">
        <v>2224</v>
      </c>
      <c r="AD11" s="2" t="s">
        <v>2301</v>
      </c>
      <c r="AE11" s="2" t="s">
        <v>2301</v>
      </c>
    </row>
    <row r="12" spans="1:40" x14ac:dyDescent="0.3">
      <c r="A12" s="253"/>
      <c r="B12" s="2" t="s">
        <v>838</v>
      </c>
      <c r="C12" s="2" t="s">
        <v>2281</v>
      </c>
      <c r="D12" s="2">
        <v>69</v>
      </c>
      <c r="E12" s="2">
        <v>12.91</v>
      </c>
      <c r="F12" s="2">
        <v>891</v>
      </c>
      <c r="G12" s="2">
        <v>242.2</v>
      </c>
      <c r="H12" s="2">
        <v>118.2</v>
      </c>
      <c r="I12" s="2">
        <v>44.1</v>
      </c>
      <c r="J12" s="2">
        <v>29.6</v>
      </c>
      <c r="K12" s="2">
        <v>7.1</v>
      </c>
      <c r="L12" s="2">
        <v>3.8</v>
      </c>
      <c r="M12" s="2">
        <v>16.3</v>
      </c>
      <c r="N12" s="2">
        <v>42.8</v>
      </c>
      <c r="O12" s="2">
        <v>90.1</v>
      </c>
      <c r="P12" s="2">
        <v>47.5</v>
      </c>
      <c r="Q12" s="2">
        <v>16.7</v>
      </c>
      <c r="R12" s="2">
        <v>43.3</v>
      </c>
      <c r="S12" s="2">
        <v>38.4</v>
      </c>
      <c r="T12" s="2">
        <v>15.9</v>
      </c>
      <c r="U12" s="2">
        <v>20</v>
      </c>
      <c r="V12" s="2">
        <v>79.400000000000006</v>
      </c>
      <c r="W12" s="163" t="s">
        <v>2420</v>
      </c>
      <c r="X12" s="279">
        <v>0.21199999999999999</v>
      </c>
      <c r="Y12" s="163" t="s">
        <v>2448</v>
      </c>
      <c r="Z12" s="279">
        <v>0.80600000000000005</v>
      </c>
      <c r="AA12" s="280" t="s">
        <v>2475</v>
      </c>
      <c r="AB12" s="279">
        <v>0.52200000000000002</v>
      </c>
      <c r="AC12" s="2" t="s">
        <v>2302</v>
      </c>
      <c r="AD12" s="2" t="s">
        <v>2303</v>
      </c>
      <c r="AE12" s="2" t="s">
        <v>2304</v>
      </c>
    </row>
    <row r="13" spans="1:40" x14ac:dyDescent="0.3">
      <c r="A13" s="253"/>
      <c r="B13" s="2" t="s">
        <v>885</v>
      </c>
      <c r="C13" s="2" t="s">
        <v>2281</v>
      </c>
      <c r="D13" s="2">
        <v>68</v>
      </c>
      <c r="E13" s="2">
        <v>14.68</v>
      </c>
      <c r="F13" s="2">
        <v>998</v>
      </c>
      <c r="G13" s="2">
        <v>241.1</v>
      </c>
      <c r="H13" s="2">
        <v>110.3</v>
      </c>
      <c r="I13" s="2">
        <v>46.4</v>
      </c>
      <c r="J13" s="2">
        <v>22.6</v>
      </c>
      <c r="K13" s="2">
        <v>7.2</v>
      </c>
      <c r="L13" s="2">
        <v>4.8</v>
      </c>
      <c r="M13" s="2">
        <v>16.600000000000001</v>
      </c>
      <c r="N13" s="2">
        <v>40.200000000000003</v>
      </c>
      <c r="O13" s="2">
        <v>88.7</v>
      </c>
      <c r="P13" s="2">
        <v>45.4</v>
      </c>
      <c r="Q13" s="2">
        <v>10.7</v>
      </c>
      <c r="R13" s="2">
        <v>32.6</v>
      </c>
      <c r="S13" s="2">
        <v>32.9</v>
      </c>
      <c r="T13" s="2">
        <v>19.100000000000001</v>
      </c>
      <c r="U13" s="2">
        <v>25.4</v>
      </c>
      <c r="V13" s="2">
        <v>75.3</v>
      </c>
      <c r="W13" s="163" t="s">
        <v>2421</v>
      </c>
      <c r="X13" s="279">
        <v>0.17599999999999999</v>
      </c>
      <c r="Y13" s="163" t="s">
        <v>2449</v>
      </c>
      <c r="Z13" s="279">
        <v>0.29399999999999998</v>
      </c>
      <c r="AA13" s="280" t="s">
        <v>2476</v>
      </c>
      <c r="AB13" s="279">
        <v>0.23499999999999999</v>
      </c>
      <c r="AC13" s="2" t="s">
        <v>753</v>
      </c>
      <c r="AD13" s="2" t="s">
        <v>2305</v>
      </c>
      <c r="AE13" s="2" t="s">
        <v>2305</v>
      </c>
    </row>
    <row r="14" spans="1:40" x14ac:dyDescent="0.3">
      <c r="A14" s="253"/>
      <c r="B14" s="2" t="s">
        <v>870</v>
      </c>
      <c r="C14" s="2" t="s">
        <v>2281</v>
      </c>
      <c r="D14" s="2">
        <v>69</v>
      </c>
      <c r="E14" s="2">
        <v>12.41</v>
      </c>
      <c r="F14" s="2">
        <v>856</v>
      </c>
      <c r="G14" s="2">
        <v>241.1</v>
      </c>
      <c r="H14" s="2">
        <v>115.5</v>
      </c>
      <c r="I14" s="2">
        <v>41.5</v>
      </c>
      <c r="J14" s="2">
        <v>26.6</v>
      </c>
      <c r="K14" s="2">
        <v>8</v>
      </c>
      <c r="L14" s="2">
        <v>6</v>
      </c>
      <c r="M14" s="2">
        <v>14.8</v>
      </c>
      <c r="N14" s="2">
        <v>41.6</v>
      </c>
      <c r="O14" s="2">
        <v>89.7</v>
      </c>
      <c r="P14" s="2">
        <v>46.4</v>
      </c>
      <c r="Q14" s="2">
        <v>13.8</v>
      </c>
      <c r="R14" s="2">
        <v>38</v>
      </c>
      <c r="S14" s="2">
        <v>36.299999999999997</v>
      </c>
      <c r="T14" s="2">
        <v>18.600000000000001</v>
      </c>
      <c r="U14" s="2">
        <v>23.4</v>
      </c>
      <c r="V14" s="2">
        <v>79.2</v>
      </c>
      <c r="W14" s="163" t="s">
        <v>2428</v>
      </c>
      <c r="X14" s="279">
        <v>0.35299999999999998</v>
      </c>
      <c r="Y14" s="163" t="s">
        <v>2434</v>
      </c>
      <c r="Z14" s="279">
        <v>0.54300000000000004</v>
      </c>
      <c r="AA14" s="280" t="s">
        <v>2477</v>
      </c>
      <c r="AB14" s="279">
        <v>0.44900000000000001</v>
      </c>
      <c r="AC14" s="2" t="s">
        <v>696</v>
      </c>
      <c r="AD14" s="2" t="s">
        <v>2306</v>
      </c>
      <c r="AE14" s="2" t="s">
        <v>2306</v>
      </c>
      <c r="AJ14" t="s">
        <v>12</v>
      </c>
      <c r="AK14" t="s">
        <v>13</v>
      </c>
      <c r="AL14" t="s">
        <v>14</v>
      </c>
      <c r="AM14" t="s">
        <v>15</v>
      </c>
      <c r="AN14" t="s">
        <v>16</v>
      </c>
    </row>
    <row r="15" spans="1:40" x14ac:dyDescent="0.3">
      <c r="A15" s="253"/>
      <c r="B15" s="2" t="s">
        <v>2282</v>
      </c>
      <c r="C15" s="2" t="s">
        <v>2281</v>
      </c>
      <c r="D15" s="2">
        <v>69</v>
      </c>
      <c r="E15" s="2">
        <v>12.28</v>
      </c>
      <c r="F15" s="2">
        <v>847</v>
      </c>
      <c r="G15" s="2">
        <v>242.2</v>
      </c>
      <c r="H15" s="2">
        <v>112.5</v>
      </c>
      <c r="I15" s="2">
        <v>43.4</v>
      </c>
      <c r="J15" s="2">
        <v>23.2</v>
      </c>
      <c r="K15" s="2">
        <v>6.9</v>
      </c>
      <c r="L15" s="2">
        <v>4.5</v>
      </c>
      <c r="M15" s="2">
        <v>14.3</v>
      </c>
      <c r="N15" s="2">
        <v>40.6</v>
      </c>
      <c r="O15" s="2">
        <v>85.9</v>
      </c>
      <c r="P15" s="2">
        <v>47.2</v>
      </c>
      <c r="Q15" s="2">
        <v>12.6</v>
      </c>
      <c r="R15" s="2">
        <v>33.6</v>
      </c>
      <c r="S15" s="2">
        <v>37.6</v>
      </c>
      <c r="T15" s="2">
        <v>18.8</v>
      </c>
      <c r="U15" s="2">
        <v>23.9</v>
      </c>
      <c r="V15" s="2">
        <v>78.5</v>
      </c>
      <c r="W15" s="163" t="s">
        <v>2422</v>
      </c>
      <c r="X15" s="279">
        <v>0.5</v>
      </c>
      <c r="Y15" s="163" t="s">
        <v>2431</v>
      </c>
      <c r="Z15" s="279">
        <v>0.54500000000000004</v>
      </c>
      <c r="AA15" s="280" t="s">
        <v>2475</v>
      </c>
      <c r="AB15" s="279">
        <v>0.52200000000000002</v>
      </c>
      <c r="AC15" s="2" t="s">
        <v>2307</v>
      </c>
      <c r="AD15" s="2" t="s">
        <v>2308</v>
      </c>
      <c r="AE15" s="2" t="s">
        <v>2308</v>
      </c>
    </row>
    <row r="16" spans="1:40" x14ac:dyDescent="0.3">
      <c r="A16" s="253"/>
      <c r="B16" s="2" t="s">
        <v>815</v>
      </c>
      <c r="C16" s="2" t="s">
        <v>2281</v>
      </c>
      <c r="D16" s="2">
        <v>69</v>
      </c>
      <c r="E16" s="2">
        <v>12.59</v>
      </c>
      <c r="F16" s="2">
        <v>869</v>
      </c>
      <c r="G16" s="2">
        <v>242.5</v>
      </c>
      <c r="H16" s="2">
        <v>116.7</v>
      </c>
      <c r="I16" s="2">
        <v>45.7</v>
      </c>
      <c r="J16" s="2">
        <v>25.2</v>
      </c>
      <c r="K16" s="2">
        <v>6.4</v>
      </c>
      <c r="L16" s="2">
        <v>4.5999999999999996</v>
      </c>
      <c r="M16" s="2">
        <v>14.2</v>
      </c>
      <c r="N16" s="2">
        <v>42.9</v>
      </c>
      <c r="O16" s="2">
        <v>89.4</v>
      </c>
      <c r="P16" s="2">
        <v>47.9</v>
      </c>
      <c r="Q16" s="2">
        <v>10.7</v>
      </c>
      <c r="R16" s="2">
        <v>31.3</v>
      </c>
      <c r="S16" s="2">
        <v>34.200000000000003</v>
      </c>
      <c r="T16" s="2">
        <v>20.3</v>
      </c>
      <c r="U16" s="2">
        <v>26</v>
      </c>
      <c r="V16" s="2">
        <v>77.900000000000006</v>
      </c>
      <c r="W16" s="163" t="s">
        <v>2429</v>
      </c>
      <c r="X16" s="279">
        <v>0.45700000000000002</v>
      </c>
      <c r="Y16" s="163" t="s">
        <v>2450</v>
      </c>
      <c r="Z16" s="279">
        <v>0.52900000000000003</v>
      </c>
      <c r="AA16" s="280" t="s">
        <v>2468</v>
      </c>
      <c r="AB16" s="279">
        <v>0.49299999999999999</v>
      </c>
      <c r="AC16" s="2" t="s">
        <v>2309</v>
      </c>
      <c r="AD16" s="2" t="s">
        <v>2310</v>
      </c>
      <c r="AE16" s="2" t="s">
        <v>2311</v>
      </c>
    </row>
    <row r="17" spans="1:31" x14ac:dyDescent="0.3">
      <c r="A17" s="253"/>
      <c r="B17" s="2" t="s">
        <v>830</v>
      </c>
      <c r="C17" s="2" t="s">
        <v>2281</v>
      </c>
      <c r="D17" s="2">
        <v>67</v>
      </c>
      <c r="E17" s="2">
        <v>12.81</v>
      </c>
      <c r="F17" s="2">
        <v>858</v>
      </c>
      <c r="G17" s="2">
        <v>240.7</v>
      </c>
      <c r="H17" s="2">
        <v>115.6</v>
      </c>
      <c r="I17" s="2">
        <v>47.1</v>
      </c>
      <c r="J17" s="2">
        <v>25.4</v>
      </c>
      <c r="K17" s="2">
        <v>8.4</v>
      </c>
      <c r="L17" s="2">
        <v>5.9</v>
      </c>
      <c r="M17" s="2">
        <v>13.7</v>
      </c>
      <c r="N17" s="2">
        <v>43.1</v>
      </c>
      <c r="O17" s="2">
        <v>92</v>
      </c>
      <c r="P17" s="2">
        <v>46.8</v>
      </c>
      <c r="Q17" s="2">
        <v>11.4</v>
      </c>
      <c r="R17" s="2">
        <v>33.299999999999997</v>
      </c>
      <c r="S17" s="2">
        <v>34.299999999999997</v>
      </c>
      <c r="T17" s="2">
        <v>17.899999999999999</v>
      </c>
      <c r="U17" s="2">
        <v>24.6</v>
      </c>
      <c r="V17" s="2">
        <v>72.8</v>
      </c>
      <c r="W17" s="163" t="s">
        <v>2460</v>
      </c>
      <c r="X17" s="279">
        <v>0.38200000000000001</v>
      </c>
      <c r="Y17" s="163" t="s">
        <v>2451</v>
      </c>
      <c r="Z17" s="279">
        <v>0.84799999999999998</v>
      </c>
      <c r="AA17" s="280" t="s">
        <v>2478</v>
      </c>
      <c r="AB17" s="279">
        <v>0.61199999999999999</v>
      </c>
      <c r="AC17" s="2" t="s">
        <v>686</v>
      </c>
      <c r="AD17" s="2" t="s">
        <v>2312</v>
      </c>
      <c r="AE17" s="2" t="s">
        <v>2312</v>
      </c>
    </row>
    <row r="18" spans="1:31" x14ac:dyDescent="0.3">
      <c r="A18" s="253"/>
      <c r="B18" s="2" t="s">
        <v>879</v>
      </c>
      <c r="C18" s="2" t="s">
        <v>2281</v>
      </c>
      <c r="D18" s="2">
        <v>70</v>
      </c>
      <c r="E18" s="2">
        <v>13.11</v>
      </c>
      <c r="F18" s="2">
        <v>918</v>
      </c>
      <c r="G18" s="2">
        <v>241.8</v>
      </c>
      <c r="H18" s="2">
        <v>108.7</v>
      </c>
      <c r="I18" s="2">
        <v>40.9</v>
      </c>
      <c r="J18" s="2">
        <v>23.3</v>
      </c>
      <c r="K18" s="2">
        <v>8.1999999999999993</v>
      </c>
      <c r="L18" s="2">
        <v>3.1</v>
      </c>
      <c r="M18" s="2">
        <v>13.6</v>
      </c>
      <c r="N18" s="2">
        <v>38.9</v>
      </c>
      <c r="O18" s="2">
        <v>85.6</v>
      </c>
      <c r="P18" s="2">
        <v>45.4</v>
      </c>
      <c r="Q18" s="2">
        <v>11.7</v>
      </c>
      <c r="R18" s="2">
        <v>34.5</v>
      </c>
      <c r="S18" s="2">
        <v>33.799999999999997</v>
      </c>
      <c r="T18" s="2">
        <v>19.3</v>
      </c>
      <c r="U18" s="2">
        <v>23.3</v>
      </c>
      <c r="V18" s="2">
        <v>83.2</v>
      </c>
      <c r="W18" s="163" t="s">
        <v>2419</v>
      </c>
      <c r="X18" s="279">
        <v>0.41199999999999998</v>
      </c>
      <c r="Y18" s="163" t="s">
        <v>2452</v>
      </c>
      <c r="Z18" s="279">
        <v>0.63900000000000001</v>
      </c>
      <c r="AA18" s="280" t="s">
        <v>2479</v>
      </c>
      <c r="AB18" s="279">
        <v>0.52900000000000003</v>
      </c>
      <c r="AC18" s="2" t="s">
        <v>648</v>
      </c>
      <c r="AD18" s="2" t="s">
        <v>2313</v>
      </c>
      <c r="AE18" s="2" t="s">
        <v>2313</v>
      </c>
    </row>
    <row r="19" spans="1:31" x14ac:dyDescent="0.3">
      <c r="A19" s="253"/>
      <c r="B19" s="2" t="s">
        <v>813</v>
      </c>
      <c r="C19" s="2" t="s">
        <v>2281</v>
      </c>
      <c r="D19" s="2">
        <v>69</v>
      </c>
      <c r="E19" s="2">
        <v>11.74</v>
      </c>
      <c r="F19" s="2">
        <v>810</v>
      </c>
      <c r="G19" s="2">
        <v>242.2</v>
      </c>
      <c r="H19" s="2">
        <v>116.1</v>
      </c>
      <c r="I19" s="2">
        <v>49</v>
      </c>
      <c r="J19" s="2">
        <v>25.2</v>
      </c>
      <c r="K19" s="2">
        <v>6.4</v>
      </c>
      <c r="L19" s="2">
        <v>5</v>
      </c>
      <c r="M19" s="2">
        <v>14.8</v>
      </c>
      <c r="N19" s="2">
        <v>42.2</v>
      </c>
      <c r="O19" s="2">
        <v>90.3</v>
      </c>
      <c r="P19" s="2">
        <v>46.8</v>
      </c>
      <c r="Q19" s="2">
        <v>14.8</v>
      </c>
      <c r="R19" s="2">
        <v>40.4</v>
      </c>
      <c r="S19" s="2">
        <v>36.700000000000003</v>
      </c>
      <c r="T19" s="2">
        <v>16.899999999999999</v>
      </c>
      <c r="U19" s="2">
        <v>22.7</v>
      </c>
      <c r="V19" s="2">
        <v>74.3</v>
      </c>
      <c r="W19" s="163" t="s">
        <v>2433</v>
      </c>
      <c r="X19" s="279">
        <v>0.629</v>
      </c>
      <c r="Y19" s="163" t="s">
        <v>2435</v>
      </c>
      <c r="Z19" s="279">
        <v>0.82399999999999995</v>
      </c>
      <c r="AA19" s="280" t="s">
        <v>2480</v>
      </c>
      <c r="AB19" s="279">
        <v>0.72499999999999998</v>
      </c>
      <c r="AC19" s="2" t="s">
        <v>1081</v>
      </c>
      <c r="AD19" s="2" t="s">
        <v>2314</v>
      </c>
      <c r="AE19" s="2" t="s">
        <v>2314</v>
      </c>
    </row>
    <row r="20" spans="1:31" x14ac:dyDescent="0.3">
      <c r="A20" s="253"/>
      <c r="B20" s="2" t="s">
        <v>903</v>
      </c>
      <c r="C20" s="2" t="s">
        <v>2281</v>
      </c>
      <c r="D20" s="2">
        <v>69</v>
      </c>
      <c r="E20" s="2">
        <v>12.7</v>
      </c>
      <c r="F20" s="2">
        <v>876</v>
      </c>
      <c r="G20" s="2">
        <v>241.4</v>
      </c>
      <c r="H20" s="2">
        <v>115.7</v>
      </c>
      <c r="I20" s="2">
        <v>41.5</v>
      </c>
      <c r="J20" s="2">
        <v>25.7</v>
      </c>
      <c r="K20" s="2">
        <v>8.3000000000000007</v>
      </c>
      <c r="L20" s="2">
        <v>5.6</v>
      </c>
      <c r="M20" s="2">
        <v>15.6</v>
      </c>
      <c r="N20" s="2">
        <v>43</v>
      </c>
      <c r="O20" s="2">
        <v>87.3</v>
      </c>
      <c r="P20" s="2">
        <v>49.2</v>
      </c>
      <c r="Q20" s="2">
        <v>12</v>
      </c>
      <c r="R20" s="2">
        <v>33.5</v>
      </c>
      <c r="S20" s="2">
        <v>35.9</v>
      </c>
      <c r="T20" s="2">
        <v>17.8</v>
      </c>
      <c r="U20" s="2">
        <v>23.4</v>
      </c>
      <c r="V20" s="2">
        <v>76</v>
      </c>
      <c r="W20" s="163" t="s">
        <v>2462</v>
      </c>
      <c r="X20" s="279">
        <v>0.45500000000000002</v>
      </c>
      <c r="Y20" s="163" t="s">
        <v>2436</v>
      </c>
      <c r="Z20" s="279">
        <v>0.55600000000000005</v>
      </c>
      <c r="AA20" s="280" t="s">
        <v>2481</v>
      </c>
      <c r="AB20" s="279">
        <v>0.50700000000000001</v>
      </c>
      <c r="AC20" s="2" t="s">
        <v>628</v>
      </c>
      <c r="AD20" s="2" t="s">
        <v>2315</v>
      </c>
      <c r="AE20" s="2" t="s">
        <v>2315</v>
      </c>
    </row>
    <row r="21" spans="1:31" x14ac:dyDescent="0.3">
      <c r="A21" s="253"/>
      <c r="B21" s="2" t="s">
        <v>800</v>
      </c>
      <c r="C21" s="2" t="s">
        <v>2281</v>
      </c>
      <c r="D21" s="2">
        <v>69</v>
      </c>
      <c r="E21" s="2">
        <v>12.3</v>
      </c>
      <c r="F21" s="2">
        <v>849</v>
      </c>
      <c r="G21" s="2">
        <v>242.2</v>
      </c>
      <c r="H21" s="2">
        <v>113.9</v>
      </c>
      <c r="I21" s="2">
        <v>43.6</v>
      </c>
      <c r="J21" s="2">
        <v>25.7</v>
      </c>
      <c r="K21" s="2">
        <v>8.4</v>
      </c>
      <c r="L21" s="2">
        <v>4.0999999999999996</v>
      </c>
      <c r="M21" s="2">
        <v>14.8</v>
      </c>
      <c r="N21" s="2">
        <v>41.9</v>
      </c>
      <c r="O21" s="2">
        <v>87.8</v>
      </c>
      <c r="P21" s="2">
        <v>47.7</v>
      </c>
      <c r="Q21" s="2">
        <v>10.8</v>
      </c>
      <c r="R21" s="2">
        <v>30.6</v>
      </c>
      <c r="S21" s="2">
        <v>35.4</v>
      </c>
      <c r="T21" s="2">
        <v>19.3</v>
      </c>
      <c r="U21" s="2">
        <v>24.7</v>
      </c>
      <c r="V21" s="2">
        <v>78.2</v>
      </c>
      <c r="W21" s="163" t="s">
        <v>2423</v>
      </c>
      <c r="X21" s="279">
        <v>0.32400000000000001</v>
      </c>
      <c r="Y21" s="163" t="s">
        <v>2433</v>
      </c>
      <c r="Z21" s="279">
        <v>0.629</v>
      </c>
      <c r="AA21" s="280" t="s">
        <v>2482</v>
      </c>
      <c r="AB21" s="279">
        <v>0.47799999999999998</v>
      </c>
      <c r="AC21" s="2" t="s">
        <v>2316</v>
      </c>
      <c r="AD21" s="2" t="s">
        <v>2317</v>
      </c>
      <c r="AE21" s="2" t="s">
        <v>2318</v>
      </c>
    </row>
    <row r="22" spans="1:31" x14ac:dyDescent="0.3">
      <c r="A22" s="253"/>
      <c r="B22" s="2" t="s">
        <v>804</v>
      </c>
      <c r="C22" s="2" t="s">
        <v>2281</v>
      </c>
      <c r="D22" s="2">
        <v>71</v>
      </c>
      <c r="E22" s="2">
        <v>12.9</v>
      </c>
      <c r="F22" s="2">
        <v>916</v>
      </c>
      <c r="G22" s="2">
        <v>243.9</v>
      </c>
      <c r="H22" s="2">
        <v>115.1</v>
      </c>
      <c r="I22" s="2">
        <v>47.1</v>
      </c>
      <c r="J22" s="2">
        <v>22.3</v>
      </c>
      <c r="K22" s="2">
        <v>6.1</v>
      </c>
      <c r="L22" s="2">
        <v>4</v>
      </c>
      <c r="M22" s="2">
        <v>12.9</v>
      </c>
      <c r="N22" s="2">
        <v>41.6</v>
      </c>
      <c r="O22" s="2">
        <v>89.5</v>
      </c>
      <c r="P22" s="2">
        <v>46.5</v>
      </c>
      <c r="Q22" s="2">
        <v>12.4</v>
      </c>
      <c r="R22" s="2">
        <v>35.5</v>
      </c>
      <c r="S22" s="2">
        <v>34.799999999999997</v>
      </c>
      <c r="T22" s="2">
        <v>19.600000000000001</v>
      </c>
      <c r="U22" s="2">
        <v>25.6</v>
      </c>
      <c r="V22" s="2">
        <v>76.5</v>
      </c>
      <c r="W22" s="163" t="s">
        <v>2445</v>
      </c>
      <c r="X22" s="279">
        <v>0.61099999999999999</v>
      </c>
      <c r="Y22" s="163" t="s">
        <v>2434</v>
      </c>
      <c r="Z22" s="279">
        <v>0.54300000000000004</v>
      </c>
      <c r="AA22" s="280" t="s">
        <v>2483</v>
      </c>
      <c r="AB22" s="279">
        <v>0.57699999999999996</v>
      </c>
      <c r="AC22" s="2" t="s">
        <v>2316</v>
      </c>
      <c r="AD22" s="2" t="s">
        <v>2319</v>
      </c>
      <c r="AE22" s="2" t="s">
        <v>2320</v>
      </c>
    </row>
    <row r="23" spans="1:31" x14ac:dyDescent="0.3">
      <c r="A23" s="253"/>
      <c r="B23" s="2" t="s">
        <v>862</v>
      </c>
      <c r="C23" s="2" t="s">
        <v>2281</v>
      </c>
      <c r="D23" s="2">
        <v>69</v>
      </c>
      <c r="E23" s="2">
        <v>12.94</v>
      </c>
      <c r="F23" s="2">
        <v>893</v>
      </c>
      <c r="G23" s="2">
        <v>242.5</v>
      </c>
      <c r="H23" s="2">
        <v>117.9</v>
      </c>
      <c r="I23" s="2">
        <v>43.8</v>
      </c>
      <c r="J23" s="2">
        <v>24.8</v>
      </c>
      <c r="K23" s="2">
        <v>8.4</v>
      </c>
      <c r="L23" s="2">
        <v>4.4000000000000004</v>
      </c>
      <c r="M23" s="2">
        <v>13.2</v>
      </c>
      <c r="N23" s="2">
        <v>43.4</v>
      </c>
      <c r="O23" s="2">
        <v>92.8</v>
      </c>
      <c r="P23" s="2">
        <v>46.8</v>
      </c>
      <c r="Q23" s="2">
        <v>12.3</v>
      </c>
      <c r="R23" s="2">
        <v>34.200000000000003</v>
      </c>
      <c r="S23" s="2">
        <v>36</v>
      </c>
      <c r="T23" s="2">
        <v>18.8</v>
      </c>
      <c r="U23" s="2">
        <v>23.3</v>
      </c>
      <c r="V23" s="2">
        <v>80.400000000000006</v>
      </c>
      <c r="W23" s="163" t="s">
        <v>2463</v>
      </c>
      <c r="X23" s="279">
        <v>0.39400000000000002</v>
      </c>
      <c r="Y23" s="163" t="s">
        <v>2453</v>
      </c>
      <c r="Z23" s="279">
        <v>0.58299999999999996</v>
      </c>
      <c r="AA23" s="280" t="s">
        <v>2468</v>
      </c>
      <c r="AB23" s="279">
        <v>0.49299999999999999</v>
      </c>
      <c r="AC23" s="2" t="s">
        <v>636</v>
      </c>
      <c r="AD23" s="2" t="s">
        <v>2321</v>
      </c>
      <c r="AE23" s="2" t="s">
        <v>2322</v>
      </c>
    </row>
    <row r="24" spans="1:31" x14ac:dyDescent="0.3">
      <c r="A24" s="253"/>
      <c r="B24" s="2" t="s">
        <v>802</v>
      </c>
      <c r="C24" s="2" t="s">
        <v>2281</v>
      </c>
      <c r="D24" s="2">
        <v>69</v>
      </c>
      <c r="E24" s="2">
        <v>13.1</v>
      </c>
      <c r="F24" s="2">
        <v>904</v>
      </c>
      <c r="G24" s="2">
        <v>241.4</v>
      </c>
      <c r="H24" s="2">
        <v>111.6</v>
      </c>
      <c r="I24" s="2">
        <v>42.8</v>
      </c>
      <c r="J24" s="2">
        <v>22.9</v>
      </c>
      <c r="K24" s="2">
        <v>7.2</v>
      </c>
      <c r="L24" s="2">
        <v>4.5</v>
      </c>
      <c r="M24" s="2">
        <v>15</v>
      </c>
      <c r="N24" s="2">
        <v>40.5</v>
      </c>
      <c r="O24" s="2">
        <v>86.1</v>
      </c>
      <c r="P24" s="2">
        <v>47.1</v>
      </c>
      <c r="Q24" s="2">
        <v>10.7</v>
      </c>
      <c r="R24" s="2">
        <v>30.7</v>
      </c>
      <c r="S24" s="2">
        <v>34.799999999999997</v>
      </c>
      <c r="T24" s="2">
        <v>19.899999999999999</v>
      </c>
      <c r="U24" s="2">
        <v>25.4</v>
      </c>
      <c r="V24" s="2">
        <v>78.400000000000006</v>
      </c>
      <c r="W24" s="163" t="s">
        <v>2428</v>
      </c>
      <c r="X24" s="279">
        <v>0.35299999999999998</v>
      </c>
      <c r="Y24" s="163" t="s">
        <v>2429</v>
      </c>
      <c r="Z24" s="279">
        <v>0.45700000000000002</v>
      </c>
      <c r="AA24" s="280" t="s">
        <v>2484</v>
      </c>
      <c r="AB24" s="279">
        <v>0.40600000000000003</v>
      </c>
      <c r="AC24" s="2" t="s">
        <v>2143</v>
      </c>
      <c r="AD24" s="2" t="s">
        <v>2323</v>
      </c>
      <c r="AE24" s="2" t="s">
        <v>2323</v>
      </c>
    </row>
    <row r="25" spans="1:31" x14ac:dyDescent="0.3">
      <c r="A25" s="253"/>
      <c r="B25" s="2" t="s">
        <v>911</v>
      </c>
      <c r="C25" s="2" t="s">
        <v>2281</v>
      </c>
      <c r="D25" s="2">
        <v>67</v>
      </c>
      <c r="E25" s="2">
        <v>11.54</v>
      </c>
      <c r="F25" s="2">
        <v>773</v>
      </c>
      <c r="G25" s="2">
        <v>241.9</v>
      </c>
      <c r="H25" s="2">
        <v>115</v>
      </c>
      <c r="I25" s="2">
        <v>40.6</v>
      </c>
      <c r="J25" s="2">
        <v>25.1</v>
      </c>
      <c r="K25" s="2">
        <v>7.8</v>
      </c>
      <c r="L25" s="2">
        <v>4.7</v>
      </c>
      <c r="M25" s="2">
        <v>13.5</v>
      </c>
      <c r="N25" s="2">
        <v>40.5</v>
      </c>
      <c r="O25" s="2">
        <v>83.6</v>
      </c>
      <c r="P25" s="2">
        <v>48.5</v>
      </c>
      <c r="Q25" s="2">
        <v>12.7</v>
      </c>
      <c r="R25" s="2">
        <v>32.6</v>
      </c>
      <c r="S25" s="2">
        <v>38.9</v>
      </c>
      <c r="T25" s="2">
        <v>21.3</v>
      </c>
      <c r="U25" s="2">
        <v>25.5</v>
      </c>
      <c r="V25" s="2">
        <v>83.5</v>
      </c>
      <c r="W25" s="163" t="s">
        <v>2425</v>
      </c>
      <c r="X25" s="279">
        <v>0.61299999999999999</v>
      </c>
      <c r="Y25" s="163" t="s">
        <v>2454</v>
      </c>
      <c r="Z25" s="279">
        <v>0.72199999999999998</v>
      </c>
      <c r="AA25" s="280" t="s">
        <v>2485</v>
      </c>
      <c r="AB25" s="279">
        <v>0.67200000000000004</v>
      </c>
      <c r="AC25" s="2" t="s">
        <v>2230</v>
      </c>
      <c r="AD25" s="2" t="s">
        <v>2324</v>
      </c>
      <c r="AE25" s="2" t="s">
        <v>2324</v>
      </c>
    </row>
    <row r="26" spans="1:31" x14ac:dyDescent="0.3">
      <c r="A26" s="253"/>
      <c r="B26" s="2" t="s">
        <v>929</v>
      </c>
      <c r="C26" s="2" t="s">
        <v>2281</v>
      </c>
      <c r="D26" s="2">
        <v>69</v>
      </c>
      <c r="E26" s="2">
        <v>11.64</v>
      </c>
      <c r="F26" s="2">
        <v>803</v>
      </c>
      <c r="G26" s="2">
        <v>241.4</v>
      </c>
      <c r="H26" s="2">
        <v>113.2</v>
      </c>
      <c r="I26" s="2">
        <v>44.3</v>
      </c>
      <c r="J26" s="2">
        <v>27.1</v>
      </c>
      <c r="K26" s="2">
        <v>7.3</v>
      </c>
      <c r="L26" s="2">
        <v>5</v>
      </c>
      <c r="M26" s="2">
        <v>13.9</v>
      </c>
      <c r="N26" s="2">
        <v>41.9</v>
      </c>
      <c r="O26" s="2">
        <v>89.8</v>
      </c>
      <c r="P26" s="2">
        <v>46.7</v>
      </c>
      <c r="Q26" s="2">
        <v>12.3</v>
      </c>
      <c r="R26" s="2">
        <v>32.6</v>
      </c>
      <c r="S26" s="2">
        <v>37.6</v>
      </c>
      <c r="T26" s="2">
        <v>17.100000000000001</v>
      </c>
      <c r="U26" s="2">
        <v>21.6</v>
      </c>
      <c r="V26" s="2">
        <v>79.2</v>
      </c>
      <c r="W26" s="163" t="s">
        <v>2464</v>
      </c>
      <c r="X26" s="279">
        <v>0.42899999999999999</v>
      </c>
      <c r="Y26" s="163" t="s">
        <v>2455</v>
      </c>
      <c r="Z26" s="279">
        <v>0.64700000000000002</v>
      </c>
      <c r="AA26" s="280" t="s">
        <v>2486</v>
      </c>
      <c r="AB26" s="279">
        <v>0.53600000000000003</v>
      </c>
      <c r="AC26" s="2" t="s">
        <v>2231</v>
      </c>
      <c r="AD26" s="2" t="s">
        <v>2325</v>
      </c>
      <c r="AE26" s="2" t="s">
        <v>2325</v>
      </c>
    </row>
    <row r="27" spans="1:31" x14ac:dyDescent="0.3">
      <c r="A27" s="253"/>
      <c r="B27" s="2" t="s">
        <v>906</v>
      </c>
      <c r="C27" s="2" t="s">
        <v>2281</v>
      </c>
      <c r="D27" s="2">
        <v>69</v>
      </c>
      <c r="E27" s="2">
        <v>12.1</v>
      </c>
      <c r="F27" s="2">
        <v>835</v>
      </c>
      <c r="G27" s="2">
        <v>240.7</v>
      </c>
      <c r="H27" s="2">
        <v>114.4</v>
      </c>
      <c r="I27" s="2">
        <v>41.1</v>
      </c>
      <c r="J27" s="2">
        <v>24.1</v>
      </c>
      <c r="K27" s="2">
        <v>6.5</v>
      </c>
      <c r="L27" s="2">
        <v>4.4000000000000004</v>
      </c>
      <c r="M27" s="2">
        <v>14.6</v>
      </c>
      <c r="N27" s="2">
        <v>40.5</v>
      </c>
      <c r="O27" s="2">
        <v>84.7</v>
      </c>
      <c r="P27" s="2">
        <v>47.9</v>
      </c>
      <c r="Q27" s="2">
        <v>13.2</v>
      </c>
      <c r="R27" s="2">
        <v>35.4</v>
      </c>
      <c r="S27" s="2">
        <v>37.299999999999997</v>
      </c>
      <c r="T27" s="2">
        <v>20.2</v>
      </c>
      <c r="U27" s="2">
        <v>25.2</v>
      </c>
      <c r="V27" s="2">
        <v>80.2</v>
      </c>
      <c r="W27" s="163" t="s">
        <v>2465</v>
      </c>
      <c r="X27" s="279">
        <v>0.38900000000000001</v>
      </c>
      <c r="Y27" s="163" t="s">
        <v>2456</v>
      </c>
      <c r="Z27" s="279">
        <v>0.51500000000000001</v>
      </c>
      <c r="AA27" s="280" t="s">
        <v>2477</v>
      </c>
      <c r="AB27" s="279">
        <v>0.44900000000000001</v>
      </c>
      <c r="AC27" s="2" t="s">
        <v>2232</v>
      </c>
      <c r="AD27" s="2" t="s">
        <v>2326</v>
      </c>
      <c r="AE27" s="2" t="s">
        <v>2327</v>
      </c>
    </row>
    <row r="28" spans="1:31" x14ac:dyDescent="0.3">
      <c r="A28" s="253"/>
      <c r="B28" s="2" t="s">
        <v>844</v>
      </c>
      <c r="C28" s="2" t="s">
        <v>2281</v>
      </c>
      <c r="D28" s="2">
        <v>67</v>
      </c>
      <c r="E28" s="2">
        <v>12.34</v>
      </c>
      <c r="F28" s="2">
        <v>827</v>
      </c>
      <c r="G28" s="2">
        <v>241.9</v>
      </c>
      <c r="H28" s="2">
        <v>121.3</v>
      </c>
      <c r="I28" s="2">
        <v>42</v>
      </c>
      <c r="J28" s="2">
        <v>27.2</v>
      </c>
      <c r="K28" s="2">
        <v>7</v>
      </c>
      <c r="L28" s="2">
        <v>3.2</v>
      </c>
      <c r="M28" s="2">
        <v>14</v>
      </c>
      <c r="N28" s="2">
        <v>43.8</v>
      </c>
      <c r="O28" s="2">
        <v>87.7</v>
      </c>
      <c r="P28" s="2">
        <v>49.9</v>
      </c>
      <c r="Q28" s="2">
        <v>13.5</v>
      </c>
      <c r="R28" s="2">
        <v>36.5</v>
      </c>
      <c r="S28" s="2">
        <v>37.1</v>
      </c>
      <c r="T28" s="2">
        <v>20.2</v>
      </c>
      <c r="U28" s="2">
        <v>25.3</v>
      </c>
      <c r="V28" s="2">
        <v>79.8</v>
      </c>
      <c r="W28" s="163" t="s">
        <v>2466</v>
      </c>
      <c r="X28" s="279">
        <v>0.59399999999999997</v>
      </c>
      <c r="Y28" s="163" t="s">
        <v>2457</v>
      </c>
      <c r="Z28" s="279">
        <v>0.6</v>
      </c>
      <c r="AA28" s="280" t="s">
        <v>2487</v>
      </c>
      <c r="AB28" s="279">
        <v>0.59699999999999998</v>
      </c>
      <c r="AC28" s="2" t="s">
        <v>2233</v>
      </c>
      <c r="AD28" s="2" t="s">
        <v>2328</v>
      </c>
      <c r="AE28" s="2" t="s">
        <v>2328</v>
      </c>
    </row>
    <row r="29" spans="1:31" x14ac:dyDescent="0.3">
      <c r="A29" s="253"/>
      <c r="B29" s="2" t="s">
        <v>819</v>
      </c>
      <c r="C29" s="2" t="s">
        <v>2281</v>
      </c>
      <c r="D29" s="2">
        <v>68</v>
      </c>
      <c r="E29" s="2">
        <v>12.31</v>
      </c>
      <c r="F29" s="2">
        <v>837</v>
      </c>
      <c r="G29" s="2">
        <v>241.5</v>
      </c>
      <c r="H29" s="2">
        <v>112.3</v>
      </c>
      <c r="I29" s="2">
        <v>43.3</v>
      </c>
      <c r="J29" s="2">
        <v>27</v>
      </c>
      <c r="K29" s="2">
        <v>6.9</v>
      </c>
      <c r="L29" s="2">
        <v>4</v>
      </c>
      <c r="M29" s="2">
        <v>15.6</v>
      </c>
      <c r="N29" s="2">
        <v>42.9</v>
      </c>
      <c r="O29" s="2">
        <v>91.7</v>
      </c>
      <c r="P29" s="2">
        <v>46.8</v>
      </c>
      <c r="Q29" s="2">
        <v>10.7</v>
      </c>
      <c r="R29" s="2">
        <v>31.2</v>
      </c>
      <c r="S29" s="2">
        <v>34.4</v>
      </c>
      <c r="T29" s="2">
        <v>15.7</v>
      </c>
      <c r="U29" s="2">
        <v>21</v>
      </c>
      <c r="V29" s="2">
        <v>74.7</v>
      </c>
      <c r="W29" s="163" t="s">
        <v>2426</v>
      </c>
      <c r="X29" s="279">
        <v>0.182</v>
      </c>
      <c r="Y29" s="163" t="s">
        <v>2427</v>
      </c>
      <c r="Z29" s="279">
        <v>0.34300000000000003</v>
      </c>
      <c r="AA29" s="280" t="s">
        <v>2488</v>
      </c>
      <c r="AB29" s="279">
        <v>0.26500000000000001</v>
      </c>
      <c r="AC29" s="2" t="s">
        <v>2329</v>
      </c>
      <c r="AD29" s="2" t="s">
        <v>2330</v>
      </c>
      <c r="AE29" s="2" t="s">
        <v>2331</v>
      </c>
    </row>
    <row r="30" spans="1:31" x14ac:dyDescent="0.3">
      <c r="A30" s="253"/>
      <c r="B30" s="2" t="s">
        <v>811</v>
      </c>
      <c r="C30" s="2" t="s">
        <v>2281</v>
      </c>
      <c r="D30" s="2">
        <v>69</v>
      </c>
      <c r="E30" s="2">
        <v>12.28</v>
      </c>
      <c r="F30" s="2">
        <v>847</v>
      </c>
      <c r="G30" s="2">
        <v>241.8</v>
      </c>
      <c r="H30" s="2">
        <v>112.6</v>
      </c>
      <c r="I30" s="2">
        <v>42.7</v>
      </c>
      <c r="J30" s="2">
        <v>23.5</v>
      </c>
      <c r="K30" s="2">
        <v>9.3000000000000007</v>
      </c>
      <c r="L30" s="2">
        <v>5.0999999999999996</v>
      </c>
      <c r="M30" s="2">
        <v>11.9</v>
      </c>
      <c r="N30" s="2">
        <v>41.4</v>
      </c>
      <c r="O30" s="2">
        <v>91</v>
      </c>
      <c r="P30" s="2">
        <v>45.6</v>
      </c>
      <c r="Q30" s="2">
        <v>10.8</v>
      </c>
      <c r="R30" s="2">
        <v>32</v>
      </c>
      <c r="S30" s="2">
        <v>33.799999999999997</v>
      </c>
      <c r="T30" s="2">
        <v>18.8</v>
      </c>
      <c r="U30" s="2">
        <v>24</v>
      </c>
      <c r="V30" s="2">
        <v>78.400000000000006</v>
      </c>
      <c r="W30" s="163" t="s">
        <v>2427</v>
      </c>
      <c r="X30" s="279">
        <v>0.34300000000000003</v>
      </c>
      <c r="Y30" s="163" t="s">
        <v>2437</v>
      </c>
      <c r="Z30" s="279">
        <v>0.61799999999999999</v>
      </c>
      <c r="AA30" s="280" t="s">
        <v>2482</v>
      </c>
      <c r="AB30" s="279">
        <v>0.47799999999999998</v>
      </c>
      <c r="AC30" s="2" t="s">
        <v>2235</v>
      </c>
      <c r="AD30" s="2" t="s">
        <v>2332</v>
      </c>
      <c r="AE30" s="2" t="s">
        <v>2332</v>
      </c>
    </row>
    <row r="31" spans="1:31" x14ac:dyDescent="0.3">
      <c r="A31" s="253"/>
      <c r="B31" s="2" t="s">
        <v>798</v>
      </c>
      <c r="C31" s="2" t="s">
        <v>2281</v>
      </c>
      <c r="D31" s="2">
        <v>69</v>
      </c>
      <c r="E31" s="2">
        <v>11.94</v>
      </c>
      <c r="F31" s="2">
        <v>824</v>
      </c>
      <c r="G31" s="2">
        <v>241.4</v>
      </c>
      <c r="H31" s="2">
        <v>117.2</v>
      </c>
      <c r="I31" s="2">
        <v>45.3</v>
      </c>
      <c r="J31" s="2">
        <v>25.7</v>
      </c>
      <c r="K31" s="2">
        <v>6.4</v>
      </c>
      <c r="L31" s="2">
        <v>5.3</v>
      </c>
      <c r="M31" s="2">
        <v>15.6</v>
      </c>
      <c r="N31" s="2">
        <v>42.2</v>
      </c>
      <c r="O31" s="2">
        <v>89.4</v>
      </c>
      <c r="P31" s="2">
        <v>47.3</v>
      </c>
      <c r="Q31" s="2">
        <v>13.8</v>
      </c>
      <c r="R31" s="2">
        <v>38.5</v>
      </c>
      <c r="S31" s="2">
        <v>35.799999999999997</v>
      </c>
      <c r="T31" s="2">
        <v>19</v>
      </c>
      <c r="U31" s="2">
        <v>24</v>
      </c>
      <c r="V31" s="2">
        <v>78.900000000000006</v>
      </c>
      <c r="W31" s="163" t="s">
        <v>2467</v>
      </c>
      <c r="X31" s="279">
        <v>0.36099999999999999</v>
      </c>
      <c r="Y31" s="163" t="s">
        <v>2424</v>
      </c>
      <c r="Z31" s="279">
        <v>0.60599999999999998</v>
      </c>
      <c r="AA31" s="280" t="s">
        <v>2482</v>
      </c>
      <c r="AB31" s="279">
        <v>0.47799999999999998</v>
      </c>
      <c r="AC31" s="2" t="s">
        <v>682</v>
      </c>
      <c r="AD31" s="2" t="s">
        <v>2333</v>
      </c>
      <c r="AE31" s="2" t="s">
        <v>2333</v>
      </c>
    </row>
    <row r="32" spans="1:31" x14ac:dyDescent="0.3">
      <c r="A32" s="253"/>
      <c r="B32" s="2" t="s">
        <v>842</v>
      </c>
      <c r="C32" s="2" t="s">
        <v>2281</v>
      </c>
      <c r="D32" s="2">
        <v>69</v>
      </c>
      <c r="E32" s="2">
        <v>11.86</v>
      </c>
      <c r="F32" s="2">
        <v>818</v>
      </c>
      <c r="G32" s="2">
        <v>241.1</v>
      </c>
      <c r="H32" s="2">
        <v>113</v>
      </c>
      <c r="I32" s="2">
        <v>43.8</v>
      </c>
      <c r="J32" s="2">
        <v>25.3</v>
      </c>
      <c r="K32" s="2">
        <v>6.9</v>
      </c>
      <c r="L32" s="2">
        <v>5.2</v>
      </c>
      <c r="M32" s="2">
        <v>14.3</v>
      </c>
      <c r="N32" s="2">
        <v>42</v>
      </c>
      <c r="O32" s="2">
        <v>86.4</v>
      </c>
      <c r="P32" s="2">
        <v>48.6</v>
      </c>
      <c r="Q32" s="2">
        <v>11.2</v>
      </c>
      <c r="R32" s="2">
        <v>31.3</v>
      </c>
      <c r="S32" s="2">
        <v>35.799999999999997</v>
      </c>
      <c r="T32" s="2">
        <v>17.8</v>
      </c>
      <c r="U32" s="2">
        <v>22.6</v>
      </c>
      <c r="V32" s="2">
        <v>79</v>
      </c>
      <c r="W32" s="163" t="s">
        <v>2416</v>
      </c>
      <c r="X32" s="279">
        <v>0.44400000000000001</v>
      </c>
      <c r="Y32" s="163" t="s">
        <v>2458</v>
      </c>
      <c r="Z32" s="279">
        <v>0.48499999999999999</v>
      </c>
      <c r="AA32" s="280" t="s">
        <v>2489</v>
      </c>
      <c r="AB32" s="279">
        <v>0.46400000000000002</v>
      </c>
      <c r="AC32" s="2" t="s">
        <v>681</v>
      </c>
      <c r="AD32" s="2" t="s">
        <v>2334</v>
      </c>
      <c r="AE32" s="2" t="s">
        <v>2334</v>
      </c>
    </row>
  </sheetData>
  <sortState xmlns:xlrd2="http://schemas.microsoft.com/office/spreadsheetml/2017/richdata2" ref="S46:AQ75">
    <sortCondition ref="S46:S75"/>
  </sortState>
  <phoneticPr fontId="42" type="noConversion"/>
  <conditionalFormatting sqref="E3:E32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3:Q32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R3:R32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S3:S32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3:T32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3:U32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V3:V32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32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32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32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3:X3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3:AB3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" r:id="rId1" xr:uid="{966F297C-7C0B-4C58-BB7C-978ACB8B3CF6}"/>
    <hyperlink ref="R1" r:id="rId2" xr:uid="{70FBEF4C-900C-4553-B879-A2EB50AC332D}"/>
    <hyperlink ref="S1" r:id="rId3" xr:uid="{06B21A24-862E-4A65-9385-3A32453F86ED}"/>
  </hyperlinks>
  <pageMargins left="0.7" right="0.7" top="0.75" bottom="0.75" header="0.3" footer="0.3"/>
  <drawing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B50E8-3285-4B08-9765-5ED94619A5CC}">
  <sheetPr codeName="Sheet12"/>
  <dimension ref="B1:H481"/>
  <sheetViews>
    <sheetView showGridLines="0" workbookViewId="0">
      <selection activeCell="N5" sqref="N5"/>
    </sheetView>
  </sheetViews>
  <sheetFormatPr defaultRowHeight="14.4" x14ac:dyDescent="0.3"/>
  <cols>
    <col min="3" max="3" width="14" bestFit="1" customWidth="1"/>
    <col min="4" max="4" width="13.44140625" style="80" bestFit="1" customWidth="1"/>
    <col min="8" max="8" width="24.44140625" customWidth="1"/>
  </cols>
  <sheetData>
    <row r="1" spans="2:8" ht="15" thickBot="1" x14ac:dyDescent="0.35">
      <c r="B1" t="s">
        <v>2180</v>
      </c>
      <c r="C1" s="170" t="s">
        <v>2179</v>
      </c>
      <c r="D1" s="205" t="s">
        <v>2178</v>
      </c>
      <c r="E1" t="s">
        <v>2180</v>
      </c>
      <c r="H1" s="170" t="s">
        <v>2182</v>
      </c>
    </row>
    <row r="2" spans="2:8" x14ac:dyDescent="0.3">
      <c r="B2" s="163">
        <v>70</v>
      </c>
      <c r="C2" s="186">
        <v>164</v>
      </c>
      <c r="D2" s="203" t="s">
        <v>790</v>
      </c>
      <c r="E2" s="2">
        <v>70</v>
      </c>
      <c r="H2" s="207" t="s">
        <v>87</v>
      </c>
    </row>
    <row r="3" spans="2:8" x14ac:dyDescent="0.3">
      <c r="B3" s="163">
        <v>71</v>
      </c>
      <c r="C3" s="186">
        <v>165</v>
      </c>
      <c r="D3" s="203" t="s">
        <v>791</v>
      </c>
      <c r="E3" s="2">
        <v>71</v>
      </c>
      <c r="H3" s="207" t="s">
        <v>89</v>
      </c>
    </row>
    <row r="4" spans="2:8" x14ac:dyDescent="0.3">
      <c r="B4" s="163">
        <v>72</v>
      </c>
      <c r="C4" s="186">
        <v>169</v>
      </c>
      <c r="D4" s="203" t="s">
        <v>782</v>
      </c>
      <c r="E4" s="2">
        <v>72</v>
      </c>
      <c r="H4" s="207" t="s">
        <v>105</v>
      </c>
    </row>
    <row r="5" spans="2:8" x14ac:dyDescent="0.3">
      <c r="B5" s="163">
        <v>73</v>
      </c>
      <c r="C5" s="186">
        <v>170</v>
      </c>
      <c r="D5" s="203" t="s">
        <v>789</v>
      </c>
      <c r="E5" s="2">
        <v>73</v>
      </c>
      <c r="H5" s="207" t="s">
        <v>97</v>
      </c>
    </row>
    <row r="6" spans="2:8" x14ac:dyDescent="0.3">
      <c r="B6" s="163">
        <v>74</v>
      </c>
      <c r="C6" s="186">
        <v>172</v>
      </c>
      <c r="D6" s="203" t="s">
        <v>787</v>
      </c>
      <c r="E6" s="2">
        <v>74</v>
      </c>
      <c r="H6" s="207" t="s">
        <v>101</v>
      </c>
    </row>
    <row r="7" spans="2:8" x14ac:dyDescent="0.3">
      <c r="B7" s="163">
        <v>75</v>
      </c>
      <c r="C7" s="186">
        <v>174</v>
      </c>
      <c r="D7" s="203" t="s">
        <v>784</v>
      </c>
      <c r="E7" s="2">
        <v>75</v>
      </c>
      <c r="H7" s="207" t="s">
        <v>99</v>
      </c>
    </row>
    <row r="8" spans="2:8" x14ac:dyDescent="0.3">
      <c r="B8" s="163">
        <v>76</v>
      </c>
      <c r="C8" s="186">
        <v>175</v>
      </c>
      <c r="D8" s="203" t="s">
        <v>785</v>
      </c>
      <c r="E8" s="2">
        <v>76</v>
      </c>
      <c r="H8" s="207" t="s">
        <v>45</v>
      </c>
    </row>
    <row r="9" spans="2:8" x14ac:dyDescent="0.3">
      <c r="B9" s="163">
        <v>77</v>
      </c>
      <c r="C9" s="186">
        <v>177</v>
      </c>
      <c r="D9" s="203" t="s">
        <v>777</v>
      </c>
      <c r="E9" s="2">
        <v>77</v>
      </c>
      <c r="H9" s="207" t="s">
        <v>117</v>
      </c>
    </row>
    <row r="10" spans="2:8" x14ac:dyDescent="0.3">
      <c r="B10" s="163">
        <v>78</v>
      </c>
      <c r="C10" s="186">
        <v>178</v>
      </c>
      <c r="D10" s="203" t="s">
        <v>781</v>
      </c>
      <c r="E10" s="2">
        <v>78</v>
      </c>
      <c r="H10" s="207" t="s">
        <v>91</v>
      </c>
    </row>
    <row r="11" spans="2:8" x14ac:dyDescent="0.3">
      <c r="B11" s="163">
        <v>79</v>
      </c>
      <c r="C11" s="186">
        <v>179</v>
      </c>
      <c r="D11" s="203" t="s">
        <v>780</v>
      </c>
      <c r="E11" s="2">
        <v>79</v>
      </c>
      <c r="H11" s="207" t="s">
        <v>93</v>
      </c>
    </row>
    <row r="12" spans="2:8" x14ac:dyDescent="0.3">
      <c r="B12" s="163">
        <v>80</v>
      </c>
      <c r="C12" s="186">
        <v>180</v>
      </c>
      <c r="D12" s="203" t="s">
        <v>774</v>
      </c>
      <c r="E12" s="2">
        <v>80</v>
      </c>
      <c r="H12" s="207" t="s">
        <v>70</v>
      </c>
    </row>
    <row r="13" spans="2:8" x14ac:dyDescent="0.3">
      <c r="B13" s="163">
        <v>81</v>
      </c>
      <c r="C13" s="186">
        <v>181</v>
      </c>
      <c r="D13" s="203" t="s">
        <v>778</v>
      </c>
      <c r="E13" s="2">
        <v>81</v>
      </c>
      <c r="H13" s="207" t="s">
        <v>103</v>
      </c>
    </row>
    <row r="14" spans="2:8" x14ac:dyDescent="0.3">
      <c r="B14" s="163">
        <v>82</v>
      </c>
      <c r="C14" s="186">
        <v>183</v>
      </c>
      <c r="D14" s="203" t="s">
        <v>776</v>
      </c>
      <c r="E14" s="2">
        <v>82</v>
      </c>
      <c r="H14" s="207" t="s">
        <v>111</v>
      </c>
    </row>
    <row r="15" spans="2:8" x14ac:dyDescent="0.3">
      <c r="B15" s="163">
        <v>83</v>
      </c>
      <c r="C15" s="186">
        <v>185</v>
      </c>
      <c r="D15" s="203" t="s">
        <v>779</v>
      </c>
      <c r="E15" s="2">
        <v>83</v>
      </c>
      <c r="H15" s="207" t="s">
        <v>109</v>
      </c>
    </row>
    <row r="16" spans="2:8" x14ac:dyDescent="0.3">
      <c r="B16" s="163">
        <v>84</v>
      </c>
      <c r="C16" s="186">
        <v>186</v>
      </c>
      <c r="D16" s="203" t="s">
        <v>775</v>
      </c>
      <c r="E16" s="2">
        <v>84</v>
      </c>
      <c r="H16" s="207" t="s">
        <v>95</v>
      </c>
    </row>
    <row r="17" spans="2:8" x14ac:dyDescent="0.3">
      <c r="B17" s="163">
        <v>85</v>
      </c>
      <c r="C17" s="186">
        <v>187</v>
      </c>
      <c r="D17" s="203" t="s">
        <v>788</v>
      </c>
      <c r="E17" s="2">
        <v>85</v>
      </c>
      <c r="H17" s="207" t="s">
        <v>29</v>
      </c>
    </row>
    <row r="18" spans="2:8" x14ac:dyDescent="0.3">
      <c r="B18" s="163">
        <v>86</v>
      </c>
      <c r="C18" s="186">
        <v>188</v>
      </c>
      <c r="D18" s="203" t="s">
        <v>783</v>
      </c>
      <c r="E18" s="2">
        <v>86</v>
      </c>
      <c r="H18" s="207" t="s">
        <v>142</v>
      </c>
    </row>
    <row r="19" spans="2:8" x14ac:dyDescent="0.3">
      <c r="B19" s="163">
        <v>87</v>
      </c>
      <c r="C19" s="186">
        <v>189</v>
      </c>
      <c r="D19" s="203" t="s">
        <v>792</v>
      </c>
      <c r="E19" s="2">
        <v>87</v>
      </c>
      <c r="H19" s="207" t="s">
        <v>114</v>
      </c>
    </row>
    <row r="20" spans="2:8" ht="15" thickBot="1" x14ac:dyDescent="0.35">
      <c r="B20" s="163">
        <v>88</v>
      </c>
      <c r="C20" s="186">
        <v>190</v>
      </c>
      <c r="D20" s="204" t="s">
        <v>786</v>
      </c>
      <c r="E20" s="2">
        <v>88</v>
      </c>
      <c r="H20" s="207" t="s">
        <v>107</v>
      </c>
    </row>
    <row r="21" spans="2:8" x14ac:dyDescent="0.3">
      <c r="C21" s="186">
        <v>191</v>
      </c>
      <c r="D21"/>
      <c r="H21" s="207" t="s">
        <v>43</v>
      </c>
    </row>
    <row r="22" spans="2:8" x14ac:dyDescent="0.3">
      <c r="C22" s="186">
        <v>192</v>
      </c>
      <c r="D22"/>
      <c r="H22" s="207" t="s">
        <v>133</v>
      </c>
    </row>
    <row r="23" spans="2:8" x14ac:dyDescent="0.3">
      <c r="C23" s="186">
        <v>193</v>
      </c>
      <c r="D23"/>
      <c r="H23" s="207" t="s">
        <v>134</v>
      </c>
    </row>
    <row r="24" spans="2:8" x14ac:dyDescent="0.3">
      <c r="C24" s="186">
        <v>194</v>
      </c>
      <c r="D24"/>
      <c r="H24" s="207" t="s">
        <v>138</v>
      </c>
    </row>
    <row r="25" spans="2:8" x14ac:dyDescent="0.3">
      <c r="C25" s="186">
        <v>195</v>
      </c>
      <c r="D25"/>
      <c r="H25" s="207" t="s">
        <v>112</v>
      </c>
    </row>
    <row r="26" spans="2:8" x14ac:dyDescent="0.3">
      <c r="C26" s="186">
        <v>196</v>
      </c>
      <c r="D26"/>
      <c r="H26" s="207" t="s">
        <v>57</v>
      </c>
    </row>
    <row r="27" spans="2:8" x14ac:dyDescent="0.3">
      <c r="C27" s="186">
        <v>197</v>
      </c>
      <c r="D27"/>
      <c r="H27" s="207" t="s">
        <v>176</v>
      </c>
    </row>
    <row r="28" spans="2:8" x14ac:dyDescent="0.3">
      <c r="C28" s="186">
        <v>198</v>
      </c>
      <c r="D28"/>
      <c r="H28" s="207" t="s">
        <v>140</v>
      </c>
    </row>
    <row r="29" spans="2:8" x14ac:dyDescent="0.3">
      <c r="C29" s="186">
        <v>199</v>
      </c>
      <c r="D29"/>
      <c r="H29" s="207" t="s">
        <v>120</v>
      </c>
    </row>
    <row r="30" spans="2:8" x14ac:dyDescent="0.3">
      <c r="C30" s="186">
        <v>200</v>
      </c>
      <c r="D30"/>
      <c r="H30" s="207" t="s">
        <v>126</v>
      </c>
    </row>
    <row r="31" spans="2:8" x14ac:dyDescent="0.3">
      <c r="C31" s="186">
        <v>201</v>
      </c>
      <c r="D31"/>
      <c r="H31" s="207" t="s">
        <v>365</v>
      </c>
    </row>
    <row r="32" spans="2:8" x14ac:dyDescent="0.3">
      <c r="C32" s="186">
        <v>202</v>
      </c>
      <c r="D32"/>
      <c r="H32" s="207" t="s">
        <v>31</v>
      </c>
    </row>
    <row r="33" spans="3:8" x14ac:dyDescent="0.3">
      <c r="C33" s="186">
        <v>203</v>
      </c>
      <c r="D33"/>
      <c r="H33" s="207" t="s">
        <v>132</v>
      </c>
    </row>
    <row r="34" spans="3:8" x14ac:dyDescent="0.3">
      <c r="C34" s="186">
        <v>204</v>
      </c>
      <c r="D34"/>
      <c r="H34" s="207" t="s">
        <v>150</v>
      </c>
    </row>
    <row r="35" spans="3:8" x14ac:dyDescent="0.3">
      <c r="C35" s="186">
        <v>205</v>
      </c>
      <c r="D35"/>
      <c r="H35" s="207" t="s">
        <v>124</v>
      </c>
    </row>
    <row r="36" spans="3:8" x14ac:dyDescent="0.3">
      <c r="C36" s="186">
        <v>206</v>
      </c>
      <c r="D36"/>
      <c r="H36" s="207" t="s">
        <v>153</v>
      </c>
    </row>
    <row r="37" spans="3:8" x14ac:dyDescent="0.3">
      <c r="C37" s="186">
        <v>207</v>
      </c>
      <c r="D37"/>
      <c r="H37" s="207" t="s">
        <v>147</v>
      </c>
    </row>
    <row r="38" spans="3:8" x14ac:dyDescent="0.3">
      <c r="C38" s="186">
        <v>208</v>
      </c>
      <c r="D38"/>
      <c r="H38" s="207" t="s">
        <v>118</v>
      </c>
    </row>
    <row r="39" spans="3:8" x14ac:dyDescent="0.3">
      <c r="C39" s="186">
        <v>209</v>
      </c>
      <c r="D39"/>
      <c r="H39" s="207" t="s">
        <v>156</v>
      </c>
    </row>
    <row r="40" spans="3:8" x14ac:dyDescent="0.3">
      <c r="C40" s="186">
        <v>210</v>
      </c>
      <c r="D40"/>
      <c r="H40" s="207" t="s">
        <v>159</v>
      </c>
    </row>
    <row r="41" spans="3:8" x14ac:dyDescent="0.3">
      <c r="C41" s="186">
        <v>211</v>
      </c>
      <c r="D41"/>
      <c r="H41" s="207" t="s">
        <v>136</v>
      </c>
    </row>
    <row r="42" spans="3:8" x14ac:dyDescent="0.3">
      <c r="C42" s="186">
        <v>212</v>
      </c>
      <c r="D42"/>
      <c r="H42" s="207" t="s">
        <v>128</v>
      </c>
    </row>
    <row r="43" spans="3:8" x14ac:dyDescent="0.3">
      <c r="C43" s="186">
        <v>213</v>
      </c>
      <c r="D43"/>
      <c r="H43" s="207" t="s">
        <v>59</v>
      </c>
    </row>
    <row r="44" spans="3:8" x14ac:dyDescent="0.3">
      <c r="C44" s="186">
        <v>214</v>
      </c>
      <c r="D44"/>
      <c r="H44" s="207" t="s">
        <v>163</v>
      </c>
    </row>
    <row r="45" spans="3:8" x14ac:dyDescent="0.3">
      <c r="C45" s="186">
        <v>215</v>
      </c>
      <c r="D45"/>
      <c r="H45" s="207" t="s">
        <v>123</v>
      </c>
    </row>
    <row r="46" spans="3:8" x14ac:dyDescent="0.3">
      <c r="C46" s="186">
        <v>216</v>
      </c>
      <c r="D46"/>
      <c r="H46" s="207" t="s">
        <v>166</v>
      </c>
    </row>
    <row r="47" spans="3:8" x14ac:dyDescent="0.3">
      <c r="C47" s="186">
        <v>217</v>
      </c>
      <c r="D47"/>
      <c r="H47" s="207" t="s">
        <v>149</v>
      </c>
    </row>
    <row r="48" spans="3:8" x14ac:dyDescent="0.3">
      <c r="C48" s="186">
        <v>218</v>
      </c>
      <c r="D48"/>
      <c r="H48" s="207" t="s">
        <v>115</v>
      </c>
    </row>
    <row r="49" spans="3:8" x14ac:dyDescent="0.3">
      <c r="C49" s="186">
        <v>219</v>
      </c>
      <c r="D49"/>
      <c r="H49" s="207" t="s">
        <v>171</v>
      </c>
    </row>
    <row r="50" spans="3:8" x14ac:dyDescent="0.3">
      <c r="C50" s="186">
        <v>220</v>
      </c>
      <c r="D50"/>
      <c r="H50" s="207" t="s">
        <v>121</v>
      </c>
    </row>
    <row r="51" spans="3:8" x14ac:dyDescent="0.3">
      <c r="C51" s="186">
        <v>221</v>
      </c>
      <c r="D51"/>
      <c r="H51" s="207" t="s">
        <v>170</v>
      </c>
    </row>
    <row r="52" spans="3:8" x14ac:dyDescent="0.3">
      <c r="C52" s="186">
        <v>222</v>
      </c>
      <c r="D52"/>
      <c r="H52" s="207" t="s">
        <v>582</v>
      </c>
    </row>
    <row r="53" spans="3:8" x14ac:dyDescent="0.3">
      <c r="C53" s="186">
        <v>223</v>
      </c>
      <c r="D53"/>
      <c r="H53" s="207" t="s">
        <v>576</v>
      </c>
    </row>
    <row r="54" spans="3:8" x14ac:dyDescent="0.3">
      <c r="C54" s="186">
        <v>224</v>
      </c>
      <c r="D54"/>
      <c r="H54" s="207" t="s">
        <v>182</v>
      </c>
    </row>
    <row r="55" spans="3:8" x14ac:dyDescent="0.3">
      <c r="C55" s="186">
        <v>225</v>
      </c>
      <c r="D55"/>
      <c r="H55" s="207" t="s">
        <v>148</v>
      </c>
    </row>
    <row r="56" spans="3:8" x14ac:dyDescent="0.3">
      <c r="C56" s="186">
        <v>226</v>
      </c>
      <c r="D56"/>
      <c r="H56" s="207" t="s">
        <v>165</v>
      </c>
    </row>
    <row r="57" spans="3:8" x14ac:dyDescent="0.3">
      <c r="C57" s="186">
        <v>227</v>
      </c>
      <c r="D57"/>
      <c r="H57" s="207" t="s">
        <v>130</v>
      </c>
    </row>
    <row r="58" spans="3:8" x14ac:dyDescent="0.3">
      <c r="C58" s="186">
        <v>228</v>
      </c>
      <c r="D58"/>
      <c r="H58" s="207" t="s">
        <v>198</v>
      </c>
    </row>
    <row r="59" spans="3:8" x14ac:dyDescent="0.3">
      <c r="C59" s="186">
        <v>229</v>
      </c>
      <c r="D59"/>
      <c r="H59" s="207" t="s">
        <v>145</v>
      </c>
    </row>
    <row r="60" spans="3:8" x14ac:dyDescent="0.3">
      <c r="C60" s="186">
        <v>230</v>
      </c>
      <c r="D60"/>
      <c r="H60" s="207" t="s">
        <v>162</v>
      </c>
    </row>
    <row r="61" spans="3:8" x14ac:dyDescent="0.3">
      <c r="C61" s="186">
        <v>231</v>
      </c>
      <c r="D61"/>
      <c r="H61" s="207" t="s">
        <v>144</v>
      </c>
    </row>
    <row r="62" spans="3:8" x14ac:dyDescent="0.3">
      <c r="C62" s="186">
        <v>232</v>
      </c>
      <c r="D62"/>
      <c r="H62" s="207" t="s">
        <v>152</v>
      </c>
    </row>
    <row r="63" spans="3:8" x14ac:dyDescent="0.3">
      <c r="C63" s="186">
        <v>233</v>
      </c>
      <c r="D63"/>
      <c r="H63" s="207" t="s">
        <v>216</v>
      </c>
    </row>
    <row r="64" spans="3:8" x14ac:dyDescent="0.3">
      <c r="C64" s="186">
        <v>234</v>
      </c>
      <c r="D64"/>
      <c r="H64" s="207" t="s">
        <v>193</v>
      </c>
    </row>
    <row r="65" spans="3:8" x14ac:dyDescent="0.3">
      <c r="C65" s="186">
        <v>235</v>
      </c>
      <c r="D65"/>
      <c r="H65" s="207" t="s">
        <v>209</v>
      </c>
    </row>
    <row r="66" spans="3:8" x14ac:dyDescent="0.3">
      <c r="C66" s="186">
        <v>236</v>
      </c>
      <c r="D66"/>
      <c r="H66" s="207" t="s">
        <v>173</v>
      </c>
    </row>
    <row r="67" spans="3:8" x14ac:dyDescent="0.3">
      <c r="C67" s="186">
        <v>237</v>
      </c>
      <c r="D67"/>
      <c r="H67" s="207" t="s">
        <v>143</v>
      </c>
    </row>
    <row r="68" spans="3:8" x14ac:dyDescent="0.3">
      <c r="C68" s="186">
        <v>238</v>
      </c>
      <c r="D68"/>
      <c r="H68" s="207" t="s">
        <v>77</v>
      </c>
    </row>
    <row r="69" spans="3:8" x14ac:dyDescent="0.3">
      <c r="C69" s="186">
        <v>240</v>
      </c>
      <c r="D69"/>
      <c r="H69" s="207" t="s">
        <v>160</v>
      </c>
    </row>
    <row r="70" spans="3:8" x14ac:dyDescent="0.3">
      <c r="C70" s="186">
        <v>241</v>
      </c>
      <c r="D70"/>
      <c r="H70" s="207" t="s">
        <v>207</v>
      </c>
    </row>
    <row r="71" spans="3:8" x14ac:dyDescent="0.3">
      <c r="C71" s="186">
        <v>242</v>
      </c>
      <c r="D71"/>
      <c r="H71" s="207" t="s">
        <v>161</v>
      </c>
    </row>
    <row r="72" spans="3:8" x14ac:dyDescent="0.3">
      <c r="C72" s="186">
        <v>243</v>
      </c>
      <c r="D72"/>
      <c r="H72" s="207" t="s">
        <v>168</v>
      </c>
    </row>
    <row r="73" spans="3:8" x14ac:dyDescent="0.3">
      <c r="C73" s="186">
        <v>245</v>
      </c>
      <c r="D73"/>
      <c r="H73" s="207" t="s">
        <v>199</v>
      </c>
    </row>
    <row r="74" spans="3:8" x14ac:dyDescent="0.3">
      <c r="C74" s="186">
        <v>248</v>
      </c>
      <c r="D74"/>
      <c r="H74" s="207" t="s">
        <v>188</v>
      </c>
    </row>
    <row r="75" spans="3:8" x14ac:dyDescent="0.3">
      <c r="C75" s="186">
        <v>250</v>
      </c>
      <c r="D75"/>
      <c r="H75" s="207" t="s">
        <v>151</v>
      </c>
    </row>
    <row r="76" spans="3:8" x14ac:dyDescent="0.3">
      <c r="C76" s="186">
        <v>251</v>
      </c>
      <c r="D76"/>
      <c r="H76" s="207" t="s">
        <v>190</v>
      </c>
    </row>
    <row r="77" spans="3:8" x14ac:dyDescent="0.3">
      <c r="C77" s="186">
        <v>253</v>
      </c>
      <c r="D77"/>
      <c r="H77" s="207" t="s">
        <v>172</v>
      </c>
    </row>
    <row r="78" spans="3:8" x14ac:dyDescent="0.3">
      <c r="C78" s="186">
        <v>254</v>
      </c>
      <c r="D78"/>
      <c r="H78" s="207" t="s">
        <v>155</v>
      </c>
    </row>
    <row r="79" spans="3:8" x14ac:dyDescent="0.3">
      <c r="C79" s="186">
        <v>255</v>
      </c>
      <c r="D79"/>
      <c r="H79" s="207" t="s">
        <v>203</v>
      </c>
    </row>
    <row r="80" spans="3:8" x14ac:dyDescent="0.3">
      <c r="C80" s="186">
        <v>256</v>
      </c>
      <c r="D80"/>
      <c r="H80" s="207" t="s">
        <v>154</v>
      </c>
    </row>
    <row r="81" spans="3:8" x14ac:dyDescent="0.3">
      <c r="C81" s="186">
        <v>257</v>
      </c>
      <c r="D81"/>
      <c r="H81" s="207" t="s">
        <v>195</v>
      </c>
    </row>
    <row r="82" spans="3:8" x14ac:dyDescent="0.3">
      <c r="C82" s="186">
        <v>258</v>
      </c>
      <c r="D82"/>
      <c r="H82" s="207" t="s">
        <v>72</v>
      </c>
    </row>
    <row r="83" spans="3:8" x14ac:dyDescent="0.3">
      <c r="C83" s="186">
        <v>260</v>
      </c>
      <c r="D83"/>
      <c r="H83" s="207" t="s">
        <v>175</v>
      </c>
    </row>
    <row r="84" spans="3:8" x14ac:dyDescent="0.3">
      <c r="C84" s="186">
        <v>264</v>
      </c>
      <c r="D84"/>
      <c r="H84" s="207" t="s">
        <v>167</v>
      </c>
    </row>
    <row r="85" spans="3:8" x14ac:dyDescent="0.3">
      <c r="C85" s="186">
        <v>265</v>
      </c>
      <c r="D85"/>
      <c r="H85" s="207" t="s">
        <v>32</v>
      </c>
    </row>
    <row r="86" spans="3:8" x14ac:dyDescent="0.3">
      <c r="C86" s="186">
        <v>270</v>
      </c>
      <c r="D86"/>
      <c r="H86" s="207" t="s">
        <v>158</v>
      </c>
    </row>
    <row r="87" spans="3:8" x14ac:dyDescent="0.3">
      <c r="C87" s="186">
        <v>275</v>
      </c>
      <c r="D87"/>
      <c r="H87" s="207" t="s">
        <v>179</v>
      </c>
    </row>
    <row r="88" spans="3:8" x14ac:dyDescent="0.3">
      <c r="C88" s="186">
        <v>279</v>
      </c>
      <c r="D88"/>
      <c r="H88" s="207" t="s">
        <v>174</v>
      </c>
    </row>
    <row r="89" spans="3:8" x14ac:dyDescent="0.3">
      <c r="C89" s="186">
        <v>280</v>
      </c>
      <c r="D89"/>
      <c r="H89" s="207" t="s">
        <v>61</v>
      </c>
    </row>
    <row r="90" spans="3:8" x14ac:dyDescent="0.3">
      <c r="C90" s="186">
        <v>281</v>
      </c>
      <c r="D90"/>
      <c r="H90" s="207" t="s">
        <v>191</v>
      </c>
    </row>
    <row r="91" spans="3:8" x14ac:dyDescent="0.3">
      <c r="C91" s="186">
        <v>282</v>
      </c>
      <c r="D91"/>
      <c r="H91" s="207" t="s">
        <v>181</v>
      </c>
    </row>
    <row r="92" spans="3:8" x14ac:dyDescent="0.3">
      <c r="C92" s="186">
        <v>284</v>
      </c>
      <c r="D92"/>
      <c r="H92" s="207" t="s">
        <v>237</v>
      </c>
    </row>
    <row r="93" spans="3:8" ht="15" thickBot="1" x14ac:dyDescent="0.35">
      <c r="C93" s="187">
        <v>290</v>
      </c>
      <c r="D93"/>
      <c r="H93" s="207" t="s">
        <v>187</v>
      </c>
    </row>
    <row r="94" spans="3:8" x14ac:dyDescent="0.3">
      <c r="D94"/>
      <c r="H94" s="207" t="s">
        <v>273</v>
      </c>
    </row>
    <row r="95" spans="3:8" x14ac:dyDescent="0.3">
      <c r="D95"/>
      <c r="H95" s="207" t="s">
        <v>208</v>
      </c>
    </row>
    <row r="96" spans="3:8" x14ac:dyDescent="0.3">
      <c r="D96"/>
      <c r="H96" s="207" t="s">
        <v>215</v>
      </c>
    </row>
    <row r="97" spans="4:8" x14ac:dyDescent="0.3">
      <c r="D97"/>
      <c r="H97" s="207" t="s">
        <v>201</v>
      </c>
    </row>
    <row r="98" spans="4:8" x14ac:dyDescent="0.3">
      <c r="D98"/>
      <c r="H98" s="207" t="s">
        <v>180</v>
      </c>
    </row>
    <row r="99" spans="4:8" x14ac:dyDescent="0.3">
      <c r="D99"/>
      <c r="H99" s="207" t="s">
        <v>200</v>
      </c>
    </row>
    <row r="100" spans="4:8" x14ac:dyDescent="0.3">
      <c r="D100"/>
      <c r="H100" s="207" t="s">
        <v>178</v>
      </c>
    </row>
    <row r="101" spans="4:8" x14ac:dyDescent="0.3">
      <c r="D101"/>
      <c r="H101" s="207" t="s">
        <v>213</v>
      </c>
    </row>
    <row r="102" spans="4:8" x14ac:dyDescent="0.3">
      <c r="D102"/>
      <c r="H102" s="207" t="s">
        <v>192</v>
      </c>
    </row>
    <row r="103" spans="4:8" x14ac:dyDescent="0.3">
      <c r="D103"/>
      <c r="H103" s="207" t="s">
        <v>218</v>
      </c>
    </row>
    <row r="104" spans="4:8" x14ac:dyDescent="0.3">
      <c r="D104"/>
      <c r="H104" s="207" t="s">
        <v>575</v>
      </c>
    </row>
    <row r="105" spans="4:8" x14ac:dyDescent="0.3">
      <c r="D105"/>
      <c r="H105" s="207" t="s">
        <v>204</v>
      </c>
    </row>
    <row r="106" spans="4:8" x14ac:dyDescent="0.3">
      <c r="D106"/>
      <c r="H106" s="207" t="s">
        <v>202</v>
      </c>
    </row>
    <row r="107" spans="4:8" x14ac:dyDescent="0.3">
      <c r="D107"/>
      <c r="H107" s="207" t="s">
        <v>197</v>
      </c>
    </row>
    <row r="108" spans="4:8" x14ac:dyDescent="0.3">
      <c r="D108"/>
      <c r="H108" s="207" t="s">
        <v>220</v>
      </c>
    </row>
    <row r="109" spans="4:8" x14ac:dyDescent="0.3">
      <c r="D109"/>
      <c r="H109" s="207" t="s">
        <v>169</v>
      </c>
    </row>
    <row r="110" spans="4:8" x14ac:dyDescent="0.3">
      <c r="D110"/>
      <c r="H110" s="207" t="s">
        <v>223</v>
      </c>
    </row>
    <row r="111" spans="4:8" x14ac:dyDescent="0.3">
      <c r="D111"/>
      <c r="H111" s="207" t="s">
        <v>231</v>
      </c>
    </row>
    <row r="112" spans="4:8" x14ac:dyDescent="0.3">
      <c r="D112"/>
      <c r="H112" s="207" t="s">
        <v>60</v>
      </c>
    </row>
    <row r="113" spans="4:8" x14ac:dyDescent="0.3">
      <c r="D113"/>
      <c r="H113" s="207" t="s">
        <v>183</v>
      </c>
    </row>
    <row r="114" spans="4:8" x14ac:dyDescent="0.3">
      <c r="D114"/>
      <c r="H114" s="207" t="s">
        <v>76</v>
      </c>
    </row>
    <row r="115" spans="4:8" x14ac:dyDescent="0.3">
      <c r="D115"/>
      <c r="H115" s="207" t="s">
        <v>212</v>
      </c>
    </row>
    <row r="116" spans="4:8" x14ac:dyDescent="0.3">
      <c r="D116"/>
      <c r="H116" s="207" t="s">
        <v>73</v>
      </c>
    </row>
    <row r="117" spans="4:8" x14ac:dyDescent="0.3">
      <c r="D117"/>
      <c r="H117" s="207" t="s">
        <v>177</v>
      </c>
    </row>
    <row r="118" spans="4:8" x14ac:dyDescent="0.3">
      <c r="D118"/>
      <c r="H118" s="207" t="s">
        <v>577</v>
      </c>
    </row>
    <row r="119" spans="4:8" x14ac:dyDescent="0.3">
      <c r="D119"/>
      <c r="H119" s="207" t="s">
        <v>189</v>
      </c>
    </row>
    <row r="120" spans="4:8" x14ac:dyDescent="0.3">
      <c r="D120"/>
      <c r="H120" s="207" t="s">
        <v>194</v>
      </c>
    </row>
    <row r="121" spans="4:8" x14ac:dyDescent="0.3">
      <c r="D121"/>
      <c r="H121" s="207" t="s">
        <v>186</v>
      </c>
    </row>
    <row r="122" spans="4:8" x14ac:dyDescent="0.3">
      <c r="D122"/>
      <c r="H122" s="207" t="s">
        <v>235</v>
      </c>
    </row>
    <row r="123" spans="4:8" x14ac:dyDescent="0.3">
      <c r="D123"/>
      <c r="H123" s="207" t="s">
        <v>219</v>
      </c>
    </row>
    <row r="124" spans="4:8" x14ac:dyDescent="0.3">
      <c r="D124"/>
      <c r="H124" s="207" t="s">
        <v>196</v>
      </c>
    </row>
    <row r="125" spans="4:8" x14ac:dyDescent="0.3">
      <c r="D125"/>
      <c r="H125" s="207" t="s">
        <v>185</v>
      </c>
    </row>
    <row r="126" spans="4:8" x14ac:dyDescent="0.3">
      <c r="D126"/>
      <c r="H126" s="207" t="s">
        <v>261</v>
      </c>
    </row>
    <row r="127" spans="4:8" x14ac:dyDescent="0.3">
      <c r="D127"/>
      <c r="H127" s="207" t="s">
        <v>251</v>
      </c>
    </row>
    <row r="128" spans="4:8" x14ac:dyDescent="0.3">
      <c r="D128"/>
      <c r="H128" s="207" t="s">
        <v>210</v>
      </c>
    </row>
    <row r="129" spans="4:8" x14ac:dyDescent="0.3">
      <c r="D129"/>
      <c r="H129" s="207" t="s">
        <v>206</v>
      </c>
    </row>
    <row r="130" spans="4:8" x14ac:dyDescent="0.3">
      <c r="D130"/>
      <c r="H130" s="207" t="s">
        <v>221</v>
      </c>
    </row>
    <row r="131" spans="4:8" x14ac:dyDescent="0.3">
      <c r="D131"/>
      <c r="H131" s="207" t="s">
        <v>46</v>
      </c>
    </row>
    <row r="132" spans="4:8" x14ac:dyDescent="0.3">
      <c r="D132"/>
      <c r="H132" s="207" t="s">
        <v>430</v>
      </c>
    </row>
    <row r="133" spans="4:8" x14ac:dyDescent="0.3">
      <c r="D133"/>
      <c r="H133" s="207" t="s">
        <v>270</v>
      </c>
    </row>
    <row r="134" spans="4:8" x14ac:dyDescent="0.3">
      <c r="D134"/>
      <c r="H134" s="207" t="s">
        <v>234</v>
      </c>
    </row>
    <row r="135" spans="4:8" x14ac:dyDescent="0.3">
      <c r="D135"/>
      <c r="H135" s="207" t="s">
        <v>63</v>
      </c>
    </row>
    <row r="136" spans="4:8" x14ac:dyDescent="0.3">
      <c r="D136"/>
      <c r="H136" s="207" t="s">
        <v>267</v>
      </c>
    </row>
    <row r="137" spans="4:8" x14ac:dyDescent="0.3">
      <c r="D137"/>
      <c r="H137" s="207" t="s">
        <v>222</v>
      </c>
    </row>
    <row r="138" spans="4:8" x14ac:dyDescent="0.3">
      <c r="D138"/>
      <c r="H138" s="207" t="s">
        <v>164</v>
      </c>
    </row>
    <row r="139" spans="4:8" x14ac:dyDescent="0.3">
      <c r="D139"/>
      <c r="H139" s="207" t="s">
        <v>2171</v>
      </c>
    </row>
    <row r="140" spans="4:8" x14ac:dyDescent="0.3">
      <c r="D140"/>
      <c r="H140" s="207" t="s">
        <v>239</v>
      </c>
    </row>
    <row r="141" spans="4:8" x14ac:dyDescent="0.3">
      <c r="D141"/>
      <c r="H141" s="207" t="s">
        <v>184</v>
      </c>
    </row>
    <row r="142" spans="4:8" x14ac:dyDescent="0.3">
      <c r="D142"/>
      <c r="H142" s="207" t="s">
        <v>240</v>
      </c>
    </row>
    <row r="143" spans="4:8" x14ac:dyDescent="0.3">
      <c r="D143"/>
      <c r="H143" s="207" t="s">
        <v>62</v>
      </c>
    </row>
    <row r="144" spans="4:8" x14ac:dyDescent="0.3">
      <c r="D144"/>
      <c r="H144" s="207" t="s">
        <v>2175</v>
      </c>
    </row>
    <row r="145" spans="4:8" x14ac:dyDescent="0.3">
      <c r="D145"/>
      <c r="H145" s="207" t="s">
        <v>214</v>
      </c>
    </row>
    <row r="146" spans="4:8" x14ac:dyDescent="0.3">
      <c r="D146"/>
      <c r="H146" s="207" t="s">
        <v>243</v>
      </c>
    </row>
    <row r="147" spans="4:8" x14ac:dyDescent="0.3">
      <c r="D147"/>
      <c r="H147" s="207" t="s">
        <v>2173</v>
      </c>
    </row>
    <row r="148" spans="4:8" x14ac:dyDescent="0.3">
      <c r="D148"/>
      <c r="H148" s="207" t="s">
        <v>232</v>
      </c>
    </row>
    <row r="149" spans="4:8" x14ac:dyDescent="0.3">
      <c r="D149"/>
      <c r="H149" s="207" t="s">
        <v>250</v>
      </c>
    </row>
    <row r="150" spans="4:8" x14ac:dyDescent="0.3">
      <c r="D150"/>
      <c r="H150" s="207" t="s">
        <v>254</v>
      </c>
    </row>
    <row r="151" spans="4:8" x14ac:dyDescent="0.3">
      <c r="D151"/>
      <c r="H151" s="207" t="s">
        <v>262</v>
      </c>
    </row>
    <row r="152" spans="4:8" x14ac:dyDescent="0.3">
      <c r="D152"/>
      <c r="H152" s="207" t="s">
        <v>247</v>
      </c>
    </row>
    <row r="153" spans="4:8" x14ac:dyDescent="0.3">
      <c r="D153"/>
      <c r="H153" s="207" t="s">
        <v>245</v>
      </c>
    </row>
    <row r="154" spans="4:8" x14ac:dyDescent="0.3">
      <c r="D154"/>
      <c r="H154" s="207" t="s">
        <v>296</v>
      </c>
    </row>
    <row r="155" spans="4:8" x14ac:dyDescent="0.3">
      <c r="D155"/>
      <c r="H155" s="207" t="s">
        <v>227</v>
      </c>
    </row>
    <row r="156" spans="4:8" x14ac:dyDescent="0.3">
      <c r="D156"/>
      <c r="H156" s="207" t="s">
        <v>205</v>
      </c>
    </row>
    <row r="157" spans="4:8" x14ac:dyDescent="0.3">
      <c r="D157"/>
      <c r="H157" s="207" t="s">
        <v>294</v>
      </c>
    </row>
    <row r="158" spans="4:8" x14ac:dyDescent="0.3">
      <c r="D158"/>
      <c r="H158" s="207" t="s">
        <v>34</v>
      </c>
    </row>
    <row r="159" spans="4:8" x14ac:dyDescent="0.3">
      <c r="D159"/>
      <c r="H159" s="207" t="s">
        <v>590</v>
      </c>
    </row>
    <row r="160" spans="4:8" x14ac:dyDescent="0.3">
      <c r="D160"/>
      <c r="H160" s="207" t="s">
        <v>225</v>
      </c>
    </row>
    <row r="161" spans="4:8" x14ac:dyDescent="0.3">
      <c r="D161"/>
      <c r="H161" s="207" t="s">
        <v>226</v>
      </c>
    </row>
    <row r="162" spans="4:8" x14ac:dyDescent="0.3">
      <c r="D162"/>
      <c r="H162" s="207" t="s">
        <v>228</v>
      </c>
    </row>
    <row r="163" spans="4:8" x14ac:dyDescent="0.3">
      <c r="D163"/>
      <c r="H163" s="207" t="s">
        <v>278</v>
      </c>
    </row>
    <row r="164" spans="4:8" x14ac:dyDescent="0.3">
      <c r="D164"/>
      <c r="H164" s="207" t="s">
        <v>236</v>
      </c>
    </row>
    <row r="165" spans="4:8" x14ac:dyDescent="0.3">
      <c r="D165"/>
      <c r="H165" s="207" t="s">
        <v>268</v>
      </c>
    </row>
    <row r="166" spans="4:8" x14ac:dyDescent="0.3">
      <c r="D166"/>
      <c r="H166" s="207" t="s">
        <v>2159</v>
      </c>
    </row>
    <row r="167" spans="4:8" x14ac:dyDescent="0.3">
      <c r="D167"/>
      <c r="H167" s="207" t="s">
        <v>284</v>
      </c>
    </row>
    <row r="168" spans="4:8" x14ac:dyDescent="0.3">
      <c r="D168"/>
      <c r="H168" s="207" t="s">
        <v>547</v>
      </c>
    </row>
    <row r="169" spans="4:8" x14ac:dyDescent="0.3">
      <c r="D169"/>
      <c r="H169" s="207" t="s">
        <v>48</v>
      </c>
    </row>
    <row r="170" spans="4:8" x14ac:dyDescent="0.3">
      <c r="D170"/>
      <c r="H170" s="207" t="s">
        <v>293</v>
      </c>
    </row>
    <row r="171" spans="4:8" x14ac:dyDescent="0.3">
      <c r="D171"/>
      <c r="H171" s="207" t="s">
        <v>246</v>
      </c>
    </row>
    <row r="172" spans="4:8" x14ac:dyDescent="0.3">
      <c r="D172"/>
      <c r="H172" s="207" t="s">
        <v>341</v>
      </c>
    </row>
    <row r="173" spans="4:8" x14ac:dyDescent="0.3">
      <c r="D173"/>
      <c r="H173" s="207" t="s">
        <v>242</v>
      </c>
    </row>
    <row r="174" spans="4:8" x14ac:dyDescent="0.3">
      <c r="D174"/>
      <c r="H174" s="207" t="s">
        <v>233</v>
      </c>
    </row>
    <row r="175" spans="4:8" x14ac:dyDescent="0.3">
      <c r="D175"/>
      <c r="H175" s="207" t="s">
        <v>75</v>
      </c>
    </row>
    <row r="176" spans="4:8" x14ac:dyDescent="0.3">
      <c r="D176"/>
      <c r="H176" s="207" t="s">
        <v>217</v>
      </c>
    </row>
    <row r="177" spans="4:8" x14ac:dyDescent="0.3">
      <c r="D177"/>
      <c r="H177" s="207" t="s">
        <v>283</v>
      </c>
    </row>
    <row r="178" spans="4:8" x14ac:dyDescent="0.3">
      <c r="D178"/>
      <c r="H178" s="207" t="s">
        <v>310</v>
      </c>
    </row>
    <row r="179" spans="4:8" x14ac:dyDescent="0.3">
      <c r="D179"/>
      <c r="H179" s="207" t="s">
        <v>211</v>
      </c>
    </row>
    <row r="180" spans="4:8" x14ac:dyDescent="0.3">
      <c r="D180"/>
      <c r="H180" s="207" t="s">
        <v>256</v>
      </c>
    </row>
    <row r="181" spans="4:8" x14ac:dyDescent="0.3">
      <c r="D181"/>
      <c r="H181" s="207" t="s">
        <v>257</v>
      </c>
    </row>
    <row r="182" spans="4:8" x14ac:dyDescent="0.3">
      <c r="D182"/>
      <c r="H182" s="207" t="s">
        <v>36</v>
      </c>
    </row>
    <row r="183" spans="4:8" x14ac:dyDescent="0.3">
      <c r="D183"/>
      <c r="H183" s="207" t="s">
        <v>248</v>
      </c>
    </row>
    <row r="184" spans="4:8" x14ac:dyDescent="0.3">
      <c r="D184"/>
      <c r="H184" s="207" t="s">
        <v>330</v>
      </c>
    </row>
    <row r="185" spans="4:8" x14ac:dyDescent="0.3">
      <c r="D185"/>
      <c r="H185" s="207" t="s">
        <v>282</v>
      </c>
    </row>
    <row r="186" spans="4:8" x14ac:dyDescent="0.3">
      <c r="D186"/>
      <c r="H186" s="207" t="s">
        <v>230</v>
      </c>
    </row>
    <row r="187" spans="4:8" x14ac:dyDescent="0.3">
      <c r="D187"/>
      <c r="H187" s="207" t="s">
        <v>229</v>
      </c>
    </row>
    <row r="188" spans="4:8" x14ac:dyDescent="0.3">
      <c r="D188"/>
      <c r="H188" s="207" t="s">
        <v>263</v>
      </c>
    </row>
    <row r="189" spans="4:8" x14ac:dyDescent="0.3">
      <c r="D189"/>
      <c r="H189" s="207" t="s">
        <v>56</v>
      </c>
    </row>
    <row r="190" spans="4:8" x14ac:dyDescent="0.3">
      <c r="D190"/>
      <c r="H190" s="207" t="s">
        <v>244</v>
      </c>
    </row>
    <row r="191" spans="4:8" x14ac:dyDescent="0.3">
      <c r="D191"/>
      <c r="H191" s="207" t="s">
        <v>298</v>
      </c>
    </row>
    <row r="192" spans="4:8" x14ac:dyDescent="0.3">
      <c r="D192"/>
      <c r="H192" s="207" t="s">
        <v>299</v>
      </c>
    </row>
    <row r="193" spans="4:8" x14ac:dyDescent="0.3">
      <c r="D193"/>
      <c r="H193" s="207" t="s">
        <v>312</v>
      </c>
    </row>
    <row r="194" spans="4:8" x14ac:dyDescent="0.3">
      <c r="D194"/>
      <c r="H194" s="207" t="s">
        <v>271</v>
      </c>
    </row>
    <row r="195" spans="4:8" x14ac:dyDescent="0.3">
      <c r="D195"/>
      <c r="H195" s="207" t="s">
        <v>372</v>
      </c>
    </row>
    <row r="196" spans="4:8" x14ac:dyDescent="0.3">
      <c r="D196"/>
      <c r="H196" s="207" t="s">
        <v>276</v>
      </c>
    </row>
    <row r="197" spans="4:8" x14ac:dyDescent="0.3">
      <c r="D197"/>
      <c r="H197" s="207" t="s">
        <v>249</v>
      </c>
    </row>
    <row r="198" spans="4:8" x14ac:dyDescent="0.3">
      <c r="D198"/>
      <c r="H198" s="207" t="s">
        <v>49</v>
      </c>
    </row>
    <row r="199" spans="4:8" x14ac:dyDescent="0.3">
      <c r="D199"/>
      <c r="H199" s="207" t="s">
        <v>289</v>
      </c>
    </row>
    <row r="200" spans="4:8" x14ac:dyDescent="0.3">
      <c r="D200"/>
      <c r="H200" s="207" t="s">
        <v>280</v>
      </c>
    </row>
    <row r="201" spans="4:8" x14ac:dyDescent="0.3">
      <c r="D201"/>
      <c r="H201" s="207" t="s">
        <v>81</v>
      </c>
    </row>
    <row r="202" spans="4:8" x14ac:dyDescent="0.3">
      <c r="D202"/>
      <c r="H202" s="207" t="s">
        <v>277</v>
      </c>
    </row>
    <row r="203" spans="4:8" x14ac:dyDescent="0.3">
      <c r="D203"/>
      <c r="H203" s="207" t="s">
        <v>50</v>
      </c>
    </row>
    <row r="204" spans="4:8" x14ac:dyDescent="0.3">
      <c r="D204"/>
      <c r="H204" s="207" t="s">
        <v>272</v>
      </c>
    </row>
    <row r="205" spans="4:8" x14ac:dyDescent="0.3">
      <c r="D205"/>
      <c r="H205" s="207" t="s">
        <v>331</v>
      </c>
    </row>
    <row r="206" spans="4:8" x14ac:dyDescent="0.3">
      <c r="D206"/>
      <c r="H206" s="207" t="s">
        <v>325</v>
      </c>
    </row>
    <row r="207" spans="4:8" x14ac:dyDescent="0.3">
      <c r="D207"/>
      <c r="H207" s="207" t="s">
        <v>52</v>
      </c>
    </row>
    <row r="208" spans="4:8" x14ac:dyDescent="0.3">
      <c r="D208"/>
      <c r="H208" s="207" t="s">
        <v>37</v>
      </c>
    </row>
    <row r="209" spans="4:8" x14ac:dyDescent="0.3">
      <c r="D209"/>
      <c r="H209" s="207" t="s">
        <v>413</v>
      </c>
    </row>
    <row r="210" spans="4:8" x14ac:dyDescent="0.3">
      <c r="D210"/>
      <c r="H210" s="207" t="s">
        <v>281</v>
      </c>
    </row>
    <row r="211" spans="4:8" x14ac:dyDescent="0.3">
      <c r="D211"/>
      <c r="H211" s="207" t="s">
        <v>255</v>
      </c>
    </row>
    <row r="212" spans="4:8" x14ac:dyDescent="0.3">
      <c r="D212"/>
      <c r="H212" s="207" t="s">
        <v>279</v>
      </c>
    </row>
    <row r="213" spans="4:8" x14ac:dyDescent="0.3">
      <c r="D213"/>
      <c r="H213" s="207" t="s">
        <v>589</v>
      </c>
    </row>
    <row r="214" spans="4:8" x14ac:dyDescent="0.3">
      <c r="D214"/>
      <c r="H214" s="207" t="s">
        <v>65</v>
      </c>
    </row>
    <row r="215" spans="4:8" x14ac:dyDescent="0.3">
      <c r="D215"/>
      <c r="H215" s="207" t="s">
        <v>264</v>
      </c>
    </row>
    <row r="216" spans="4:8" x14ac:dyDescent="0.3">
      <c r="D216"/>
      <c r="H216" s="207" t="s">
        <v>274</v>
      </c>
    </row>
    <row r="217" spans="4:8" x14ac:dyDescent="0.3">
      <c r="D217"/>
      <c r="H217" s="207" t="s">
        <v>305</v>
      </c>
    </row>
    <row r="218" spans="4:8" x14ac:dyDescent="0.3">
      <c r="D218"/>
      <c r="H218" s="207" t="s">
        <v>64</v>
      </c>
    </row>
    <row r="219" spans="4:8" x14ac:dyDescent="0.3">
      <c r="D219"/>
      <c r="H219" s="207" t="s">
        <v>591</v>
      </c>
    </row>
    <row r="220" spans="4:8" x14ac:dyDescent="0.3">
      <c r="D220"/>
      <c r="H220" s="207" t="s">
        <v>252</v>
      </c>
    </row>
    <row r="221" spans="4:8" x14ac:dyDescent="0.3">
      <c r="D221"/>
      <c r="H221" s="207" t="s">
        <v>340</v>
      </c>
    </row>
    <row r="222" spans="4:8" x14ac:dyDescent="0.3">
      <c r="D222"/>
      <c r="H222" s="207" t="s">
        <v>260</v>
      </c>
    </row>
    <row r="223" spans="4:8" x14ac:dyDescent="0.3">
      <c r="D223"/>
      <c r="H223" s="207" t="s">
        <v>290</v>
      </c>
    </row>
    <row r="224" spans="4:8" x14ac:dyDescent="0.3">
      <c r="D224"/>
      <c r="H224" s="207" t="s">
        <v>253</v>
      </c>
    </row>
    <row r="225" spans="4:8" x14ac:dyDescent="0.3">
      <c r="D225"/>
      <c r="H225" s="207" t="s">
        <v>287</v>
      </c>
    </row>
    <row r="226" spans="4:8" x14ac:dyDescent="0.3">
      <c r="D226"/>
      <c r="H226" s="207" t="s">
        <v>79</v>
      </c>
    </row>
    <row r="227" spans="4:8" x14ac:dyDescent="0.3">
      <c r="D227"/>
      <c r="H227" s="207" t="s">
        <v>266</v>
      </c>
    </row>
    <row r="228" spans="4:8" x14ac:dyDescent="0.3">
      <c r="D228"/>
      <c r="H228" s="207" t="s">
        <v>275</v>
      </c>
    </row>
    <row r="229" spans="4:8" x14ac:dyDescent="0.3">
      <c r="D229"/>
      <c r="H229" s="207" t="s">
        <v>35</v>
      </c>
    </row>
    <row r="230" spans="4:8" x14ac:dyDescent="0.3">
      <c r="D230"/>
      <c r="H230" s="207" t="s">
        <v>80</v>
      </c>
    </row>
    <row r="231" spans="4:8" x14ac:dyDescent="0.3">
      <c r="D231"/>
      <c r="H231" s="207" t="s">
        <v>258</v>
      </c>
    </row>
    <row r="232" spans="4:8" x14ac:dyDescent="0.3">
      <c r="D232"/>
      <c r="H232" s="207" t="s">
        <v>482</v>
      </c>
    </row>
    <row r="233" spans="4:8" x14ac:dyDescent="0.3">
      <c r="D233"/>
      <c r="H233" s="207" t="s">
        <v>345</v>
      </c>
    </row>
    <row r="234" spans="4:8" x14ac:dyDescent="0.3">
      <c r="D234"/>
      <c r="H234" s="207" t="s">
        <v>350</v>
      </c>
    </row>
    <row r="235" spans="4:8" x14ac:dyDescent="0.3">
      <c r="D235"/>
      <c r="H235" s="207" t="s">
        <v>286</v>
      </c>
    </row>
    <row r="236" spans="4:8" x14ac:dyDescent="0.3">
      <c r="D236"/>
      <c r="H236" s="207" t="s">
        <v>51</v>
      </c>
    </row>
    <row r="237" spans="4:8" x14ac:dyDescent="0.3">
      <c r="D237"/>
      <c r="H237" s="207" t="s">
        <v>328</v>
      </c>
    </row>
    <row r="238" spans="4:8" x14ac:dyDescent="0.3">
      <c r="D238"/>
      <c r="H238" s="207" t="s">
        <v>297</v>
      </c>
    </row>
    <row r="239" spans="4:8" x14ac:dyDescent="0.3">
      <c r="D239"/>
      <c r="H239" s="207" t="s">
        <v>352</v>
      </c>
    </row>
    <row r="240" spans="4:8" x14ac:dyDescent="0.3">
      <c r="D240"/>
      <c r="H240" s="207" t="s">
        <v>302</v>
      </c>
    </row>
    <row r="241" spans="4:8" x14ac:dyDescent="0.3">
      <c r="D241"/>
      <c r="H241" s="207" t="s">
        <v>359</v>
      </c>
    </row>
    <row r="242" spans="4:8" x14ac:dyDescent="0.3">
      <c r="D242"/>
      <c r="H242" s="207" t="s">
        <v>588</v>
      </c>
    </row>
    <row r="243" spans="4:8" x14ac:dyDescent="0.3">
      <c r="D243"/>
      <c r="H243" s="207" t="s">
        <v>2174</v>
      </c>
    </row>
    <row r="244" spans="4:8" x14ac:dyDescent="0.3">
      <c r="D244"/>
      <c r="H244" s="207" t="s">
        <v>319</v>
      </c>
    </row>
    <row r="245" spans="4:8" x14ac:dyDescent="0.3">
      <c r="D245"/>
      <c r="H245" s="207" t="s">
        <v>224</v>
      </c>
    </row>
    <row r="246" spans="4:8" x14ac:dyDescent="0.3">
      <c r="D246"/>
      <c r="H246" s="207" t="s">
        <v>380</v>
      </c>
    </row>
    <row r="247" spans="4:8" x14ac:dyDescent="0.3">
      <c r="D247"/>
      <c r="H247" s="207" t="s">
        <v>238</v>
      </c>
    </row>
    <row r="248" spans="4:8" x14ac:dyDescent="0.3">
      <c r="D248"/>
      <c r="H248" s="207" t="s">
        <v>265</v>
      </c>
    </row>
    <row r="249" spans="4:8" x14ac:dyDescent="0.3">
      <c r="D249"/>
      <c r="H249" s="207" t="s">
        <v>2156</v>
      </c>
    </row>
    <row r="250" spans="4:8" x14ac:dyDescent="0.3">
      <c r="D250"/>
      <c r="H250" s="207" t="s">
        <v>370</v>
      </c>
    </row>
    <row r="251" spans="4:8" x14ac:dyDescent="0.3">
      <c r="D251"/>
      <c r="H251" s="207" t="s">
        <v>288</v>
      </c>
    </row>
    <row r="252" spans="4:8" x14ac:dyDescent="0.3">
      <c r="D252"/>
      <c r="H252" s="207" t="s">
        <v>307</v>
      </c>
    </row>
    <row r="253" spans="4:8" x14ac:dyDescent="0.3">
      <c r="D253"/>
      <c r="H253" s="207" t="s">
        <v>337</v>
      </c>
    </row>
    <row r="254" spans="4:8" x14ac:dyDescent="0.3">
      <c r="D254"/>
      <c r="H254" s="207" t="s">
        <v>33</v>
      </c>
    </row>
    <row r="255" spans="4:8" x14ac:dyDescent="0.3">
      <c r="D255"/>
      <c r="H255" s="207" t="s">
        <v>306</v>
      </c>
    </row>
    <row r="256" spans="4:8" x14ac:dyDescent="0.3">
      <c r="D256"/>
      <c r="H256" s="207" t="s">
        <v>428</v>
      </c>
    </row>
    <row r="257" spans="4:8" x14ac:dyDescent="0.3">
      <c r="D257"/>
      <c r="H257" s="207" t="s">
        <v>335</v>
      </c>
    </row>
    <row r="258" spans="4:8" x14ac:dyDescent="0.3">
      <c r="D258"/>
      <c r="H258" s="207" t="s">
        <v>291</v>
      </c>
    </row>
    <row r="259" spans="4:8" x14ac:dyDescent="0.3">
      <c r="D259"/>
      <c r="H259" s="207" t="s">
        <v>68</v>
      </c>
    </row>
    <row r="260" spans="4:8" x14ac:dyDescent="0.3">
      <c r="D260"/>
      <c r="H260" s="207" t="s">
        <v>269</v>
      </c>
    </row>
    <row r="261" spans="4:8" x14ac:dyDescent="0.3">
      <c r="D261"/>
      <c r="H261" s="207" t="s">
        <v>259</v>
      </c>
    </row>
    <row r="262" spans="4:8" x14ac:dyDescent="0.3">
      <c r="D262"/>
      <c r="H262" s="207" t="s">
        <v>458</v>
      </c>
    </row>
    <row r="263" spans="4:8" x14ac:dyDescent="0.3">
      <c r="D263"/>
      <c r="H263" s="207" t="s">
        <v>316</v>
      </c>
    </row>
    <row r="264" spans="4:8" x14ac:dyDescent="0.3">
      <c r="D264"/>
      <c r="H264" s="207" t="s">
        <v>241</v>
      </c>
    </row>
    <row r="265" spans="4:8" x14ac:dyDescent="0.3">
      <c r="D265"/>
      <c r="H265" s="207" t="s">
        <v>318</v>
      </c>
    </row>
    <row r="266" spans="4:8" x14ac:dyDescent="0.3">
      <c r="D266"/>
      <c r="H266" s="207" t="s">
        <v>74</v>
      </c>
    </row>
    <row r="267" spans="4:8" x14ac:dyDescent="0.3">
      <c r="D267"/>
      <c r="H267" s="207" t="s">
        <v>343</v>
      </c>
    </row>
    <row r="268" spans="4:8" x14ac:dyDescent="0.3">
      <c r="D268"/>
      <c r="H268" s="207" t="s">
        <v>349</v>
      </c>
    </row>
    <row r="269" spans="4:8" x14ac:dyDescent="0.3">
      <c r="D269"/>
      <c r="H269" s="207" t="s">
        <v>292</v>
      </c>
    </row>
    <row r="270" spans="4:8" x14ac:dyDescent="0.3">
      <c r="D270"/>
      <c r="H270" s="207" t="s">
        <v>38</v>
      </c>
    </row>
    <row r="271" spans="4:8" x14ac:dyDescent="0.3">
      <c r="D271"/>
      <c r="H271" s="207" t="s">
        <v>422</v>
      </c>
    </row>
    <row r="272" spans="4:8" x14ac:dyDescent="0.3">
      <c r="D272"/>
      <c r="H272" s="207" t="s">
        <v>401</v>
      </c>
    </row>
    <row r="273" spans="4:8" x14ac:dyDescent="0.3">
      <c r="D273"/>
      <c r="H273" s="207" t="s">
        <v>285</v>
      </c>
    </row>
    <row r="274" spans="4:8" x14ac:dyDescent="0.3">
      <c r="D274"/>
      <c r="H274" s="207" t="s">
        <v>313</v>
      </c>
    </row>
    <row r="275" spans="4:8" x14ac:dyDescent="0.3">
      <c r="D275"/>
      <c r="H275" s="207" t="s">
        <v>339</v>
      </c>
    </row>
    <row r="276" spans="4:8" x14ac:dyDescent="0.3">
      <c r="D276"/>
      <c r="H276" s="207" t="s">
        <v>336</v>
      </c>
    </row>
    <row r="277" spans="4:8" x14ac:dyDescent="0.3">
      <c r="D277"/>
      <c r="H277" s="207" t="s">
        <v>407</v>
      </c>
    </row>
    <row r="278" spans="4:8" x14ac:dyDescent="0.3">
      <c r="D278"/>
      <c r="H278" s="207" t="s">
        <v>303</v>
      </c>
    </row>
    <row r="279" spans="4:8" x14ac:dyDescent="0.3">
      <c r="D279"/>
      <c r="H279" s="207" t="s">
        <v>323</v>
      </c>
    </row>
    <row r="280" spans="4:8" x14ac:dyDescent="0.3">
      <c r="D280"/>
      <c r="H280" s="207" t="s">
        <v>570</v>
      </c>
    </row>
    <row r="281" spans="4:8" x14ac:dyDescent="0.3">
      <c r="D281"/>
      <c r="H281" s="207" t="s">
        <v>384</v>
      </c>
    </row>
    <row r="282" spans="4:8" x14ac:dyDescent="0.3">
      <c r="D282"/>
      <c r="H282" s="207" t="s">
        <v>321</v>
      </c>
    </row>
    <row r="283" spans="4:8" x14ac:dyDescent="0.3">
      <c r="D283"/>
      <c r="H283" s="207" t="s">
        <v>421</v>
      </c>
    </row>
    <row r="284" spans="4:8" x14ac:dyDescent="0.3">
      <c r="D284"/>
      <c r="H284" s="207" t="s">
        <v>379</v>
      </c>
    </row>
    <row r="285" spans="4:8" x14ac:dyDescent="0.3">
      <c r="D285"/>
      <c r="H285" s="207" t="s">
        <v>326</v>
      </c>
    </row>
    <row r="286" spans="4:8" x14ac:dyDescent="0.3">
      <c r="D286"/>
      <c r="H286" s="207" t="s">
        <v>311</v>
      </c>
    </row>
    <row r="287" spans="4:8" x14ac:dyDescent="0.3">
      <c r="D287"/>
      <c r="H287" s="207" t="s">
        <v>357</v>
      </c>
    </row>
    <row r="288" spans="4:8" x14ac:dyDescent="0.3">
      <c r="D288"/>
      <c r="H288" s="207" t="s">
        <v>314</v>
      </c>
    </row>
    <row r="289" spans="4:8" x14ac:dyDescent="0.3">
      <c r="D289"/>
      <c r="H289" s="207" t="s">
        <v>541</v>
      </c>
    </row>
    <row r="290" spans="4:8" x14ac:dyDescent="0.3">
      <c r="D290"/>
      <c r="H290" s="207" t="s">
        <v>405</v>
      </c>
    </row>
    <row r="291" spans="4:8" x14ac:dyDescent="0.3">
      <c r="D291"/>
      <c r="H291" s="207" t="s">
        <v>537</v>
      </c>
    </row>
    <row r="292" spans="4:8" x14ac:dyDescent="0.3">
      <c r="D292"/>
      <c r="H292" s="207" t="s">
        <v>367</v>
      </c>
    </row>
    <row r="293" spans="4:8" x14ac:dyDescent="0.3">
      <c r="D293"/>
      <c r="H293" s="207" t="s">
        <v>373</v>
      </c>
    </row>
    <row r="294" spans="4:8" x14ac:dyDescent="0.3">
      <c r="D294"/>
      <c r="H294" s="207" t="s">
        <v>464</v>
      </c>
    </row>
    <row r="295" spans="4:8" x14ac:dyDescent="0.3">
      <c r="D295"/>
      <c r="H295" s="207" t="s">
        <v>333</v>
      </c>
    </row>
    <row r="296" spans="4:8" x14ac:dyDescent="0.3">
      <c r="D296"/>
      <c r="H296" s="207" t="s">
        <v>295</v>
      </c>
    </row>
    <row r="297" spans="4:8" x14ac:dyDescent="0.3">
      <c r="D297"/>
      <c r="H297" s="207" t="s">
        <v>361</v>
      </c>
    </row>
    <row r="298" spans="4:8" x14ac:dyDescent="0.3">
      <c r="D298"/>
      <c r="H298" s="207" t="s">
        <v>538</v>
      </c>
    </row>
    <row r="299" spans="4:8" x14ac:dyDescent="0.3">
      <c r="D299"/>
      <c r="H299" s="207" t="s">
        <v>437</v>
      </c>
    </row>
    <row r="300" spans="4:8" x14ac:dyDescent="0.3">
      <c r="D300"/>
      <c r="H300" s="207" t="s">
        <v>324</v>
      </c>
    </row>
    <row r="301" spans="4:8" x14ac:dyDescent="0.3">
      <c r="D301"/>
      <c r="H301" s="207" t="s">
        <v>559</v>
      </c>
    </row>
    <row r="302" spans="4:8" x14ac:dyDescent="0.3">
      <c r="D302"/>
      <c r="H302" s="207" t="s">
        <v>317</v>
      </c>
    </row>
    <row r="303" spans="4:8" x14ac:dyDescent="0.3">
      <c r="D303"/>
      <c r="H303" s="207" t="s">
        <v>364</v>
      </c>
    </row>
    <row r="304" spans="4:8" x14ac:dyDescent="0.3">
      <c r="D304"/>
      <c r="H304" s="207" t="s">
        <v>338</v>
      </c>
    </row>
    <row r="305" spans="4:8" x14ac:dyDescent="0.3">
      <c r="D305"/>
      <c r="H305" s="207" t="s">
        <v>39</v>
      </c>
    </row>
    <row r="306" spans="4:8" x14ac:dyDescent="0.3">
      <c r="D306"/>
      <c r="H306" s="207" t="s">
        <v>419</v>
      </c>
    </row>
    <row r="307" spans="4:8" x14ac:dyDescent="0.3">
      <c r="D307"/>
      <c r="H307" s="207" t="s">
        <v>327</v>
      </c>
    </row>
    <row r="308" spans="4:8" x14ac:dyDescent="0.3">
      <c r="D308"/>
      <c r="H308" s="207" t="s">
        <v>496</v>
      </c>
    </row>
    <row r="309" spans="4:8" x14ac:dyDescent="0.3">
      <c r="D309"/>
      <c r="H309" s="207" t="s">
        <v>332</v>
      </c>
    </row>
    <row r="310" spans="4:8" x14ac:dyDescent="0.3">
      <c r="D310"/>
      <c r="H310" s="207" t="s">
        <v>346</v>
      </c>
    </row>
    <row r="311" spans="4:8" x14ac:dyDescent="0.3">
      <c r="D311"/>
      <c r="H311" s="207" t="s">
        <v>440</v>
      </c>
    </row>
    <row r="312" spans="4:8" x14ac:dyDescent="0.3">
      <c r="D312"/>
      <c r="H312" s="207" t="s">
        <v>322</v>
      </c>
    </row>
    <row r="313" spans="4:8" x14ac:dyDescent="0.3">
      <c r="D313"/>
      <c r="H313" s="207" t="s">
        <v>433</v>
      </c>
    </row>
    <row r="314" spans="4:8" x14ac:dyDescent="0.3">
      <c r="D314"/>
      <c r="H314" s="207" t="s">
        <v>381</v>
      </c>
    </row>
    <row r="315" spans="4:8" x14ac:dyDescent="0.3">
      <c r="D315"/>
      <c r="H315" s="207" t="s">
        <v>476</v>
      </c>
    </row>
    <row r="316" spans="4:8" x14ac:dyDescent="0.3">
      <c r="D316"/>
      <c r="H316" s="207" t="s">
        <v>385</v>
      </c>
    </row>
    <row r="317" spans="4:8" x14ac:dyDescent="0.3">
      <c r="D317"/>
      <c r="H317" s="207" t="s">
        <v>300</v>
      </c>
    </row>
    <row r="318" spans="4:8" x14ac:dyDescent="0.3">
      <c r="D318"/>
      <c r="H318" s="207" t="s">
        <v>411</v>
      </c>
    </row>
    <row r="319" spans="4:8" x14ac:dyDescent="0.3">
      <c r="D319"/>
      <c r="H319" s="207" t="s">
        <v>400</v>
      </c>
    </row>
    <row r="320" spans="4:8" x14ac:dyDescent="0.3">
      <c r="D320"/>
      <c r="H320" s="207" t="s">
        <v>366</v>
      </c>
    </row>
    <row r="321" spans="4:8" x14ac:dyDescent="0.3">
      <c r="D321"/>
      <c r="H321" s="207" t="s">
        <v>342</v>
      </c>
    </row>
    <row r="322" spans="4:8" x14ac:dyDescent="0.3">
      <c r="D322"/>
      <c r="H322" s="207" t="s">
        <v>315</v>
      </c>
    </row>
    <row r="323" spans="4:8" x14ac:dyDescent="0.3">
      <c r="D323"/>
      <c r="H323" s="207" t="s">
        <v>308</v>
      </c>
    </row>
    <row r="324" spans="4:8" x14ac:dyDescent="0.3">
      <c r="D324"/>
      <c r="H324" s="207" t="s">
        <v>374</v>
      </c>
    </row>
    <row r="325" spans="4:8" x14ac:dyDescent="0.3">
      <c r="D325"/>
      <c r="H325" s="207" t="s">
        <v>452</v>
      </c>
    </row>
    <row r="326" spans="4:8" x14ac:dyDescent="0.3">
      <c r="D326"/>
      <c r="H326" s="207" t="s">
        <v>406</v>
      </c>
    </row>
    <row r="327" spans="4:8" x14ac:dyDescent="0.3">
      <c r="D327"/>
      <c r="H327" s="207" t="s">
        <v>301</v>
      </c>
    </row>
    <row r="328" spans="4:8" x14ac:dyDescent="0.3">
      <c r="D328"/>
      <c r="H328" s="207" t="s">
        <v>393</v>
      </c>
    </row>
    <row r="329" spans="4:8" x14ac:dyDescent="0.3">
      <c r="D329"/>
      <c r="H329" s="207" t="s">
        <v>40</v>
      </c>
    </row>
    <row r="330" spans="4:8" x14ac:dyDescent="0.3">
      <c r="D330"/>
      <c r="H330" s="207" t="s">
        <v>353</v>
      </c>
    </row>
    <row r="331" spans="4:8" x14ac:dyDescent="0.3">
      <c r="D331"/>
      <c r="H331" s="207" t="s">
        <v>414</v>
      </c>
    </row>
    <row r="332" spans="4:8" x14ac:dyDescent="0.3">
      <c r="D332"/>
      <c r="H332" s="207" t="s">
        <v>358</v>
      </c>
    </row>
    <row r="333" spans="4:8" x14ac:dyDescent="0.3">
      <c r="D333"/>
      <c r="H333" s="207" t="s">
        <v>83</v>
      </c>
    </row>
    <row r="334" spans="4:8" x14ac:dyDescent="0.3">
      <c r="D334"/>
      <c r="H334" s="207" t="s">
        <v>446</v>
      </c>
    </row>
    <row r="335" spans="4:8" x14ac:dyDescent="0.3">
      <c r="D335"/>
      <c r="H335" s="207" t="s">
        <v>329</v>
      </c>
    </row>
    <row r="336" spans="4:8" x14ac:dyDescent="0.3">
      <c r="D336"/>
      <c r="H336" s="207" t="s">
        <v>54</v>
      </c>
    </row>
    <row r="337" spans="4:8" x14ac:dyDescent="0.3">
      <c r="D337"/>
      <c r="H337" s="207" t="s">
        <v>480</v>
      </c>
    </row>
    <row r="338" spans="4:8" x14ac:dyDescent="0.3">
      <c r="D338"/>
      <c r="H338" s="207" t="s">
        <v>320</v>
      </c>
    </row>
    <row r="339" spans="4:8" x14ac:dyDescent="0.3">
      <c r="D339"/>
      <c r="H339" s="207" t="s">
        <v>585</v>
      </c>
    </row>
    <row r="340" spans="4:8" x14ac:dyDescent="0.3">
      <c r="D340"/>
      <c r="H340" s="207" t="s">
        <v>481</v>
      </c>
    </row>
    <row r="341" spans="4:8" x14ac:dyDescent="0.3">
      <c r="D341"/>
      <c r="H341" s="207" t="s">
        <v>442</v>
      </c>
    </row>
    <row r="342" spans="4:8" x14ac:dyDescent="0.3">
      <c r="D342"/>
      <c r="H342" s="207" t="s">
        <v>578</v>
      </c>
    </row>
    <row r="343" spans="4:8" x14ac:dyDescent="0.3">
      <c r="D343"/>
      <c r="H343" s="207" t="s">
        <v>434</v>
      </c>
    </row>
    <row r="344" spans="4:8" x14ac:dyDescent="0.3">
      <c r="D344"/>
      <c r="H344" s="207" t="s">
        <v>409</v>
      </c>
    </row>
    <row r="345" spans="4:8" x14ac:dyDescent="0.3">
      <c r="D345"/>
      <c r="H345" s="207" t="s">
        <v>457</v>
      </c>
    </row>
    <row r="346" spans="4:8" x14ac:dyDescent="0.3">
      <c r="D346"/>
      <c r="H346" s="207" t="s">
        <v>410</v>
      </c>
    </row>
    <row r="347" spans="4:8" x14ac:dyDescent="0.3">
      <c r="D347"/>
      <c r="H347" s="207" t="s">
        <v>438</v>
      </c>
    </row>
    <row r="348" spans="4:8" x14ac:dyDescent="0.3">
      <c r="D348"/>
      <c r="H348" s="207" t="s">
        <v>390</v>
      </c>
    </row>
    <row r="349" spans="4:8" x14ac:dyDescent="0.3">
      <c r="D349"/>
      <c r="H349" s="207" t="s">
        <v>448</v>
      </c>
    </row>
    <row r="350" spans="4:8" x14ac:dyDescent="0.3">
      <c r="D350"/>
      <c r="H350" s="207" t="s">
        <v>66</v>
      </c>
    </row>
    <row r="351" spans="4:8" x14ac:dyDescent="0.3">
      <c r="D351"/>
      <c r="H351" s="207" t="s">
        <v>334</v>
      </c>
    </row>
    <row r="352" spans="4:8" x14ac:dyDescent="0.3">
      <c r="D352"/>
      <c r="H352" s="207" t="s">
        <v>383</v>
      </c>
    </row>
    <row r="353" spans="4:8" x14ac:dyDescent="0.3">
      <c r="D353"/>
      <c r="H353" s="207" t="s">
        <v>382</v>
      </c>
    </row>
    <row r="354" spans="4:8" x14ac:dyDescent="0.3">
      <c r="D354"/>
      <c r="H354" s="207" t="s">
        <v>456</v>
      </c>
    </row>
    <row r="355" spans="4:8" x14ac:dyDescent="0.3">
      <c r="D355"/>
      <c r="H355" s="207" t="s">
        <v>466</v>
      </c>
    </row>
    <row r="356" spans="4:8" x14ac:dyDescent="0.3">
      <c r="D356"/>
      <c r="H356" s="207" t="s">
        <v>371</v>
      </c>
    </row>
    <row r="357" spans="4:8" x14ac:dyDescent="0.3">
      <c r="D357"/>
      <c r="H357" s="207" t="s">
        <v>344</v>
      </c>
    </row>
    <row r="358" spans="4:8" x14ac:dyDescent="0.3">
      <c r="D358"/>
      <c r="H358" s="207" t="s">
        <v>389</v>
      </c>
    </row>
    <row r="359" spans="4:8" x14ac:dyDescent="0.3">
      <c r="D359"/>
      <c r="H359" s="207" t="s">
        <v>474</v>
      </c>
    </row>
    <row r="360" spans="4:8" x14ac:dyDescent="0.3">
      <c r="D360"/>
      <c r="H360" s="207" t="s">
        <v>2169</v>
      </c>
    </row>
    <row r="361" spans="4:8" x14ac:dyDescent="0.3">
      <c r="D361"/>
      <c r="H361" s="207" t="s">
        <v>347</v>
      </c>
    </row>
    <row r="362" spans="4:8" x14ac:dyDescent="0.3">
      <c r="D362"/>
      <c r="H362" s="207" t="s">
        <v>435</v>
      </c>
    </row>
    <row r="363" spans="4:8" x14ac:dyDescent="0.3">
      <c r="D363"/>
      <c r="H363" s="207" t="s">
        <v>386</v>
      </c>
    </row>
    <row r="364" spans="4:8" x14ac:dyDescent="0.3">
      <c r="D364"/>
      <c r="H364" s="207" t="s">
        <v>403</v>
      </c>
    </row>
    <row r="365" spans="4:8" x14ac:dyDescent="0.3">
      <c r="D365"/>
      <c r="H365" s="207" t="s">
        <v>351</v>
      </c>
    </row>
    <row r="366" spans="4:8" x14ac:dyDescent="0.3">
      <c r="D366"/>
      <c r="H366" s="207" t="s">
        <v>463</v>
      </c>
    </row>
    <row r="367" spans="4:8" x14ac:dyDescent="0.3">
      <c r="D367"/>
      <c r="H367" s="207" t="s">
        <v>376</v>
      </c>
    </row>
    <row r="368" spans="4:8" x14ac:dyDescent="0.3">
      <c r="D368"/>
      <c r="H368" s="207" t="s">
        <v>354</v>
      </c>
    </row>
    <row r="369" spans="4:8" x14ac:dyDescent="0.3">
      <c r="D369"/>
      <c r="H369" s="207" t="s">
        <v>67</v>
      </c>
    </row>
    <row r="370" spans="4:8" x14ac:dyDescent="0.3">
      <c r="D370"/>
      <c r="H370" s="207" t="s">
        <v>479</v>
      </c>
    </row>
    <row r="371" spans="4:8" x14ac:dyDescent="0.3">
      <c r="D371"/>
      <c r="H371" s="207" t="s">
        <v>309</v>
      </c>
    </row>
    <row r="372" spans="4:8" x14ac:dyDescent="0.3">
      <c r="D372"/>
      <c r="H372" s="207" t="s">
        <v>487</v>
      </c>
    </row>
    <row r="373" spans="4:8" x14ac:dyDescent="0.3">
      <c r="D373"/>
      <c r="H373" s="207" t="s">
        <v>304</v>
      </c>
    </row>
    <row r="374" spans="4:8" x14ac:dyDescent="0.3">
      <c r="D374"/>
      <c r="H374" s="207" t="s">
        <v>377</v>
      </c>
    </row>
    <row r="375" spans="4:8" x14ac:dyDescent="0.3">
      <c r="D375"/>
      <c r="H375" s="207" t="s">
        <v>355</v>
      </c>
    </row>
    <row r="376" spans="4:8" x14ac:dyDescent="0.3">
      <c r="D376"/>
      <c r="H376" s="207" t="s">
        <v>584</v>
      </c>
    </row>
    <row r="377" spans="4:8" x14ac:dyDescent="0.3">
      <c r="D377"/>
      <c r="H377" s="207" t="s">
        <v>436</v>
      </c>
    </row>
    <row r="378" spans="4:8" x14ac:dyDescent="0.3">
      <c r="D378"/>
      <c r="H378" s="207" t="s">
        <v>55</v>
      </c>
    </row>
    <row r="379" spans="4:8" x14ac:dyDescent="0.3">
      <c r="D379"/>
      <c r="H379" s="207" t="s">
        <v>78</v>
      </c>
    </row>
    <row r="380" spans="4:8" x14ac:dyDescent="0.3">
      <c r="D380"/>
      <c r="H380" s="207" t="s">
        <v>362</v>
      </c>
    </row>
    <row r="381" spans="4:8" x14ac:dyDescent="0.3">
      <c r="D381"/>
      <c r="H381" s="207" t="s">
        <v>348</v>
      </c>
    </row>
    <row r="382" spans="4:8" x14ac:dyDescent="0.3">
      <c r="D382"/>
      <c r="H382" s="207" t="s">
        <v>539</v>
      </c>
    </row>
    <row r="383" spans="4:8" x14ac:dyDescent="0.3">
      <c r="D383"/>
      <c r="H383" s="207" t="s">
        <v>360</v>
      </c>
    </row>
    <row r="384" spans="4:8" x14ac:dyDescent="0.3">
      <c r="D384"/>
      <c r="H384" s="207" t="s">
        <v>423</v>
      </c>
    </row>
    <row r="385" spans="4:8" x14ac:dyDescent="0.3">
      <c r="D385"/>
      <c r="H385" s="207" t="s">
        <v>478</v>
      </c>
    </row>
    <row r="386" spans="4:8" x14ac:dyDescent="0.3">
      <c r="D386"/>
      <c r="H386" s="207" t="s">
        <v>394</v>
      </c>
    </row>
    <row r="387" spans="4:8" x14ac:dyDescent="0.3">
      <c r="D387"/>
      <c r="H387" s="207" t="s">
        <v>387</v>
      </c>
    </row>
    <row r="388" spans="4:8" x14ac:dyDescent="0.3">
      <c r="D388"/>
      <c r="H388" s="207" t="s">
        <v>488</v>
      </c>
    </row>
    <row r="389" spans="4:8" x14ac:dyDescent="0.3">
      <c r="D389"/>
      <c r="H389" s="207" t="s">
        <v>2160</v>
      </c>
    </row>
    <row r="390" spans="4:8" x14ac:dyDescent="0.3">
      <c r="D390"/>
      <c r="H390" s="207" t="s">
        <v>399</v>
      </c>
    </row>
    <row r="391" spans="4:8" x14ac:dyDescent="0.3">
      <c r="D391"/>
      <c r="H391" s="207" t="s">
        <v>497</v>
      </c>
    </row>
    <row r="392" spans="4:8" x14ac:dyDescent="0.3">
      <c r="D392"/>
      <c r="H392" s="207" t="s">
        <v>402</v>
      </c>
    </row>
    <row r="393" spans="4:8" x14ac:dyDescent="0.3">
      <c r="D393"/>
      <c r="H393" s="207" t="s">
        <v>69</v>
      </c>
    </row>
    <row r="394" spans="4:8" x14ac:dyDescent="0.3">
      <c r="D394"/>
      <c r="H394" s="207" t="s">
        <v>391</v>
      </c>
    </row>
    <row r="395" spans="4:8" x14ac:dyDescent="0.3">
      <c r="D395"/>
      <c r="H395" s="207" t="s">
        <v>583</v>
      </c>
    </row>
    <row r="396" spans="4:8" x14ac:dyDescent="0.3">
      <c r="D396"/>
      <c r="H396" s="207" t="s">
        <v>356</v>
      </c>
    </row>
    <row r="397" spans="4:8" x14ac:dyDescent="0.3">
      <c r="D397"/>
      <c r="H397" s="207" t="s">
        <v>462</v>
      </c>
    </row>
    <row r="398" spans="4:8" x14ac:dyDescent="0.3">
      <c r="D398"/>
      <c r="H398" s="207" t="s">
        <v>491</v>
      </c>
    </row>
    <row r="399" spans="4:8" x14ac:dyDescent="0.3">
      <c r="D399"/>
      <c r="H399" s="207" t="s">
        <v>368</v>
      </c>
    </row>
    <row r="400" spans="4:8" x14ac:dyDescent="0.3">
      <c r="D400"/>
      <c r="H400" s="207" t="s">
        <v>415</v>
      </c>
    </row>
    <row r="401" spans="4:8" x14ac:dyDescent="0.3">
      <c r="D401"/>
      <c r="H401" s="207" t="s">
        <v>396</v>
      </c>
    </row>
    <row r="402" spans="4:8" x14ac:dyDescent="0.3">
      <c r="D402"/>
      <c r="H402" s="207" t="s">
        <v>398</v>
      </c>
    </row>
    <row r="403" spans="4:8" x14ac:dyDescent="0.3">
      <c r="D403"/>
      <c r="H403" s="207" t="s">
        <v>53</v>
      </c>
    </row>
    <row r="404" spans="4:8" x14ac:dyDescent="0.3">
      <c r="D404"/>
      <c r="H404" s="207" t="s">
        <v>416</v>
      </c>
    </row>
    <row r="405" spans="4:8" x14ac:dyDescent="0.3">
      <c r="D405"/>
      <c r="H405" s="207" t="s">
        <v>47</v>
      </c>
    </row>
    <row r="406" spans="4:8" x14ac:dyDescent="0.3">
      <c r="D406"/>
      <c r="H406" s="207" t="s">
        <v>540</v>
      </c>
    </row>
    <row r="407" spans="4:8" x14ac:dyDescent="0.3">
      <c r="D407"/>
      <c r="H407" s="207" t="s">
        <v>439</v>
      </c>
    </row>
    <row r="408" spans="4:8" x14ac:dyDescent="0.3">
      <c r="D408"/>
      <c r="H408" s="207" t="s">
        <v>412</v>
      </c>
    </row>
    <row r="409" spans="4:8" x14ac:dyDescent="0.3">
      <c r="D409"/>
      <c r="H409" s="207" t="s">
        <v>369</v>
      </c>
    </row>
    <row r="410" spans="4:8" x14ac:dyDescent="0.3">
      <c r="D410"/>
      <c r="H410" s="207" t="s">
        <v>486</v>
      </c>
    </row>
    <row r="411" spans="4:8" x14ac:dyDescent="0.3">
      <c r="D411"/>
      <c r="H411" s="207" t="s">
        <v>408</v>
      </c>
    </row>
    <row r="412" spans="4:8" x14ac:dyDescent="0.3">
      <c r="D412"/>
      <c r="H412" s="207" t="s">
        <v>404</v>
      </c>
    </row>
    <row r="413" spans="4:8" x14ac:dyDescent="0.3">
      <c r="D413"/>
      <c r="H413" s="207" t="s">
        <v>483</v>
      </c>
    </row>
    <row r="414" spans="4:8" x14ac:dyDescent="0.3">
      <c r="D414"/>
      <c r="H414" s="207" t="s">
        <v>82</v>
      </c>
    </row>
    <row r="415" spans="4:8" x14ac:dyDescent="0.3">
      <c r="D415"/>
      <c r="H415" s="207" t="s">
        <v>2172</v>
      </c>
    </row>
    <row r="416" spans="4:8" x14ac:dyDescent="0.3">
      <c r="D416"/>
      <c r="H416" s="207" t="s">
        <v>468</v>
      </c>
    </row>
    <row r="417" spans="4:8" x14ac:dyDescent="0.3">
      <c r="D417"/>
      <c r="H417" s="207" t="s">
        <v>378</v>
      </c>
    </row>
    <row r="418" spans="4:8" x14ac:dyDescent="0.3">
      <c r="D418"/>
      <c r="H418" s="207" t="s">
        <v>490</v>
      </c>
    </row>
    <row r="419" spans="4:8" x14ac:dyDescent="0.3">
      <c r="D419"/>
      <c r="H419" s="207" t="s">
        <v>424</v>
      </c>
    </row>
    <row r="420" spans="4:8" x14ac:dyDescent="0.3">
      <c r="D420"/>
      <c r="H420" s="207" t="s">
        <v>417</v>
      </c>
    </row>
    <row r="421" spans="4:8" x14ac:dyDescent="0.3">
      <c r="D421"/>
      <c r="H421" s="207" t="s">
        <v>586</v>
      </c>
    </row>
    <row r="422" spans="4:8" x14ac:dyDescent="0.3">
      <c r="D422"/>
      <c r="H422" s="207" t="s">
        <v>425</v>
      </c>
    </row>
    <row r="423" spans="4:8" x14ac:dyDescent="0.3">
      <c r="D423"/>
      <c r="H423" s="207" t="s">
        <v>2170</v>
      </c>
    </row>
    <row r="424" spans="4:8" x14ac:dyDescent="0.3">
      <c r="D424"/>
      <c r="H424" s="207" t="s">
        <v>426</v>
      </c>
    </row>
    <row r="425" spans="4:8" x14ac:dyDescent="0.3">
      <c r="D425"/>
      <c r="H425" s="207" t="s">
        <v>454</v>
      </c>
    </row>
    <row r="426" spans="4:8" x14ac:dyDescent="0.3">
      <c r="D426"/>
      <c r="H426" s="207" t="s">
        <v>450</v>
      </c>
    </row>
    <row r="427" spans="4:8" x14ac:dyDescent="0.3">
      <c r="D427"/>
      <c r="H427" s="207" t="s">
        <v>388</v>
      </c>
    </row>
    <row r="428" spans="4:8" x14ac:dyDescent="0.3">
      <c r="D428"/>
      <c r="H428" s="207" t="s">
        <v>375</v>
      </c>
    </row>
    <row r="429" spans="4:8" x14ac:dyDescent="0.3">
      <c r="D429"/>
      <c r="H429" s="207" t="s">
        <v>397</v>
      </c>
    </row>
    <row r="430" spans="4:8" x14ac:dyDescent="0.3">
      <c r="D430"/>
      <c r="H430" s="207" t="s">
        <v>427</v>
      </c>
    </row>
    <row r="431" spans="4:8" x14ac:dyDescent="0.3">
      <c r="D431"/>
      <c r="H431" s="207" t="s">
        <v>2161</v>
      </c>
    </row>
    <row r="432" spans="4:8" x14ac:dyDescent="0.3">
      <c r="D432"/>
      <c r="H432" s="207" t="s">
        <v>432</v>
      </c>
    </row>
    <row r="433" spans="4:8" x14ac:dyDescent="0.3">
      <c r="D433"/>
      <c r="H433" s="207" t="s">
        <v>484</v>
      </c>
    </row>
    <row r="434" spans="4:8" x14ac:dyDescent="0.3">
      <c r="D434"/>
      <c r="H434" s="207" t="s">
        <v>469</v>
      </c>
    </row>
    <row r="435" spans="4:8" x14ac:dyDescent="0.3">
      <c r="D435"/>
      <c r="H435" s="207" t="s">
        <v>418</v>
      </c>
    </row>
    <row r="436" spans="4:8" x14ac:dyDescent="0.3">
      <c r="D436"/>
      <c r="H436" s="207" t="s">
        <v>444</v>
      </c>
    </row>
    <row r="437" spans="4:8" x14ac:dyDescent="0.3">
      <c r="D437"/>
      <c r="H437" s="207" t="s">
        <v>455</v>
      </c>
    </row>
    <row r="438" spans="4:8" x14ac:dyDescent="0.3">
      <c r="D438"/>
      <c r="H438" s="207" t="s">
        <v>429</v>
      </c>
    </row>
    <row r="439" spans="4:8" x14ac:dyDescent="0.3">
      <c r="D439"/>
      <c r="H439" s="207" t="s">
        <v>447</v>
      </c>
    </row>
    <row r="440" spans="4:8" x14ac:dyDescent="0.3">
      <c r="D440"/>
      <c r="H440" s="207" t="s">
        <v>453</v>
      </c>
    </row>
    <row r="441" spans="4:8" x14ac:dyDescent="0.3">
      <c r="D441"/>
      <c r="H441" s="207" t="s">
        <v>363</v>
      </c>
    </row>
    <row r="442" spans="4:8" x14ac:dyDescent="0.3">
      <c r="D442"/>
      <c r="H442" s="207" t="s">
        <v>580</v>
      </c>
    </row>
    <row r="443" spans="4:8" x14ac:dyDescent="0.3">
      <c r="D443"/>
      <c r="H443" s="207" t="s">
        <v>392</v>
      </c>
    </row>
    <row r="444" spans="4:8" x14ac:dyDescent="0.3">
      <c r="D444"/>
      <c r="H444" s="207" t="s">
        <v>443</v>
      </c>
    </row>
    <row r="445" spans="4:8" x14ac:dyDescent="0.3">
      <c r="D445"/>
      <c r="H445" s="207" t="s">
        <v>493</v>
      </c>
    </row>
    <row r="446" spans="4:8" x14ac:dyDescent="0.3">
      <c r="D446"/>
      <c r="H446" s="207" t="s">
        <v>441</v>
      </c>
    </row>
    <row r="447" spans="4:8" x14ac:dyDescent="0.3">
      <c r="D447"/>
      <c r="H447" s="207" t="s">
        <v>85</v>
      </c>
    </row>
    <row r="448" spans="4:8" x14ac:dyDescent="0.3">
      <c r="D448"/>
      <c r="H448" s="207" t="s">
        <v>461</v>
      </c>
    </row>
    <row r="449" spans="4:8" x14ac:dyDescent="0.3">
      <c r="D449"/>
      <c r="H449" s="207" t="s">
        <v>459</v>
      </c>
    </row>
    <row r="450" spans="4:8" x14ac:dyDescent="0.3">
      <c r="D450"/>
      <c r="H450" s="207" t="s">
        <v>467</v>
      </c>
    </row>
    <row r="451" spans="4:8" x14ac:dyDescent="0.3">
      <c r="D451"/>
      <c r="H451" s="207" t="s">
        <v>471</v>
      </c>
    </row>
    <row r="452" spans="4:8" x14ac:dyDescent="0.3">
      <c r="D452"/>
      <c r="H452" s="207" t="s">
        <v>41</v>
      </c>
    </row>
    <row r="453" spans="4:8" x14ac:dyDescent="0.3">
      <c r="D453"/>
      <c r="H453" s="207" t="s">
        <v>460</v>
      </c>
    </row>
    <row r="454" spans="4:8" x14ac:dyDescent="0.3">
      <c r="D454"/>
      <c r="H454" s="207" t="s">
        <v>449</v>
      </c>
    </row>
    <row r="455" spans="4:8" x14ac:dyDescent="0.3">
      <c r="D455"/>
      <c r="H455" s="207" t="s">
        <v>579</v>
      </c>
    </row>
    <row r="456" spans="4:8" x14ac:dyDescent="0.3">
      <c r="D456"/>
      <c r="H456" s="207" t="s">
        <v>420</v>
      </c>
    </row>
    <row r="457" spans="4:8" x14ac:dyDescent="0.3">
      <c r="D457"/>
      <c r="H457" s="207" t="s">
        <v>445</v>
      </c>
    </row>
    <row r="458" spans="4:8" x14ac:dyDescent="0.3">
      <c r="D458"/>
      <c r="H458" s="207" t="s">
        <v>451</v>
      </c>
    </row>
    <row r="459" spans="4:8" x14ac:dyDescent="0.3">
      <c r="D459"/>
      <c r="H459" s="207" t="s">
        <v>581</v>
      </c>
    </row>
    <row r="460" spans="4:8" x14ac:dyDescent="0.3">
      <c r="D460"/>
      <c r="H460" s="207" t="s">
        <v>395</v>
      </c>
    </row>
    <row r="461" spans="4:8" x14ac:dyDescent="0.3">
      <c r="D461"/>
      <c r="H461" s="207" t="s">
        <v>431</v>
      </c>
    </row>
    <row r="462" spans="4:8" x14ac:dyDescent="0.3">
      <c r="D462"/>
      <c r="H462" s="207" t="s">
        <v>485</v>
      </c>
    </row>
    <row r="463" spans="4:8" x14ac:dyDescent="0.3">
      <c r="D463"/>
      <c r="H463" s="207" t="s">
        <v>465</v>
      </c>
    </row>
    <row r="464" spans="4:8" x14ac:dyDescent="0.3">
      <c r="D464"/>
      <c r="H464" s="207" t="s">
        <v>560</v>
      </c>
    </row>
    <row r="465" spans="4:8" x14ac:dyDescent="0.3">
      <c r="D465"/>
      <c r="H465" s="207" t="s">
        <v>477</v>
      </c>
    </row>
    <row r="466" spans="4:8" x14ac:dyDescent="0.3">
      <c r="H466" s="207" t="s">
        <v>492</v>
      </c>
    </row>
    <row r="467" spans="4:8" x14ac:dyDescent="0.3">
      <c r="H467" s="207" t="s">
        <v>470</v>
      </c>
    </row>
    <row r="468" spans="4:8" x14ac:dyDescent="0.3">
      <c r="H468" s="207" t="s">
        <v>472</v>
      </c>
    </row>
    <row r="469" spans="4:8" x14ac:dyDescent="0.3">
      <c r="H469" s="207" t="s">
        <v>473</v>
      </c>
    </row>
    <row r="470" spans="4:8" x14ac:dyDescent="0.3">
      <c r="H470" s="207" t="s">
        <v>475</v>
      </c>
    </row>
    <row r="471" spans="4:8" x14ac:dyDescent="0.3">
      <c r="H471" s="207" t="s">
        <v>2162</v>
      </c>
    </row>
    <row r="472" spans="4:8" x14ac:dyDescent="0.3">
      <c r="H472" s="207" t="s">
        <v>2157</v>
      </c>
    </row>
    <row r="473" spans="4:8" x14ac:dyDescent="0.3">
      <c r="H473" s="207" t="s">
        <v>587</v>
      </c>
    </row>
    <row r="474" spans="4:8" x14ac:dyDescent="0.3">
      <c r="H474" s="207" t="s">
        <v>2163</v>
      </c>
    </row>
    <row r="475" spans="4:8" x14ac:dyDescent="0.3">
      <c r="H475" s="207" t="s">
        <v>42</v>
      </c>
    </row>
    <row r="476" spans="4:8" x14ac:dyDescent="0.3">
      <c r="H476" s="207" t="s">
        <v>84</v>
      </c>
    </row>
    <row r="477" spans="4:8" x14ac:dyDescent="0.3">
      <c r="H477" s="207" t="s">
        <v>2158</v>
      </c>
    </row>
    <row r="478" spans="4:8" x14ac:dyDescent="0.3">
      <c r="H478" s="207" t="s">
        <v>489</v>
      </c>
    </row>
    <row r="479" spans="4:8" x14ac:dyDescent="0.3">
      <c r="H479" s="207" t="s">
        <v>2181</v>
      </c>
    </row>
    <row r="480" spans="4:8" x14ac:dyDescent="0.3">
      <c r="H480" s="207" t="s">
        <v>494</v>
      </c>
    </row>
    <row r="481" spans="8:8" x14ac:dyDescent="0.3">
      <c r="H481" s="207" t="s">
        <v>495</v>
      </c>
    </row>
  </sheetData>
  <sortState xmlns:xlrd2="http://schemas.microsoft.com/office/spreadsheetml/2017/richdata2" ref="C2:C465">
    <sortCondition ref="C2"/>
  </sortState>
  <hyperlinks>
    <hyperlink ref="H2" r:id="rId1" display="https://www.nba.com/stats/player/1629029/" xr:uid="{4E054B21-3C92-4400-8D73-6A5D77A215BD}"/>
    <hyperlink ref="H3" r:id="rId2" display="https://www.nba.com/stats/player/203507/" xr:uid="{1F92C0A1-8420-41A5-97B5-94C5B4F14137}"/>
    <hyperlink ref="H4" r:id="rId3" display="https://www.nba.com/stats/player/203954/" xr:uid="{046D1868-DC08-46E7-949F-D4ADC0E665FF}"/>
    <hyperlink ref="H5" r:id="rId4" display="https://www.nba.com/stats/player/1628983/" xr:uid="{62E77A06-B5CB-40CE-9B31-8C924B85E4A1}"/>
    <hyperlink ref="H6" r:id="rId5" display="https://www.nba.com/stats/player/1628369/" xr:uid="{5ED246AD-A073-4D43-A2DA-29D9EB59E7C3}"/>
    <hyperlink ref="H7" r:id="rId6" display="https://www.nba.com/stats/player/201939/" xr:uid="{92BDBBE6-6CBD-4A27-A744-41AF28CB97F7}"/>
    <hyperlink ref="H8" r:id="rId7" display="https://www.nba.com/stats/player/201142/" xr:uid="{1DFF73AC-DC0C-4AF7-B2B9-E3684A3A3446}"/>
    <hyperlink ref="H9" r:id="rId8" display="https://www.nba.com/stats/player/203076/" xr:uid="{5D646EE3-600C-4129-8B88-12A7EDDB078F}"/>
    <hyperlink ref="H10" r:id="rId9" display="https://www.nba.com/stats/player/1629630/" xr:uid="{5511912B-8BA4-492D-B03C-9D690B47359B}"/>
    <hyperlink ref="H11" r:id="rId10" display="https://www.nba.com/stats/player/1628378/" xr:uid="{1AC70087-B08D-47B7-B62A-AFE292DD4CB9}"/>
    <hyperlink ref="H12" r:id="rId11" display="https://www.nba.com/stats/player/1626164/" xr:uid="{8C15A58B-08E1-4F0B-B2BF-C8FDE94D17C7}"/>
    <hyperlink ref="H13" r:id="rId12" display="https://www.nba.com/stats/player/1629027/" xr:uid="{261EBBA4-6962-48D0-88B7-D0CBED2638C8}"/>
    <hyperlink ref="H14" r:id="rId13" display="https://www.nba.com/stats/player/1627759/" xr:uid="{EFAD7545-BC77-47CA-A38F-79C426314F58}"/>
    <hyperlink ref="H15" r:id="rId14" display="https://www.nba.com/stats/player/2544/" xr:uid="{619330F0-E066-423C-90A8-FCE00C8E51EC}"/>
    <hyperlink ref="H16" r:id="rId15" display="https://www.nba.com/stats/player/203081/" xr:uid="{B18CA404-B582-4600-906B-FDC40B410034}"/>
    <hyperlink ref="H17" r:id="rId16" display="https://www.nba.com/stats/player/201942/" xr:uid="{90D2E774-5D12-46D3-9377-74EFFD12F9FA}"/>
    <hyperlink ref="H18" r:id="rId17" display="https://www.nba.com/stats/player/1629014/" xr:uid="{369B4B22-005E-49D4-BE37-6A42F5ED28FA}"/>
    <hyperlink ref="H19" r:id="rId18" display="https://www.nba.com/stats/player/1630217/" xr:uid="{F4E84826-8071-49F5-947E-8952C5BCB163}"/>
    <hyperlink ref="H20" r:id="rId19" display="https://www.nba.com/stats/player/1627783/" xr:uid="{F362D6E1-EECA-42A1-9EB6-364185FCE377}"/>
    <hyperlink ref="H21" r:id="rId20" display="https://www.nba.com/stats/player/202681/" xr:uid="{67C6E0AE-9051-4EE9-9B3A-A4611B61F956}"/>
    <hyperlink ref="H22" r:id="rId21" display="https://www.nba.com/stats/player/1629627/" xr:uid="{A17906DA-0376-424D-AA9A-D27ABECB477B}"/>
    <hyperlink ref="H23" r:id="rId22" display="https://www.nba.com/stats/player/202331/" xr:uid="{960E141D-254E-4C07-9AEB-96A902BA143D}"/>
    <hyperlink ref="H24" r:id="rId23" display="https://www.nba.com/stats/player/203999/" xr:uid="{75CD232B-5844-4690-BF5E-592BA9F78E32}"/>
    <hyperlink ref="H25" r:id="rId24" display="https://www.nba.com/stats/player/1628368/" xr:uid="{DC15FD00-92DF-4CF3-93B3-D0E8E6F9029B}"/>
    <hyperlink ref="H26" r:id="rId25" display="https://www.nba.com/stats/player/1630162/" xr:uid="{E3BAF1A8-D9D4-4A6A-8E46-D1CF078174F5}"/>
    <hyperlink ref="H27" r:id="rId26" display="https://www.nba.com/stats/player/203924/" xr:uid="{3FE3D2CC-4330-4C62-8168-76713FE3963D}"/>
    <hyperlink ref="H28" r:id="rId27" display="https://www.nba.com/stats/player/203078/" xr:uid="{ED57A140-BC03-4E16-95DB-A606D66D2621}"/>
    <hyperlink ref="H29" r:id="rId28" display="https://www.nba.com/stats/player/1630178/" xr:uid="{F13BBFFC-15FA-4852-9F65-9E2F3E8E6668}"/>
    <hyperlink ref="H30" r:id="rId29" display="https://www.nba.com/stats/player/1628374/" xr:uid="{AB27E366-15AC-4A5B-B504-FDD85EB880A9}"/>
    <hyperlink ref="H31" r:id="rId30" display="https://www.nba.com/stats/player/1629636/" xr:uid="{36808223-9891-47F2-A234-223605C5EBA6}"/>
    <hyperlink ref="H32" r:id="rId31" display="https://www.nba.com/stats/player/203897/" xr:uid="{97C730FB-2940-4AA0-B305-C295647D8C08}"/>
    <hyperlink ref="H33" r:id="rId32" display="https://www.nba.com/stats/player/201935/" xr:uid="{EB3447AB-65A9-4E3C-8AE1-313E47D45D59}"/>
    <hyperlink ref="H34" r:id="rId33" display="https://www.nba.com/stats/player/204001/" xr:uid="{7B486032-BC25-484A-AA77-CE1885D81468}"/>
    <hyperlink ref="H35" r:id="rId34" display="https://www.nba.com/stats/player/1631094/" xr:uid="{91170A4A-3321-4B97-9998-F7DF50D2B3CF}"/>
    <hyperlink ref="H36" r:id="rId35" display="https://www.nba.com/stats/player/1630224/" xr:uid="{A86E7AB2-6DCC-461F-91B0-DFC22E67815A}"/>
    <hyperlink ref="H37" r:id="rId36" display="https://www.nba.com/stats/player/1627749/" xr:uid="{2662927A-F086-4D61-A74F-058B02019FBD}"/>
    <hyperlink ref="H38" r:id="rId37" display="https://www.nba.com/stats/player/1626179/" xr:uid="{0D021DFB-923B-4E56-99B2-605FDD26FC19}"/>
    <hyperlink ref="H39" r:id="rId38" display="https://www.nba.com/stats/player/203944/" xr:uid="{51D53AA9-6D9C-4CC6-B931-D99DD08D7F93}"/>
    <hyperlink ref="H40" r:id="rId39" display="https://www.nba.com/stats/player/1628973/" xr:uid="{0611DD64-6D24-4B47-9486-EB9A9142DE64}"/>
    <hyperlink ref="H41" r:id="rId40" display="https://www.nba.com/stats/player/202710/" xr:uid="{04A451E7-351A-444D-839D-B792C38D76A4}"/>
    <hyperlink ref="H42" r:id="rId41" display="https://www.nba.com/stats/player/1627742/" xr:uid="{03202A74-57BC-44EC-800E-800F4E37F782}"/>
    <hyperlink ref="H43" r:id="rId42" display="https://www.nba.com/stats/player/1626157/" xr:uid="{93DA0EB9-AC61-48DB-A067-8B7F9F7EDB5F}"/>
    <hyperlink ref="H44" r:id="rId43" display="https://www.nba.com/stats/player/1628389/" xr:uid="{AD951064-FC75-418F-A270-220AF462DB93}"/>
    <hyperlink ref="H45" r:id="rId44" display="https://www.nba.com/stats/player/202711/" xr:uid="{5DAF84D4-8664-4D6C-98B1-E24A7E617711}"/>
    <hyperlink ref="H46" r:id="rId45" display="https://www.nba.com/stats/player/1628398/" xr:uid="{2532A2CC-31CE-4B6B-A217-18E6AE7C93E0}"/>
    <hyperlink ref="H47" r:id="rId46" display="https://www.nba.com/stats/player/1630170/" xr:uid="{05FC0FE0-4674-480E-800A-4BE85A5E4236}"/>
    <hyperlink ref="H48" r:id="rId47" display="https://www.nba.com/stats/player/1629640/" xr:uid="{AC776F34-D8F4-4723-8D9D-42E170E6FF20}"/>
    <hyperlink ref="H49" r:id="rId48" display="https://www.nba.com/stats/player/1626162/" xr:uid="{009723A8-B3F0-4C91-AC75-C769C5F27D99}"/>
    <hyperlink ref="H50" r:id="rId49" display="https://www.nba.com/stats/player/1630595/" xr:uid="{0A2B4D26-0E91-4DCA-94C2-145CCD457FEF}"/>
    <hyperlink ref="H51" r:id="rId50" display="https://www.nba.com/stats/player/203903/" xr:uid="{CA161332-3C0A-4283-BE62-CFCADD7B564C}"/>
    <hyperlink ref="H52" r:id="rId51" display="https://www.nba.com/stats/player/1628991/" xr:uid="{F4FA27D8-E34E-4F92-B766-3173867D92D0}"/>
    <hyperlink ref="H53" r:id="rId52" display="https://www.nba.com/stats/player/1630163/" xr:uid="{FBD9061C-6ADD-4B11-8A46-9FAEDF1871AE}"/>
    <hyperlink ref="H54" r:id="rId53" display="https://www.nba.com/stats/player/1630532/" xr:uid="{69D96B99-EF91-4DD7-B480-34B82F08FFA3}"/>
    <hyperlink ref="H55" r:id="rId54" display="https://www.nba.com/stats/player/1629639/" xr:uid="{52FB9679-58BD-4C24-BB4A-973A54973FD5}"/>
    <hyperlink ref="H56" r:id="rId55" display="https://www.nba.com/stats/player/203952/" xr:uid="{B536593A-8CF7-4120-8F1A-92D71E2B736B}"/>
    <hyperlink ref="H57" r:id="rId56" display="https://www.nba.com/stats/player/1630169/" xr:uid="{6F96E630-20FD-4446-B860-C6D79C46D590}"/>
    <hyperlink ref="H58" r:id="rId57" display="https://www.nba.com/stats/player/1628384/" xr:uid="{B0B27B59-D234-4475-8AB1-11BCBA3D0F2E}"/>
    <hyperlink ref="H59" r:id="rId58" display="https://www.nba.com/stats/player/1629645/" xr:uid="{323CFE64-6FBD-415C-BF34-E02BDDF5A76A}"/>
    <hyperlink ref="H60" r:id="rId59" display="https://www.nba.com/stats/player/1629628/" xr:uid="{FF4F42D6-6517-4CA4-823D-64168F18B16C}"/>
    <hyperlink ref="H61" r:id="rId60" display="https://www.nba.com/stats/player/1631097/" xr:uid="{F01FEFB3-35BA-4627-A62E-C1409AF9C1F5}"/>
    <hyperlink ref="H62" r:id="rId61" display="https://www.nba.com/stats/player/201950/" xr:uid="{12457028-BCAC-4BB6-B2E4-10C20059826E}"/>
    <hyperlink ref="H63" r:id="rId62" display="https://www.nba.com/stats/player/202691/" xr:uid="{89D418D0-7F6D-46CE-8FBE-DE4025E28CA9}"/>
    <hyperlink ref="H64" r:id="rId63" display="https://www.nba.com/stats/player/1627750/" xr:uid="{01CC530F-7188-4F7D-B9D8-EBD0040EF98A}"/>
    <hyperlink ref="H65" r:id="rId64" display="https://www.nba.com/stats/player/1626167/" xr:uid="{26078024-EEF5-45AA-89C5-1A780E797620}"/>
    <hyperlink ref="H66" r:id="rId65" display="https://www.nba.com/stats/player/1628415/" xr:uid="{B34674DA-B93F-4042-8DED-891D228213E7}"/>
    <hyperlink ref="H67" r:id="rId66" display="https://www.nba.com/stats/player/203468/" xr:uid="{836AF854-E4F8-4C0C-9010-D51148696CB1}"/>
    <hyperlink ref="H68" r:id="rId67" display="https://www.nba.com/stats/player/1629028/" xr:uid="{EC18B104-473C-4B68-892F-182730030E41}"/>
    <hyperlink ref="H69" r:id="rId68" display="https://www.nba.com/stats/player/1629673/" xr:uid="{9A36308C-AB84-4C5E-BC99-A316B66AFD99}"/>
    <hyperlink ref="H70" r:id="rId69" display="https://www.nba.com/stats/player/202699/" xr:uid="{54FC0F2E-72E0-48CF-BF61-AC5F0D7D2259}"/>
    <hyperlink ref="H71" r:id="rId70" display="https://www.nba.com/stats/player/1627741/" xr:uid="{6F719A05-2EDC-473A-BBCB-58C83C3A6608}"/>
    <hyperlink ref="H72" r:id="rId71" display="https://www.nba.com/stats/player/1626174/" xr:uid="{A1942634-3474-4829-B4B1-9D92B856088C}"/>
    <hyperlink ref="H73" r:id="rId72" display="https://www.nba.com/stats/player/1627734/" xr:uid="{9EEA1F3F-FCF6-4965-AF83-75E74FE95012}"/>
    <hyperlink ref="H74" r:id="rId73" display="https://www.nba.com/stats/player/1629022/" xr:uid="{41E03970-8C62-4EC7-B59D-F805E6CAEF86}"/>
    <hyperlink ref="H75" r:id="rId74" display="https://www.nba.com/stats/player/1629018/" xr:uid="{992C2791-925E-4338-8BCF-BD49A0A518AA}"/>
    <hyperlink ref="H76" r:id="rId75" display="https://www.nba.com/stats/player/1628976/" xr:uid="{41F1B926-D4F2-45D9-B037-65928FDFBDA4}"/>
    <hyperlink ref="H77" r:id="rId76" display="https://www.nba.com/stats/player/203915/" xr:uid="{9AB8AFCB-5DB3-4957-9CD8-9565C31ED0A1}"/>
    <hyperlink ref="H78" r:id="rId77" display="https://www.nba.com/stats/player/1629008/" xr:uid="{8FB4A9D0-9E0D-4589-849A-13E6E3A6A587}"/>
    <hyperlink ref="H79" r:id="rId78" display="https://www.nba.com/stats/player/1627832/" xr:uid="{02037593-50FB-4EAF-9DF4-A1252C57BC37}"/>
    <hyperlink ref="H80" r:id="rId79" display="https://www.nba.com/stats/player/202330/" xr:uid="{EE5D583A-9C0D-432A-8E5D-837B2865CDAB}"/>
    <hyperlink ref="H81" r:id="rId80" display="https://www.nba.com/stats/player/203932/" xr:uid="{2E5A7223-F6CA-43B3-A14E-BD9C1F2EEB5F}"/>
    <hyperlink ref="H82" r:id="rId81" display="https://www.nba.com/stats/player/1628969/" xr:uid="{F6C390BD-F2C4-433C-9B15-47EBC29BDDB1}"/>
    <hyperlink ref="H83" r:id="rId82" display="https://www.nba.com/stats/player/1631093/" xr:uid="{B15A54BA-8EB9-4B28-B4D9-5B06342B27E3}"/>
    <hyperlink ref="H84" r:id="rId83" display="https://www.nba.com/stats/player/1629023/" xr:uid="{47FBD2EA-C471-4EE8-86DA-807F1FAB8BCD}"/>
    <hyperlink ref="H85" r:id="rId84" display="https://www.nba.com/stats/player/202696/" xr:uid="{29AACE33-9AB2-45AF-8B3D-AAD8A64BC755}"/>
    <hyperlink ref="H86" r:id="rId85" display="https://www.nba.com/stats/player/1628989/" xr:uid="{60922971-E04B-41A3-A7AC-C442B947ABFF}"/>
    <hyperlink ref="H87" r:id="rId86" display="https://www.nba.com/stats/player/201572/" xr:uid="{4434E3D3-A820-4A33-AE0D-23C174C0C4C5}"/>
    <hyperlink ref="H88" r:id="rId87" display="https://www.nba.com/stats/player/1630596/" xr:uid="{6FCF9759-0C33-4F65-B665-03C84AEEA809}"/>
    <hyperlink ref="H89" r:id="rId88" display="https://www.nba.com/stats/player/1626156/" xr:uid="{305BC819-1A81-48D8-9CD0-E038FFACA3B1}"/>
    <hyperlink ref="H90" r:id="rId89" display="https://www.nba.com/stats/player/1629631/" xr:uid="{A3C7C901-486C-48BF-B483-448BC4D8AA50}"/>
    <hyperlink ref="H91" r:id="rId90" display="https://www.nba.com/stats/player/1630578/" xr:uid="{E9CA0DCA-EE2B-4740-AF37-FA8581369588}"/>
    <hyperlink ref="H92" r:id="rId91" display="https://www.nba.com/stats/player/1626181/" xr:uid="{BD1D3972-3AB5-45A2-8DB8-C6FFFB4101AF}"/>
    <hyperlink ref="H93" r:id="rId92" display="https://www.nba.com/stats/player/1630581/" xr:uid="{DE120A72-F285-4DE7-8D7C-A43431F62BE1}"/>
    <hyperlink ref="H94" r:id="rId93" display="https://www.nba.com/stats/player/1628370/" xr:uid="{689331A5-618C-4DF3-99B4-CD5128D05013}"/>
    <hyperlink ref="H95" r:id="rId94" display="https://www.nba.com/stats/player/1629622/" xr:uid="{03AA089A-A6D7-45B9-9B29-C7EE38581CC0}"/>
    <hyperlink ref="H96" r:id="rId95" display="https://www.nba.com/stats/player/200768/" xr:uid="{0D0FB179-D192-4EDE-B796-9384C446DC20}"/>
    <hyperlink ref="H97" r:id="rId96" display="https://www.nba.com/stats/player/201566/" xr:uid="{9FA9FE65-F07C-41E1-BD23-D30F1400A95D}"/>
    <hyperlink ref="H98" r:id="rId97" display="https://www.nba.com/stats/player/1630180/" xr:uid="{06BA0C92-E50A-4BCA-8B36-7D77D7E9E06A}"/>
    <hyperlink ref="H99" r:id="rId98" display="https://www.nba.com/stats/player/203994/" xr:uid="{BF9421A8-BB7B-4E90-B130-2EB38BD02769}"/>
    <hyperlink ref="H100" r:id="rId99" display="https://www.nba.com/stats/player/1630567/" xr:uid="{3930B66A-1848-4EE1-B455-19C5AF2C9467}"/>
    <hyperlink ref="H101" r:id="rId100" display="https://www.nba.com/stats/player/1629012/" xr:uid="{D7B6C25D-B723-45EB-83C3-B40F7FF618AA}"/>
    <hyperlink ref="H402" r:id="rId101" display="https://www.nba.com/stats/player/201959/" xr:uid="{C060D960-7F01-4965-AB51-FCD45C347C4B}"/>
    <hyperlink ref="H403" r:id="rId102" display="https://www.nba.com/stats/player/1630549/" xr:uid="{D904E0FF-91FB-42AF-BA24-1732A178A725}"/>
    <hyperlink ref="H404" r:id="rId103" display="https://www.nba.com/stats/player/1630539/" xr:uid="{7380C927-2B29-40B2-8631-22C8C2C28C1B}"/>
    <hyperlink ref="H405" r:id="rId104" display="https://www.nba.com/stats/player/1630561/" xr:uid="{E9344907-C758-4239-9B68-5311633F332C}"/>
    <hyperlink ref="H406" r:id="rId105" display="https://www.nba.com/stats/player/1631230/" xr:uid="{A2ACF25E-0DD5-4B9D-9F55-FDE03E625D35}"/>
    <hyperlink ref="H407" r:id="rId106" display="https://www.nba.com/stats/player/1630550/" xr:uid="{EE41E8AD-B4AE-4C12-8047-CCB3259B9FC2}"/>
    <hyperlink ref="H408" r:id="rId107" display="https://www.nba.com/stats/player/1630531/" xr:uid="{1E00CCD5-4BA8-4083-B9B9-C58F8D4B33EA}"/>
    <hyperlink ref="H409" r:id="rId108" display="https://www.nba.com/stats/player/1630288/" xr:uid="{0DBCAAA7-C5B6-4D9A-AE6B-DA5296F4CE55}"/>
    <hyperlink ref="H410" r:id="rId109" display="https://www.nba.com/stats/player/1631116/" xr:uid="{4085D33C-8B1A-45F1-9026-755F952C6C75}"/>
    <hyperlink ref="H411" r:id="rId110" display="https://www.nba.com/stats/player/1627745/" xr:uid="{D3E3ECDE-CD82-49A3-9A5D-218BF8F14629}"/>
    <hyperlink ref="H412" r:id="rId111" display="https://www.nba.com/stats/player/1630535/" xr:uid="{A539BDBC-529C-4ACD-A1E5-E4DDF41ACF18}"/>
    <hyperlink ref="H413" r:id="rId112" display="https://www.nba.com/stats/player/1629603/" xr:uid="{46847DAE-18B2-4FD5-9CFA-40611BBB61E0}"/>
    <hyperlink ref="H414" r:id="rId113" display="https://www.nba.com/stats/player/1629006/" xr:uid="{750CD972-0F9D-4DDC-853E-364A0CE9CF13}"/>
    <hyperlink ref="H415" r:id="rId114" display="https://www.nba.com/stats/player/1628993/" xr:uid="{7923BAA1-B1A2-4DD6-9339-B280B4A7D516}"/>
    <hyperlink ref="H416" r:id="rId115" display="https://www.nba.com/stats/player/1629644/" xr:uid="{EBA7E6FC-2C70-4F5D-B59F-AC8B44B37657}"/>
    <hyperlink ref="H417" r:id="rId116" display="https://www.nba.com/stats/player/1629308/" xr:uid="{942ED9F8-0518-49A2-86B0-5634868152F4}"/>
    <hyperlink ref="H418" r:id="rId117" display="https://www.nba.com/stats/player/1631157/" xr:uid="{16A457FB-5717-427B-9E2F-70EA36575374}"/>
    <hyperlink ref="H419" r:id="rId118" display="https://www.nba.com/stats/player/1626163/" xr:uid="{33E49EE0-5661-4C4D-AFC0-5ABD1A27DE68}"/>
    <hyperlink ref="H420" r:id="rId119" display="https://www.nba.com/stats/player/203920/" xr:uid="{8DB6DC6D-D211-4C62-87C8-15A2771E79E9}"/>
    <hyperlink ref="H421" r:id="rId120" display="https://www.nba.com/stats/player/1630639/" xr:uid="{FED737E3-0F44-4BF6-8DEE-4E65A33DA447}"/>
    <hyperlink ref="H422" r:id="rId121" display="https://www.nba.com/stats/player/1630593/" xr:uid="{B4D8C7F6-55C7-4E9D-B610-7B3F2D5A4155}"/>
    <hyperlink ref="H423" r:id="rId122" display="https://www.nba.com/stats/player/1629662/" xr:uid="{968793B8-F1F3-4874-8C94-94DE25ADE9B9}"/>
    <hyperlink ref="H424" r:id="rId123" display="https://www.nba.com/stats/player/1630695/" xr:uid="{EE8DCBEB-1B6A-44E4-917E-6EF53CD8BB34}"/>
    <hyperlink ref="H425" r:id="rId124" display="https://www.nba.com/stats/player/1631133/" xr:uid="{BF810EC7-520F-41FF-965E-8E8E8FCC17B9}"/>
    <hyperlink ref="H426" r:id="rId125" display="https://www.nba.com/stats/player/203585/" xr:uid="{179EEFE0-5BC9-402F-8062-138853368242}"/>
    <hyperlink ref="H427" r:id="rId126" display="https://www.nba.com/stats/player/1630678/" xr:uid="{7CD65233-19A1-4961-A773-90B646B102CB}"/>
    <hyperlink ref="H428" r:id="rId127" display="https://www.nba.com/stats/player/201949/" xr:uid="{05F4777B-5CF8-4F0C-81DD-45B237AEDA65}"/>
    <hyperlink ref="H429" r:id="rId128" display="https://www.nba.com/stats/player/1629004/" xr:uid="{AEAC07AF-25E2-4188-BBE3-6972942ABFC7}"/>
    <hyperlink ref="H430" r:id="rId129" display="https://www.nba.com/stats/player/203457/" xr:uid="{11B584D3-8DE9-4BF3-991D-B72A366C0236}"/>
    <hyperlink ref="H431" r:id="rId130" display="https://www.nba.com/stats/player/1631112/" xr:uid="{8D2D44D1-58AD-4B0E-9847-5BF3BAA5A3D2}"/>
    <hyperlink ref="H432" r:id="rId131" display="https://www.nba.com/stats/player/1628962/" xr:uid="{F4E4B8D0-CF4D-4767-B308-A18F902D786B}"/>
    <hyperlink ref="H433" r:id="rId132" display="https://www.nba.com/stats/player/1630540/" xr:uid="{36A45F73-287F-453E-9DF4-01754E8F405A}"/>
    <hyperlink ref="H434" r:id="rId133" display="https://www.nba.com/stats/player/203458/" xr:uid="{B4595ABC-D773-4B67-8C32-020BC7E67FD5}"/>
    <hyperlink ref="H435" r:id="rId134" display="https://www.nba.com/stats/player/203943/" xr:uid="{BF50E854-4ABB-46F9-9F95-8F1EE601010A}"/>
    <hyperlink ref="H436" r:id="rId135" display="https://www.nba.com/stats/player/1630648/" xr:uid="{4F8AB943-DCF0-44BF-A0F4-1A5306D9C9BA}"/>
    <hyperlink ref="H437" r:id="rId136" display="https://www.nba.com/stats/player/1629680/" xr:uid="{9F590A8D-A1A9-4AE6-99C3-3D3D2AE6D3BF}"/>
    <hyperlink ref="H438" r:id="rId137" display="https://www.nba.com/stats/player/1630590/" xr:uid="{B48E40C3-7124-4550-BA79-3FC1163AF737}"/>
    <hyperlink ref="H439" r:id="rId138" display="https://www.nba.com/stats/player/203521/" xr:uid="{2B04A4DC-1EB0-413C-AC22-974D18AEFEFE}"/>
    <hyperlink ref="H440" r:id="rId139" display="https://www.nba.com/stats/player/1626246/" xr:uid="{8AB16FEB-2FDE-4081-8079-6955895ACF6E}"/>
    <hyperlink ref="H441" r:id="rId140" display="https://www.nba.com/stats/player/1630296/" xr:uid="{567A2D5B-7494-47B9-924F-6DB872DD89B4}"/>
    <hyperlink ref="H442" r:id="rId141" display="https://www.nba.com/stats/player/1628373/" xr:uid="{8A5FCF85-8E9C-4DE8-9308-A38609BB556E}"/>
    <hyperlink ref="H443" r:id="rId142" display="https://www.nba.com/stats/player/1630600/" xr:uid="{C6BC089B-A6C7-4C48-BA2E-4DC9DAE28C86}"/>
    <hyperlink ref="H444" r:id="rId143" display="https://www.nba.com/stats/player/1630267/" xr:uid="{3D0D30D1-3DAF-4930-AC8C-6357C5817DE2}"/>
    <hyperlink ref="H445" r:id="rId144" display="https://www.nba.com/stats/player/1630235/" xr:uid="{0F46B5EA-10D8-4DCB-AF69-53A59A16E799}"/>
    <hyperlink ref="H446" r:id="rId145" display="https://www.nba.com/stats/player/1630249/" xr:uid="{FCE4EC7C-F261-4E3A-92A6-2984ECB8EE66}"/>
    <hyperlink ref="H447" r:id="rId146" display="https://www.nba.com/stats/player/1628396/" xr:uid="{807DBCB1-A8AA-41F1-9562-43234E1FB1D4}"/>
    <hyperlink ref="H448" r:id="rId147" display="https://www.nba.com/stats/player/1631246/" xr:uid="{FB6561D0-09D3-4723-9CB5-68DFE0B706B2}"/>
    <hyperlink ref="H449" r:id="rId148" display="https://www.nba.com/stats/player/1631098/" xr:uid="{7BDA9A12-54CD-4486-8E79-0C927FA6EC9F}"/>
    <hyperlink ref="H450" r:id="rId149" display="https://www.nba.com/stats/player/1629637/" xr:uid="{8991548C-049C-4545-8A2A-98E5699BAAE4}"/>
    <hyperlink ref="H451" r:id="rId150" display="https://www.nba.com/stats/player/1631320/" xr:uid="{17EEC69F-069B-4316-9A81-FD9C3D2DB767}"/>
    <hyperlink ref="H452" r:id="rId151" display="https://www.nba.com/stats/player/1631207/" xr:uid="{8DF8C1FE-EB2F-4AEF-A2D3-CCF981FA4226}"/>
    <hyperlink ref="H453" r:id="rId152" display="https://www.nba.com/stats/player/1630195/" xr:uid="{9F2D86D9-912B-43EA-A649-F061B68B6365}"/>
    <hyperlink ref="H454" r:id="rId153" display="https://www.nba.com/stats/player/1631212/" xr:uid="{BD0852EF-619D-40B9-B8B3-A24E7C6902A4}"/>
    <hyperlink ref="H455" r:id="rId154" display="https://www.nba.com/stats/player/1631102/" xr:uid="{F0B3D067-7685-418D-83A5-45C72ACEA745}"/>
    <hyperlink ref="H456" r:id="rId155" display="https://www.nba.com/stats/player/1631213/" xr:uid="{59C5F7C1-6C2E-4209-BE1A-340E7CD2C04D}"/>
    <hyperlink ref="H457" r:id="rId156" display="https://www.nba.com/stats/player/1630556/" xr:uid="{5894D310-FAA7-4E4A-896E-25061C2D218A}"/>
    <hyperlink ref="H458" r:id="rId157" display="https://www.nba.com/stats/player/2617/" xr:uid="{FF2A03F6-7240-4D44-BF59-65106272B428}"/>
    <hyperlink ref="H459" r:id="rId158" display="https://www.nba.com/stats/player/1631120/" xr:uid="{905F13CB-6952-4DB1-A300-3DD69E8AA45B}"/>
    <hyperlink ref="H460" r:id="rId159" display="https://www.nba.com/stats/player/1628382/" xr:uid="{C5B38623-A9C1-42FA-9388-207D28A2B783}"/>
    <hyperlink ref="H461" r:id="rId160" display="https://www.nba.com/stats/player/1629033/" xr:uid="{C743AE70-BF81-4697-8C7E-39A41D0AB935}"/>
    <hyperlink ref="H462" r:id="rId161" display="https://www.nba.com/stats/player/1630233/" xr:uid="{9B84C248-7DBD-4BC8-9E70-711BFC50FFEA}"/>
    <hyperlink ref="H463" r:id="rId162" display="https://www.nba.com/stats/player/1630225/" xr:uid="{8551D409-A59F-4B60-ACFE-BF87F6E762BE}"/>
    <hyperlink ref="H464" r:id="rId163" display="https://www.nba.com/stats/player/1631219/" xr:uid="{A003600D-3B55-4716-A9AD-88F9C7941FEC}"/>
    <hyperlink ref="H465" r:id="rId164" display="https://www.nba.com/stats/player/1631298/" xr:uid="{C67A6FAF-A018-4E8C-B7F1-A77B79532A28}"/>
    <hyperlink ref="H466" r:id="rId165" display="https://www.nba.com/stats/player/203648/" xr:uid="{52148C17-EC4D-4B93-853B-9031FFC08671}"/>
    <hyperlink ref="H467" r:id="rId166" display="https://www.nba.com/stats/player/1631205/" xr:uid="{61516EC8-A0D2-4F93-9B4C-1076374BC6CF}"/>
    <hyperlink ref="H468" r:id="rId167" display="https://www.nba.com/stats/player/1628998/" xr:uid="{8E4B824B-105D-4542-8799-4A1B01B1D6CB}"/>
    <hyperlink ref="H469" r:id="rId168" display="https://www.nba.com/stats/player/1631306/" xr:uid="{A375BD55-3CBB-42B3-8955-771DC41A97C8}"/>
    <hyperlink ref="H470" r:id="rId169" display="https://www.nba.com/stats/player/1631220/" xr:uid="{E8E148A3-D9E4-4DBE-B3CD-5D51546F1F5F}"/>
    <hyperlink ref="H471" r:id="rId170" display="https://www.nba.com/stats/player/1629653/" xr:uid="{80FADB4E-FA05-40FE-AC17-F8B4146A2CC5}"/>
    <hyperlink ref="H472" r:id="rId171" display="https://www.nba.com/stats/player/1630577/" xr:uid="{40859B28-FA50-4D30-814C-8A7841FECF74}"/>
    <hyperlink ref="H473" r:id="rId172" display="https://www.nba.com/stats/player/1631165/" xr:uid="{BCF3CD09-2A60-4E65-B7E0-5B210D960855}"/>
    <hyperlink ref="H474" r:id="rId173" display="https://www.nba.com/stats/player/1630568/" xr:uid="{9D0E481E-6B90-4F16-8849-033FEF9A2D3E}"/>
    <hyperlink ref="H475" r:id="rId174" display="https://www.nba.com/stats/player/1630792/" xr:uid="{079CE1FD-CF73-4AC4-81A6-280652DEFFD8}"/>
    <hyperlink ref="H476" r:id="rId175" display="https://www.nba.com/stats/player/1630250/" xr:uid="{5006B3E8-4B88-45CF-A340-D073FC1C0ED8}"/>
    <hyperlink ref="H477" r:id="rId176" display="https://www.nba.com/stats/player/1630701/" xr:uid="{D7BCA349-656C-4802-B72A-5B4494292B90}"/>
    <hyperlink ref="H478" r:id="rId177" display="https://www.nba.com/stats/player/1627853/" xr:uid="{863E287E-1899-48F4-A763-AB04F308C032}"/>
    <hyperlink ref="H479" r:id="rId178" display="https://www.nba.com/stats/player/1630243/" xr:uid="{EDB990FE-8CFE-4BAC-8EA1-FFB1FC286B34}"/>
    <hyperlink ref="H480" r:id="rId179" display="https://www.nba.com/stats/player/1631211/" xr:uid="{099C511E-9F56-480B-A948-F164629650AA}"/>
    <hyperlink ref="H481" r:id="rId180" display="https://www.nba.com/stats/player/1630176/" xr:uid="{6029A50E-2786-499B-AF07-01F1A571000B}"/>
    <hyperlink ref="H352" r:id="rId181" display="https://www.nba.com/stats/player/1631132/" xr:uid="{3597F568-1A21-4972-8048-B209E13EA68E}"/>
    <hyperlink ref="H353" r:id="rId182" display="https://www.nba.com/stats/player/1630284/" xr:uid="{EB115504-FCF3-427E-B345-1D2C0FA57E14}"/>
    <hyperlink ref="H354" r:id="rId183" display="https://www.nba.com/stats/player/1629650/" xr:uid="{09E8F997-D59E-4D1E-BD77-C5DD787794EC}"/>
    <hyperlink ref="H355" r:id="rId184" display="https://www.nba.com/stats/player/1629312/" xr:uid="{3C957AFC-DC24-4588-9FEE-6813B2F6F250}"/>
    <hyperlink ref="H356" r:id="rId185" display="https://www.nba.com/stats/player/1629638/" xr:uid="{9C1DD25B-9254-4BBE-AB3D-FFB8118D2372}"/>
    <hyperlink ref="H357" r:id="rId186" display="https://www.nba.com/stats/player/201580/" xr:uid="{A0E67E60-9999-42EF-944E-FE0003FED958}"/>
    <hyperlink ref="H358" r:id="rId187" display="https://www.nba.com/stats/player/1629599/" xr:uid="{DB0726E1-DF46-4C34-AF36-CE2FFAC242D0}"/>
    <hyperlink ref="H359" r:id="rId188" display="https://www.nba.com/stats/player/203967/" xr:uid="{C02EB239-65A1-4A31-8857-24D3B27CF2EC}"/>
    <hyperlink ref="H360" r:id="rId189" display="https://www.nba.com/stats/player/1631169/" xr:uid="{56058AC8-A9F8-4E3A-9A27-98E509B28981}"/>
    <hyperlink ref="H361" r:id="rId190" display="https://www.nba.com/stats/player/1630346/" xr:uid="{EA7F1E63-BC0D-4405-91CF-8FABD02AD20D}"/>
    <hyperlink ref="H362" r:id="rId191" display="https://www.nba.com/stats/player/203476/" xr:uid="{61ED7879-12E7-4D66-A184-2DFC9E8530C3}"/>
    <hyperlink ref="H363" r:id="rId192" display="https://www.nba.com/stats/player/1631323/" xr:uid="{6A3FBCD6-7F31-4298-B00B-5CA8892FAC18}"/>
    <hyperlink ref="H364" r:id="rId193" display="https://www.nba.com/stats/player/1630586/" xr:uid="{BEE72891-8BE2-4531-B108-85EEF73AD7EC}"/>
    <hyperlink ref="H365" r:id="rId194" display="https://www.nba.com/stats/player/1629048/" xr:uid="{19F42E92-B7C6-4B0A-87E4-13AC79DD7943}"/>
    <hyperlink ref="H366" r:id="rId195" display="https://www.nba.com/stats/player/202397/" xr:uid="{EE2BDCCD-021A-4CAB-B1EF-3B36E582E7DF}"/>
    <hyperlink ref="H367" r:id="rId196" display="https://www.nba.com/stats/player/1631109/" xr:uid="{A220867D-4B6F-4D8F-B0F5-F2659B239057}"/>
    <hyperlink ref="H368" r:id="rId197" display="https://www.nba.com/stats/player/1630214/" xr:uid="{FD180AA3-FAC1-41E7-99AA-E3B8CC19B626}"/>
    <hyperlink ref="H369" r:id="rId198" display="https://www.nba.com/stats/player/1627854/" xr:uid="{3743AAB7-C39B-4421-A14A-D37CC7929FE1}"/>
    <hyperlink ref="H370" r:id="rId199" display="https://www.nba.com/stats/player/1630554/" xr:uid="{0D1B4818-E75D-43E8-B1A9-3FC08E6BE6CA}"/>
    <hyperlink ref="H371" r:id="rId200" display="https://www.nba.com/stats/player/200782/" xr:uid="{62F22804-1D0B-417F-8C7A-761FA3004C0C}"/>
    <hyperlink ref="H372" r:id="rId201" display="https://www.nba.com/stats/player/1630194/" xr:uid="{AC9F2DAB-46BE-4071-B3A2-D649CE7A8049}"/>
    <hyperlink ref="H373" r:id="rId202" display="https://www.nba.com/stats/player/201577/" xr:uid="{7C082513-0AD7-4238-8965-0BE88F22F6EC}"/>
    <hyperlink ref="H374" r:id="rId203" display="https://www.nba.com/stats/player/1630227/" xr:uid="{FEA0254E-E33E-47BA-A1F5-D132801AF5A2}"/>
    <hyperlink ref="H375" r:id="rId204" display="https://www.nba.com/stats/player/1630264/" xr:uid="{C5451DFD-6DB5-454E-B251-E7B60510F75A}"/>
    <hyperlink ref="H376" r:id="rId205" display="https://www.nba.com/stats/player/202722/" xr:uid="{B505B905-DB58-42AE-AA49-467D1A239118}"/>
    <hyperlink ref="H377" r:id="rId206" display="https://www.nba.com/stats/player/1631113/" xr:uid="{B526000F-0841-467C-938E-3E15D0D3D52D}"/>
    <hyperlink ref="H378" r:id="rId207" display="https://www.nba.com/stats/player/202693/" xr:uid="{E25B614B-45FD-4711-9AA7-E969D68B5864}"/>
    <hyperlink ref="H379" r:id="rId208" display="https://www.nba.com/stats/player/202687/" xr:uid="{49663758-AD16-4CB2-976B-4D47B0322351}"/>
    <hyperlink ref="H380" r:id="rId209" display="https://www.nba.com/stats/player/202083/" xr:uid="{39E5A59F-942F-4CF0-B678-6E0166807273}"/>
    <hyperlink ref="H381" r:id="rId210" display="https://www.nba.com/stats/player/1630534/" xr:uid="{1CF5F208-2060-4DCA-8C06-4F6BC3C13FBE}"/>
    <hyperlink ref="H382" r:id="rId211" display="https://www.nba.com/stats/player/1631160/" xr:uid="{306533FF-6E10-42F8-A931-EBD85B707C55}"/>
    <hyperlink ref="H383" r:id="rId212" display="https://www.nba.com/stats/player/1626158/" xr:uid="{7C24F15A-40BB-44F7-8BA2-5C367AE3BFE1}"/>
    <hyperlink ref="H384" r:id="rId213" display="https://www.nba.com/stats/player/1630696/" xr:uid="{51EABC8D-1B45-4C2B-A29E-942806E90498}"/>
    <hyperlink ref="H385" r:id="rId214" display="https://www.nba.com/stats/player/1630702/" xr:uid="{134C84AB-053B-4AA2-8809-FA03FADA7726}"/>
    <hyperlink ref="H386" r:id="rId215" display="https://www.nba.com/stats/player/1630551/" xr:uid="{60151FD3-14A4-4AC0-873B-F7BFB64A3D0A}"/>
    <hyperlink ref="H387" r:id="rId216" display="https://www.nba.com/stats/player/203526/" xr:uid="{0D5463DF-DFF1-4477-86A0-3C590E4EA8CA}"/>
    <hyperlink ref="H388" r:id="rId217" display="https://www.nba.com/stats/player/1631199/" xr:uid="{FEC605F2-0118-40AE-8FCE-250ED78791D4}"/>
    <hyperlink ref="H389" r:id="rId218" display="https://www.nba.com/stats/player/1630240/" xr:uid="{44A91BCE-9B8B-48EF-AFDA-4042648C03D7}"/>
    <hyperlink ref="H390" r:id="rId219" display="https://www.nba.com/stats/player/1631309/" xr:uid="{F29C0EB9-06BF-41FB-B0CD-C86CEACD6F05}"/>
    <hyperlink ref="H391" r:id="rId220" display="https://www.nba.com/stats/player/1631111/" xr:uid="{D395EF10-18BD-4C02-A500-4CA6F9CC1681}"/>
    <hyperlink ref="H392" r:id="rId221" display="https://www.nba.com/stats/player/1630528/" xr:uid="{B51D43AB-0E3F-4A92-B723-F61A060630D3}"/>
    <hyperlink ref="H393" r:id="rId222" display="https://www.nba.com/stats/player/203085/" xr:uid="{3C6ADA9A-D7AE-40A7-A997-09A868499B54}"/>
    <hyperlink ref="H394" r:id="rId223" display="https://www.nba.com/stats/player/202066/" xr:uid="{4E354C62-784E-4FC7-869A-B954699F1636}"/>
    <hyperlink ref="H395" r:id="rId224" display="https://www.nba.com/stats/player/1631260/" xr:uid="{927712C5-1854-4A0C-9BB7-D1EF21CAC70E}"/>
    <hyperlink ref="H396" r:id="rId225" display="https://www.nba.com/stats/player/1631128/" xr:uid="{95D4981B-FB7F-44CC-AA0B-D7523933D890}"/>
    <hyperlink ref="H397" r:id="rId226" display="https://www.nba.com/stats/player/1628432/" xr:uid="{658C5351-7C37-4DE6-8BB7-66E7FF5AF33D}"/>
    <hyperlink ref="H398" r:id="rId227" display="https://www.nba.com/stats/player/1630572/" xr:uid="{76BACA62-A756-4568-A7D7-C1BF8E23B26E}"/>
    <hyperlink ref="H399" r:id="rId228" display="https://www.nba.com/stats/player/1631119/" xr:uid="{F12E0634-E4A0-4112-B877-13A45A116F2D}"/>
    <hyperlink ref="H400" r:id="rId229" display="https://www.nba.com/stats/player/1631108/" xr:uid="{51D0BE48-7D73-41AB-91A1-2A19B014BCEF}"/>
    <hyperlink ref="H401" r:id="rId230" display="https://www.nba.com/stats/player/1631254/" xr:uid="{DFDCAECB-C362-4802-9576-CA167BAAF315}"/>
    <hyperlink ref="H302" r:id="rId231" display="https://www.nba.com/stats/player/1630177/" xr:uid="{33089546-55A4-4908-A1BE-0EFBA9B1BAD9}"/>
    <hyperlink ref="H303" r:id="rId232" display="https://www.nba.com/stats/player/1629643/" xr:uid="{54A5EFF3-ADD5-427F-A74B-843A749DDCA7}"/>
    <hyperlink ref="H304" r:id="rId233" display="https://www.nba.com/stats/player/203496/" xr:uid="{E6626DA7-DEC3-4095-B229-36FE00DCA5E7}"/>
    <hyperlink ref="H305" r:id="rId234" display="https://www.nba.com/stats/player/1627936/" xr:uid="{6FD94F1B-07FA-4C75-9FEC-3D7140E8FB7F}"/>
    <hyperlink ref="H306" r:id="rId235" display="https://www.nba.com/stats/player/1630202/" xr:uid="{E632E938-0FC8-4A40-95F9-514285C8A748}"/>
    <hyperlink ref="H307" r:id="rId236" display="https://www.nba.com/stats/player/1630700/" xr:uid="{34DFF187-44A7-4684-BE65-505136D80341}"/>
    <hyperlink ref="H308" r:id="rId237" display="https://www.nba.com/stats/player/1628427/" xr:uid="{8C9C20D6-757B-4910-919F-F193785F6E56}"/>
    <hyperlink ref="H309" r:id="rId238" display="https://www.nba.com/stats/player/201599/" xr:uid="{23F44758-CAAD-4105-9204-2DC0CE1923CF}"/>
    <hyperlink ref="H310" r:id="rId239" display="https://www.nba.com/stats/player/1631103/" xr:uid="{F8BC78FD-FC28-4616-A574-90811E867072}"/>
    <hyperlink ref="H311" r:id="rId240" display="https://www.nba.com/stats/player/1630699/" xr:uid="{7C43D67A-CFF0-46D7-9381-2E42D53E81B5}"/>
    <hyperlink ref="H312" r:id="rId241" display="https://www.nba.com/stats/player/1630547/" xr:uid="{A840F506-12F0-484A-8137-7145962D9401}"/>
    <hyperlink ref="H313" r:id="rId242" display="https://www.nba.com/stats/player/1626195/" xr:uid="{39279BD7-9431-4A2B-9AB9-59CD75B5AD2E}"/>
    <hyperlink ref="H314" r:id="rId243" display="https://www.nba.com/stats/player/1630198/" xr:uid="{44195809-E16D-437B-9468-4DFB2237D639}"/>
    <hyperlink ref="H315" r:id="rId244" display="https://www.nba.com/stats/player/1627788/" xr:uid="{8C2D0D41-80DF-4A81-BAD9-0AB6A4B5E4E6}"/>
    <hyperlink ref="H316" r:id="rId245" display="https://www.nba.com/stats/player/1626149/" xr:uid="{8D76CA27-D0A2-478A-AB16-5639CCB89605}"/>
    <hyperlink ref="H317" r:id="rId246" display="https://www.nba.com/stats/player/1631222/" xr:uid="{445A3159-EA34-4DC5-B7D7-2339768FB276}"/>
    <hyperlink ref="H318" r:id="rId247" display="https://www.nba.com/stats/player/201933/" xr:uid="{5D5714A9-34E7-4A06-971E-7E91303F16AB}"/>
    <hyperlink ref="H319" r:id="rId248" display="https://www.nba.com/stats/player/1629117/" xr:uid="{F81B928B-FC80-42BF-906D-87E72AB62CC0}"/>
    <hyperlink ref="H320" r:id="rId249" display="https://www.nba.com/stats/player/1629726/" xr:uid="{9267E5AA-33AB-4D8F-9EF4-4A5EE3089A17}"/>
    <hyperlink ref="H321" r:id="rId250" display="https://www.nba.com/stats/player/1628978/" xr:uid="{45661C2A-FF39-4B27-807D-C522D16E12E8}"/>
    <hyperlink ref="H322" r:id="rId251" display="https://www.nba.com/stats/player/201588/" xr:uid="{A28AC5AA-A564-495E-A05D-6227A55DFA10}"/>
    <hyperlink ref="H323" r:id="rId252" display="https://www.nba.com/stats/player/1630541/" xr:uid="{4D70B07A-B1C7-4122-B8BD-4BCEE4E6C9B6}"/>
    <hyperlink ref="H324" r:id="rId253" display="https://www.nba.com/stats/player/202709/" xr:uid="{F2AE2B98-C6EB-45DE-981C-99E95C2B2C98}"/>
    <hyperlink ref="H325" r:id="rId254" display="https://www.nba.com/stats/player/1628995/" xr:uid="{B82A6D1B-C4FF-45C3-9080-16E1EB541C02}"/>
    <hyperlink ref="H326" r:id="rId255" display="https://www.nba.com/stats/player/1627863/" xr:uid="{19891049-ECAC-4CFF-B31F-93255D73D951}"/>
    <hyperlink ref="H327" r:id="rId256" display="https://www.nba.com/stats/player/203493/" xr:uid="{46E03405-2DE0-4A26-9038-490AA64A3641}"/>
    <hyperlink ref="H328" r:id="rId257" display="https://www.nba.com/stats/player/1629676/" xr:uid="{42BAF0D7-C78B-4A7B-9B1E-392EB59B8B80}"/>
    <hyperlink ref="H329" r:id="rId258" display="https://www.nba.com/stats/player/1627884/" xr:uid="{75E0F2EC-32F3-492C-99EB-200F7C25A4F0}"/>
    <hyperlink ref="H330" r:id="rId259" display="https://www.nba.com/stats/player/1630552/" xr:uid="{6D8333E8-9ED6-44A2-A10D-4E60E3022DB0}"/>
    <hyperlink ref="H331" r:id="rId260" display="https://www.nba.com/stats/player/1628436/" xr:uid="{5BD2950E-6DDD-4239-A7DD-4A0DB5E69F2C}"/>
    <hyperlink ref="H332" r:id="rId261" display="https://www.nba.com/stats/player/201587/" xr:uid="{FEC1DD53-FCFC-45CF-963E-76D6EF772E29}"/>
    <hyperlink ref="H333" r:id="rId262" display="https://www.nba.com/stats/player/1630613/" xr:uid="{060CBDC9-DD56-4180-95D8-117B9C8D7231}"/>
    <hyperlink ref="H334" r:id="rId263" display="https://www.nba.com/stats/player/1630322/" xr:uid="{678B641C-0598-4A7F-9D24-A71CD3C51C56}"/>
    <hyperlink ref="H335" r:id="rId264" display="https://www.nba.com/stats/player/1628988/" xr:uid="{350B4E7B-274C-48E0-AF72-F4E3CFBD21C1}"/>
    <hyperlink ref="H336" r:id="rId265" display="https://www.nba.com/stats/player/201988/" xr:uid="{8FD2371C-66F7-4F10-A9FF-4C080B5B24E5}"/>
    <hyperlink ref="H337" r:id="rId266" display="https://www.nba.com/stats/player/1630579/" xr:uid="{3E2FEDB6-6DC8-4885-B67C-DC324F3C9404}"/>
    <hyperlink ref="H338" r:id="rId267" display="https://www.nba.com/stats/player/200752/" xr:uid="{DA98D56B-5756-416D-BCBD-B6EF8894EA9A}"/>
    <hyperlink ref="H339" r:id="rId268" display="https://www.nba.com/stats/player/1630688/" xr:uid="{E86A71F6-F149-4E9A-92F5-511987EBA352}"/>
    <hyperlink ref="H340" r:id="rId269" display="https://www.nba.com/stats/player/1627823/" xr:uid="{33644C98-609C-47C4-89F5-403AC811A3B5}"/>
    <hyperlink ref="H341" r:id="rId270" display="https://www.nba.com/stats/player/1630192/" xr:uid="{C0DF8DDD-B8C1-4678-A2B6-19A4B4E2F3EE}"/>
    <hyperlink ref="H342" r:id="rId271" display="https://www.nba.com/stats/player/1631288/" xr:uid="{CE275B99-2E39-4872-9BC3-67CE0D26A146}"/>
    <hyperlink ref="H343" r:id="rId272" display="https://www.nba.com/stats/player/1631172/" xr:uid="{50004A50-7F38-480B-BD08-1D30B10CCC20}"/>
    <hyperlink ref="H344" r:id="rId273" display="https://www.nba.com/stats/player/201586/" xr:uid="{D9AE8FA4-81E1-412A-99DC-A682C4ABAF88}"/>
    <hyperlink ref="H345" r:id="rId274" display="https://www.nba.com/stats/player/1631121/" xr:uid="{277B5152-DF7E-45F6-A6DA-E77027175184}"/>
    <hyperlink ref="H346" r:id="rId275" display="https://www.nba.com/stats/player/1629678/" xr:uid="{E26F6BD2-6A9C-425B-AEAA-DF7D7ED59D0F}"/>
    <hyperlink ref="H347" r:id="rId276" display="https://www.nba.com/stats/player/1630171/" xr:uid="{D41B21D7-BC6F-4D78-BA4F-62A84B2A3E9D}"/>
    <hyperlink ref="H348" r:id="rId277" display="https://www.nba.com/stats/player/1631216/" xr:uid="{27361987-A22D-4335-9425-3D41131E20C9}"/>
    <hyperlink ref="H349" r:id="rId278" display="https://www.nba.com/stats/player/1631217/" xr:uid="{08A2F608-A402-4B9D-BEC4-5CFE5E215E4B}"/>
    <hyperlink ref="H350" r:id="rId279" display="https://www.nba.com/stats/player/1629162/" xr:uid="{F18DA042-021F-425B-9048-493001793FB1}"/>
    <hyperlink ref="H351" r:id="rId280" display="https://www.nba.com/stats/player/201976/" xr:uid="{B53B2C3B-7871-4AEF-89CC-1F8C9DA3A1F3}"/>
    <hyperlink ref="H252" r:id="rId281" display="https://www.nba.com/stats/player/1629026/" xr:uid="{D125A7CC-F126-4A4B-9335-587239B7DC48}"/>
    <hyperlink ref="H253" r:id="rId282" display="https://www.nba.com/stats/player/1628977/" xr:uid="{E336E334-BC0C-4ED8-939F-DC07C1E9F469}"/>
    <hyperlink ref="H254" r:id="rId283" display="https://www.nba.com/stats/player/203083/" xr:uid="{C8744C08-4312-4E6C-8196-6CFC94E37224}"/>
    <hyperlink ref="H255" r:id="rId284" display="https://www.nba.com/stats/player/1626153/" xr:uid="{489B59D9-499B-4180-9190-2B0B91248FC8}"/>
    <hyperlink ref="H256" r:id="rId285" display="https://www.nba.com/stats/player/1631107/" xr:uid="{126B050D-8BAE-4C4A-A8BF-AC3B2453F34A}"/>
    <hyperlink ref="H257" r:id="rId286" display="https://www.nba.com/stats/player/1630181/" xr:uid="{23938161-9012-4EFB-BB2F-D261AAFFAD67}"/>
    <hyperlink ref="H258" r:id="rId287" display="https://www.nba.com/stats/player/1631105/" xr:uid="{6D241447-1082-432B-A7C8-7A13098BA0C5}"/>
    <hyperlink ref="H259" r:id="rId288" display="https://www.nba.com/stats/player/203937/" xr:uid="{73BC95A3-835D-4501-8E8A-765DF253F7E5}"/>
    <hyperlink ref="H260" r:id="rId289" display="https://www.nba.com/stats/player/201565/" xr:uid="{7E42FE4A-A47E-4328-93D6-516F9606A6F8}"/>
    <hyperlink ref="H261" r:id="rId290" display="https://www.nba.com/stats/player/1628392/" xr:uid="{61D116FF-3E65-46AE-A538-A809F72C4AC4}"/>
    <hyperlink ref="H262" r:id="rId291" display="https://www.nba.com/stats/player/1630560/" xr:uid="{D51EA587-B6DA-4C69-9556-96B69D47EB45}"/>
    <hyperlink ref="H263" r:id="rId292" display="https://www.nba.com/stats/player/1626172/" xr:uid="{F7A0A727-5590-404C-8675-BCC16C7FC1D9}"/>
    <hyperlink ref="H264" r:id="rId293" display="https://www.nba.com/stats/player/1629731/" xr:uid="{5B47C01D-DD78-4102-AE93-4D4891FF52DC}"/>
    <hyperlink ref="H265" r:id="rId294" display="https://www.nba.com/stats/player/1626168/" xr:uid="{5E0F198C-46E7-47F4-A783-F5FE5A40C337}"/>
    <hyperlink ref="H266" r:id="rId295" display="https://www.nba.com/stats/player/1629111/" xr:uid="{956F3F7E-311A-49A5-88A9-B754464F26DF}"/>
    <hyperlink ref="H267" r:id="rId296" display="https://www.nba.com/stats/player/1629130/" xr:uid="{91B400A3-2662-4489-AE2E-225D95ECDC00}"/>
    <hyperlink ref="H268" r:id="rId297" display="https://www.nba.com/stats/player/1631223/" xr:uid="{CEF6552D-3459-4A43-9B49-3D9931291338}"/>
    <hyperlink ref="H269" r:id="rId298" display="https://www.nba.com/stats/player/1630598/" xr:uid="{9F180926-3493-4373-9BBC-C56827D1E8CD}"/>
    <hyperlink ref="H270" r:id="rId299" display="https://www.nba.com/stats/player/1629750/" xr:uid="{7394A05F-66CA-4B48-8FC2-5F99615B1F33}"/>
    <hyperlink ref="H271" r:id="rId300" display="https://www.nba.com/stats/player/1629002/" xr:uid="{4BF59787-82F2-4AF1-B959-483270709D96}"/>
    <hyperlink ref="H272" r:id="rId301" display="https://www.nba.com/stats/player/1630625/" xr:uid="{3452D893-4A8D-4C06-8FC5-A76E949273B3}"/>
    <hyperlink ref="H273" r:id="rId302" display="https://www.nba.com/stats/player/203488/" xr:uid="{0265BFF3-7CBF-4578-BB13-B56686910404}"/>
    <hyperlink ref="H274" r:id="rId303" display="https://www.nba.com/stats/player/1628467/" xr:uid="{86CAE217-8CE3-4A5D-AA3C-48042AF1896A}"/>
    <hyperlink ref="H275" r:id="rId304" display="https://www.nba.com/stats/player/1629655/" xr:uid="{7595EBFE-3B78-4187-A542-28859E47094C}"/>
    <hyperlink ref="H276" r:id="rId305" display="https://www.nba.com/stats/player/1630647/" xr:uid="{19778D92-AD30-42F7-B3FB-35D0EC535631}"/>
    <hyperlink ref="H277" r:id="rId306" display="https://www.nba.com/stats/player/1630527/" xr:uid="{06632AAE-B23D-4C09-BFD2-2C7CF801B7CC}"/>
    <hyperlink ref="H278" r:id="rId307" display="https://www.nba.com/stats/player/1628984/" xr:uid="{C9608645-9EE9-4D62-9976-64AEC2158ABC}"/>
    <hyperlink ref="H279" r:id="rId308" display="https://www.nba.com/stats/player/1630587/" xr:uid="{2314F320-2F03-4B80-8097-4139FFA27AE7}"/>
    <hyperlink ref="H280" r:id="rId309" display="https://www.nba.com/stats/player/1629633/" xr:uid="{93435B43-13A1-40AE-A429-95A6C3D9F52C}"/>
    <hyperlink ref="H281" r:id="rId310" display="https://www.nba.com/stats/player/1630201/" xr:uid="{EA082E05-A862-4635-89E2-347C2948C6D0}"/>
    <hyperlink ref="H282" r:id="rId311" display="https://www.nba.com/stats/player/1631117/" xr:uid="{2F26E500-B964-45B5-8752-E4FDBC140EA6}"/>
    <hyperlink ref="H283" r:id="rId312" display="https://www.nba.com/stats/player/1630237/" xr:uid="{149928BA-D4C3-4F1B-9B11-56F5E31C1DB0}"/>
    <hyperlink ref="H284" r:id="rId313" display="https://www.nba.com/stats/player/204456/" xr:uid="{995AC86E-C040-4ED9-9BB6-7AED2F256C91}"/>
    <hyperlink ref="H285" r:id="rId314" display="https://www.nba.com/stats/player/1628981/" xr:uid="{6F9E2496-80F0-4123-A41D-9AE4753C7E31}"/>
    <hyperlink ref="H286" r:id="rId315" display="https://www.nba.com/stats/player/203939/" xr:uid="{7DBAFFEB-2A7E-4D20-9934-9AA874984D20}"/>
    <hyperlink ref="H287" r:id="rId316" display="https://www.nba.com/stats/player/1629660/" xr:uid="{D004B1E3-A742-45EF-B8EF-D3E4F6DE4912}"/>
    <hyperlink ref="H288" r:id="rId317" display="https://www.nba.com/stats/player/203200/" xr:uid="{16E66C72-3C6E-4E7A-8FD3-DD1D12C3B853}"/>
    <hyperlink ref="H289" r:id="rId318" display="https://www.nba.com/stats/player/1629656/" xr:uid="{997EF04D-0712-478A-A2B3-FEB3A844714E}"/>
    <hyperlink ref="H290" r:id="rId319" display="https://www.nba.com/stats/player/1630228/" xr:uid="{1E5C1BE1-E537-4A22-A0CE-A9C2F29AC94B}"/>
    <hyperlink ref="H291" r:id="rId320" display="https://www.nba.com/stats/player/1629646/" xr:uid="{195BF1EC-2FFA-4F89-A874-D4816807E5A0}"/>
    <hyperlink ref="H292" r:id="rId321" display="https://www.nba.com/stats/player/203210/" xr:uid="{18D03874-71EA-425A-A265-B488BDF53028}"/>
    <hyperlink ref="H293" r:id="rId322" display="https://www.nba.com/stats/player/1629641/" xr:uid="{708657E3-0B68-409C-B00D-1547281FE22C}"/>
    <hyperlink ref="H294" r:id="rId323" display="https://www.nba.com/stats/player/1629052/" xr:uid="{85041750-E0A9-4BD7-885B-9B4B0624A2DD}"/>
    <hyperlink ref="H295" r:id="rId324" display="https://www.nba.com/stats/player/1629642/" xr:uid="{C5992130-A19B-47C1-B9D3-CEFEC65A58F9}"/>
    <hyperlink ref="H296" r:id="rId325" display="https://www.nba.com/stats/player/1629647/" xr:uid="{16F7E7E6-38E2-4EF4-A6CC-929972604379}"/>
    <hyperlink ref="H297" r:id="rId326" display="https://www.nba.com/stats/player/1629234/" xr:uid="{4E670BDF-8284-462A-BCFB-C827D0BE8BA2}"/>
    <hyperlink ref="H298" r:id="rId327" display="https://www.nba.com/stats/player/203490/" xr:uid="{3674F01B-831C-4CCC-8FBF-D1F33C43A718}"/>
    <hyperlink ref="H299" r:id="rId328" display="https://www.nba.com/stats/player/201152/" xr:uid="{F57EF0D6-EBE9-4316-8F3B-D9486461234A}"/>
    <hyperlink ref="H300" r:id="rId329" display="https://www.nba.com/stats/player/1629134/" xr:uid="{68CAD12D-880C-4B24-947B-0EC9CB860810}"/>
    <hyperlink ref="H301" r:id="rId330" display="https://www.nba.com/stats/player/1630570/" xr:uid="{E511FCCE-790E-463A-9964-02DDB230E35D}"/>
    <hyperlink ref="H202" r:id="rId331" display="https://www.nba.com/stats/player/1629629/" xr:uid="{4E7C9566-2937-48CC-A6B7-511FB4A4D810}"/>
    <hyperlink ref="H203" r:id="rId332" display="https://www.nba.com/stats/player/1627732/" xr:uid="{164A7BB7-64F6-44EB-A1EF-1EC925DEFCAD}"/>
    <hyperlink ref="H204" r:id="rId333" display="https://www.nba.com/stats/player/1630256/" xr:uid="{9A42E885-D9D0-44D5-9629-90A829BC2BA7}"/>
    <hyperlink ref="H205" r:id="rId334" display="https://www.nba.com/stats/player/1628964/" xr:uid="{37E88CE6-CC72-4F08-A65A-C992FA611854}"/>
    <hyperlink ref="H206" r:id="rId335" display="https://www.nba.com/stats/player/1629611/" xr:uid="{6CED0DE0-66CF-41EE-BCEC-B9816CD9083B}"/>
    <hyperlink ref="H207" r:id="rId336" display="https://www.nba.com/stats/player/1629139/" xr:uid="{A2771F3B-9744-421F-B95D-EF4C59407714}"/>
    <hyperlink ref="H208" r:id="rId337" display="https://www.nba.com/stats/player/201609/" xr:uid="{CAC83F2E-C0BC-4CA5-9172-5C1DD2B39242}"/>
    <hyperlink ref="H209" r:id="rId338" display="https://www.nba.com/stats/player/1630165/" xr:uid="{F8F3ABFD-FD7F-4AEC-8501-F60A3F316586}"/>
    <hyperlink ref="H210" r:id="rId339" display="https://www.nba.com/stats/player/1631110/" xr:uid="{C55FC07D-CC19-48D5-BC80-5133C176B966}"/>
    <hyperlink ref="H211" r:id="rId340" display="https://www.nba.com/stats/player/1631101/" xr:uid="{96FC9BBD-1D9C-4020-80A4-69AC6FE5D481}"/>
    <hyperlink ref="H212" r:id="rId341" display="https://www.nba.com/stats/player/1631104/" xr:uid="{A85FFC9E-2CD4-4CEE-95C7-27A55193BBBF}"/>
    <hyperlink ref="H213" r:id="rId342" display="https://www.nba.com/stats/player/1628418/" xr:uid="{29E17CB3-267E-431D-8FE7-B78CD60C41A3}"/>
    <hyperlink ref="H214" r:id="rId343" display="https://www.nba.com/stats/player/1629675/" xr:uid="{41F65656-B762-407D-9663-2876ECAFA799}"/>
    <hyperlink ref="H215" r:id="rId344" display="https://www.nba.com/stats/player/201145/" xr:uid="{50009464-2D9A-4912-9C3B-DF6C665B5BBE}"/>
    <hyperlink ref="H216" r:id="rId345" display="https://www.nba.com/stats/player/1628380/" xr:uid="{0175C20B-A32E-4D7C-ABC8-935C09554539}"/>
    <hyperlink ref="H217" r:id="rId346" display="https://www.nba.com/stats/player/1628966/" xr:uid="{4B24465C-EF27-4BAA-AE80-A296548280D3}"/>
    <hyperlink ref="H218" r:id="rId347" display="https://www.nba.com/stats/player/1627752/" xr:uid="{F40CD338-06D7-43BD-AC9F-E9CCCA3BFB2E}"/>
    <hyperlink ref="H219" r:id="rId348" display="https://www.nba.com/stats/player/203471/" xr:uid="{B79C3BC4-6D87-4EFA-8727-1B5F921B2D93}"/>
    <hyperlink ref="H220" r:id="rId349" display="https://www.nba.com/stats/player/1630167/" xr:uid="{8DC379CF-57A1-4DF7-A150-E92DD06D35EF}"/>
    <hyperlink ref="H221" r:id="rId350" display="https://www.nba.com/stats/player/203500/" xr:uid="{A8A22061-974C-4D8E-9EF4-135F0E5B39D8}"/>
    <hyperlink ref="H222" r:id="rId351" display="https://www.nba.com/stats/player/1628379/" xr:uid="{30700B85-32D6-4295-8884-88BE47AFC35B}"/>
    <hyperlink ref="H223" r:id="rId352" display="https://www.nba.com/stats/player/1628972/" xr:uid="{8BCA0B42-16B9-48E3-AD81-91C1EF5CA51B}"/>
    <hyperlink ref="H224" r:id="rId353" display="https://www.nba.com/stats/player/1630168/" xr:uid="{8B5526CC-78BD-4ABA-8CD1-D7954B9883EC}"/>
    <hyperlink ref="H225" r:id="rId354" display="https://www.nba.com/stats/player/1626159/" xr:uid="{2FBD588B-ADEA-4AE8-AF8D-A90B38034885}"/>
    <hyperlink ref="H226" r:id="rId355" display="https://www.nba.com/stats/player/1628470/" xr:uid="{51F741C2-67EF-4491-9106-E7CAE1D1B7FC}"/>
    <hyperlink ref="H227" r:id="rId356" display="https://www.nba.com/stats/player/1630174/" xr:uid="{13CC83AA-A1D2-4753-BF38-1B00B18A4C23}"/>
    <hyperlink ref="H228" r:id="rId357" display="https://www.nba.com/stats/player/1630543/" xr:uid="{51E05282-6EB7-427B-905E-999A15A6BBC6}"/>
    <hyperlink ref="H229" r:id="rId358" display="https://www.nba.com/stats/player/1629632/" xr:uid="{2FD7B202-2BEB-426E-B475-635832F0031A}"/>
    <hyperlink ref="H230" r:id="rId359" display="https://www.nba.com/stats/player/1629013/" xr:uid="{3431AA56-0B8C-48E5-9A17-2F765860370D}"/>
    <hyperlink ref="H231" r:id="rId360" display="https://www.nba.com/stats/player/203115/" xr:uid="{E6867DA0-88C7-45FD-81A4-2F78796D9C53}"/>
    <hyperlink ref="H232" r:id="rId361" display="https://www.nba.com/stats/player/1630205/" xr:uid="{B90EA72F-EFFA-45D4-BF6F-48714FA518E3}"/>
    <hyperlink ref="H233" r:id="rId362" display="https://www.nba.com/stats/player/1630182/" xr:uid="{1755C8C7-095D-42D2-83FB-3E9B4BCB1DA5}"/>
    <hyperlink ref="H234" r:id="rId363" display="https://www.nba.com/stats/player/1630166/" xr:uid="{D120D2D1-51B0-4D7B-81C7-EA307DED12BE}"/>
    <hyperlink ref="H235" r:id="rId364" display="https://www.nba.com/stats/player/1629659/" xr:uid="{FB9D1429-8AFE-4F05-8142-42FB8570FF6E}"/>
    <hyperlink ref="H236" r:id="rId365" display="https://www.nba.com/stats/player/1628410/" xr:uid="{A0CE9370-70F8-4D14-8E6D-5099EEA2F6A9}"/>
    <hyperlink ref="H237" r:id="rId366" display="https://www.nba.com/stats/player/1630573/" xr:uid="{EE57B66E-C981-455E-9699-FE1C9A2FD3CB}"/>
    <hyperlink ref="H238" r:id="rId367" display="https://www.nba.com/stats/player/1629011/" xr:uid="{9FBACE32-AE67-4DBF-87B7-33EF85EB4773}"/>
    <hyperlink ref="H239" r:id="rId368" display="https://www.nba.com/stats/player/1629670/" xr:uid="{94B6E935-FDB0-4AB4-AC98-91E760162C69}"/>
    <hyperlink ref="H240" r:id="rId369" display="https://www.nba.com/stats/player/1630563/" xr:uid="{A794DB01-4AFD-4B3C-A867-13F3F0D5C4C9}"/>
    <hyperlink ref="H241" r:id="rId370" display="https://www.nba.com/stats/player/1630553/" xr:uid="{2A591495-C494-4342-9E3A-080D00605B3E}"/>
    <hyperlink ref="H242" r:id="rId371" display="https://www.nba.com/stats/player/1631115/" xr:uid="{4C63F468-F9F6-4BB9-9BAE-695DACE6FA3B}"/>
    <hyperlink ref="H243" r:id="rId372" display="https://www.nba.com/stats/player/203933/" xr:uid="{84FC0786-8D05-4A57-8C09-01EDBC544288}"/>
    <hyperlink ref="H244" r:id="rId373" display="https://www.nba.com/stats/player/1629056/" xr:uid="{74FAF1D0-C094-4BAC-90FE-7177A2CE9295}"/>
    <hyperlink ref="H245" r:id="rId374" display="https://www.nba.com/stats/player/203095/" xr:uid="{ADE011E2-EC35-443E-87FB-EB7ED9532BF2}"/>
    <hyperlink ref="H246" r:id="rId375" display="https://www.nba.com/stats/player/203473/" xr:uid="{7C09A932-D1F3-4B6B-B854-15B76AE7A4C7}"/>
    <hyperlink ref="H247" r:id="rId376" display="https://www.nba.com/stats/player/1630230/" xr:uid="{5A2E8BEF-7C0A-4152-A3C7-CC76F9A79D88}"/>
    <hyperlink ref="H248" r:id="rId377" display="https://www.nba.com/stats/player/1630164/" xr:uid="{BFC7BDDF-2109-45B7-9770-C0DDE2F7AC47}"/>
    <hyperlink ref="H249" r:id="rId378" display="https://www.nba.com/stats/player/1626192/" xr:uid="{1CA1800F-955C-4D74-8DA1-5120B9DF0D9F}"/>
    <hyperlink ref="H250" r:id="rId379" display="https://www.nba.com/stats/player/1630692/" xr:uid="{12F89DC2-2533-4B67-B1E7-A60B2831511F}"/>
    <hyperlink ref="H251" r:id="rId380" display="https://www.nba.com/stats/player/1630558/" xr:uid="{0A60FC03-39E8-4CB2-AF4F-3A01BBC21A57}"/>
    <hyperlink ref="H152" r:id="rId381" display="https://www.nba.com/stats/player/1628401/" xr:uid="{F865AF44-F8BE-4E2B-B052-4AE91C9941B8}"/>
    <hyperlink ref="H153" r:id="rId382" display="https://www.nba.com/stats/player/1627826/" xr:uid="{2BC261C9-953B-4F47-A290-732BDABF0A56}"/>
    <hyperlink ref="H154" r:id="rId383" display="https://www.nba.com/stats/player/1630529/" xr:uid="{0A01D5FF-579B-4C9E-BB1E-43CE4C4D9707}"/>
    <hyperlink ref="H155" r:id="rId384" display="https://www.nba.com/stats/player/201567/" xr:uid="{D055972A-0161-460F-B4A1-FC272560F661}"/>
    <hyperlink ref="H156" r:id="rId385" display="https://www.nba.com/stats/player/1626145/" xr:uid="{3468D683-DBA4-4A38-82B4-AE06987F1D27}"/>
    <hyperlink ref="H157" r:id="rId386" display="https://www.nba.com/stats/player/1630559/" xr:uid="{60C47CC3-4D65-49B6-9ADA-42EDB750D1E5}"/>
    <hyperlink ref="H158" r:id="rId387" display="https://www.nba.com/stats/player/1630245/" xr:uid="{63E07FB3-115D-4FF2-AF80-40EAB2487151}"/>
    <hyperlink ref="H159" r:id="rId388" display="https://www.nba.com/stats/player/203914/" xr:uid="{C6715B1C-9923-473A-A363-66D49C43C425}"/>
    <hyperlink ref="H160" r:id="rId389" display="https://www.nba.com/stats/player/203926/" xr:uid="{37BE55C0-08C8-47AA-835B-83458FDFC06F}"/>
    <hyperlink ref="H161" r:id="rId390" display="https://www.nba.com/stats/player/1626196/" xr:uid="{78931713-BB63-4E4D-B5F2-5B469B92A51D}"/>
    <hyperlink ref="H162" r:id="rId391" display="https://www.nba.com/stats/player/201144/" xr:uid="{ADC35294-73DF-4C88-A656-8227BB531AAF}"/>
    <hyperlink ref="H163" r:id="rId392" display="https://www.nba.com/stats/player/201143/" xr:uid="{DB7E6F42-1E51-4A05-AE36-5F8F6F0F999C}"/>
    <hyperlink ref="H164" r:id="rId393" display="https://www.nba.com/stats/player/1629667/" xr:uid="{B32B5BB4-1440-40D6-912E-88A041160631}"/>
    <hyperlink ref="H165" r:id="rId394" display="https://www.nba.com/stats/player/1630193/" xr:uid="{3C1DF20A-038D-4B5F-A4B2-4A32AD09486A}"/>
    <hyperlink ref="H166" r:id="rId395" display="https://www.nba.com/stats/player/1629021/" xr:uid="{D7C3870D-B9D0-4B7F-8F81-004358C7DBAA}"/>
    <hyperlink ref="H167" r:id="rId396" display="https://www.nba.com/stats/player/1630631/" xr:uid="{A7E8E8CF-9EA7-45D1-A710-CF02C371A3E0}"/>
    <hyperlink ref="H168" r:id="rId397" display="https://www.nba.com/stats/player/1630557/" xr:uid="{4E65F578-A3C4-44DE-B28D-E6287D2CA21B}"/>
    <hyperlink ref="H169" r:id="rId398" display="https://www.nba.com/stats/player/1626220/" xr:uid="{25C1F081-EF1E-4344-AE20-B745E2150F3F}"/>
    <hyperlink ref="H170" r:id="rId399" display="https://www.nba.com/stats/player/1627777/" xr:uid="{F701A3A7-7737-4A4A-8B7A-9D203273A131}"/>
    <hyperlink ref="H171" r:id="rId400" display="https://www.nba.com/stats/player/1630583/" xr:uid="{00EFF379-6618-485D-8F11-CC6B0D4587E1}"/>
    <hyperlink ref="H172" r:id="rId401" display="https://www.nba.com/stats/player/1631100/" xr:uid="{E59D8655-8187-4E98-A0BC-8CDC6F48E25D}"/>
    <hyperlink ref="H173" r:id="rId402" display="https://www.nba.com/stats/player/1628404/" xr:uid="{F931D8C8-B89A-455A-967A-FF2430B5CE29}"/>
    <hyperlink ref="H174" r:id="rId403" display="https://www.nba.com/stats/player/1630208/" xr:uid="{F98C0766-8CB4-41C7-A468-50B693F7FB0B}"/>
    <hyperlink ref="H175" r:id="rId404" display="https://www.nba.com/stats/player/101108/" xr:uid="{D84F8E06-0CA9-4F06-AD4C-24D97B47BAE5}"/>
    <hyperlink ref="H176" r:id="rId405" display="https://www.nba.com/stats/player/1628372/" xr:uid="{34E5F95F-0CF7-422B-896C-35F069482762}"/>
    <hyperlink ref="H177" r:id="rId406" display="https://www.nba.com/stats/player/203486/" xr:uid="{FE6ED42E-5CED-4592-92F8-A8FDC0D359DB}"/>
    <hyperlink ref="H178" r:id="rId407" display="https://www.nba.com/stats/player/1630197/" xr:uid="{50594A91-E9D2-4050-900A-51D6163223EA}"/>
    <hyperlink ref="H179" r:id="rId408" display="https://www.nba.com/stats/player/1630544/" xr:uid="{353B9F69-C5A5-4082-B43B-C726B0DBA01E}"/>
    <hyperlink ref="H180" r:id="rId409" display="https://www.nba.com/stats/player/1629634/" xr:uid="{75881995-DE84-4290-B422-13146F43AF03}"/>
    <hyperlink ref="H181" r:id="rId410" display="https://www.nba.com/stats/player/1628420/" xr:uid="{F144D495-377A-4DDC-8F21-97767A0D261B}"/>
    <hyperlink ref="H182" r:id="rId411" display="https://www.nba.com/stats/player/1630172/" xr:uid="{41BBCF05-558C-4F2F-B25C-D5E999FC1887}"/>
    <hyperlink ref="H183" r:id="rId412" display="https://www.nba.com/stats/player/1629684/" xr:uid="{9A671C87-A8D3-4D6A-B4DD-686E67F6E975}"/>
    <hyperlink ref="H184" r:id="rId413" display="https://www.nba.com/stats/player/1629614/" xr:uid="{44ED09E1-08D6-4E61-9DB4-1713391D63C7}"/>
    <hyperlink ref="H185" r:id="rId414" display="https://www.nba.com/stats/player/1626204/" xr:uid="{4CC4130E-EBC2-469D-9B0C-2931DAE15287}"/>
    <hyperlink ref="H186" r:id="rId415" display="https://www.nba.com/stats/player/1626224/" xr:uid="{66C22658-6030-4331-8C6B-A2EB955A8C1B}"/>
    <hyperlink ref="H187" r:id="rId416" display="https://www.nba.com/stats/player/203082/" xr:uid="{44E01330-7F02-4881-BB83-5F9D823BF21E}"/>
    <hyperlink ref="H188" r:id="rId417" display="https://www.nba.com/stats/player/1628416/" xr:uid="{CCF0C19A-59F0-483F-A493-DFD401504EC7}"/>
    <hyperlink ref="H189" r:id="rId418" display="https://www.nba.com/stats/player/203552/" xr:uid="{AAA71D44-5547-4396-AEEC-748F52881713}"/>
    <hyperlink ref="H190" r:id="rId419" display="https://www.nba.com/stats/player/1630537/" xr:uid="{260F57F5-F55A-4049-81C7-B9A869035945}"/>
    <hyperlink ref="H191" r:id="rId420" display="https://www.nba.com/stats/player/1629216/" xr:uid="{585A25BA-0A4D-4099-AC92-106BA6E894C0}"/>
    <hyperlink ref="H192" r:id="rId421" display="https://www.nba.com/stats/player/1631106/" xr:uid="{B1D29182-E215-42AA-ACF6-14942DB2CB66}"/>
    <hyperlink ref="H193" r:id="rId422" display="https://www.nba.com/stats/player/1630526/" xr:uid="{8CD08655-CBC4-4036-A775-A941BDB67E83}"/>
    <hyperlink ref="H194" r:id="rId423" display="https://www.nba.com/stats/player/1630173/" xr:uid="{AA0F729D-9F6D-45EC-B068-EED743B77248}"/>
    <hyperlink ref="H195" r:id="rId424" display="https://www.nba.com/stats/player/1628975/" xr:uid="{C0EC8E7D-6B6D-476C-90A8-9FCDAE28333C}"/>
    <hyperlink ref="H196" r:id="rId425" display="https://www.nba.com/stats/player/1629020/" xr:uid="{6A75A555-1631-48AB-AC0A-E25E8233272B}"/>
    <hyperlink ref="H197" r:id="rId426" display="https://www.nba.com/stats/player/203110/" xr:uid="{65517F3E-1DCD-465A-8B26-55D0601F877D}"/>
    <hyperlink ref="H198" r:id="rId427" display="https://www.nba.com/stats/player/203925/" xr:uid="{58D93125-3EA8-4EC0-A621-7A3AB999C465}"/>
    <hyperlink ref="H199" r:id="rId428" display="https://www.nba.com/stats/player/1629723/" xr:uid="{C592A600-38BB-4131-B655-D93E829FE890}"/>
    <hyperlink ref="H200" r:id="rId429" display="https://www.nba.com/stats/player/1627827/" xr:uid="{C4A33F83-B7D8-4F71-B09B-EE6AC5D1E767}"/>
    <hyperlink ref="H201" r:id="rId430" display="https://www.nba.com/stats/player/1627814/" xr:uid="{410582B5-3D4F-4FC2-B09E-88E78EBAC590}"/>
    <hyperlink ref="H102" r:id="rId431" display="https://www.nba.com/stats/player/1629652/" xr:uid="{1E0F0D16-C1D4-4875-A2EC-71312DBE78F8}"/>
    <hyperlink ref="H103" r:id="rId432" display="https://www.nba.com/stats/player/1630538/" xr:uid="{8C9FFA95-F61A-4606-B981-A7E025FBA3BC}"/>
    <hyperlink ref="H104" r:id="rId433" display="https://www.nba.com/stats/player/202692/" xr:uid="{5D2DA606-6AAF-41E5-AEC4-7066689B9907}"/>
    <hyperlink ref="H105" r:id="rId434" display="https://www.nba.com/stats/player/1627763/" xr:uid="{4228781C-D073-4BF6-8004-C43E46A2FEA5}"/>
    <hyperlink ref="H106" r:id="rId435" display="https://www.nba.com/stats/player/1626171/" xr:uid="{CE965897-D736-4DB9-A630-063C8ECA2EF7}"/>
    <hyperlink ref="H107" r:id="rId436" display="https://www.nba.com/stats/player/202694/" xr:uid="{2BEBEAF9-1C60-4D09-8F72-46163E418F5A}"/>
    <hyperlink ref="H108" r:id="rId437" display="https://www.nba.com/stats/player/1628386/" xr:uid="{E0992261-461A-46D4-9944-B8EDC4C5B787}"/>
    <hyperlink ref="H109" r:id="rId438" display="https://www.nba.com/stats/player/202685/" xr:uid="{0B052DDF-9B41-4E46-9551-579F04690D19}"/>
    <hyperlink ref="H110" r:id="rId439" display="https://www.nba.com/stats/player/1627736/" xr:uid="{C6C426C9-3CC0-40F8-8145-3FD24ACB5E93}"/>
    <hyperlink ref="H111" r:id="rId440" display="https://www.nba.com/stats/player/203084/" xr:uid="{FB514934-BD6D-4241-BCE2-8BAAE5247ECA}"/>
    <hyperlink ref="H112" r:id="rId441" display="https://www.nba.com/stats/player/203497/" xr:uid="{1BE1E851-415D-4242-B5B6-AC72F57320B6}"/>
    <hyperlink ref="H113" r:id="rId442" display="https://www.nba.com/stats/player/1630530/" xr:uid="{E10A8161-C2F9-499B-8DB9-2651FAF75DDD}"/>
    <hyperlink ref="H114" r:id="rId443" display="https://www.nba.com/stats/player/1626166/" xr:uid="{3E9A0F55-B8C0-46B7-884F-C2A145879566}"/>
    <hyperlink ref="H115" r:id="rId444" display="https://www.nba.com/stats/player/203482/" xr:uid="{87656EBF-9CAD-4589-A69F-8B8F2F75DE86}"/>
    <hyperlink ref="H116" r:id="rId445" display="https://www.nba.com/stats/player/1629661/" xr:uid="{666D7AAB-289D-46B6-8486-0D5438696B3A}"/>
    <hyperlink ref="H117" r:id="rId446" display="https://www.nba.com/stats/player/1630175/" xr:uid="{E70A9858-8AAD-4389-8290-9EEAC0396786}"/>
    <hyperlink ref="H118" r:id="rId447" display="https://www.nba.com/stats/player/1628963/" xr:uid="{CD25D472-47E0-4FB4-A2EB-F534915D3A4F}"/>
    <hyperlink ref="H119" r:id="rId448" display="https://www.nba.com/stats/player/1627751/" xr:uid="{DCACDE54-3946-407D-BBE6-89718C0580A2}"/>
    <hyperlink ref="H120" r:id="rId449" display="https://www.nba.com/stats/player/202322/" xr:uid="{0CB82767-4AD6-4441-86CB-3369A8D48C8B}"/>
    <hyperlink ref="H121" r:id="rId450" display="https://www.nba.com/stats/player/203501/" xr:uid="{2494AFB4-00F9-4911-AD1F-AAE303F7D7DB}"/>
    <hyperlink ref="H122" r:id="rId451" display="https://www.nba.com/stats/player/1629626/" xr:uid="{6C630E03-C94B-42A4-BA18-4458B707C363}"/>
    <hyperlink ref="H123" r:id="rId452" display="https://www.nba.com/stats/player/1630591/" xr:uid="{58E2F699-BA76-43C9-A8FE-8012DD360DA5}"/>
    <hyperlink ref="H124" r:id="rId453" display="https://www.nba.com/stats/player/1628381/" xr:uid="{E4F9DB8E-55F9-41E3-999C-CA7CDCC37157}"/>
    <hyperlink ref="H125" r:id="rId454" display="https://www.nba.com/stats/player/201569/" xr:uid="{8E6B928F-68F9-4FBD-9C2F-35C8F911D387}"/>
    <hyperlink ref="H126" r:id="rId455" display="https://www.nba.com/stats/player/202704/" xr:uid="{D1A3314E-2F5C-4CBD-9AC3-1A8AE5A35BC7}"/>
    <hyperlink ref="H127" r:id="rId456" display="https://www.nba.com/stats/player/203935/" xr:uid="{34A7A112-BB32-42B2-AA1C-21B6CBE41877}"/>
    <hyperlink ref="H128" r:id="rId457" display="https://www.nba.com/stats/player/1630200/" xr:uid="{D08B3D89-613F-421B-A2A0-BCEAF5991C93}"/>
    <hyperlink ref="H129" r:id="rId458" display="https://www.nba.com/stats/player/1630191/" xr:uid="{6E7F4F78-2B8E-48F0-B7C5-A0D9758DA5F6}"/>
    <hyperlink ref="H130" r:id="rId459" display="https://www.nba.com/stats/player/1631095/" xr:uid="{48B12CE2-449A-4A9F-B50B-9F924D33829F}"/>
    <hyperlink ref="H131" r:id="rId460" display="https://www.nba.com/stats/player/1629651/" xr:uid="{3A06665F-45F8-4100-9D3B-0B11A940BD5E}"/>
    <hyperlink ref="H132" r:id="rId461" display="https://www.nba.com/stats/player/1629003/" xr:uid="{D8755D48-C1DA-4448-BDCF-4F47A5457286}"/>
    <hyperlink ref="H133" r:id="rId462" display="https://www.nba.com/stats/player/203991/" xr:uid="{24935FE4-F4DA-4D8A-A163-3A136273E5B1}"/>
    <hyperlink ref="H134" r:id="rId463" display="https://www.nba.com/stats/player/1629060/" xr:uid="{2B1AD8E2-02DB-4915-B59F-41D738DE51D6}"/>
    <hyperlink ref="H135" r:id="rId464" display="https://www.nba.com/stats/player/1629669/" xr:uid="{8232FA49-1C02-4F39-BF18-8C0866075305}"/>
    <hyperlink ref="H136" r:id="rId465" display="https://www.nba.com/stats/player/1628997/" xr:uid="{CCB74A40-CB38-430D-ABB3-956E106F37FD}"/>
    <hyperlink ref="H137" r:id="rId466" display="https://www.nba.com/stats/player/1630188/" xr:uid="{8DEDB0E2-961F-4C66-AD68-CB280A0D1C4D}"/>
    <hyperlink ref="H138" r:id="rId467" display="https://www.nba.com/stats/player/1631099/" xr:uid="{B5D83E94-6B88-456A-B0B8-3C6CC312416D}"/>
    <hyperlink ref="H139" r:id="rId468" display="https://www.nba.com/stats/player/1628365/" xr:uid="{17D9BF97-7D74-485E-A3B8-2DE6663B9282}"/>
    <hyperlink ref="H140" r:id="rId469" display="https://www.nba.com/stats/player/1628971/" xr:uid="{49B9669E-3013-43F5-BF0D-08BCA16C8BCA}"/>
    <hyperlink ref="H141" r:id="rId470" display="https://www.nba.com/stats/player/1627747/" xr:uid="{5AC386A4-2A48-4310-B961-16E9BDB5B1D5}"/>
    <hyperlink ref="H142" r:id="rId471" display="https://www.nba.com/stats/player/1628449/" xr:uid="{3C37FA33-1FD6-4684-B2EB-214E9171E5DB}"/>
    <hyperlink ref="H143" r:id="rId472" display="https://www.nba.com/stats/player/1630183/" xr:uid="{24DAE88C-5CCD-4358-AF68-75074D3E507B}"/>
    <hyperlink ref="H144" r:id="rId473" display="https://www.nba.com/stats/player/203992/" xr:uid="{5EDE7D6A-CD0D-4777-8EBE-7BE611873F60}"/>
    <hyperlink ref="H145" r:id="rId474" display="https://www.nba.com/stats/player/202695/" xr:uid="{4847A4E9-9BE6-4B43-BB60-7B1C02854B8B}"/>
    <hyperlink ref="H146" r:id="rId475" display="https://www.nba.com/stats/player/1630231/" xr:uid="{DAC916E0-A4F5-4CBE-AA2B-4B88554B98AC}"/>
    <hyperlink ref="H147" r:id="rId476" display="https://www.nba.com/stats/player/203114/" xr:uid="{33B99102-ADE7-4EB1-B738-DE943CCF2568}"/>
    <hyperlink ref="H148" r:id="rId477" display="https://www.nba.com/stats/player/203484/" xr:uid="{A0E811BB-8689-4DC9-BC3B-B55C1D591A47}"/>
    <hyperlink ref="H149" r:id="rId478" display="https://www.nba.com/stats/player/1629001/" xr:uid="{8DFD51C8-8C8F-4425-AA5E-B2214F1BC341}"/>
    <hyperlink ref="H150" r:id="rId479" display="https://www.nba.com/stats/player/1628960/" xr:uid="{59FA4693-77A8-4530-BC8A-2FB3B04C17C1}"/>
    <hyperlink ref="H151" r:id="rId480" display="https://www.nba.com/stats/player/1631114/" xr:uid="{83452F2B-15DD-43D7-A089-E68FC592004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CFBBF-97FA-4DDC-88A8-306455A35CAB}">
  <sheetPr codeName="Sheet15"/>
  <dimension ref="A1:AF69"/>
  <sheetViews>
    <sheetView topLeftCell="A19" workbookViewId="0">
      <selection activeCell="C38" sqref="C38"/>
    </sheetView>
  </sheetViews>
  <sheetFormatPr defaultRowHeight="14.4" x14ac:dyDescent="0.3"/>
  <cols>
    <col min="1" max="1" width="8.88671875" style="2"/>
    <col min="2" max="2" width="13.5546875" style="2" bestFit="1" customWidth="1"/>
    <col min="3" max="3" width="15.44140625" style="2" bestFit="1" customWidth="1"/>
    <col min="4" max="6" width="9.88671875" style="2" hidden="1" customWidth="1"/>
    <col min="7" max="24" width="9.88671875" style="2" customWidth="1"/>
    <col min="25" max="25" width="19.77734375" customWidth="1"/>
    <col min="29" max="29" width="10.6640625" bestFit="1" customWidth="1"/>
    <col min="30" max="32" width="3.21875" bestFit="1" customWidth="1"/>
  </cols>
  <sheetData>
    <row r="1" spans="1:32" ht="15" thickBot="1" x14ac:dyDescent="0.35">
      <c r="A1" s="212" t="s">
        <v>2236</v>
      </c>
      <c r="D1" s="371" t="s">
        <v>2237</v>
      </c>
      <c r="E1" s="372"/>
      <c r="F1" s="372"/>
      <c r="G1" s="373" t="s">
        <v>2247</v>
      </c>
      <c r="H1" s="374"/>
      <c r="I1" s="374"/>
      <c r="J1" s="375" t="s">
        <v>2245</v>
      </c>
      <c r="K1" s="376"/>
      <c r="L1" s="376"/>
      <c r="M1" s="377" t="s">
        <v>2246</v>
      </c>
      <c r="N1" s="378"/>
      <c r="O1" s="378"/>
      <c r="P1" s="379" t="s">
        <v>2238</v>
      </c>
      <c r="Q1" s="380"/>
      <c r="R1" s="380"/>
      <c r="S1" s="381" t="s">
        <v>2239</v>
      </c>
      <c r="T1" s="382"/>
      <c r="U1" s="382"/>
      <c r="V1" s="368" t="s">
        <v>2240</v>
      </c>
      <c r="W1" s="369"/>
      <c r="X1" s="370"/>
      <c r="Z1" t="s">
        <v>2243</v>
      </c>
      <c r="AA1" t="s">
        <v>2244</v>
      </c>
      <c r="AB1" t="s">
        <v>2211</v>
      </c>
      <c r="AC1" t="s">
        <v>2248</v>
      </c>
      <c r="AD1" t="s">
        <v>2249</v>
      </c>
      <c r="AE1" t="s">
        <v>2250</v>
      </c>
      <c r="AF1" t="s">
        <v>2251</v>
      </c>
    </row>
    <row r="2" spans="1:32" x14ac:dyDescent="0.3">
      <c r="A2" s="2" t="s">
        <v>2203</v>
      </c>
      <c r="B2" s="2" t="s">
        <v>2204</v>
      </c>
      <c r="C2" s="2" t="s">
        <v>2205</v>
      </c>
      <c r="D2" s="2" t="s">
        <v>2207</v>
      </c>
      <c r="E2" s="2" t="s">
        <v>2207</v>
      </c>
      <c r="F2" s="2" t="s">
        <v>2207</v>
      </c>
      <c r="G2" s="2" t="s">
        <v>2210</v>
      </c>
      <c r="H2" s="2" t="s">
        <v>2210</v>
      </c>
      <c r="I2" s="2" t="s">
        <v>2210</v>
      </c>
      <c r="J2" s="2" t="s">
        <v>2211</v>
      </c>
      <c r="K2" s="2" t="s">
        <v>2211</v>
      </c>
      <c r="L2" s="2" t="s">
        <v>2211</v>
      </c>
      <c r="M2" s="2" t="s">
        <v>2212</v>
      </c>
      <c r="N2" s="2" t="s">
        <v>2212</v>
      </c>
      <c r="O2" s="2" t="s">
        <v>2212</v>
      </c>
      <c r="P2" s="2" t="s">
        <v>2213</v>
      </c>
      <c r="Q2" s="2" t="s">
        <v>2213</v>
      </c>
      <c r="R2" s="2" t="s">
        <v>2213</v>
      </c>
      <c r="S2" s="2" t="s">
        <v>2214</v>
      </c>
      <c r="T2" s="2" t="s">
        <v>2214</v>
      </c>
      <c r="U2" s="2" t="s">
        <v>2214</v>
      </c>
      <c r="V2" s="2" t="s">
        <v>2215</v>
      </c>
      <c r="W2" s="2" t="s">
        <v>2215</v>
      </c>
      <c r="X2" s="2" t="s">
        <v>2215</v>
      </c>
      <c r="Y2" s="2" t="s">
        <v>2242</v>
      </c>
    </row>
    <row r="3" spans="1:32" x14ac:dyDescent="0.3">
      <c r="C3" s="2" t="s">
        <v>2206</v>
      </c>
      <c r="D3" s="2" t="s">
        <v>3</v>
      </c>
      <c r="E3" s="2" t="s">
        <v>2208</v>
      </c>
      <c r="F3" s="2" t="s">
        <v>2209</v>
      </c>
      <c r="G3" s="2" t="s">
        <v>3</v>
      </c>
      <c r="H3" s="2" t="s">
        <v>2208</v>
      </c>
      <c r="I3" s="2" t="s">
        <v>2209</v>
      </c>
      <c r="J3" s="2" t="s">
        <v>3</v>
      </c>
      <c r="K3" s="2" t="s">
        <v>2208</v>
      </c>
      <c r="L3" s="2" t="s">
        <v>2209</v>
      </c>
      <c r="M3" s="2" t="s">
        <v>3</v>
      </c>
      <c r="N3" s="2" t="s">
        <v>2208</v>
      </c>
      <c r="O3" s="2" t="s">
        <v>2209</v>
      </c>
      <c r="P3" s="2" t="s">
        <v>3</v>
      </c>
      <c r="Q3" s="2" t="s">
        <v>2208</v>
      </c>
      <c r="R3" s="2" t="s">
        <v>2209</v>
      </c>
      <c r="S3" s="2" t="s">
        <v>3</v>
      </c>
      <c r="T3" s="2" t="s">
        <v>2208</v>
      </c>
      <c r="U3" s="2" t="s">
        <v>2209</v>
      </c>
      <c r="V3" s="2" t="s">
        <v>3</v>
      </c>
      <c r="W3" s="2" t="s">
        <v>2208</v>
      </c>
      <c r="X3" s="2" t="s">
        <v>2209</v>
      </c>
      <c r="Y3" s="213" t="s">
        <v>2241</v>
      </c>
    </row>
    <row r="4" spans="1:32" x14ac:dyDescent="0.3">
      <c r="A4" s="2">
        <v>1</v>
      </c>
      <c r="B4" s="2" t="s">
        <v>2216</v>
      </c>
      <c r="D4" s="2">
        <v>0</v>
      </c>
      <c r="E4" s="2">
        <v>0</v>
      </c>
      <c r="F4" s="2">
        <v>0</v>
      </c>
      <c r="G4" s="2">
        <v>8</v>
      </c>
      <c r="H4" s="2">
        <v>0.25</v>
      </c>
      <c r="I4" s="2">
        <v>-10.3</v>
      </c>
      <c r="J4" s="2">
        <v>2</v>
      </c>
      <c r="K4" s="2">
        <v>0</v>
      </c>
      <c r="L4" s="2">
        <v>-8.6</v>
      </c>
      <c r="M4" s="2">
        <v>9</v>
      </c>
      <c r="N4" s="2">
        <v>0.222</v>
      </c>
      <c r="O4" s="2">
        <v>-9.9</v>
      </c>
      <c r="P4" s="2">
        <v>37</v>
      </c>
      <c r="Q4" s="2">
        <v>0.622</v>
      </c>
      <c r="R4" s="2">
        <v>-0.6</v>
      </c>
      <c r="S4" s="2">
        <v>10</v>
      </c>
      <c r="T4" s="2">
        <v>0.5</v>
      </c>
      <c r="U4" s="2">
        <v>-3.5</v>
      </c>
      <c r="V4" s="2">
        <v>3</v>
      </c>
      <c r="W4" s="2">
        <v>0.66700000000000004</v>
      </c>
      <c r="X4" s="2">
        <v>2.2999999999999998</v>
      </c>
      <c r="Y4" t="s">
        <v>2249</v>
      </c>
    </row>
    <row r="5" spans="1:32" x14ac:dyDescent="0.3">
      <c r="A5" s="2">
        <v>2</v>
      </c>
      <c r="B5" s="2" t="s">
        <v>2167</v>
      </c>
      <c r="C5" s="2" t="s">
        <v>2266</v>
      </c>
      <c r="D5" s="2">
        <v>0</v>
      </c>
      <c r="E5" s="2">
        <v>0</v>
      </c>
      <c r="F5" s="2">
        <v>0</v>
      </c>
      <c r="G5" s="2">
        <v>9</v>
      </c>
      <c r="H5" s="2">
        <v>0.77800000000000002</v>
      </c>
      <c r="I5" s="2">
        <v>16.100000000000001</v>
      </c>
      <c r="J5" s="2">
        <v>1</v>
      </c>
      <c r="K5" s="2">
        <v>1</v>
      </c>
      <c r="L5" s="2">
        <v>11.8</v>
      </c>
      <c r="M5" s="2">
        <v>8</v>
      </c>
      <c r="N5" s="2">
        <v>0.75</v>
      </c>
      <c r="O5" s="2">
        <v>13</v>
      </c>
      <c r="P5" s="2">
        <v>37</v>
      </c>
      <c r="Q5" s="2">
        <v>0.70299999999999996</v>
      </c>
      <c r="R5" s="2">
        <v>10.6</v>
      </c>
      <c r="S5" s="2">
        <v>10</v>
      </c>
      <c r="T5" s="2">
        <v>0.4</v>
      </c>
      <c r="U5" s="2">
        <v>3.3</v>
      </c>
      <c r="V5" s="2">
        <v>4</v>
      </c>
      <c r="W5" s="2">
        <v>0.75</v>
      </c>
      <c r="X5" s="2">
        <v>15.6</v>
      </c>
      <c r="Y5" t="s">
        <v>2249</v>
      </c>
    </row>
    <row r="6" spans="1:32" x14ac:dyDescent="0.3">
      <c r="A6" s="2">
        <v>3</v>
      </c>
      <c r="B6" s="2" t="s">
        <v>2217</v>
      </c>
      <c r="D6" s="2">
        <v>0</v>
      </c>
      <c r="E6" s="2">
        <v>0</v>
      </c>
      <c r="F6" s="2">
        <v>0</v>
      </c>
      <c r="G6" s="2">
        <v>9</v>
      </c>
      <c r="H6" s="2">
        <v>0.55600000000000005</v>
      </c>
      <c r="I6" s="2">
        <v>0.3</v>
      </c>
      <c r="J6" s="2">
        <v>3</v>
      </c>
      <c r="K6" s="2">
        <v>0.33300000000000002</v>
      </c>
      <c r="L6" s="2">
        <v>1.2</v>
      </c>
      <c r="M6" s="2">
        <v>11</v>
      </c>
      <c r="N6" s="2">
        <v>0.63600000000000001</v>
      </c>
      <c r="O6" s="2">
        <v>0.6</v>
      </c>
      <c r="P6" s="2">
        <v>31</v>
      </c>
      <c r="Q6" s="2">
        <v>0.54800000000000004</v>
      </c>
      <c r="R6" s="2">
        <v>2.8</v>
      </c>
      <c r="S6" s="2">
        <v>11</v>
      </c>
      <c r="T6" s="2">
        <v>0.72699999999999998</v>
      </c>
      <c r="U6" s="2">
        <v>13.8</v>
      </c>
      <c r="V6" s="2">
        <v>4</v>
      </c>
      <c r="W6" s="2">
        <v>0.25</v>
      </c>
      <c r="X6" s="2">
        <v>-18</v>
      </c>
      <c r="Y6" t="s">
        <v>2249</v>
      </c>
    </row>
    <row r="7" spans="1:32" ht="16.2" customHeight="1" x14ac:dyDescent="0.3">
      <c r="A7" s="2">
        <v>4</v>
      </c>
      <c r="B7" s="2" t="s">
        <v>2218</v>
      </c>
      <c r="D7" s="2">
        <v>0</v>
      </c>
      <c r="E7" s="2">
        <v>0</v>
      </c>
      <c r="F7" s="2">
        <v>0</v>
      </c>
      <c r="G7" s="2">
        <v>8</v>
      </c>
      <c r="H7" s="2">
        <v>0.25</v>
      </c>
      <c r="I7" s="2">
        <v>-15.5</v>
      </c>
      <c r="J7" s="2">
        <v>3</v>
      </c>
      <c r="K7" s="2">
        <v>0.33300000000000002</v>
      </c>
      <c r="L7" s="2">
        <v>-9.6999999999999993</v>
      </c>
      <c r="M7" s="2">
        <v>11</v>
      </c>
      <c r="N7" s="2">
        <v>0.36399999999999999</v>
      </c>
      <c r="O7" s="2">
        <v>-10.199999999999999</v>
      </c>
      <c r="P7" s="2">
        <v>38</v>
      </c>
      <c r="Q7" s="2">
        <v>0.23699999999999999</v>
      </c>
      <c r="R7" s="2">
        <v>-15.6</v>
      </c>
      <c r="S7" s="2">
        <v>8</v>
      </c>
      <c r="T7" s="2">
        <v>0.375</v>
      </c>
      <c r="U7" s="2">
        <v>-15.6</v>
      </c>
      <c r="V7" s="2">
        <v>3</v>
      </c>
      <c r="W7" s="2">
        <v>1</v>
      </c>
      <c r="X7" s="2">
        <v>7.4</v>
      </c>
      <c r="Y7" t="s">
        <v>2249</v>
      </c>
    </row>
    <row r="8" spans="1:32" x14ac:dyDescent="0.3">
      <c r="A8" s="2">
        <v>5</v>
      </c>
      <c r="B8" s="2" t="s">
        <v>2219</v>
      </c>
      <c r="C8" s="2" t="s">
        <v>2347</v>
      </c>
      <c r="D8" s="2">
        <v>0</v>
      </c>
      <c r="E8" s="2">
        <v>0</v>
      </c>
      <c r="F8" s="2">
        <v>0</v>
      </c>
      <c r="G8" s="2">
        <v>9</v>
      </c>
      <c r="H8" s="2">
        <v>0.44400000000000001</v>
      </c>
      <c r="I8" s="2">
        <v>-6.9</v>
      </c>
      <c r="J8" s="2">
        <v>3</v>
      </c>
      <c r="K8" s="2">
        <v>0.33300000000000002</v>
      </c>
      <c r="L8" s="2">
        <v>6.6</v>
      </c>
      <c r="M8" s="2">
        <v>9</v>
      </c>
      <c r="N8" s="2">
        <v>0.222</v>
      </c>
      <c r="O8" s="2">
        <v>-9.4</v>
      </c>
      <c r="P8" s="2">
        <v>30</v>
      </c>
      <c r="Q8" s="2">
        <v>0.433</v>
      </c>
      <c r="R8" s="2">
        <v>-0.1</v>
      </c>
      <c r="S8" s="2">
        <v>11</v>
      </c>
      <c r="T8" s="2">
        <v>0.63600000000000001</v>
      </c>
      <c r="U8" s="2">
        <v>2.8</v>
      </c>
      <c r="V8" s="2">
        <v>5</v>
      </c>
      <c r="W8" s="2">
        <v>0.8</v>
      </c>
      <c r="X8" s="2">
        <v>10.199999999999999</v>
      </c>
      <c r="Y8" t="s">
        <v>2243</v>
      </c>
    </row>
    <row r="9" spans="1:32" x14ac:dyDescent="0.3">
      <c r="A9" s="2">
        <v>6</v>
      </c>
      <c r="B9" s="2" t="s">
        <v>2220</v>
      </c>
      <c r="C9" s="2" t="s">
        <v>2267</v>
      </c>
      <c r="D9" s="2">
        <v>0</v>
      </c>
      <c r="E9" s="2">
        <v>0</v>
      </c>
      <c r="F9" s="2">
        <v>0</v>
      </c>
      <c r="G9" s="2">
        <v>7</v>
      </c>
      <c r="H9" s="2">
        <v>0.57099999999999995</v>
      </c>
      <c r="I9" s="2">
        <v>5.0999999999999996</v>
      </c>
      <c r="J9" s="2">
        <v>4</v>
      </c>
      <c r="K9" s="2">
        <v>0.75</v>
      </c>
      <c r="L9" s="2">
        <v>12.2</v>
      </c>
      <c r="M9" s="2">
        <v>9</v>
      </c>
      <c r="N9" s="2">
        <v>0.77800000000000002</v>
      </c>
      <c r="O9" s="2">
        <v>21.6</v>
      </c>
      <c r="P9" s="2">
        <v>38</v>
      </c>
      <c r="Q9" s="2">
        <v>0.65800000000000003</v>
      </c>
      <c r="R9" s="2">
        <v>9.8000000000000007</v>
      </c>
      <c r="S9" s="2">
        <v>11</v>
      </c>
      <c r="T9" s="2">
        <v>0.45500000000000002</v>
      </c>
      <c r="U9" s="2">
        <v>6.7</v>
      </c>
      <c r="V9" s="2">
        <v>2</v>
      </c>
      <c r="W9" s="2">
        <v>0</v>
      </c>
      <c r="X9" s="2">
        <v>-4.7</v>
      </c>
      <c r="Y9" t="s">
        <v>2249</v>
      </c>
    </row>
    <row r="10" spans="1:32" x14ac:dyDescent="0.3">
      <c r="A10" s="2">
        <v>7</v>
      </c>
      <c r="B10" s="2" t="s">
        <v>2221</v>
      </c>
      <c r="C10" s="2" t="s">
        <v>2265</v>
      </c>
      <c r="D10" s="2">
        <v>0</v>
      </c>
      <c r="E10" s="2">
        <v>0</v>
      </c>
      <c r="F10" s="2">
        <v>0</v>
      </c>
      <c r="G10" s="2">
        <v>8</v>
      </c>
      <c r="H10" s="2">
        <v>0.25</v>
      </c>
      <c r="I10" s="2">
        <v>-1.4</v>
      </c>
      <c r="J10" s="2">
        <v>3</v>
      </c>
      <c r="K10" s="2">
        <v>0</v>
      </c>
      <c r="L10" s="2">
        <v>-8.1</v>
      </c>
      <c r="M10" s="2">
        <v>7</v>
      </c>
      <c r="N10" s="2">
        <v>0.57099999999999995</v>
      </c>
      <c r="O10" s="2">
        <v>8.3000000000000007</v>
      </c>
      <c r="P10" s="2">
        <v>35</v>
      </c>
      <c r="Q10" s="2">
        <v>0.629</v>
      </c>
      <c r="R10" s="2">
        <v>8.1999999999999993</v>
      </c>
      <c r="S10" s="2">
        <v>14</v>
      </c>
      <c r="T10" s="2">
        <v>0.35699999999999998</v>
      </c>
      <c r="U10" s="2">
        <v>4.0999999999999996</v>
      </c>
      <c r="V10" s="2">
        <v>2</v>
      </c>
      <c r="W10" s="2">
        <v>0.5</v>
      </c>
      <c r="X10" s="2">
        <v>19.899999999999999</v>
      </c>
      <c r="Y10" t="s">
        <v>2249</v>
      </c>
    </row>
    <row r="11" spans="1:32" x14ac:dyDescent="0.3">
      <c r="A11" s="2">
        <v>8</v>
      </c>
      <c r="B11" s="2" t="s">
        <v>2223</v>
      </c>
      <c r="D11" s="2">
        <v>0</v>
      </c>
      <c r="E11" s="2">
        <v>0</v>
      </c>
      <c r="F11" s="2">
        <v>0</v>
      </c>
      <c r="G11" s="2">
        <v>8</v>
      </c>
      <c r="H11" s="2">
        <v>0.5</v>
      </c>
      <c r="I11" s="2">
        <v>3.2</v>
      </c>
      <c r="J11" s="2">
        <v>1</v>
      </c>
      <c r="K11" s="2">
        <v>1</v>
      </c>
      <c r="L11" s="2">
        <v>15.9</v>
      </c>
      <c r="M11" s="2">
        <v>6</v>
      </c>
      <c r="N11" s="2">
        <v>0.83299999999999996</v>
      </c>
      <c r="O11" s="2">
        <v>18.100000000000001</v>
      </c>
      <c r="P11" s="2">
        <v>41</v>
      </c>
      <c r="Q11" s="2">
        <v>0.63400000000000001</v>
      </c>
      <c r="R11" s="2">
        <v>8.8000000000000007</v>
      </c>
      <c r="S11" s="2">
        <v>9</v>
      </c>
      <c r="T11" s="2">
        <v>0.77800000000000002</v>
      </c>
      <c r="U11" s="2">
        <v>16.399999999999999</v>
      </c>
      <c r="V11" s="2">
        <v>4</v>
      </c>
      <c r="W11" s="2">
        <v>0.75</v>
      </c>
      <c r="X11" s="2">
        <v>7.2</v>
      </c>
      <c r="Y11" t="s">
        <v>2250</v>
      </c>
    </row>
    <row r="12" spans="1:32" x14ac:dyDescent="0.3">
      <c r="A12" s="2">
        <v>9</v>
      </c>
      <c r="B12" s="2" t="s">
        <v>2224</v>
      </c>
      <c r="D12" s="2">
        <v>0</v>
      </c>
      <c r="E12" s="2">
        <v>0</v>
      </c>
      <c r="F12" s="2">
        <v>0</v>
      </c>
      <c r="G12" s="2">
        <v>10</v>
      </c>
      <c r="H12" s="2">
        <v>0.3</v>
      </c>
      <c r="I12" s="2">
        <v>-6.7</v>
      </c>
      <c r="J12" s="2">
        <v>3</v>
      </c>
      <c r="K12" s="2">
        <v>0</v>
      </c>
      <c r="L12" s="2">
        <v>-10.9</v>
      </c>
      <c r="M12" s="2">
        <v>11</v>
      </c>
      <c r="N12" s="2">
        <v>0</v>
      </c>
      <c r="O12" s="2">
        <v>-18.100000000000001</v>
      </c>
      <c r="P12" s="2">
        <v>32</v>
      </c>
      <c r="Q12" s="2">
        <v>0.25</v>
      </c>
      <c r="R12" s="2">
        <v>-10.7</v>
      </c>
      <c r="S12" s="2">
        <v>9</v>
      </c>
      <c r="T12" s="2">
        <v>0.33300000000000002</v>
      </c>
      <c r="U12" s="2">
        <v>-10</v>
      </c>
      <c r="V12" s="2">
        <v>5</v>
      </c>
      <c r="W12" s="2">
        <v>0.4</v>
      </c>
      <c r="X12" s="2">
        <v>-6.8</v>
      </c>
      <c r="Y12" t="s">
        <v>2249</v>
      </c>
    </row>
    <row r="13" spans="1:32" x14ac:dyDescent="0.3">
      <c r="A13" s="2">
        <v>10</v>
      </c>
      <c r="B13" s="2" t="s">
        <v>2225</v>
      </c>
      <c r="C13" s="2" t="s">
        <v>2490</v>
      </c>
      <c r="D13" s="2">
        <v>0</v>
      </c>
      <c r="E13" s="2">
        <v>0</v>
      </c>
      <c r="F13" s="2">
        <v>0</v>
      </c>
      <c r="G13" s="2">
        <v>10</v>
      </c>
      <c r="H13" s="2">
        <v>0.4</v>
      </c>
      <c r="I13" s="2">
        <v>-8.6999999999999993</v>
      </c>
      <c r="J13" s="2">
        <v>4</v>
      </c>
      <c r="K13" s="2">
        <v>0.75</v>
      </c>
      <c r="L13" s="2">
        <v>8.8000000000000007</v>
      </c>
      <c r="M13" s="2">
        <v>10</v>
      </c>
      <c r="N13" s="2">
        <v>0.4</v>
      </c>
      <c r="O13" s="2">
        <v>-4.8</v>
      </c>
      <c r="P13" s="2">
        <v>28</v>
      </c>
      <c r="Q13" s="2">
        <v>0.53600000000000003</v>
      </c>
      <c r="R13" s="2">
        <v>-1</v>
      </c>
      <c r="S13" s="2">
        <v>13</v>
      </c>
      <c r="T13" s="2">
        <v>0.53800000000000003</v>
      </c>
      <c r="U13" s="2">
        <v>-2.6</v>
      </c>
      <c r="V13" s="2">
        <v>4</v>
      </c>
      <c r="W13" s="2">
        <v>0.75</v>
      </c>
      <c r="X13" s="2">
        <v>3.1</v>
      </c>
      <c r="Y13" t="s">
        <v>2249</v>
      </c>
    </row>
    <row r="14" spans="1:32" x14ac:dyDescent="0.3">
      <c r="A14" s="2">
        <v>11</v>
      </c>
      <c r="B14" s="2" t="s">
        <v>753</v>
      </c>
      <c r="C14" s="2" t="s">
        <v>2491</v>
      </c>
      <c r="D14" s="2">
        <v>0</v>
      </c>
      <c r="E14" s="2">
        <v>0</v>
      </c>
      <c r="F14" s="2">
        <v>0</v>
      </c>
      <c r="G14" s="2">
        <v>8</v>
      </c>
      <c r="H14" s="2">
        <v>0</v>
      </c>
      <c r="I14" s="2">
        <v>-22.5</v>
      </c>
      <c r="J14" s="2">
        <v>3</v>
      </c>
      <c r="K14" s="2">
        <v>0.66700000000000004</v>
      </c>
      <c r="L14" s="2">
        <v>1.3</v>
      </c>
      <c r="M14" s="2">
        <v>9</v>
      </c>
      <c r="N14" s="2">
        <v>0.33300000000000002</v>
      </c>
      <c r="O14" s="2">
        <v>-14.9</v>
      </c>
      <c r="P14" s="2">
        <v>34</v>
      </c>
      <c r="Q14" s="2">
        <v>0.17599999999999999</v>
      </c>
      <c r="R14" s="2">
        <v>-16.5</v>
      </c>
      <c r="S14" s="2">
        <v>10</v>
      </c>
      <c r="T14" s="2">
        <v>0.3</v>
      </c>
      <c r="U14" s="2">
        <v>-10.8</v>
      </c>
      <c r="V14" s="2">
        <v>4</v>
      </c>
      <c r="W14" s="2">
        <v>0.5</v>
      </c>
      <c r="X14" s="2">
        <v>-7.4</v>
      </c>
      <c r="Y14" t="s">
        <v>2249</v>
      </c>
    </row>
    <row r="15" spans="1:32" x14ac:dyDescent="0.3">
      <c r="A15" s="2">
        <v>12</v>
      </c>
      <c r="B15" s="2" t="s">
        <v>696</v>
      </c>
      <c r="D15" s="2">
        <v>0</v>
      </c>
      <c r="E15" s="2">
        <v>0</v>
      </c>
      <c r="F15" s="2">
        <v>0</v>
      </c>
      <c r="G15" s="2">
        <v>9</v>
      </c>
      <c r="H15" s="2">
        <v>0.55600000000000005</v>
      </c>
      <c r="I15" s="2">
        <v>-2.2999999999999998</v>
      </c>
      <c r="J15" s="2">
        <v>4</v>
      </c>
      <c r="K15" s="2">
        <v>0.5</v>
      </c>
      <c r="L15" s="2">
        <v>-0.7</v>
      </c>
      <c r="M15" s="2">
        <v>11</v>
      </c>
      <c r="N15" s="2">
        <v>0.182</v>
      </c>
      <c r="O15" s="2">
        <v>-9.9</v>
      </c>
      <c r="P15" s="2">
        <v>30</v>
      </c>
      <c r="Q15" s="2">
        <v>0.433</v>
      </c>
      <c r="R15" s="2">
        <v>-4.7</v>
      </c>
      <c r="S15" s="2">
        <v>10</v>
      </c>
      <c r="T15" s="2">
        <v>0.7</v>
      </c>
      <c r="U15" s="2">
        <v>-0.8</v>
      </c>
      <c r="V15" s="2">
        <v>5</v>
      </c>
      <c r="W15" s="2">
        <v>0.4</v>
      </c>
      <c r="X15" s="2">
        <v>0.3</v>
      </c>
      <c r="Y15" t="s">
        <v>2249</v>
      </c>
    </row>
    <row r="16" spans="1:32" x14ac:dyDescent="0.3">
      <c r="A16" s="2">
        <v>13</v>
      </c>
      <c r="B16" s="2" t="s">
        <v>893</v>
      </c>
      <c r="C16" s="2" t="s">
        <v>2492</v>
      </c>
      <c r="D16" s="2">
        <v>0</v>
      </c>
      <c r="E16" s="2">
        <v>0</v>
      </c>
      <c r="F16" s="2">
        <v>0</v>
      </c>
      <c r="G16" s="2">
        <v>9</v>
      </c>
      <c r="H16" s="2">
        <v>0.111</v>
      </c>
      <c r="I16" s="2">
        <v>-16.8</v>
      </c>
      <c r="J16" s="2">
        <v>3</v>
      </c>
      <c r="K16" s="2">
        <v>0.66700000000000004</v>
      </c>
      <c r="L16" s="2">
        <v>-0.3</v>
      </c>
      <c r="M16" s="2">
        <v>11</v>
      </c>
      <c r="N16" s="2">
        <v>0.72699999999999998</v>
      </c>
      <c r="O16" s="2">
        <v>2.7</v>
      </c>
      <c r="P16" s="2">
        <v>34</v>
      </c>
      <c r="Q16" s="2">
        <v>0.55900000000000005</v>
      </c>
      <c r="R16" s="2">
        <v>0.8</v>
      </c>
      <c r="S16" s="2">
        <v>8</v>
      </c>
      <c r="T16" s="2">
        <v>0.375</v>
      </c>
      <c r="U16" s="2">
        <v>-14.6</v>
      </c>
      <c r="V16" s="2">
        <v>4</v>
      </c>
      <c r="W16" s="2">
        <v>0.75</v>
      </c>
      <c r="X16" s="2">
        <v>9</v>
      </c>
      <c r="Y16" t="s">
        <v>2249</v>
      </c>
    </row>
    <row r="17" spans="1:25" x14ac:dyDescent="0.3">
      <c r="A17" s="2">
        <v>14</v>
      </c>
      <c r="B17" s="2" t="s">
        <v>2226</v>
      </c>
      <c r="C17" s="2" t="s">
        <v>2222</v>
      </c>
      <c r="D17" s="2">
        <v>0</v>
      </c>
      <c r="E17" s="2">
        <v>0</v>
      </c>
      <c r="F17" s="2">
        <v>0</v>
      </c>
      <c r="G17" s="2">
        <v>8</v>
      </c>
      <c r="H17" s="2">
        <v>0.5</v>
      </c>
      <c r="I17" s="2">
        <v>-11.7</v>
      </c>
      <c r="J17" s="2">
        <v>2</v>
      </c>
      <c r="K17" s="2">
        <v>1</v>
      </c>
      <c r="L17" s="2">
        <v>8.5</v>
      </c>
      <c r="M17" s="2">
        <v>9</v>
      </c>
      <c r="N17" s="2">
        <v>0.222</v>
      </c>
      <c r="O17" s="2">
        <v>-10.3</v>
      </c>
      <c r="P17" s="2">
        <v>35</v>
      </c>
      <c r="Q17" s="2">
        <v>0.51400000000000001</v>
      </c>
      <c r="R17" s="2">
        <v>-3.7</v>
      </c>
      <c r="S17" s="2">
        <v>12</v>
      </c>
      <c r="T17" s="2">
        <v>0.5</v>
      </c>
      <c r="U17" s="2">
        <v>-4</v>
      </c>
      <c r="V17" s="2">
        <v>3</v>
      </c>
      <c r="W17" s="2">
        <v>0.66700000000000004</v>
      </c>
      <c r="X17" s="2">
        <v>1.2</v>
      </c>
      <c r="Y17" t="s">
        <v>2249</v>
      </c>
    </row>
    <row r="18" spans="1:25" x14ac:dyDescent="0.3">
      <c r="A18" s="2">
        <v>15</v>
      </c>
      <c r="B18" s="2" t="s">
        <v>686</v>
      </c>
      <c r="C18" s="2" t="s">
        <v>2493</v>
      </c>
      <c r="D18" s="2">
        <v>0</v>
      </c>
      <c r="E18" s="2">
        <v>0</v>
      </c>
      <c r="F18" s="2">
        <v>0</v>
      </c>
      <c r="G18" s="2">
        <v>5</v>
      </c>
      <c r="H18" s="2">
        <v>0.4</v>
      </c>
      <c r="I18" s="2">
        <v>-16.899999999999999</v>
      </c>
      <c r="J18" s="2">
        <v>4</v>
      </c>
      <c r="K18" s="2">
        <v>0.75</v>
      </c>
      <c r="L18" s="2">
        <v>4.2</v>
      </c>
      <c r="M18" s="2">
        <v>6</v>
      </c>
      <c r="N18" s="2">
        <v>0.66700000000000004</v>
      </c>
      <c r="O18" s="2">
        <v>2.7</v>
      </c>
      <c r="P18" s="2">
        <v>34</v>
      </c>
      <c r="Q18" s="2">
        <v>0.55900000000000005</v>
      </c>
      <c r="R18" s="2">
        <v>1.3</v>
      </c>
      <c r="S18" s="2">
        <v>16</v>
      </c>
      <c r="T18" s="2">
        <v>0.75</v>
      </c>
      <c r="U18" s="2">
        <v>9.5</v>
      </c>
      <c r="V18" s="2">
        <v>2</v>
      </c>
      <c r="W18" s="2">
        <v>0.5</v>
      </c>
      <c r="X18" s="2">
        <v>-6.3</v>
      </c>
      <c r="Y18" t="s">
        <v>2249</v>
      </c>
    </row>
    <row r="19" spans="1:25" x14ac:dyDescent="0.3">
      <c r="A19" s="2">
        <v>16</v>
      </c>
      <c r="B19" s="2" t="s">
        <v>648</v>
      </c>
      <c r="C19" s="2" t="s">
        <v>2494</v>
      </c>
      <c r="D19" s="2">
        <v>0</v>
      </c>
      <c r="E19" s="2">
        <v>0</v>
      </c>
      <c r="F19" s="2">
        <v>0</v>
      </c>
      <c r="G19" s="2">
        <v>8</v>
      </c>
      <c r="H19" s="2">
        <v>0.625</v>
      </c>
      <c r="I19" s="2">
        <v>0.2</v>
      </c>
      <c r="J19" s="2">
        <v>3</v>
      </c>
      <c r="K19" s="2">
        <v>0.33300000000000002</v>
      </c>
      <c r="L19" s="2">
        <v>-6.4</v>
      </c>
      <c r="M19" s="2">
        <v>11</v>
      </c>
      <c r="N19" s="2">
        <v>0.63600000000000001</v>
      </c>
      <c r="O19" s="2">
        <v>1.5</v>
      </c>
      <c r="P19" s="2">
        <v>36</v>
      </c>
      <c r="Q19" s="2">
        <v>0.52800000000000002</v>
      </c>
      <c r="R19" s="2">
        <v>-1.4</v>
      </c>
      <c r="S19" s="2">
        <v>9</v>
      </c>
      <c r="T19" s="2">
        <v>0.44400000000000001</v>
      </c>
      <c r="U19" s="2">
        <v>-2.2999999999999998</v>
      </c>
      <c r="V19" s="2">
        <v>3</v>
      </c>
      <c r="W19" s="2">
        <v>0.33300000000000002</v>
      </c>
      <c r="X19" s="2">
        <v>-10.199999999999999</v>
      </c>
      <c r="Y19" t="s">
        <v>2249</v>
      </c>
    </row>
    <row r="20" spans="1:25" x14ac:dyDescent="0.3">
      <c r="A20" s="2">
        <v>17</v>
      </c>
      <c r="B20" s="2" t="s">
        <v>1081</v>
      </c>
      <c r="D20" s="2">
        <v>0</v>
      </c>
      <c r="E20" s="2">
        <v>0</v>
      </c>
      <c r="F20" s="2">
        <v>0</v>
      </c>
      <c r="G20" s="2">
        <v>8</v>
      </c>
      <c r="H20" s="2">
        <v>0.875</v>
      </c>
      <c r="I20" s="2">
        <v>11.1</v>
      </c>
      <c r="J20" s="2">
        <v>2</v>
      </c>
      <c r="K20" s="2">
        <v>1</v>
      </c>
      <c r="L20" s="2">
        <v>11.8</v>
      </c>
      <c r="M20" s="2">
        <v>6</v>
      </c>
      <c r="N20" s="2">
        <v>0.5</v>
      </c>
      <c r="O20" s="2">
        <v>-3.4</v>
      </c>
      <c r="P20" s="2">
        <v>41</v>
      </c>
      <c r="Q20" s="2">
        <v>0.73199999999999998</v>
      </c>
      <c r="R20" s="2">
        <v>6.4</v>
      </c>
      <c r="S20" s="2">
        <v>7</v>
      </c>
      <c r="T20" s="2">
        <v>0.57099999999999995</v>
      </c>
      <c r="U20" s="2">
        <v>0.9</v>
      </c>
      <c r="V20" s="2">
        <v>5</v>
      </c>
      <c r="W20" s="2">
        <v>0.8</v>
      </c>
      <c r="X20" s="2">
        <v>5.4</v>
      </c>
      <c r="Y20" t="s">
        <v>2249</v>
      </c>
    </row>
    <row r="21" spans="1:25" ht="15" customHeight="1" x14ac:dyDescent="0.3">
      <c r="A21" s="2">
        <v>18</v>
      </c>
      <c r="B21" s="2" t="s">
        <v>628</v>
      </c>
      <c r="C21" s="2" t="s">
        <v>2495</v>
      </c>
      <c r="D21" s="2">
        <v>0</v>
      </c>
      <c r="E21" s="2">
        <v>0</v>
      </c>
      <c r="F21" s="2">
        <v>0</v>
      </c>
      <c r="G21" s="2">
        <v>9</v>
      </c>
      <c r="H21" s="2">
        <v>0.55600000000000005</v>
      </c>
      <c r="I21" s="2">
        <v>-3.1</v>
      </c>
      <c r="J21" s="2">
        <v>2</v>
      </c>
      <c r="K21" s="2">
        <v>1</v>
      </c>
      <c r="L21" s="2">
        <v>5.7</v>
      </c>
      <c r="M21" s="2">
        <v>10</v>
      </c>
      <c r="N21" s="2">
        <v>0.4</v>
      </c>
      <c r="O21" s="2">
        <v>-6.3</v>
      </c>
      <c r="P21" s="2">
        <v>33</v>
      </c>
      <c r="Q21" s="2">
        <v>0.51500000000000001</v>
      </c>
      <c r="R21" s="2">
        <v>-2</v>
      </c>
      <c r="S21" s="2">
        <v>12</v>
      </c>
      <c r="T21" s="2">
        <v>0.41699999999999998</v>
      </c>
      <c r="U21" s="2">
        <v>-4.7</v>
      </c>
      <c r="V21" s="2">
        <v>3</v>
      </c>
      <c r="W21" s="2">
        <v>0.66700000000000004</v>
      </c>
      <c r="X21" s="2">
        <v>2.1</v>
      </c>
      <c r="Y21" t="s">
        <v>2249</v>
      </c>
    </row>
    <row r="22" spans="1:25" x14ac:dyDescent="0.3">
      <c r="A22" s="2">
        <v>19</v>
      </c>
      <c r="B22" s="2" t="s">
        <v>2227</v>
      </c>
      <c r="D22" s="2">
        <v>0</v>
      </c>
      <c r="E22" s="2">
        <v>0</v>
      </c>
      <c r="F22" s="2">
        <v>0</v>
      </c>
      <c r="G22" s="2">
        <v>6</v>
      </c>
      <c r="H22" s="2">
        <v>0.16700000000000001</v>
      </c>
      <c r="I22" s="2">
        <v>-5.0999999999999996</v>
      </c>
      <c r="J22" s="2">
        <v>4</v>
      </c>
      <c r="K22" s="2">
        <v>0.75</v>
      </c>
      <c r="L22" s="2">
        <v>-0.2</v>
      </c>
      <c r="M22" s="2">
        <v>8</v>
      </c>
      <c r="N22" s="2">
        <v>0.375</v>
      </c>
      <c r="O22" s="2">
        <v>-1.5</v>
      </c>
      <c r="P22" s="2">
        <v>35</v>
      </c>
      <c r="Q22" s="2">
        <v>0.51400000000000001</v>
      </c>
      <c r="R22" s="2">
        <v>-1.4</v>
      </c>
      <c r="S22" s="2">
        <v>14</v>
      </c>
      <c r="T22" s="2">
        <v>0.5</v>
      </c>
      <c r="U22" s="2">
        <v>0.9</v>
      </c>
      <c r="V22" s="2">
        <v>2</v>
      </c>
      <c r="W22" s="2">
        <v>0.5</v>
      </c>
      <c r="X22" s="2">
        <v>4.9000000000000004</v>
      </c>
      <c r="Y22" t="s">
        <v>2249</v>
      </c>
    </row>
    <row r="23" spans="1:25" x14ac:dyDescent="0.3">
      <c r="A23" s="2">
        <v>20</v>
      </c>
      <c r="B23" s="2" t="s">
        <v>2228</v>
      </c>
      <c r="D23" s="2">
        <v>0</v>
      </c>
      <c r="E23" s="2">
        <v>0</v>
      </c>
      <c r="F23" s="2">
        <v>0</v>
      </c>
      <c r="G23" s="2">
        <v>8</v>
      </c>
      <c r="H23" s="2">
        <v>0.5</v>
      </c>
      <c r="I23" s="2">
        <v>1.2</v>
      </c>
      <c r="J23" s="2">
        <v>3</v>
      </c>
      <c r="K23" s="2">
        <v>1</v>
      </c>
      <c r="L23" s="2">
        <v>15.2</v>
      </c>
      <c r="M23" s="2">
        <v>8</v>
      </c>
      <c r="N23" s="2">
        <v>0.625</v>
      </c>
      <c r="O23" s="2">
        <v>9.1999999999999993</v>
      </c>
      <c r="P23" s="2">
        <v>41</v>
      </c>
      <c r="Q23" s="2">
        <v>0.61</v>
      </c>
      <c r="R23" s="2">
        <v>7.1</v>
      </c>
      <c r="S23" s="2">
        <v>8</v>
      </c>
      <c r="T23" s="2">
        <v>0.375</v>
      </c>
      <c r="U23" s="2">
        <v>2.6</v>
      </c>
      <c r="V23" s="2">
        <v>3</v>
      </c>
      <c r="W23" s="2">
        <v>0.33300000000000002</v>
      </c>
      <c r="X23" s="2">
        <v>2.1</v>
      </c>
      <c r="Y23" t="s">
        <v>2249</v>
      </c>
    </row>
    <row r="24" spans="1:25" x14ac:dyDescent="0.3">
      <c r="A24" s="2">
        <v>21</v>
      </c>
      <c r="B24" s="2" t="s">
        <v>2229</v>
      </c>
      <c r="D24" s="2">
        <v>0</v>
      </c>
      <c r="E24" s="2">
        <v>0</v>
      </c>
      <c r="F24" s="2">
        <v>0</v>
      </c>
      <c r="G24" s="2">
        <v>7</v>
      </c>
      <c r="H24" s="2">
        <v>0.42899999999999999</v>
      </c>
      <c r="I24" s="2">
        <v>-3.3</v>
      </c>
      <c r="J24" s="2">
        <v>4</v>
      </c>
      <c r="K24" s="2">
        <v>0.25</v>
      </c>
      <c r="L24" s="2">
        <v>-3.3</v>
      </c>
      <c r="M24" s="2">
        <v>9</v>
      </c>
      <c r="N24" s="2">
        <v>0.77800000000000002</v>
      </c>
      <c r="O24" s="2">
        <v>6.4</v>
      </c>
      <c r="P24" s="2">
        <v>33</v>
      </c>
      <c r="Q24" s="2">
        <v>0.45500000000000002</v>
      </c>
      <c r="R24" s="2">
        <v>-1.2</v>
      </c>
      <c r="S24" s="2">
        <v>13</v>
      </c>
      <c r="T24" s="2">
        <v>0.53800000000000003</v>
      </c>
      <c r="U24" s="2">
        <v>5</v>
      </c>
      <c r="V24" s="2">
        <v>3</v>
      </c>
      <c r="W24" s="2">
        <v>0.33300000000000002</v>
      </c>
      <c r="X24" s="2">
        <v>4.2</v>
      </c>
      <c r="Y24" t="s">
        <v>2249</v>
      </c>
    </row>
    <row r="25" spans="1:25" x14ac:dyDescent="0.3">
      <c r="A25" s="2">
        <v>22</v>
      </c>
      <c r="B25" s="2" t="s">
        <v>2143</v>
      </c>
      <c r="D25" s="2">
        <v>0</v>
      </c>
      <c r="E25" s="2">
        <v>0</v>
      </c>
      <c r="F25" s="2">
        <v>0</v>
      </c>
      <c r="G25" s="2">
        <v>8</v>
      </c>
      <c r="H25" s="2">
        <v>0.125</v>
      </c>
      <c r="I25" s="2">
        <v>-9.3000000000000007</v>
      </c>
      <c r="J25" s="2">
        <v>3</v>
      </c>
      <c r="K25" s="2">
        <v>0</v>
      </c>
      <c r="L25" s="2">
        <v>-14.7</v>
      </c>
      <c r="M25" s="2">
        <v>9</v>
      </c>
      <c r="N25" s="2">
        <v>0.44400000000000001</v>
      </c>
      <c r="O25" s="2">
        <v>-3.7</v>
      </c>
      <c r="P25" s="2">
        <v>39</v>
      </c>
      <c r="Q25" s="2">
        <v>0.48699999999999999</v>
      </c>
      <c r="R25" s="2">
        <v>-2.6</v>
      </c>
      <c r="S25" s="2">
        <v>4</v>
      </c>
      <c r="T25" s="2">
        <v>0.25</v>
      </c>
      <c r="U25" s="2">
        <v>-2</v>
      </c>
      <c r="V25" s="2">
        <v>6</v>
      </c>
      <c r="W25" s="2">
        <v>0.5</v>
      </c>
      <c r="X25" s="2">
        <v>-0.1</v>
      </c>
      <c r="Y25" t="s">
        <v>2249</v>
      </c>
    </row>
    <row r="26" spans="1:25" x14ac:dyDescent="0.3">
      <c r="A26" s="2">
        <v>23</v>
      </c>
      <c r="B26" s="2" t="s">
        <v>2230</v>
      </c>
      <c r="C26" s="2" t="s">
        <v>2496</v>
      </c>
      <c r="D26" s="2">
        <v>0</v>
      </c>
      <c r="E26" s="2">
        <v>0</v>
      </c>
      <c r="F26" s="2">
        <v>0</v>
      </c>
      <c r="G26" s="2">
        <v>7</v>
      </c>
      <c r="H26" s="2">
        <v>0.85699999999999998</v>
      </c>
      <c r="I26" s="2">
        <v>8.3000000000000007</v>
      </c>
      <c r="J26" s="2">
        <v>3</v>
      </c>
      <c r="K26" s="2">
        <v>0.33300000000000002</v>
      </c>
      <c r="L26" s="2">
        <v>9.3000000000000007</v>
      </c>
      <c r="M26" s="2">
        <v>7</v>
      </c>
      <c r="N26" s="2">
        <v>0.85699999999999998</v>
      </c>
      <c r="O26" s="2">
        <v>7.4</v>
      </c>
      <c r="P26" s="2">
        <v>35</v>
      </c>
      <c r="Q26" s="2">
        <v>0.629</v>
      </c>
      <c r="R26" s="2">
        <v>7.9</v>
      </c>
      <c r="S26" s="2">
        <v>10</v>
      </c>
      <c r="T26" s="2">
        <v>0.6</v>
      </c>
      <c r="U26" s="2">
        <v>2.7</v>
      </c>
      <c r="V26" s="2">
        <v>5</v>
      </c>
      <c r="W26" s="2">
        <v>0.8</v>
      </c>
      <c r="X26" s="2">
        <v>5.7</v>
      </c>
      <c r="Y26" t="s">
        <v>2249</v>
      </c>
    </row>
    <row r="27" spans="1:25" x14ac:dyDescent="0.3">
      <c r="A27" s="2">
        <v>24</v>
      </c>
      <c r="B27" s="2" t="s">
        <v>2231</v>
      </c>
      <c r="D27" s="2">
        <v>0</v>
      </c>
      <c r="E27" s="2">
        <v>0</v>
      </c>
      <c r="F27" s="2">
        <v>0</v>
      </c>
      <c r="G27" s="2">
        <v>8</v>
      </c>
      <c r="H27" s="2">
        <v>0.375</v>
      </c>
      <c r="I27" s="2">
        <v>-6.5</v>
      </c>
      <c r="J27" s="2">
        <v>2</v>
      </c>
      <c r="K27" s="2">
        <v>1</v>
      </c>
      <c r="L27" s="2">
        <v>7.7</v>
      </c>
      <c r="M27" s="2">
        <v>6</v>
      </c>
      <c r="N27" s="2">
        <v>0.33300000000000002</v>
      </c>
      <c r="O27" s="2">
        <v>-2.1</v>
      </c>
      <c r="P27" s="2">
        <v>38</v>
      </c>
      <c r="Q27" s="2">
        <v>0.55300000000000005</v>
      </c>
      <c r="R27" s="2">
        <v>6.9</v>
      </c>
      <c r="S27" s="2">
        <v>12</v>
      </c>
      <c r="T27" s="2">
        <v>0.5</v>
      </c>
      <c r="U27" s="2">
        <v>0.1</v>
      </c>
      <c r="V27" s="2">
        <v>3</v>
      </c>
      <c r="W27" s="2">
        <v>1</v>
      </c>
      <c r="X27" s="2">
        <v>6.1</v>
      </c>
      <c r="Y27" t="s">
        <v>2249</v>
      </c>
    </row>
    <row r="28" spans="1:25" x14ac:dyDescent="0.3">
      <c r="A28" s="2">
        <v>25</v>
      </c>
      <c r="B28" s="2" t="s">
        <v>2232</v>
      </c>
      <c r="D28" s="2">
        <v>0</v>
      </c>
      <c r="E28" s="2">
        <v>0</v>
      </c>
      <c r="F28" s="2">
        <v>0</v>
      </c>
      <c r="G28" s="2">
        <v>9</v>
      </c>
      <c r="H28" s="2">
        <v>0.55600000000000005</v>
      </c>
      <c r="I28" s="2">
        <v>8.9</v>
      </c>
      <c r="J28" s="2">
        <v>3</v>
      </c>
      <c r="K28" s="2">
        <v>0.66700000000000004</v>
      </c>
      <c r="L28" s="2">
        <v>13.2</v>
      </c>
      <c r="M28" s="2">
        <v>9</v>
      </c>
      <c r="N28" s="2">
        <v>0.222</v>
      </c>
      <c r="O28" s="2">
        <v>-4.0999999999999996</v>
      </c>
      <c r="P28" s="2">
        <v>35</v>
      </c>
      <c r="Q28" s="2">
        <v>0.42899999999999999</v>
      </c>
      <c r="R28" s="2">
        <v>4.5999999999999996</v>
      </c>
      <c r="S28" s="2">
        <v>8</v>
      </c>
      <c r="T28" s="2">
        <v>0.75</v>
      </c>
      <c r="U28" s="2">
        <v>16.100000000000001</v>
      </c>
      <c r="V28" s="2">
        <v>5</v>
      </c>
      <c r="W28" s="2">
        <v>0.2</v>
      </c>
      <c r="X28" s="2">
        <v>0.8</v>
      </c>
      <c r="Y28" t="s">
        <v>2249</v>
      </c>
    </row>
    <row r="29" spans="1:25" x14ac:dyDescent="0.3">
      <c r="A29" s="2">
        <v>26</v>
      </c>
      <c r="B29" s="2" t="s">
        <v>2233</v>
      </c>
      <c r="C29" s="2" t="s">
        <v>2497</v>
      </c>
      <c r="D29" s="2">
        <v>0</v>
      </c>
      <c r="E29" s="2">
        <v>0</v>
      </c>
      <c r="F29" s="2">
        <v>0</v>
      </c>
      <c r="G29" s="2">
        <v>6</v>
      </c>
      <c r="H29" s="2">
        <v>0.5</v>
      </c>
      <c r="I29" s="2">
        <v>6.6</v>
      </c>
      <c r="J29" s="2">
        <v>5</v>
      </c>
      <c r="K29" s="2">
        <v>0.6</v>
      </c>
      <c r="L29" s="2">
        <v>5.4</v>
      </c>
      <c r="M29" s="2">
        <v>7</v>
      </c>
      <c r="N29" s="2">
        <v>0.85699999999999998</v>
      </c>
      <c r="O29" s="2">
        <v>12</v>
      </c>
      <c r="P29" s="2">
        <v>32</v>
      </c>
      <c r="Q29" s="2">
        <v>0.65600000000000003</v>
      </c>
      <c r="R29" s="2">
        <v>9.1</v>
      </c>
      <c r="S29" s="2">
        <v>13</v>
      </c>
      <c r="T29" s="2">
        <v>0.46200000000000002</v>
      </c>
      <c r="U29" s="2">
        <v>6</v>
      </c>
      <c r="V29" s="2">
        <v>4</v>
      </c>
      <c r="W29" s="2">
        <v>0.25</v>
      </c>
      <c r="X29" s="2">
        <v>-3.5</v>
      </c>
      <c r="Y29" t="s">
        <v>2249</v>
      </c>
    </row>
    <row r="30" spans="1:25" x14ac:dyDescent="0.3">
      <c r="A30" s="2">
        <v>27</v>
      </c>
      <c r="B30" s="2" t="s">
        <v>2234</v>
      </c>
      <c r="C30" s="2" t="s">
        <v>2498</v>
      </c>
      <c r="D30" s="2">
        <v>0</v>
      </c>
      <c r="E30" s="2">
        <v>0</v>
      </c>
      <c r="F30" s="2">
        <v>0</v>
      </c>
      <c r="G30" s="2">
        <v>8</v>
      </c>
      <c r="H30" s="2">
        <v>0.125</v>
      </c>
      <c r="I30" s="2">
        <v>-23.1</v>
      </c>
      <c r="J30" s="2">
        <v>3</v>
      </c>
      <c r="K30" s="2">
        <v>0</v>
      </c>
      <c r="L30" s="2">
        <v>-21.6</v>
      </c>
      <c r="M30" s="2">
        <v>7</v>
      </c>
      <c r="N30" s="2">
        <v>0.28599999999999998</v>
      </c>
      <c r="O30" s="2">
        <v>-12.5</v>
      </c>
      <c r="P30" s="2">
        <v>35</v>
      </c>
      <c r="Q30" s="2">
        <v>0.314</v>
      </c>
      <c r="R30" s="2">
        <v>-11.5</v>
      </c>
      <c r="S30" s="2">
        <v>10</v>
      </c>
      <c r="T30" s="2">
        <v>0.2</v>
      </c>
      <c r="U30" s="2">
        <v>-20.7</v>
      </c>
      <c r="V30" s="2">
        <v>5</v>
      </c>
      <c r="W30" s="2">
        <v>0.4</v>
      </c>
      <c r="X30" s="2">
        <v>-13.7</v>
      </c>
      <c r="Y30" t="s">
        <v>2249</v>
      </c>
    </row>
    <row r="31" spans="1:25" x14ac:dyDescent="0.3">
      <c r="A31" s="2">
        <v>28</v>
      </c>
      <c r="B31" s="2" t="s">
        <v>2235</v>
      </c>
      <c r="D31" s="2">
        <v>0</v>
      </c>
      <c r="E31" s="2">
        <v>0</v>
      </c>
      <c r="F31" s="2">
        <v>0</v>
      </c>
      <c r="G31" s="2">
        <v>10</v>
      </c>
      <c r="H31" s="2">
        <v>0.4</v>
      </c>
      <c r="I31" s="2">
        <v>-0.7</v>
      </c>
      <c r="J31" s="2">
        <v>0</v>
      </c>
      <c r="K31" s="2">
        <v>0</v>
      </c>
      <c r="L31" s="2">
        <v>0</v>
      </c>
      <c r="M31" s="2">
        <v>8</v>
      </c>
      <c r="N31" s="2">
        <v>0.625</v>
      </c>
      <c r="O31" s="2">
        <v>5.0999999999999996</v>
      </c>
      <c r="P31" s="2">
        <v>39</v>
      </c>
      <c r="Q31" s="2">
        <v>0.436</v>
      </c>
      <c r="R31" s="2">
        <v>2</v>
      </c>
      <c r="S31" s="2">
        <v>7</v>
      </c>
      <c r="T31" s="2">
        <v>0.57099999999999995</v>
      </c>
      <c r="U31" s="2">
        <v>10.5</v>
      </c>
      <c r="V31" s="2">
        <v>5</v>
      </c>
      <c r="W31" s="2">
        <v>0.6</v>
      </c>
      <c r="X31" s="2">
        <v>0.3</v>
      </c>
      <c r="Y31" t="s">
        <v>2249</v>
      </c>
    </row>
    <row r="32" spans="1:25" x14ac:dyDescent="0.3">
      <c r="A32" s="2">
        <v>29</v>
      </c>
      <c r="B32" s="2" t="s">
        <v>682</v>
      </c>
      <c r="D32" s="2">
        <v>0</v>
      </c>
      <c r="E32" s="2">
        <v>0</v>
      </c>
      <c r="F32" s="2">
        <v>0</v>
      </c>
      <c r="G32" s="2">
        <v>10</v>
      </c>
      <c r="H32" s="2">
        <v>0.3</v>
      </c>
      <c r="I32" s="2">
        <v>3.2</v>
      </c>
      <c r="J32" s="2">
        <v>3</v>
      </c>
      <c r="K32" s="2">
        <v>0.33300000000000002</v>
      </c>
      <c r="L32" s="2">
        <v>-2.2999999999999998</v>
      </c>
      <c r="M32" s="2">
        <v>10</v>
      </c>
      <c r="N32" s="2">
        <v>0.7</v>
      </c>
      <c r="O32" s="2">
        <v>6.4</v>
      </c>
      <c r="P32" s="2">
        <v>31</v>
      </c>
      <c r="Q32" s="2">
        <v>0.41899999999999998</v>
      </c>
      <c r="R32" s="2">
        <v>1.3</v>
      </c>
      <c r="S32" s="2">
        <v>10</v>
      </c>
      <c r="T32" s="2">
        <v>0.5</v>
      </c>
      <c r="U32" s="2">
        <v>1.4</v>
      </c>
      <c r="V32" s="2">
        <v>5</v>
      </c>
      <c r="W32" s="2">
        <v>0.8</v>
      </c>
      <c r="X32" s="2">
        <v>7.1</v>
      </c>
      <c r="Y32" t="s">
        <v>2249</v>
      </c>
    </row>
    <row r="33" spans="1:25" x14ac:dyDescent="0.3">
      <c r="A33" s="2">
        <v>30</v>
      </c>
      <c r="B33" s="2" t="s">
        <v>681</v>
      </c>
      <c r="D33" s="2">
        <v>1</v>
      </c>
      <c r="E33" s="2">
        <v>0</v>
      </c>
      <c r="F33" s="2">
        <v>-0.1</v>
      </c>
      <c r="G33" s="2">
        <v>8</v>
      </c>
      <c r="H33" s="2">
        <v>0.625</v>
      </c>
      <c r="I33" s="2">
        <v>5.4</v>
      </c>
      <c r="J33" s="2">
        <v>4</v>
      </c>
      <c r="K33" s="2">
        <v>0.5</v>
      </c>
      <c r="L33" s="2">
        <v>7.5</v>
      </c>
      <c r="M33" s="2">
        <v>9</v>
      </c>
      <c r="N33" s="2">
        <v>0.55600000000000005</v>
      </c>
      <c r="O33" s="2">
        <v>-2.1</v>
      </c>
      <c r="P33" s="2">
        <v>30</v>
      </c>
      <c r="Q33" s="2">
        <v>0.433</v>
      </c>
      <c r="R33" s="2">
        <v>-2.9</v>
      </c>
      <c r="S33" s="2">
        <v>13</v>
      </c>
      <c r="T33" s="2">
        <v>0.38500000000000001</v>
      </c>
      <c r="U33" s="2">
        <v>-2.8</v>
      </c>
      <c r="V33" s="2">
        <v>4</v>
      </c>
      <c r="W33" s="2">
        <v>0.5</v>
      </c>
      <c r="X33" s="2">
        <v>-4.8</v>
      </c>
      <c r="Y33" t="s">
        <v>2249</v>
      </c>
    </row>
    <row r="40" spans="1:25" x14ac:dyDescent="0.3">
      <c r="A40" s="2">
        <v>1</v>
      </c>
      <c r="B40" s="2" t="s">
        <v>2216</v>
      </c>
      <c r="D40" s="2">
        <v>0</v>
      </c>
      <c r="E40" s="2">
        <v>0</v>
      </c>
      <c r="F40" s="2">
        <v>0</v>
      </c>
      <c r="G40" s="2">
        <v>8</v>
      </c>
      <c r="H40" s="2">
        <v>0.25</v>
      </c>
      <c r="I40" s="2">
        <v>-10.3</v>
      </c>
      <c r="J40" s="2">
        <v>2</v>
      </c>
      <c r="K40" s="2">
        <v>0</v>
      </c>
      <c r="L40" s="2">
        <v>-8.6</v>
      </c>
      <c r="M40" s="2">
        <v>9</v>
      </c>
      <c r="N40" s="2">
        <v>0.222</v>
      </c>
      <c r="O40" s="2">
        <v>-9.9</v>
      </c>
      <c r="P40" s="2">
        <v>37</v>
      </c>
      <c r="Q40" s="2">
        <v>0.622</v>
      </c>
      <c r="R40" s="2">
        <v>-0.6</v>
      </c>
      <c r="S40" s="2">
        <v>10</v>
      </c>
      <c r="T40" s="2">
        <v>0.5</v>
      </c>
      <c r="U40" s="2">
        <v>-3.5</v>
      </c>
      <c r="V40" s="2">
        <v>3</v>
      </c>
      <c r="W40" s="2">
        <v>0.66700000000000004</v>
      </c>
      <c r="X40" s="2">
        <v>2.2999999999999998</v>
      </c>
    </row>
    <row r="41" spans="1:25" x14ac:dyDescent="0.3">
      <c r="A41" s="2">
        <v>2</v>
      </c>
      <c r="B41" s="2" t="s">
        <v>2167</v>
      </c>
      <c r="C41" s="2" t="s">
        <v>2266</v>
      </c>
      <c r="D41" s="2">
        <v>0</v>
      </c>
      <c r="E41" s="2">
        <v>0</v>
      </c>
      <c r="F41" s="2">
        <v>0</v>
      </c>
      <c r="G41" s="2">
        <v>9</v>
      </c>
      <c r="H41" s="2">
        <v>0.77800000000000002</v>
      </c>
      <c r="I41" s="2">
        <v>16.100000000000001</v>
      </c>
      <c r="J41" s="2">
        <v>1</v>
      </c>
      <c r="K41" s="2">
        <v>1</v>
      </c>
      <c r="L41" s="2">
        <v>11.8</v>
      </c>
      <c r="M41" s="2">
        <v>8</v>
      </c>
      <c r="N41" s="2">
        <v>0.75</v>
      </c>
      <c r="O41" s="2">
        <v>13</v>
      </c>
      <c r="P41" s="2">
        <v>37</v>
      </c>
      <c r="Q41" s="2">
        <v>0.70299999999999996</v>
      </c>
      <c r="R41" s="2">
        <v>10.6</v>
      </c>
      <c r="S41" s="2">
        <v>10</v>
      </c>
      <c r="T41" s="2">
        <v>0.4</v>
      </c>
      <c r="U41" s="2">
        <v>3.3</v>
      </c>
      <c r="V41" s="2">
        <v>4</v>
      </c>
      <c r="W41" s="2">
        <v>0.75</v>
      </c>
      <c r="X41" s="2">
        <v>15.6</v>
      </c>
    </row>
    <row r="42" spans="1:25" ht="9" customHeight="1" x14ac:dyDescent="0.3">
      <c r="A42" s="2">
        <v>3</v>
      </c>
      <c r="B42" s="2" t="s">
        <v>2217</v>
      </c>
      <c r="D42" s="2">
        <v>0</v>
      </c>
      <c r="E42" s="2">
        <v>0</v>
      </c>
      <c r="F42" s="2">
        <v>0</v>
      </c>
      <c r="G42" s="2">
        <v>9</v>
      </c>
      <c r="H42" s="2">
        <v>0.55600000000000005</v>
      </c>
      <c r="I42" s="2">
        <v>0.3</v>
      </c>
      <c r="J42" s="2">
        <v>3</v>
      </c>
      <c r="K42" s="2">
        <v>0.33300000000000002</v>
      </c>
      <c r="L42" s="2">
        <v>1.2</v>
      </c>
      <c r="M42" s="2">
        <v>11</v>
      </c>
      <c r="N42" s="2">
        <v>0.63600000000000001</v>
      </c>
      <c r="O42" s="2">
        <v>0.6</v>
      </c>
      <c r="P42" s="2">
        <v>31</v>
      </c>
      <c r="Q42" s="2">
        <v>0.54800000000000004</v>
      </c>
      <c r="R42" s="2">
        <v>2.8</v>
      </c>
      <c r="S42" s="2">
        <v>11</v>
      </c>
      <c r="T42" s="2">
        <v>0.72699999999999998</v>
      </c>
      <c r="U42" s="2">
        <v>13.8</v>
      </c>
      <c r="V42" s="2">
        <v>4</v>
      </c>
      <c r="W42" s="2">
        <v>0.25</v>
      </c>
      <c r="X42" s="2">
        <v>-18</v>
      </c>
    </row>
    <row r="43" spans="1:25" x14ac:dyDescent="0.3">
      <c r="A43" s="2">
        <v>4</v>
      </c>
      <c r="B43" s="2" t="s">
        <v>2218</v>
      </c>
      <c r="D43" s="2">
        <v>0</v>
      </c>
      <c r="E43" s="2">
        <v>0</v>
      </c>
      <c r="F43" s="2">
        <v>0</v>
      </c>
      <c r="G43" s="2">
        <v>8</v>
      </c>
      <c r="H43" s="2">
        <v>0.25</v>
      </c>
      <c r="I43" s="2">
        <v>-15.5</v>
      </c>
      <c r="J43" s="2">
        <v>3</v>
      </c>
      <c r="K43" s="2">
        <v>0.33300000000000002</v>
      </c>
      <c r="L43" s="2">
        <v>-9.6999999999999993</v>
      </c>
      <c r="M43" s="2">
        <v>11</v>
      </c>
      <c r="N43" s="2">
        <v>0.36399999999999999</v>
      </c>
      <c r="O43" s="2">
        <v>-10.199999999999999</v>
      </c>
      <c r="P43" s="2">
        <v>38</v>
      </c>
      <c r="Q43" s="2">
        <v>0.23699999999999999</v>
      </c>
      <c r="R43" s="2">
        <v>-15.6</v>
      </c>
      <c r="S43" s="2">
        <v>8</v>
      </c>
      <c r="T43" s="2">
        <v>0.375</v>
      </c>
      <c r="U43" s="2">
        <v>-15.6</v>
      </c>
      <c r="V43" s="2">
        <v>3</v>
      </c>
      <c r="W43" s="2">
        <v>1</v>
      </c>
      <c r="X43" s="2">
        <v>7.4</v>
      </c>
    </row>
    <row r="44" spans="1:25" x14ac:dyDescent="0.3">
      <c r="A44" s="2">
        <v>5</v>
      </c>
      <c r="B44" s="2" t="s">
        <v>2219</v>
      </c>
      <c r="C44" s="2" t="s">
        <v>2347</v>
      </c>
      <c r="D44" s="2">
        <v>0</v>
      </c>
      <c r="E44" s="2">
        <v>0</v>
      </c>
      <c r="F44" s="2">
        <v>0</v>
      </c>
      <c r="G44" s="2">
        <v>9</v>
      </c>
      <c r="H44" s="2">
        <v>0.44400000000000001</v>
      </c>
      <c r="I44" s="2">
        <v>-6.9</v>
      </c>
      <c r="J44" s="2">
        <v>3</v>
      </c>
      <c r="K44" s="2">
        <v>0.33300000000000002</v>
      </c>
      <c r="L44" s="2">
        <v>6.6</v>
      </c>
      <c r="M44" s="2">
        <v>9</v>
      </c>
      <c r="N44" s="2">
        <v>0.222</v>
      </c>
      <c r="O44" s="2">
        <v>-9.4</v>
      </c>
      <c r="P44" s="2">
        <v>30</v>
      </c>
      <c r="Q44" s="2">
        <v>0.433</v>
      </c>
      <c r="R44" s="2">
        <v>-0.1</v>
      </c>
      <c r="S44" s="2">
        <v>11</v>
      </c>
      <c r="T44" s="2">
        <v>0.63600000000000001</v>
      </c>
      <c r="U44" s="2">
        <v>2.8</v>
      </c>
      <c r="V44" s="2">
        <v>5</v>
      </c>
      <c r="W44" s="2">
        <v>0.8</v>
      </c>
      <c r="X44" s="2">
        <v>10.199999999999999</v>
      </c>
    </row>
    <row r="45" spans="1:25" x14ac:dyDescent="0.3">
      <c r="A45" s="2">
        <v>6</v>
      </c>
      <c r="B45" s="2" t="s">
        <v>2220</v>
      </c>
      <c r="C45" s="2" t="s">
        <v>2267</v>
      </c>
      <c r="D45" s="2">
        <v>0</v>
      </c>
      <c r="E45" s="2">
        <v>0</v>
      </c>
      <c r="F45" s="2">
        <v>0</v>
      </c>
      <c r="G45" s="2">
        <v>7</v>
      </c>
      <c r="H45" s="2">
        <v>0.57099999999999995</v>
      </c>
      <c r="I45" s="2">
        <v>5.0999999999999996</v>
      </c>
      <c r="J45" s="2">
        <v>4</v>
      </c>
      <c r="K45" s="2">
        <v>0.75</v>
      </c>
      <c r="L45" s="2">
        <v>12.2</v>
      </c>
      <c r="M45" s="2">
        <v>9</v>
      </c>
      <c r="N45" s="2">
        <v>0.77800000000000002</v>
      </c>
      <c r="O45" s="2">
        <v>21.6</v>
      </c>
      <c r="P45" s="2">
        <v>38</v>
      </c>
      <c r="Q45" s="2">
        <v>0.65800000000000003</v>
      </c>
      <c r="R45" s="2">
        <v>9.8000000000000007</v>
      </c>
      <c r="S45" s="2">
        <v>11</v>
      </c>
      <c r="T45" s="2">
        <v>0.45500000000000002</v>
      </c>
      <c r="U45" s="2">
        <v>6.7</v>
      </c>
      <c r="V45" s="2">
        <v>2</v>
      </c>
      <c r="W45" s="2">
        <v>0</v>
      </c>
      <c r="X45" s="2">
        <v>-4.7</v>
      </c>
    </row>
    <row r="46" spans="1:25" x14ac:dyDescent="0.3">
      <c r="A46" s="2">
        <v>7</v>
      </c>
      <c r="B46" s="2" t="s">
        <v>2221</v>
      </c>
      <c r="C46" s="2" t="s">
        <v>2265</v>
      </c>
      <c r="D46" s="2">
        <v>0</v>
      </c>
      <c r="E46" s="2">
        <v>0</v>
      </c>
      <c r="F46" s="2">
        <v>0</v>
      </c>
      <c r="G46" s="2">
        <v>8</v>
      </c>
      <c r="H46" s="2">
        <v>0.25</v>
      </c>
      <c r="I46" s="2">
        <v>-1.4</v>
      </c>
      <c r="J46" s="2">
        <v>3</v>
      </c>
      <c r="K46" s="2">
        <v>0</v>
      </c>
      <c r="L46" s="2">
        <v>-8.1</v>
      </c>
      <c r="M46" s="2">
        <v>7</v>
      </c>
      <c r="N46" s="2">
        <v>0.57099999999999995</v>
      </c>
      <c r="O46" s="2">
        <v>8.3000000000000007</v>
      </c>
      <c r="P46" s="2">
        <v>35</v>
      </c>
      <c r="Q46" s="2">
        <v>0.629</v>
      </c>
      <c r="R46" s="2">
        <v>8.1999999999999993</v>
      </c>
      <c r="S46" s="2">
        <v>14</v>
      </c>
      <c r="T46" s="2">
        <v>0.35699999999999998</v>
      </c>
      <c r="U46" s="2">
        <v>4.0999999999999996</v>
      </c>
      <c r="V46" s="2">
        <v>2</v>
      </c>
      <c r="W46" s="2">
        <v>0.5</v>
      </c>
      <c r="X46" s="2">
        <v>19.899999999999999</v>
      </c>
    </row>
    <row r="47" spans="1:25" x14ac:dyDescent="0.3">
      <c r="A47" s="2">
        <v>8</v>
      </c>
      <c r="B47" s="2" t="s">
        <v>2223</v>
      </c>
      <c r="D47" s="2">
        <v>0</v>
      </c>
      <c r="E47" s="2">
        <v>0</v>
      </c>
      <c r="F47" s="2">
        <v>0</v>
      </c>
      <c r="G47" s="2">
        <v>8</v>
      </c>
      <c r="H47" s="2">
        <v>0.5</v>
      </c>
      <c r="I47" s="2">
        <v>3.2</v>
      </c>
      <c r="J47" s="2">
        <v>1</v>
      </c>
      <c r="K47" s="2">
        <v>1</v>
      </c>
      <c r="L47" s="2">
        <v>15.9</v>
      </c>
      <c r="M47" s="2">
        <v>6</v>
      </c>
      <c r="N47" s="2">
        <v>0.83299999999999996</v>
      </c>
      <c r="O47" s="2">
        <v>18.100000000000001</v>
      </c>
      <c r="P47" s="2">
        <v>41</v>
      </c>
      <c r="Q47" s="2">
        <v>0.63400000000000001</v>
      </c>
      <c r="R47" s="2">
        <v>8.8000000000000007</v>
      </c>
      <c r="S47" s="2">
        <v>9</v>
      </c>
      <c r="T47" s="2">
        <v>0.77800000000000002</v>
      </c>
      <c r="U47" s="2">
        <v>16.399999999999999</v>
      </c>
      <c r="V47" s="2">
        <v>4</v>
      </c>
      <c r="W47" s="2">
        <v>0.75</v>
      </c>
      <c r="X47" s="2">
        <v>7.2</v>
      </c>
    </row>
    <row r="48" spans="1:25" x14ac:dyDescent="0.3">
      <c r="A48" s="2">
        <v>9</v>
      </c>
      <c r="B48" s="2" t="s">
        <v>2224</v>
      </c>
      <c r="D48" s="2">
        <v>0</v>
      </c>
      <c r="E48" s="2">
        <v>0</v>
      </c>
      <c r="F48" s="2">
        <v>0</v>
      </c>
      <c r="G48" s="2">
        <v>10</v>
      </c>
      <c r="H48" s="2">
        <v>0.3</v>
      </c>
      <c r="I48" s="2">
        <v>-6.7</v>
      </c>
      <c r="J48" s="2">
        <v>3</v>
      </c>
      <c r="K48" s="2">
        <v>0</v>
      </c>
      <c r="L48" s="2">
        <v>-10.9</v>
      </c>
      <c r="M48" s="2">
        <v>11</v>
      </c>
      <c r="N48" s="2">
        <v>0</v>
      </c>
      <c r="O48" s="2">
        <v>-18.100000000000001</v>
      </c>
      <c r="P48" s="2">
        <v>32</v>
      </c>
      <c r="Q48" s="2">
        <v>0.25</v>
      </c>
      <c r="R48" s="2">
        <v>-10.7</v>
      </c>
      <c r="S48" s="2">
        <v>9</v>
      </c>
      <c r="T48" s="2">
        <v>0.33300000000000002</v>
      </c>
      <c r="U48" s="2">
        <v>-10</v>
      </c>
      <c r="V48" s="2">
        <v>5</v>
      </c>
      <c r="W48" s="2">
        <v>0.4</v>
      </c>
      <c r="X48" s="2">
        <v>-6.8</v>
      </c>
    </row>
    <row r="49" spans="1:24" x14ac:dyDescent="0.3">
      <c r="A49" s="2">
        <v>10</v>
      </c>
      <c r="B49" s="2" t="s">
        <v>2225</v>
      </c>
      <c r="C49" s="2" t="s">
        <v>2490</v>
      </c>
      <c r="D49" s="2">
        <v>0</v>
      </c>
      <c r="E49" s="2">
        <v>0</v>
      </c>
      <c r="F49" s="2">
        <v>0</v>
      </c>
      <c r="G49" s="2">
        <v>10</v>
      </c>
      <c r="H49" s="2">
        <v>0.4</v>
      </c>
      <c r="I49" s="2">
        <v>-8.6999999999999993</v>
      </c>
      <c r="J49" s="2">
        <v>4</v>
      </c>
      <c r="K49" s="2">
        <v>0.75</v>
      </c>
      <c r="L49" s="2">
        <v>8.8000000000000007</v>
      </c>
      <c r="M49" s="2">
        <v>10</v>
      </c>
      <c r="N49" s="2">
        <v>0.4</v>
      </c>
      <c r="O49" s="2">
        <v>-4.8</v>
      </c>
      <c r="P49" s="2">
        <v>28</v>
      </c>
      <c r="Q49" s="2">
        <v>0.53600000000000003</v>
      </c>
      <c r="R49" s="2">
        <v>-1</v>
      </c>
      <c r="S49" s="2">
        <v>13</v>
      </c>
      <c r="T49" s="2">
        <v>0.53800000000000003</v>
      </c>
      <c r="U49" s="2">
        <v>-2.6</v>
      </c>
      <c r="V49" s="2">
        <v>4</v>
      </c>
      <c r="W49" s="2">
        <v>0.75</v>
      </c>
      <c r="X49" s="2">
        <v>3.1</v>
      </c>
    </row>
    <row r="50" spans="1:24" x14ac:dyDescent="0.3">
      <c r="A50" s="2">
        <v>11</v>
      </c>
      <c r="B50" s="2" t="s">
        <v>753</v>
      </c>
      <c r="C50" s="2" t="s">
        <v>2491</v>
      </c>
      <c r="D50" s="2">
        <v>0</v>
      </c>
      <c r="E50" s="2">
        <v>0</v>
      </c>
      <c r="F50" s="2">
        <v>0</v>
      </c>
      <c r="G50" s="2">
        <v>8</v>
      </c>
      <c r="H50" s="2">
        <v>0</v>
      </c>
      <c r="I50" s="2">
        <v>-22.5</v>
      </c>
      <c r="J50" s="2">
        <v>3</v>
      </c>
      <c r="K50" s="2">
        <v>0.66700000000000004</v>
      </c>
      <c r="L50" s="2">
        <v>1.3</v>
      </c>
      <c r="M50" s="2">
        <v>9</v>
      </c>
      <c r="N50" s="2">
        <v>0.33300000000000002</v>
      </c>
      <c r="O50" s="2">
        <v>-14.9</v>
      </c>
      <c r="P50" s="2">
        <v>34</v>
      </c>
      <c r="Q50" s="2">
        <v>0.17599999999999999</v>
      </c>
      <c r="R50" s="2">
        <v>-16.5</v>
      </c>
      <c r="S50" s="2">
        <v>10</v>
      </c>
      <c r="T50" s="2">
        <v>0.3</v>
      </c>
      <c r="U50" s="2">
        <v>-10.8</v>
      </c>
      <c r="V50" s="2">
        <v>4</v>
      </c>
      <c r="W50" s="2">
        <v>0.5</v>
      </c>
      <c r="X50" s="2">
        <v>-7.4</v>
      </c>
    </row>
    <row r="51" spans="1:24" x14ac:dyDescent="0.3">
      <c r="A51" s="2">
        <v>12</v>
      </c>
      <c r="B51" s="2" t="s">
        <v>696</v>
      </c>
      <c r="D51" s="2">
        <v>0</v>
      </c>
      <c r="E51" s="2">
        <v>0</v>
      </c>
      <c r="F51" s="2">
        <v>0</v>
      </c>
      <c r="G51" s="2">
        <v>9</v>
      </c>
      <c r="H51" s="2">
        <v>0.55600000000000005</v>
      </c>
      <c r="I51" s="2">
        <v>-2.2999999999999998</v>
      </c>
      <c r="J51" s="2">
        <v>4</v>
      </c>
      <c r="K51" s="2">
        <v>0.5</v>
      </c>
      <c r="L51" s="2">
        <v>-0.7</v>
      </c>
      <c r="M51" s="2">
        <v>11</v>
      </c>
      <c r="N51" s="2">
        <v>0.182</v>
      </c>
      <c r="O51" s="2">
        <v>-9.9</v>
      </c>
      <c r="P51" s="2">
        <v>30</v>
      </c>
      <c r="Q51" s="2">
        <v>0.433</v>
      </c>
      <c r="R51" s="2">
        <v>-4.7</v>
      </c>
      <c r="S51" s="2">
        <v>10</v>
      </c>
      <c r="T51" s="2">
        <v>0.7</v>
      </c>
      <c r="U51" s="2">
        <v>-0.8</v>
      </c>
      <c r="V51" s="2">
        <v>5</v>
      </c>
      <c r="W51" s="2">
        <v>0.4</v>
      </c>
      <c r="X51" s="2">
        <v>0.3</v>
      </c>
    </row>
    <row r="52" spans="1:24" x14ac:dyDescent="0.3">
      <c r="A52" s="2">
        <v>13</v>
      </c>
      <c r="B52" s="2" t="s">
        <v>893</v>
      </c>
      <c r="C52" s="2" t="s">
        <v>2492</v>
      </c>
      <c r="D52" s="2">
        <v>0</v>
      </c>
      <c r="E52" s="2">
        <v>0</v>
      </c>
      <c r="F52" s="2">
        <v>0</v>
      </c>
      <c r="G52" s="2">
        <v>9</v>
      </c>
      <c r="H52" s="2">
        <v>0.111</v>
      </c>
      <c r="I52" s="2">
        <v>-16.8</v>
      </c>
      <c r="J52" s="2">
        <v>3</v>
      </c>
      <c r="K52" s="2">
        <v>0.66700000000000004</v>
      </c>
      <c r="L52" s="2">
        <v>-0.3</v>
      </c>
      <c r="M52" s="2">
        <v>11</v>
      </c>
      <c r="N52" s="2">
        <v>0.72699999999999998</v>
      </c>
      <c r="O52" s="2">
        <v>2.7</v>
      </c>
      <c r="P52" s="2">
        <v>34</v>
      </c>
      <c r="Q52" s="2">
        <v>0.55900000000000005</v>
      </c>
      <c r="R52" s="2">
        <v>0.8</v>
      </c>
      <c r="S52" s="2">
        <v>8</v>
      </c>
      <c r="T52" s="2">
        <v>0.375</v>
      </c>
      <c r="U52" s="2">
        <v>-14.6</v>
      </c>
      <c r="V52" s="2">
        <v>4</v>
      </c>
      <c r="W52" s="2">
        <v>0.75</v>
      </c>
      <c r="X52" s="2">
        <v>9</v>
      </c>
    </row>
    <row r="53" spans="1:24" x14ac:dyDescent="0.3">
      <c r="A53" s="2">
        <v>14</v>
      </c>
      <c r="B53" s="2" t="s">
        <v>2226</v>
      </c>
      <c r="C53" s="2" t="s">
        <v>2222</v>
      </c>
      <c r="D53" s="2">
        <v>0</v>
      </c>
      <c r="E53" s="2">
        <v>0</v>
      </c>
      <c r="F53" s="2">
        <v>0</v>
      </c>
      <c r="G53" s="2">
        <v>8</v>
      </c>
      <c r="H53" s="2">
        <v>0.5</v>
      </c>
      <c r="I53" s="2">
        <v>-11.7</v>
      </c>
      <c r="J53" s="2">
        <v>2</v>
      </c>
      <c r="K53" s="2">
        <v>1</v>
      </c>
      <c r="L53" s="2">
        <v>8.5</v>
      </c>
      <c r="M53" s="2">
        <v>9</v>
      </c>
      <c r="N53" s="2">
        <v>0.222</v>
      </c>
      <c r="O53" s="2">
        <v>-10.3</v>
      </c>
      <c r="P53" s="2">
        <v>35</v>
      </c>
      <c r="Q53" s="2">
        <v>0.51400000000000001</v>
      </c>
      <c r="R53" s="2">
        <v>-3.7</v>
      </c>
      <c r="S53" s="2">
        <v>12</v>
      </c>
      <c r="T53" s="2">
        <v>0.5</v>
      </c>
      <c r="U53" s="2">
        <v>-4</v>
      </c>
      <c r="V53" s="2">
        <v>3</v>
      </c>
      <c r="W53" s="2">
        <v>0.66700000000000004</v>
      </c>
      <c r="X53" s="2">
        <v>1.2</v>
      </c>
    </row>
    <row r="54" spans="1:24" x14ac:dyDescent="0.3">
      <c r="A54" s="2">
        <v>15</v>
      </c>
      <c r="B54" s="2" t="s">
        <v>686</v>
      </c>
      <c r="C54" s="2" t="s">
        <v>2493</v>
      </c>
      <c r="D54" s="2">
        <v>0</v>
      </c>
      <c r="E54" s="2">
        <v>0</v>
      </c>
      <c r="F54" s="2">
        <v>0</v>
      </c>
      <c r="G54" s="2">
        <v>5</v>
      </c>
      <c r="H54" s="2">
        <v>0.4</v>
      </c>
      <c r="I54" s="2">
        <v>-16.899999999999999</v>
      </c>
      <c r="J54" s="2">
        <v>4</v>
      </c>
      <c r="K54" s="2">
        <v>0.75</v>
      </c>
      <c r="L54" s="2">
        <v>4.2</v>
      </c>
      <c r="M54" s="2">
        <v>6</v>
      </c>
      <c r="N54" s="2">
        <v>0.66700000000000004</v>
      </c>
      <c r="O54" s="2">
        <v>2.7</v>
      </c>
      <c r="P54" s="2">
        <v>34</v>
      </c>
      <c r="Q54" s="2">
        <v>0.55900000000000005</v>
      </c>
      <c r="R54" s="2">
        <v>1.3</v>
      </c>
      <c r="S54" s="2">
        <v>16</v>
      </c>
      <c r="T54" s="2">
        <v>0.75</v>
      </c>
      <c r="U54" s="2">
        <v>9.5</v>
      </c>
      <c r="V54" s="2">
        <v>2</v>
      </c>
      <c r="W54" s="2">
        <v>0.5</v>
      </c>
      <c r="X54" s="2">
        <v>-6.3</v>
      </c>
    </row>
    <row r="55" spans="1:24" x14ac:dyDescent="0.3">
      <c r="A55" s="2">
        <v>16</v>
      </c>
      <c r="B55" s="2" t="s">
        <v>648</v>
      </c>
      <c r="C55" s="2" t="s">
        <v>2494</v>
      </c>
      <c r="D55" s="2">
        <v>0</v>
      </c>
      <c r="E55" s="2">
        <v>0</v>
      </c>
      <c r="F55" s="2">
        <v>0</v>
      </c>
      <c r="G55" s="2">
        <v>8</v>
      </c>
      <c r="H55" s="2">
        <v>0.625</v>
      </c>
      <c r="I55" s="2">
        <v>0.2</v>
      </c>
      <c r="J55" s="2">
        <v>3</v>
      </c>
      <c r="K55" s="2">
        <v>0.33300000000000002</v>
      </c>
      <c r="L55" s="2">
        <v>-6.4</v>
      </c>
      <c r="M55" s="2">
        <v>11</v>
      </c>
      <c r="N55" s="2">
        <v>0.63600000000000001</v>
      </c>
      <c r="O55" s="2">
        <v>1.5</v>
      </c>
      <c r="P55" s="2">
        <v>36</v>
      </c>
      <c r="Q55" s="2">
        <v>0.52800000000000002</v>
      </c>
      <c r="R55" s="2">
        <v>-1.4</v>
      </c>
      <c r="S55" s="2">
        <v>9</v>
      </c>
      <c r="T55" s="2">
        <v>0.44400000000000001</v>
      </c>
      <c r="U55" s="2">
        <v>-2.2999999999999998</v>
      </c>
      <c r="V55" s="2">
        <v>3</v>
      </c>
      <c r="W55" s="2">
        <v>0.33300000000000002</v>
      </c>
      <c r="X55" s="2">
        <v>-10.199999999999999</v>
      </c>
    </row>
    <row r="56" spans="1:24" x14ac:dyDescent="0.3">
      <c r="A56" s="2">
        <v>17</v>
      </c>
      <c r="B56" s="2" t="s">
        <v>1081</v>
      </c>
      <c r="D56" s="2">
        <v>0</v>
      </c>
      <c r="E56" s="2">
        <v>0</v>
      </c>
      <c r="F56" s="2">
        <v>0</v>
      </c>
      <c r="G56" s="2">
        <v>8</v>
      </c>
      <c r="H56" s="2">
        <v>0.875</v>
      </c>
      <c r="I56" s="2">
        <v>11.1</v>
      </c>
      <c r="J56" s="2">
        <v>2</v>
      </c>
      <c r="K56" s="2">
        <v>1</v>
      </c>
      <c r="L56" s="2">
        <v>11.8</v>
      </c>
      <c r="M56" s="2">
        <v>6</v>
      </c>
      <c r="N56" s="2">
        <v>0.5</v>
      </c>
      <c r="O56" s="2">
        <v>-3.4</v>
      </c>
      <c r="P56" s="2">
        <v>41</v>
      </c>
      <c r="Q56" s="2">
        <v>0.73199999999999998</v>
      </c>
      <c r="R56" s="2">
        <v>6.4</v>
      </c>
      <c r="S56" s="2">
        <v>7</v>
      </c>
      <c r="T56" s="2">
        <v>0.57099999999999995</v>
      </c>
      <c r="U56" s="2">
        <v>0.9</v>
      </c>
      <c r="V56" s="2">
        <v>5</v>
      </c>
      <c r="W56" s="2">
        <v>0.8</v>
      </c>
      <c r="X56" s="2">
        <v>5.4</v>
      </c>
    </row>
    <row r="57" spans="1:24" x14ac:dyDescent="0.3">
      <c r="A57" s="2">
        <v>18</v>
      </c>
      <c r="B57" s="2" t="s">
        <v>628</v>
      </c>
      <c r="C57" s="2" t="s">
        <v>2495</v>
      </c>
      <c r="D57" s="2">
        <v>0</v>
      </c>
      <c r="E57" s="2">
        <v>0</v>
      </c>
      <c r="F57" s="2">
        <v>0</v>
      </c>
      <c r="G57" s="2">
        <v>9</v>
      </c>
      <c r="H57" s="2">
        <v>0.55600000000000005</v>
      </c>
      <c r="I57" s="2">
        <v>-3.1</v>
      </c>
      <c r="J57" s="2">
        <v>2</v>
      </c>
      <c r="K57" s="2">
        <v>1</v>
      </c>
      <c r="L57" s="2">
        <v>5.7</v>
      </c>
      <c r="M57" s="2">
        <v>10</v>
      </c>
      <c r="N57" s="2">
        <v>0.4</v>
      </c>
      <c r="O57" s="2">
        <v>-6.3</v>
      </c>
      <c r="P57" s="2">
        <v>33</v>
      </c>
      <c r="Q57" s="2">
        <v>0.51500000000000001</v>
      </c>
      <c r="R57" s="2">
        <v>-2</v>
      </c>
      <c r="S57" s="2">
        <v>12</v>
      </c>
      <c r="T57" s="2">
        <v>0.41699999999999998</v>
      </c>
      <c r="U57" s="2">
        <v>-4.7</v>
      </c>
      <c r="V57" s="2">
        <v>3</v>
      </c>
      <c r="W57" s="2">
        <v>0.66700000000000004</v>
      </c>
      <c r="X57" s="2">
        <v>2.1</v>
      </c>
    </row>
    <row r="58" spans="1:24" x14ac:dyDescent="0.3">
      <c r="A58" s="2">
        <v>19</v>
      </c>
      <c r="B58" s="2" t="s">
        <v>2227</v>
      </c>
      <c r="D58" s="2">
        <v>0</v>
      </c>
      <c r="E58" s="2">
        <v>0</v>
      </c>
      <c r="F58" s="2">
        <v>0</v>
      </c>
      <c r="G58" s="2">
        <v>6</v>
      </c>
      <c r="H58" s="2">
        <v>0.16700000000000001</v>
      </c>
      <c r="I58" s="2">
        <v>-5.0999999999999996</v>
      </c>
      <c r="J58" s="2">
        <v>4</v>
      </c>
      <c r="K58" s="2">
        <v>0.75</v>
      </c>
      <c r="L58" s="2">
        <v>-0.2</v>
      </c>
      <c r="M58" s="2">
        <v>8</v>
      </c>
      <c r="N58" s="2">
        <v>0.375</v>
      </c>
      <c r="O58" s="2">
        <v>-1.5</v>
      </c>
      <c r="P58" s="2">
        <v>35</v>
      </c>
      <c r="Q58" s="2">
        <v>0.51400000000000001</v>
      </c>
      <c r="R58" s="2">
        <v>-1.4</v>
      </c>
      <c r="S58" s="2">
        <v>14</v>
      </c>
      <c r="T58" s="2">
        <v>0.5</v>
      </c>
      <c r="U58" s="2">
        <v>0.9</v>
      </c>
      <c r="V58" s="2">
        <v>2</v>
      </c>
      <c r="W58" s="2">
        <v>0.5</v>
      </c>
      <c r="X58" s="2">
        <v>4.9000000000000004</v>
      </c>
    </row>
    <row r="59" spans="1:24" x14ac:dyDescent="0.3">
      <c r="A59" s="2">
        <v>20</v>
      </c>
      <c r="B59" s="2" t="s">
        <v>2228</v>
      </c>
      <c r="D59" s="2">
        <v>0</v>
      </c>
      <c r="E59" s="2">
        <v>0</v>
      </c>
      <c r="F59" s="2">
        <v>0</v>
      </c>
      <c r="G59" s="2">
        <v>8</v>
      </c>
      <c r="H59" s="2">
        <v>0.5</v>
      </c>
      <c r="I59" s="2">
        <v>1.2</v>
      </c>
      <c r="J59" s="2">
        <v>3</v>
      </c>
      <c r="K59" s="2">
        <v>1</v>
      </c>
      <c r="L59" s="2">
        <v>15.2</v>
      </c>
      <c r="M59" s="2">
        <v>8</v>
      </c>
      <c r="N59" s="2">
        <v>0.625</v>
      </c>
      <c r="O59" s="2">
        <v>9.1999999999999993</v>
      </c>
      <c r="P59" s="2">
        <v>41</v>
      </c>
      <c r="Q59" s="2">
        <v>0.61</v>
      </c>
      <c r="R59" s="2">
        <v>7.1</v>
      </c>
      <c r="S59" s="2">
        <v>8</v>
      </c>
      <c r="T59" s="2">
        <v>0.375</v>
      </c>
      <c r="U59" s="2">
        <v>2.6</v>
      </c>
      <c r="V59" s="2">
        <v>3</v>
      </c>
      <c r="W59" s="2">
        <v>0.33300000000000002</v>
      </c>
      <c r="X59" s="2">
        <v>2.1</v>
      </c>
    </row>
    <row r="60" spans="1:24" x14ac:dyDescent="0.3">
      <c r="A60" s="2">
        <v>21</v>
      </c>
      <c r="B60" s="2" t="s">
        <v>2229</v>
      </c>
      <c r="D60" s="2">
        <v>0</v>
      </c>
      <c r="E60" s="2">
        <v>0</v>
      </c>
      <c r="F60" s="2">
        <v>0</v>
      </c>
      <c r="G60" s="2">
        <v>7</v>
      </c>
      <c r="H60" s="2">
        <v>0.42899999999999999</v>
      </c>
      <c r="I60" s="2">
        <v>-3.3</v>
      </c>
      <c r="J60" s="2">
        <v>4</v>
      </c>
      <c r="K60" s="2">
        <v>0.25</v>
      </c>
      <c r="L60" s="2">
        <v>-3.3</v>
      </c>
      <c r="M60" s="2">
        <v>9</v>
      </c>
      <c r="N60" s="2">
        <v>0.77800000000000002</v>
      </c>
      <c r="O60" s="2">
        <v>6.4</v>
      </c>
      <c r="P60" s="2">
        <v>33</v>
      </c>
      <c r="Q60" s="2">
        <v>0.45500000000000002</v>
      </c>
      <c r="R60" s="2">
        <v>-1.2</v>
      </c>
      <c r="S60" s="2">
        <v>13</v>
      </c>
      <c r="T60" s="2">
        <v>0.53800000000000003</v>
      </c>
      <c r="U60" s="2">
        <v>5</v>
      </c>
      <c r="V60" s="2">
        <v>3</v>
      </c>
      <c r="W60" s="2">
        <v>0.33300000000000002</v>
      </c>
      <c r="X60" s="2">
        <v>4.2</v>
      </c>
    </row>
    <row r="61" spans="1:24" x14ac:dyDescent="0.3">
      <c r="A61" s="2">
        <v>22</v>
      </c>
      <c r="B61" s="2" t="s">
        <v>2143</v>
      </c>
      <c r="D61" s="2">
        <v>0</v>
      </c>
      <c r="E61" s="2">
        <v>0</v>
      </c>
      <c r="F61" s="2">
        <v>0</v>
      </c>
      <c r="G61" s="2">
        <v>8</v>
      </c>
      <c r="H61" s="2">
        <v>0.125</v>
      </c>
      <c r="I61" s="2">
        <v>-9.3000000000000007</v>
      </c>
      <c r="J61" s="2">
        <v>3</v>
      </c>
      <c r="K61" s="2">
        <v>0</v>
      </c>
      <c r="L61" s="2">
        <v>-14.7</v>
      </c>
      <c r="M61" s="2">
        <v>9</v>
      </c>
      <c r="N61" s="2">
        <v>0.44400000000000001</v>
      </c>
      <c r="O61" s="2">
        <v>-3.7</v>
      </c>
      <c r="P61" s="2">
        <v>39</v>
      </c>
      <c r="Q61" s="2">
        <v>0.48699999999999999</v>
      </c>
      <c r="R61" s="2">
        <v>-2.6</v>
      </c>
      <c r="S61" s="2">
        <v>4</v>
      </c>
      <c r="T61" s="2">
        <v>0.25</v>
      </c>
      <c r="U61" s="2">
        <v>-2</v>
      </c>
      <c r="V61" s="2">
        <v>6</v>
      </c>
      <c r="W61" s="2">
        <v>0.5</v>
      </c>
      <c r="X61" s="2">
        <v>-0.1</v>
      </c>
    </row>
    <row r="62" spans="1:24" x14ac:dyDescent="0.3">
      <c r="A62" s="2">
        <v>23</v>
      </c>
      <c r="B62" s="2" t="s">
        <v>2230</v>
      </c>
      <c r="C62" s="2" t="s">
        <v>2496</v>
      </c>
      <c r="D62" s="2">
        <v>0</v>
      </c>
      <c r="E62" s="2">
        <v>0</v>
      </c>
      <c r="F62" s="2">
        <v>0</v>
      </c>
      <c r="G62" s="2">
        <v>7</v>
      </c>
      <c r="H62" s="2">
        <v>0.85699999999999998</v>
      </c>
      <c r="I62" s="2">
        <v>8.3000000000000007</v>
      </c>
      <c r="J62" s="2">
        <v>3</v>
      </c>
      <c r="K62" s="2">
        <v>0.33300000000000002</v>
      </c>
      <c r="L62" s="2">
        <v>9.3000000000000007</v>
      </c>
      <c r="M62" s="2">
        <v>7</v>
      </c>
      <c r="N62" s="2">
        <v>0.85699999999999998</v>
      </c>
      <c r="O62" s="2">
        <v>7.4</v>
      </c>
      <c r="P62" s="2">
        <v>35</v>
      </c>
      <c r="Q62" s="2">
        <v>0.629</v>
      </c>
      <c r="R62" s="2">
        <v>7.9</v>
      </c>
      <c r="S62" s="2">
        <v>10</v>
      </c>
      <c r="T62" s="2">
        <v>0.6</v>
      </c>
      <c r="U62" s="2">
        <v>2.7</v>
      </c>
      <c r="V62" s="2">
        <v>5</v>
      </c>
      <c r="W62" s="2">
        <v>0.8</v>
      </c>
      <c r="X62" s="2">
        <v>5.7</v>
      </c>
    </row>
    <row r="63" spans="1:24" x14ac:dyDescent="0.3">
      <c r="A63" s="2">
        <v>24</v>
      </c>
      <c r="B63" s="2" t="s">
        <v>2231</v>
      </c>
      <c r="D63" s="2">
        <v>0</v>
      </c>
      <c r="E63" s="2">
        <v>0</v>
      </c>
      <c r="F63" s="2">
        <v>0</v>
      </c>
      <c r="G63" s="2">
        <v>8</v>
      </c>
      <c r="H63" s="2">
        <v>0.375</v>
      </c>
      <c r="I63" s="2">
        <v>-6.5</v>
      </c>
      <c r="J63" s="2">
        <v>2</v>
      </c>
      <c r="K63" s="2">
        <v>1</v>
      </c>
      <c r="L63" s="2">
        <v>7.7</v>
      </c>
      <c r="M63" s="2">
        <v>6</v>
      </c>
      <c r="N63" s="2">
        <v>0.33300000000000002</v>
      </c>
      <c r="O63" s="2">
        <v>-2.1</v>
      </c>
      <c r="P63" s="2">
        <v>38</v>
      </c>
      <c r="Q63" s="2">
        <v>0.55300000000000005</v>
      </c>
      <c r="R63" s="2">
        <v>6.9</v>
      </c>
      <c r="S63" s="2">
        <v>12</v>
      </c>
      <c r="T63" s="2">
        <v>0.5</v>
      </c>
      <c r="U63" s="2">
        <v>0.1</v>
      </c>
      <c r="V63" s="2">
        <v>3</v>
      </c>
      <c r="W63" s="2">
        <v>1</v>
      </c>
      <c r="X63" s="2">
        <v>6.1</v>
      </c>
    </row>
    <row r="64" spans="1:24" x14ac:dyDescent="0.3">
      <c r="A64" s="2">
        <v>25</v>
      </c>
      <c r="B64" s="2" t="s">
        <v>2232</v>
      </c>
      <c r="D64" s="2">
        <v>0</v>
      </c>
      <c r="E64" s="2">
        <v>0</v>
      </c>
      <c r="F64" s="2">
        <v>0</v>
      </c>
      <c r="G64" s="2">
        <v>9</v>
      </c>
      <c r="H64" s="2">
        <v>0.55600000000000005</v>
      </c>
      <c r="I64" s="2">
        <v>8.9</v>
      </c>
      <c r="J64" s="2">
        <v>3</v>
      </c>
      <c r="K64" s="2">
        <v>0.66700000000000004</v>
      </c>
      <c r="L64" s="2">
        <v>13.2</v>
      </c>
      <c r="M64" s="2">
        <v>9</v>
      </c>
      <c r="N64" s="2">
        <v>0.222</v>
      </c>
      <c r="O64" s="2">
        <v>-4.0999999999999996</v>
      </c>
      <c r="P64" s="2">
        <v>35</v>
      </c>
      <c r="Q64" s="2">
        <v>0.42899999999999999</v>
      </c>
      <c r="R64" s="2">
        <v>4.5999999999999996</v>
      </c>
      <c r="S64" s="2">
        <v>8</v>
      </c>
      <c r="T64" s="2">
        <v>0.75</v>
      </c>
      <c r="U64" s="2">
        <v>16.100000000000001</v>
      </c>
      <c r="V64" s="2">
        <v>5</v>
      </c>
      <c r="W64" s="2">
        <v>0.2</v>
      </c>
      <c r="X64" s="2">
        <v>0.8</v>
      </c>
    </row>
    <row r="65" spans="1:24" x14ac:dyDescent="0.3">
      <c r="A65" s="2">
        <v>26</v>
      </c>
      <c r="B65" s="2" t="s">
        <v>2233</v>
      </c>
      <c r="C65" s="2" t="s">
        <v>2497</v>
      </c>
      <c r="D65" s="2">
        <v>0</v>
      </c>
      <c r="E65" s="2">
        <v>0</v>
      </c>
      <c r="F65" s="2">
        <v>0</v>
      </c>
      <c r="G65" s="2">
        <v>6</v>
      </c>
      <c r="H65" s="2">
        <v>0.5</v>
      </c>
      <c r="I65" s="2">
        <v>6.6</v>
      </c>
      <c r="J65" s="2">
        <v>5</v>
      </c>
      <c r="K65" s="2">
        <v>0.6</v>
      </c>
      <c r="L65" s="2">
        <v>5.4</v>
      </c>
      <c r="M65" s="2">
        <v>7</v>
      </c>
      <c r="N65" s="2">
        <v>0.85699999999999998</v>
      </c>
      <c r="O65" s="2">
        <v>12</v>
      </c>
      <c r="P65" s="2">
        <v>32</v>
      </c>
      <c r="Q65" s="2">
        <v>0.65600000000000003</v>
      </c>
      <c r="R65" s="2">
        <v>9.1</v>
      </c>
      <c r="S65" s="2">
        <v>13</v>
      </c>
      <c r="T65" s="2">
        <v>0.46200000000000002</v>
      </c>
      <c r="U65" s="2">
        <v>6</v>
      </c>
      <c r="V65" s="2">
        <v>4</v>
      </c>
      <c r="W65" s="2">
        <v>0.25</v>
      </c>
      <c r="X65" s="2">
        <v>-3.5</v>
      </c>
    </row>
    <row r="66" spans="1:24" x14ac:dyDescent="0.3">
      <c r="A66" s="2">
        <v>27</v>
      </c>
      <c r="B66" s="2" t="s">
        <v>2234</v>
      </c>
      <c r="C66" s="2" t="s">
        <v>2498</v>
      </c>
      <c r="D66" s="2">
        <v>0</v>
      </c>
      <c r="E66" s="2">
        <v>0</v>
      </c>
      <c r="F66" s="2">
        <v>0</v>
      </c>
      <c r="G66" s="2">
        <v>8</v>
      </c>
      <c r="H66" s="2">
        <v>0.125</v>
      </c>
      <c r="I66" s="2">
        <v>-23.1</v>
      </c>
      <c r="J66" s="2">
        <v>3</v>
      </c>
      <c r="K66" s="2">
        <v>0</v>
      </c>
      <c r="L66" s="2">
        <v>-21.6</v>
      </c>
      <c r="M66" s="2">
        <v>7</v>
      </c>
      <c r="N66" s="2">
        <v>0.28599999999999998</v>
      </c>
      <c r="O66" s="2">
        <v>-12.5</v>
      </c>
      <c r="P66" s="2">
        <v>35</v>
      </c>
      <c r="Q66" s="2">
        <v>0.314</v>
      </c>
      <c r="R66" s="2">
        <v>-11.5</v>
      </c>
      <c r="S66" s="2">
        <v>10</v>
      </c>
      <c r="T66" s="2">
        <v>0.2</v>
      </c>
      <c r="U66" s="2">
        <v>-20.7</v>
      </c>
      <c r="V66" s="2">
        <v>5</v>
      </c>
      <c r="W66" s="2">
        <v>0.4</v>
      </c>
      <c r="X66" s="2">
        <v>-13.7</v>
      </c>
    </row>
    <row r="67" spans="1:24" x14ac:dyDescent="0.3">
      <c r="A67" s="2">
        <v>28</v>
      </c>
      <c r="B67" s="2" t="s">
        <v>2235</v>
      </c>
      <c r="D67" s="2">
        <v>0</v>
      </c>
      <c r="E67" s="2">
        <v>0</v>
      </c>
      <c r="F67" s="2">
        <v>0</v>
      </c>
      <c r="G67" s="2">
        <v>10</v>
      </c>
      <c r="H67" s="2">
        <v>0.4</v>
      </c>
      <c r="I67" s="2">
        <v>-0.7</v>
      </c>
      <c r="J67" s="2">
        <v>0</v>
      </c>
      <c r="K67" s="2">
        <v>0</v>
      </c>
      <c r="L67" s="2">
        <v>0</v>
      </c>
      <c r="M67" s="2">
        <v>8</v>
      </c>
      <c r="N67" s="2">
        <v>0.625</v>
      </c>
      <c r="O67" s="2">
        <v>5.0999999999999996</v>
      </c>
      <c r="P67" s="2">
        <v>39</v>
      </c>
      <c r="Q67" s="2">
        <v>0.436</v>
      </c>
      <c r="R67" s="2">
        <v>2</v>
      </c>
      <c r="S67" s="2">
        <v>7</v>
      </c>
      <c r="T67" s="2">
        <v>0.57099999999999995</v>
      </c>
      <c r="U67" s="2">
        <v>10.5</v>
      </c>
      <c r="V67" s="2">
        <v>5</v>
      </c>
      <c r="W67" s="2">
        <v>0.6</v>
      </c>
      <c r="X67" s="2">
        <v>0.3</v>
      </c>
    </row>
    <row r="68" spans="1:24" x14ac:dyDescent="0.3">
      <c r="A68" s="2">
        <v>29</v>
      </c>
      <c r="B68" s="2" t="s">
        <v>682</v>
      </c>
      <c r="D68" s="2">
        <v>0</v>
      </c>
      <c r="E68" s="2">
        <v>0</v>
      </c>
      <c r="F68" s="2">
        <v>0</v>
      </c>
      <c r="G68" s="2">
        <v>10</v>
      </c>
      <c r="H68" s="2">
        <v>0.3</v>
      </c>
      <c r="I68" s="2">
        <v>3.2</v>
      </c>
      <c r="J68" s="2">
        <v>3</v>
      </c>
      <c r="K68" s="2">
        <v>0.33300000000000002</v>
      </c>
      <c r="L68" s="2">
        <v>-2.2999999999999998</v>
      </c>
      <c r="M68" s="2">
        <v>10</v>
      </c>
      <c r="N68" s="2">
        <v>0.7</v>
      </c>
      <c r="O68" s="2">
        <v>6.4</v>
      </c>
      <c r="P68" s="2">
        <v>31</v>
      </c>
      <c r="Q68" s="2">
        <v>0.41899999999999998</v>
      </c>
      <c r="R68" s="2">
        <v>1.3</v>
      </c>
      <c r="S68" s="2">
        <v>10</v>
      </c>
      <c r="T68" s="2">
        <v>0.5</v>
      </c>
      <c r="U68" s="2">
        <v>1.4</v>
      </c>
      <c r="V68" s="2">
        <v>5</v>
      </c>
      <c r="W68" s="2">
        <v>0.8</v>
      </c>
      <c r="X68" s="2">
        <v>7.1</v>
      </c>
    </row>
    <row r="69" spans="1:24" x14ac:dyDescent="0.3">
      <c r="A69" s="2">
        <v>30</v>
      </c>
      <c r="B69" s="2" t="s">
        <v>681</v>
      </c>
      <c r="D69" s="2">
        <v>1</v>
      </c>
      <c r="E69" s="2">
        <v>0</v>
      </c>
      <c r="F69" s="2">
        <v>-0.1</v>
      </c>
      <c r="G69" s="2">
        <v>8</v>
      </c>
      <c r="H69" s="2">
        <v>0.625</v>
      </c>
      <c r="I69" s="2">
        <v>5.4</v>
      </c>
      <c r="J69" s="2">
        <v>4</v>
      </c>
      <c r="K69" s="2">
        <v>0.5</v>
      </c>
      <c r="L69" s="2">
        <v>7.5</v>
      </c>
      <c r="M69" s="2">
        <v>9</v>
      </c>
      <c r="N69" s="2">
        <v>0.55600000000000005</v>
      </c>
      <c r="O69" s="2">
        <v>-2.1</v>
      </c>
      <c r="P69" s="2">
        <v>30</v>
      </c>
      <c r="Q69" s="2">
        <v>0.433</v>
      </c>
      <c r="R69" s="2">
        <v>-2.9</v>
      </c>
      <c r="S69" s="2">
        <v>13</v>
      </c>
      <c r="T69" s="2">
        <v>0.38500000000000001</v>
      </c>
      <c r="U69" s="2">
        <v>-2.8</v>
      </c>
      <c r="V69" s="2">
        <v>4</v>
      </c>
      <c r="W69" s="2">
        <v>0.5</v>
      </c>
      <c r="X69" s="2">
        <v>-4.8</v>
      </c>
    </row>
  </sheetData>
  <mergeCells count="7">
    <mergeCell ref="V1:X1"/>
    <mergeCell ref="D1:F1"/>
    <mergeCell ref="G1:I1"/>
    <mergeCell ref="J1:L1"/>
    <mergeCell ref="M1:O1"/>
    <mergeCell ref="P1:R1"/>
    <mergeCell ref="S1:U1"/>
  </mergeCells>
  <conditionalFormatting sqref="H4:H33">
    <cfRule type="colorScale" priority="12">
      <colorScale>
        <cfvo type="min"/>
        <cfvo type="max"/>
        <color rgb="FFFCFCFF"/>
        <color rgb="FF63BE7B"/>
      </colorScale>
    </cfRule>
  </conditionalFormatting>
  <conditionalFormatting sqref="I4:I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4:K33">
    <cfRule type="colorScale" priority="10">
      <colorScale>
        <cfvo type="min"/>
        <cfvo type="max"/>
        <color rgb="FFFCFCFF"/>
        <color rgb="FF63BE7B"/>
      </colorScale>
    </cfRule>
  </conditionalFormatting>
  <conditionalFormatting sqref="L4:L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4:N33">
    <cfRule type="colorScale" priority="8">
      <colorScale>
        <cfvo type="min"/>
        <cfvo type="max"/>
        <color rgb="FFFCFCFF"/>
        <color rgb="FF63BE7B"/>
      </colorScale>
    </cfRule>
  </conditionalFormatting>
  <conditionalFormatting sqref="O4:O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33">
    <cfRule type="colorScale" priority="6">
      <colorScale>
        <cfvo type="min"/>
        <cfvo type="max"/>
        <color rgb="FFFCFCFF"/>
        <color rgb="FF63BE7B"/>
      </colorScale>
    </cfRule>
  </conditionalFormatting>
  <conditionalFormatting sqref="R4:R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T4:T33">
    <cfRule type="colorScale" priority="4">
      <colorScale>
        <cfvo type="min"/>
        <cfvo type="max"/>
        <color rgb="FFFCFCFF"/>
        <color rgb="FF63BE7B"/>
      </colorScale>
    </cfRule>
  </conditionalFormatting>
  <conditionalFormatting sqref="U4:U3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4:W33">
    <cfRule type="colorScale" priority="2">
      <colorScale>
        <cfvo type="min"/>
        <cfvo type="max"/>
        <color rgb="FFFCFCFF"/>
        <color rgb="FF63BE7B"/>
      </colorScale>
    </cfRule>
  </conditionalFormatting>
  <conditionalFormatting sqref="X4:X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Y4:Y33" xr:uid="{A3D65DAB-CF49-4551-B037-92EA066C0B53}">
      <formula1>$Z$1:$AF$1</formula1>
    </dataValidation>
  </dataValidations>
  <hyperlinks>
    <hyperlink ref="A1" r:id="rId1" xr:uid="{B704D138-5052-4300-BE1D-CD08CEC8442C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94B63-7188-4C58-A404-54BEB3024D4A}">
  <sheetPr codeName="Sheet8">
    <tabColor theme="0"/>
  </sheetPr>
  <dimension ref="A1:AD2"/>
  <sheetViews>
    <sheetView workbookViewId="0">
      <selection activeCell="B2" sqref="B2:AD2"/>
    </sheetView>
  </sheetViews>
  <sheetFormatPr defaultRowHeight="14.4" x14ac:dyDescent="0.3"/>
  <sheetData>
    <row r="1" spans="1:30" ht="15" thickBot="1" x14ac:dyDescent="0.35">
      <c r="A1" s="3" t="s">
        <v>503</v>
      </c>
      <c r="B1" s="4">
        <v>1</v>
      </c>
      <c r="C1" s="5">
        <v>2</v>
      </c>
      <c r="D1" s="6">
        <v>3</v>
      </c>
      <c r="E1" s="7">
        <v>4</v>
      </c>
      <c r="F1" s="8">
        <v>5</v>
      </c>
      <c r="G1" s="9">
        <v>6</v>
      </c>
      <c r="H1" s="10">
        <v>7</v>
      </c>
      <c r="I1" s="11">
        <v>8</v>
      </c>
      <c r="J1" s="12">
        <v>9</v>
      </c>
      <c r="K1" s="13">
        <v>10</v>
      </c>
      <c r="L1" s="14">
        <v>11</v>
      </c>
      <c r="M1" s="15">
        <v>12</v>
      </c>
      <c r="N1" s="16">
        <v>13</v>
      </c>
      <c r="O1" s="17">
        <v>14</v>
      </c>
      <c r="P1" s="18">
        <v>15</v>
      </c>
      <c r="Q1" s="4">
        <v>16</v>
      </c>
      <c r="R1" s="5">
        <v>17</v>
      </c>
      <c r="S1" s="6">
        <v>18</v>
      </c>
      <c r="T1" s="7">
        <v>19</v>
      </c>
      <c r="U1" s="8">
        <v>20</v>
      </c>
      <c r="V1" s="9">
        <v>21</v>
      </c>
      <c r="W1" s="10">
        <v>22</v>
      </c>
      <c r="X1" s="11">
        <v>23</v>
      </c>
      <c r="Y1" s="12">
        <v>24</v>
      </c>
      <c r="Z1" s="13">
        <v>25</v>
      </c>
      <c r="AA1" s="14">
        <v>26</v>
      </c>
      <c r="AB1" s="15">
        <v>27</v>
      </c>
      <c r="AC1" s="16">
        <v>28</v>
      </c>
      <c r="AD1" s="17">
        <v>29</v>
      </c>
    </row>
    <row r="2" spans="1:30" x14ac:dyDescent="0.3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8FE80-D722-4127-9734-2136548DF9D4}">
  <sheetPr codeName="Sheet5"/>
  <dimension ref="A1:Q487"/>
  <sheetViews>
    <sheetView workbookViewId="0">
      <selection activeCell="L13" sqref="L13"/>
    </sheetView>
  </sheetViews>
  <sheetFormatPr defaultRowHeight="14.4" x14ac:dyDescent="0.3"/>
  <cols>
    <col min="1" max="1" width="9.109375" bestFit="1" customWidth="1"/>
    <col min="2" max="2" width="10.5546875" customWidth="1"/>
    <col min="4" max="4" width="8.88671875" style="2"/>
    <col min="5" max="5" width="11" bestFit="1" customWidth="1"/>
    <col min="7" max="7" width="8.88671875" style="2"/>
    <col min="11" max="11" width="9.5546875" bestFit="1" customWidth="1"/>
    <col min="12" max="12" width="93.44140625" customWidth="1"/>
  </cols>
  <sheetData>
    <row r="1" spans="1:12" ht="15" thickBot="1" x14ac:dyDescent="0.35">
      <c r="A1" t="s">
        <v>86</v>
      </c>
    </row>
    <row r="2" spans="1:12" ht="15" thickBot="1" x14ac:dyDescent="0.35">
      <c r="A2" t="s">
        <v>30</v>
      </c>
      <c r="B2">
        <v>1610612741</v>
      </c>
      <c r="D2" s="25" t="s">
        <v>531</v>
      </c>
      <c r="E2" t="s">
        <v>536</v>
      </c>
      <c r="G2" s="25" t="s">
        <v>531</v>
      </c>
      <c r="K2" t="s">
        <v>532</v>
      </c>
      <c r="L2" s="80" t="s">
        <v>544</v>
      </c>
    </row>
    <row r="3" spans="1:12" x14ac:dyDescent="0.3">
      <c r="D3" s="38" t="s">
        <v>44</v>
      </c>
      <c r="E3" t="str">
        <f>IFERROR(VLOOKUP(D3,$A:$B,2,0),"")</f>
        <v/>
      </c>
      <c r="G3" s="38" t="s">
        <v>44</v>
      </c>
      <c r="K3" t="s">
        <v>534</v>
      </c>
      <c r="L3" s="80" t="s">
        <v>545</v>
      </c>
    </row>
    <row r="4" spans="1:12" x14ac:dyDescent="0.3">
      <c r="D4" s="38" t="s">
        <v>44</v>
      </c>
      <c r="E4" t="str">
        <f t="shared" ref="E4:E67" si="0">IFERROR(VLOOKUP(D4,$A:$B,2,0),"")</f>
        <v/>
      </c>
      <c r="G4" s="38" t="s">
        <v>44</v>
      </c>
      <c r="K4" t="s">
        <v>533</v>
      </c>
      <c r="L4" s="80" t="s">
        <v>546</v>
      </c>
    </row>
    <row r="5" spans="1:12" x14ac:dyDescent="0.3">
      <c r="D5" s="38" t="s">
        <v>44</v>
      </c>
      <c r="E5" t="str">
        <f t="shared" si="0"/>
        <v/>
      </c>
      <c r="G5" s="38" t="s">
        <v>44</v>
      </c>
    </row>
    <row r="6" spans="1:12" x14ac:dyDescent="0.3">
      <c r="D6" s="38" t="s">
        <v>44</v>
      </c>
      <c r="E6" t="str">
        <f t="shared" si="0"/>
        <v/>
      </c>
      <c r="G6" s="38" t="s">
        <v>44</v>
      </c>
    </row>
    <row r="7" spans="1:12" x14ac:dyDescent="0.3">
      <c r="D7" s="38" t="s">
        <v>44</v>
      </c>
      <c r="E7" t="str">
        <f t="shared" si="0"/>
        <v/>
      </c>
      <c r="G7" s="38" t="s">
        <v>44</v>
      </c>
    </row>
    <row r="8" spans="1:12" x14ac:dyDescent="0.3">
      <c r="D8" s="38" t="s">
        <v>44</v>
      </c>
      <c r="E8" t="str">
        <f t="shared" si="0"/>
        <v/>
      </c>
      <c r="G8" s="38" t="s">
        <v>44</v>
      </c>
    </row>
    <row r="9" spans="1:12" x14ac:dyDescent="0.3">
      <c r="D9" s="39" t="s">
        <v>30</v>
      </c>
      <c r="E9">
        <f t="shared" si="0"/>
        <v>1610612741</v>
      </c>
      <c r="G9" s="39" t="s">
        <v>44</v>
      </c>
    </row>
    <row r="10" spans="1:12" x14ac:dyDescent="0.3">
      <c r="D10" s="39" t="s">
        <v>30</v>
      </c>
      <c r="E10">
        <f t="shared" si="0"/>
        <v>1610612741</v>
      </c>
      <c r="G10" s="39" t="s">
        <v>30</v>
      </c>
    </row>
    <row r="11" spans="1:12" x14ac:dyDescent="0.3">
      <c r="D11" s="39" t="s">
        <v>30</v>
      </c>
      <c r="E11">
        <f t="shared" si="0"/>
        <v>1610612741</v>
      </c>
      <c r="G11" s="39" t="s">
        <v>30</v>
      </c>
    </row>
    <row r="12" spans="1:12" x14ac:dyDescent="0.3">
      <c r="D12" s="39" t="s">
        <v>30</v>
      </c>
      <c r="E12">
        <f t="shared" si="0"/>
        <v>1610612741</v>
      </c>
      <c r="G12" s="39" t="s">
        <v>30</v>
      </c>
    </row>
    <row r="13" spans="1:12" x14ac:dyDescent="0.3">
      <c r="D13" s="39" t="s">
        <v>30</v>
      </c>
      <c r="E13">
        <f t="shared" si="0"/>
        <v>1610612741</v>
      </c>
      <c r="G13" s="39" t="s">
        <v>30</v>
      </c>
    </row>
    <row r="14" spans="1:12" x14ac:dyDescent="0.3">
      <c r="D14" s="39" t="s">
        <v>30</v>
      </c>
      <c r="E14">
        <f t="shared" si="0"/>
        <v>1610612741</v>
      </c>
      <c r="G14" s="39" t="s">
        <v>30</v>
      </c>
    </row>
    <row r="15" spans="1:12" x14ac:dyDescent="0.3">
      <c r="D15" s="39" t="s">
        <v>30</v>
      </c>
      <c r="E15">
        <f t="shared" si="0"/>
        <v>1610612741</v>
      </c>
      <c r="G15" s="39" t="s">
        <v>30</v>
      </c>
    </row>
    <row r="16" spans="1:12" x14ac:dyDescent="0.3">
      <c r="D16" s="40" t="s">
        <v>58</v>
      </c>
      <c r="E16" t="str">
        <f t="shared" si="0"/>
        <v/>
      </c>
      <c r="G16" s="40" t="s">
        <v>30</v>
      </c>
    </row>
    <row r="17" spans="4:7" x14ac:dyDescent="0.3">
      <c r="D17" s="40" t="s">
        <v>58</v>
      </c>
      <c r="E17" t="str">
        <f t="shared" si="0"/>
        <v/>
      </c>
      <c r="G17" s="40" t="s">
        <v>30</v>
      </c>
    </row>
    <row r="18" spans="4:7" x14ac:dyDescent="0.3">
      <c r="D18" s="40" t="s">
        <v>58</v>
      </c>
      <c r="E18" t="str">
        <f t="shared" si="0"/>
        <v/>
      </c>
      <c r="G18" s="71" t="s">
        <v>58</v>
      </c>
    </row>
    <row r="19" spans="4:7" x14ac:dyDescent="0.3">
      <c r="D19" s="40" t="s">
        <v>58</v>
      </c>
      <c r="E19" t="str">
        <f t="shared" si="0"/>
        <v/>
      </c>
      <c r="G19" s="71" t="s">
        <v>58</v>
      </c>
    </row>
    <row r="20" spans="4:7" x14ac:dyDescent="0.3">
      <c r="D20" s="40" t="s">
        <v>58</v>
      </c>
      <c r="E20" t="str">
        <f t="shared" si="0"/>
        <v/>
      </c>
      <c r="G20" s="71" t="s">
        <v>58</v>
      </c>
    </row>
    <row r="21" spans="4:7" x14ac:dyDescent="0.3">
      <c r="D21" s="40" t="s">
        <v>58</v>
      </c>
      <c r="E21" t="str">
        <f t="shared" si="0"/>
        <v/>
      </c>
      <c r="G21" s="71" t="s">
        <v>58</v>
      </c>
    </row>
    <row r="22" spans="4:7" x14ac:dyDescent="0.3">
      <c r="D22" s="40" t="s">
        <v>58</v>
      </c>
      <c r="E22" t="str">
        <f t="shared" si="0"/>
        <v/>
      </c>
      <c r="G22" s="71" t="s">
        <v>58</v>
      </c>
    </row>
    <row r="23" spans="4:7" x14ac:dyDescent="0.3">
      <c r="D23" s="41" t="s">
        <v>71</v>
      </c>
      <c r="E23" t="str">
        <f t="shared" si="0"/>
        <v/>
      </c>
      <c r="G23" s="71" t="s">
        <v>58</v>
      </c>
    </row>
    <row r="24" spans="4:7" x14ac:dyDescent="0.3">
      <c r="D24" s="41" t="s">
        <v>71</v>
      </c>
      <c r="E24" t="str">
        <f t="shared" si="0"/>
        <v/>
      </c>
      <c r="G24" s="71" t="s">
        <v>58</v>
      </c>
    </row>
    <row r="25" spans="4:7" x14ac:dyDescent="0.3">
      <c r="D25" s="41" t="s">
        <v>71</v>
      </c>
      <c r="E25" t="str">
        <f t="shared" si="0"/>
        <v/>
      </c>
      <c r="G25" s="71" t="s">
        <v>71</v>
      </c>
    </row>
    <row r="26" spans="4:7" x14ac:dyDescent="0.3">
      <c r="D26" s="41" t="s">
        <v>71</v>
      </c>
      <c r="E26" t="str">
        <f t="shared" si="0"/>
        <v/>
      </c>
      <c r="G26" s="71" t="s">
        <v>71</v>
      </c>
    </row>
    <row r="27" spans="4:7" x14ac:dyDescent="0.3">
      <c r="D27" s="41" t="s">
        <v>71</v>
      </c>
      <c r="E27" t="str">
        <f t="shared" si="0"/>
        <v/>
      </c>
      <c r="G27" s="71" t="s">
        <v>71</v>
      </c>
    </row>
    <row r="28" spans="4:7" x14ac:dyDescent="0.3">
      <c r="D28" s="42" t="s">
        <v>88</v>
      </c>
      <c r="E28" t="str">
        <f t="shared" si="0"/>
        <v/>
      </c>
      <c r="G28" s="71" t="s">
        <v>71</v>
      </c>
    </row>
    <row r="29" spans="4:7" x14ac:dyDescent="0.3">
      <c r="D29" s="42" t="s">
        <v>88</v>
      </c>
      <c r="E29" t="str">
        <f t="shared" si="0"/>
        <v/>
      </c>
      <c r="G29" s="71" t="s">
        <v>71</v>
      </c>
    </row>
    <row r="30" spans="4:7" x14ac:dyDescent="0.3">
      <c r="D30" s="42" t="s">
        <v>88</v>
      </c>
      <c r="E30" t="str">
        <f t="shared" si="0"/>
        <v/>
      </c>
      <c r="G30" s="71" t="s">
        <v>71</v>
      </c>
    </row>
    <row r="31" spans="4:7" x14ac:dyDescent="0.3">
      <c r="D31" s="42" t="s">
        <v>88</v>
      </c>
      <c r="E31" t="str">
        <f t="shared" si="0"/>
        <v/>
      </c>
      <c r="G31" s="71" t="s">
        <v>88</v>
      </c>
    </row>
    <row r="32" spans="4:7" x14ac:dyDescent="0.3">
      <c r="D32" s="42" t="s">
        <v>88</v>
      </c>
      <c r="E32" t="str">
        <f t="shared" si="0"/>
        <v/>
      </c>
      <c r="G32" s="71" t="s">
        <v>88</v>
      </c>
    </row>
    <row r="33" spans="4:7" x14ac:dyDescent="0.3">
      <c r="D33" s="42" t="s">
        <v>88</v>
      </c>
      <c r="E33" t="str">
        <f t="shared" si="0"/>
        <v/>
      </c>
      <c r="G33" s="71" t="s">
        <v>88</v>
      </c>
    </row>
    <row r="34" spans="4:7" x14ac:dyDescent="0.3">
      <c r="D34" s="42" t="s">
        <v>88</v>
      </c>
      <c r="E34" t="str">
        <f t="shared" si="0"/>
        <v/>
      </c>
      <c r="G34" s="71" t="s">
        <v>88</v>
      </c>
    </row>
    <row r="35" spans="4:7" x14ac:dyDescent="0.3">
      <c r="D35" s="42" t="s">
        <v>88</v>
      </c>
      <c r="E35" t="str">
        <f t="shared" si="0"/>
        <v/>
      </c>
      <c r="G35" s="71" t="s">
        <v>88</v>
      </c>
    </row>
    <row r="36" spans="4:7" x14ac:dyDescent="0.3">
      <c r="D36" s="43" t="s">
        <v>98</v>
      </c>
      <c r="E36" t="str">
        <f t="shared" si="0"/>
        <v/>
      </c>
      <c r="G36" s="71" t="s">
        <v>88</v>
      </c>
    </row>
    <row r="37" spans="4:7" x14ac:dyDescent="0.3">
      <c r="D37" s="43" t="s">
        <v>98</v>
      </c>
      <c r="E37" t="str">
        <f t="shared" si="0"/>
        <v/>
      </c>
      <c r="G37" s="71" t="s">
        <v>88</v>
      </c>
    </row>
    <row r="38" spans="4:7" x14ac:dyDescent="0.3">
      <c r="D38" s="43" t="s">
        <v>98</v>
      </c>
      <c r="E38" t="str">
        <f t="shared" si="0"/>
        <v/>
      </c>
      <c r="G38" s="71" t="s">
        <v>88</v>
      </c>
    </row>
    <row r="39" spans="4:7" x14ac:dyDescent="0.3">
      <c r="D39" s="43" t="s">
        <v>98</v>
      </c>
      <c r="E39" t="str">
        <f t="shared" si="0"/>
        <v/>
      </c>
      <c r="G39" s="71" t="s">
        <v>98</v>
      </c>
    </row>
    <row r="40" spans="4:7" x14ac:dyDescent="0.3">
      <c r="D40" s="43" t="s">
        <v>98</v>
      </c>
      <c r="E40" t="str">
        <f t="shared" si="0"/>
        <v/>
      </c>
      <c r="G40" s="71" t="s">
        <v>98</v>
      </c>
    </row>
    <row r="41" spans="4:7" x14ac:dyDescent="0.3">
      <c r="D41" s="43" t="s">
        <v>98</v>
      </c>
      <c r="E41" t="str">
        <f t="shared" si="0"/>
        <v/>
      </c>
      <c r="G41" s="71" t="s">
        <v>98</v>
      </c>
    </row>
    <row r="42" spans="4:7" x14ac:dyDescent="0.3">
      <c r="D42" s="43" t="s">
        <v>98</v>
      </c>
      <c r="E42" t="str">
        <f t="shared" si="0"/>
        <v/>
      </c>
      <c r="G42" s="71" t="s">
        <v>98</v>
      </c>
    </row>
    <row r="43" spans="4:7" x14ac:dyDescent="0.3">
      <c r="D43" s="44" t="s">
        <v>90</v>
      </c>
      <c r="E43" t="str">
        <f t="shared" si="0"/>
        <v/>
      </c>
      <c r="G43" s="71" t="s">
        <v>98</v>
      </c>
    </row>
    <row r="44" spans="4:7" x14ac:dyDescent="0.3">
      <c r="D44" s="44" t="s">
        <v>90</v>
      </c>
      <c r="E44" t="str">
        <f t="shared" si="0"/>
        <v/>
      </c>
      <c r="G44" s="71" t="s">
        <v>98</v>
      </c>
    </row>
    <row r="45" spans="4:7" x14ac:dyDescent="0.3">
      <c r="D45" s="44" t="s">
        <v>90</v>
      </c>
      <c r="E45" t="str">
        <f t="shared" si="0"/>
        <v/>
      </c>
      <c r="G45" s="71" t="s">
        <v>98</v>
      </c>
    </row>
    <row r="46" spans="4:7" x14ac:dyDescent="0.3">
      <c r="D46" s="44" t="s">
        <v>90</v>
      </c>
      <c r="E46" t="str">
        <f t="shared" si="0"/>
        <v/>
      </c>
      <c r="G46" s="71" t="s">
        <v>98</v>
      </c>
    </row>
    <row r="47" spans="4:7" x14ac:dyDescent="0.3">
      <c r="D47" s="44" t="s">
        <v>90</v>
      </c>
      <c r="E47" t="str">
        <f t="shared" si="0"/>
        <v/>
      </c>
      <c r="G47" s="71" t="s">
        <v>90</v>
      </c>
    </row>
    <row r="48" spans="4:7" x14ac:dyDescent="0.3">
      <c r="D48" s="44" t="s">
        <v>90</v>
      </c>
      <c r="E48" t="str">
        <f t="shared" si="0"/>
        <v/>
      </c>
      <c r="G48" s="71" t="s">
        <v>90</v>
      </c>
    </row>
    <row r="49" spans="4:7" x14ac:dyDescent="0.3">
      <c r="D49" s="44" t="s">
        <v>90</v>
      </c>
      <c r="E49" t="str">
        <f t="shared" si="0"/>
        <v/>
      </c>
      <c r="G49" s="71" t="s">
        <v>90</v>
      </c>
    </row>
    <row r="50" spans="4:7" x14ac:dyDescent="0.3">
      <c r="D50" s="44" t="s">
        <v>90</v>
      </c>
      <c r="E50" t="str">
        <f t="shared" si="0"/>
        <v/>
      </c>
      <c r="G50" s="71" t="s">
        <v>90</v>
      </c>
    </row>
    <row r="51" spans="4:7" x14ac:dyDescent="0.3">
      <c r="D51" s="45" t="s">
        <v>92</v>
      </c>
      <c r="E51" t="str">
        <f t="shared" si="0"/>
        <v/>
      </c>
      <c r="G51" s="71" t="s">
        <v>90</v>
      </c>
    </row>
    <row r="52" spans="4:7" x14ac:dyDescent="0.3">
      <c r="D52" s="45" t="s">
        <v>92</v>
      </c>
      <c r="E52" t="str">
        <f t="shared" si="0"/>
        <v/>
      </c>
      <c r="G52" s="71" t="s">
        <v>90</v>
      </c>
    </row>
    <row r="53" spans="4:7" x14ac:dyDescent="0.3">
      <c r="D53" s="45" t="s">
        <v>92</v>
      </c>
      <c r="E53" t="str">
        <f t="shared" si="0"/>
        <v/>
      </c>
      <c r="G53" s="71" t="s">
        <v>90</v>
      </c>
    </row>
    <row r="54" spans="4:7" x14ac:dyDescent="0.3">
      <c r="D54" s="45" t="s">
        <v>92</v>
      </c>
      <c r="E54" t="str">
        <f t="shared" si="0"/>
        <v/>
      </c>
      <c r="G54" s="71" t="s">
        <v>90</v>
      </c>
    </row>
    <row r="55" spans="4:7" x14ac:dyDescent="0.3">
      <c r="D55" s="45" t="s">
        <v>92</v>
      </c>
      <c r="E55" t="str">
        <f t="shared" si="0"/>
        <v/>
      </c>
      <c r="G55" s="71" t="s">
        <v>92</v>
      </c>
    </row>
    <row r="56" spans="4:7" x14ac:dyDescent="0.3">
      <c r="D56" s="45" t="s">
        <v>92</v>
      </c>
      <c r="E56" t="str">
        <f t="shared" si="0"/>
        <v/>
      </c>
      <c r="G56" s="71" t="s">
        <v>92</v>
      </c>
    </row>
    <row r="57" spans="4:7" x14ac:dyDescent="0.3">
      <c r="D57" s="45" t="s">
        <v>92</v>
      </c>
      <c r="E57" t="str">
        <f t="shared" si="0"/>
        <v/>
      </c>
      <c r="G57" s="71" t="s">
        <v>92</v>
      </c>
    </row>
    <row r="58" spans="4:7" x14ac:dyDescent="0.3">
      <c r="D58" s="45" t="s">
        <v>92</v>
      </c>
      <c r="E58" t="str">
        <f t="shared" si="0"/>
        <v/>
      </c>
      <c r="G58" s="71" t="s">
        <v>92</v>
      </c>
    </row>
    <row r="59" spans="4:7" x14ac:dyDescent="0.3">
      <c r="D59" s="45" t="s">
        <v>92</v>
      </c>
      <c r="E59" t="str">
        <f t="shared" si="0"/>
        <v/>
      </c>
      <c r="G59" s="71" t="s">
        <v>92</v>
      </c>
    </row>
    <row r="60" spans="4:7" x14ac:dyDescent="0.3">
      <c r="D60" s="31" t="s">
        <v>94</v>
      </c>
      <c r="E60" t="str">
        <f t="shared" si="0"/>
        <v/>
      </c>
      <c r="G60" s="71" t="s">
        <v>92</v>
      </c>
    </row>
    <row r="61" spans="4:7" x14ac:dyDescent="0.3">
      <c r="D61" s="31" t="s">
        <v>94</v>
      </c>
      <c r="E61" t="str">
        <f t="shared" si="0"/>
        <v/>
      </c>
      <c r="G61" s="71" t="s">
        <v>92</v>
      </c>
    </row>
    <row r="62" spans="4:7" x14ac:dyDescent="0.3">
      <c r="D62" s="31" t="s">
        <v>94</v>
      </c>
      <c r="E62" t="str">
        <f t="shared" si="0"/>
        <v/>
      </c>
      <c r="G62" s="71" t="s">
        <v>92</v>
      </c>
    </row>
    <row r="63" spans="4:7" x14ac:dyDescent="0.3">
      <c r="D63" s="31" t="s">
        <v>94</v>
      </c>
      <c r="E63" t="str">
        <f t="shared" si="0"/>
        <v/>
      </c>
      <c r="G63" s="71" t="s">
        <v>94</v>
      </c>
    </row>
    <row r="64" spans="4:7" x14ac:dyDescent="0.3">
      <c r="D64" s="31" t="s">
        <v>94</v>
      </c>
      <c r="E64" t="str">
        <f t="shared" si="0"/>
        <v/>
      </c>
      <c r="G64" s="71" t="s">
        <v>94</v>
      </c>
    </row>
    <row r="65" spans="4:7" x14ac:dyDescent="0.3">
      <c r="D65" s="31" t="s">
        <v>94</v>
      </c>
      <c r="E65" t="str">
        <f t="shared" si="0"/>
        <v/>
      </c>
      <c r="G65" s="71" t="s">
        <v>94</v>
      </c>
    </row>
    <row r="66" spans="4:7" x14ac:dyDescent="0.3">
      <c r="D66" s="31" t="s">
        <v>94</v>
      </c>
      <c r="E66" t="str">
        <f t="shared" si="0"/>
        <v/>
      </c>
      <c r="G66" s="71" t="s">
        <v>94</v>
      </c>
    </row>
    <row r="67" spans="4:7" x14ac:dyDescent="0.3">
      <c r="D67" s="31" t="s">
        <v>94</v>
      </c>
      <c r="E67" t="str">
        <f t="shared" si="0"/>
        <v/>
      </c>
      <c r="G67" s="71" t="s">
        <v>94</v>
      </c>
    </row>
    <row r="68" spans="4:7" x14ac:dyDescent="0.3">
      <c r="D68" s="46" t="s">
        <v>104</v>
      </c>
      <c r="E68" t="str">
        <f t="shared" ref="E68:E131" si="1">IFERROR(VLOOKUP(D68,$A:$B,2,0),"")</f>
        <v/>
      </c>
      <c r="G68" s="71" t="s">
        <v>94</v>
      </c>
    </row>
    <row r="69" spans="4:7" x14ac:dyDescent="0.3">
      <c r="D69" s="46" t="s">
        <v>104</v>
      </c>
      <c r="E69" t="str">
        <f t="shared" si="1"/>
        <v/>
      </c>
      <c r="G69" s="71" t="s">
        <v>94</v>
      </c>
    </row>
    <row r="70" spans="4:7" x14ac:dyDescent="0.3">
      <c r="D70" s="46" t="s">
        <v>104</v>
      </c>
      <c r="E70" t="str">
        <f t="shared" si="1"/>
        <v/>
      </c>
      <c r="G70" s="71" t="s">
        <v>94</v>
      </c>
    </row>
    <row r="71" spans="4:7" x14ac:dyDescent="0.3">
      <c r="D71" s="46" t="s">
        <v>104</v>
      </c>
      <c r="E71" t="str">
        <f t="shared" si="1"/>
        <v/>
      </c>
      <c r="G71" s="71" t="s">
        <v>104</v>
      </c>
    </row>
    <row r="72" spans="4:7" x14ac:dyDescent="0.3">
      <c r="D72" s="46" t="s">
        <v>104</v>
      </c>
      <c r="E72" t="str">
        <f t="shared" si="1"/>
        <v/>
      </c>
      <c r="G72" s="71" t="s">
        <v>104</v>
      </c>
    </row>
    <row r="73" spans="4:7" x14ac:dyDescent="0.3">
      <c r="D73" s="46" t="s">
        <v>104</v>
      </c>
      <c r="E73" t="str">
        <f t="shared" si="1"/>
        <v/>
      </c>
      <c r="G73" s="71" t="s">
        <v>104</v>
      </c>
    </row>
    <row r="74" spans="4:7" x14ac:dyDescent="0.3">
      <c r="D74" s="46" t="s">
        <v>104</v>
      </c>
      <c r="E74" t="str">
        <f t="shared" si="1"/>
        <v/>
      </c>
      <c r="G74" s="71" t="s">
        <v>104</v>
      </c>
    </row>
    <row r="75" spans="4:7" x14ac:dyDescent="0.3">
      <c r="D75" s="47" t="s">
        <v>100</v>
      </c>
      <c r="E75" t="str">
        <f t="shared" si="1"/>
        <v/>
      </c>
      <c r="G75" s="71" t="s">
        <v>104</v>
      </c>
    </row>
    <row r="76" spans="4:7" x14ac:dyDescent="0.3">
      <c r="D76" s="47" t="s">
        <v>100</v>
      </c>
      <c r="E76" t="str">
        <f t="shared" si="1"/>
        <v/>
      </c>
      <c r="G76" s="71" t="s">
        <v>104</v>
      </c>
    </row>
    <row r="77" spans="4:7" x14ac:dyDescent="0.3">
      <c r="D77" s="47" t="s">
        <v>100</v>
      </c>
      <c r="E77" t="str">
        <f t="shared" si="1"/>
        <v/>
      </c>
      <c r="G77" s="71" t="s">
        <v>100</v>
      </c>
    </row>
    <row r="78" spans="4:7" x14ac:dyDescent="0.3">
      <c r="D78" s="47" t="s">
        <v>100</v>
      </c>
      <c r="E78" t="str">
        <f t="shared" si="1"/>
        <v/>
      </c>
      <c r="G78" s="71" t="s">
        <v>100</v>
      </c>
    </row>
    <row r="79" spans="4:7" x14ac:dyDescent="0.3">
      <c r="D79" s="47" t="s">
        <v>100</v>
      </c>
      <c r="E79" t="str">
        <f t="shared" si="1"/>
        <v/>
      </c>
      <c r="G79" s="71" t="s">
        <v>100</v>
      </c>
    </row>
    <row r="80" spans="4:7" x14ac:dyDescent="0.3">
      <c r="D80" s="47" t="s">
        <v>100</v>
      </c>
      <c r="E80" t="str">
        <f t="shared" si="1"/>
        <v/>
      </c>
      <c r="G80" s="71" t="s">
        <v>100</v>
      </c>
    </row>
    <row r="81" spans="4:7" x14ac:dyDescent="0.3">
      <c r="D81" s="47" t="s">
        <v>100</v>
      </c>
      <c r="E81" t="str">
        <f t="shared" si="1"/>
        <v/>
      </c>
      <c r="G81" s="71" t="s">
        <v>100</v>
      </c>
    </row>
    <row r="82" spans="4:7" x14ac:dyDescent="0.3">
      <c r="D82" s="48" t="s">
        <v>106</v>
      </c>
      <c r="E82" t="str">
        <f t="shared" si="1"/>
        <v/>
      </c>
      <c r="G82" s="71" t="s">
        <v>100</v>
      </c>
    </row>
    <row r="83" spans="4:7" x14ac:dyDescent="0.3">
      <c r="D83" s="48" t="s">
        <v>106</v>
      </c>
      <c r="E83" t="str">
        <f t="shared" si="1"/>
        <v/>
      </c>
      <c r="G83" s="71" t="s">
        <v>100</v>
      </c>
    </row>
    <row r="84" spans="4:7" x14ac:dyDescent="0.3">
      <c r="D84" s="48" t="s">
        <v>106</v>
      </c>
      <c r="E84" t="str">
        <f t="shared" si="1"/>
        <v/>
      </c>
      <c r="G84" s="48" t="s">
        <v>106</v>
      </c>
    </row>
    <row r="85" spans="4:7" x14ac:dyDescent="0.3">
      <c r="D85" s="48" t="s">
        <v>106</v>
      </c>
      <c r="E85" t="str">
        <f t="shared" si="1"/>
        <v/>
      </c>
      <c r="G85" s="71" t="s">
        <v>106</v>
      </c>
    </row>
    <row r="86" spans="4:7" x14ac:dyDescent="0.3">
      <c r="D86" s="48" t="s">
        <v>106</v>
      </c>
      <c r="E86" t="str">
        <f t="shared" si="1"/>
        <v/>
      </c>
      <c r="G86" s="71" t="s">
        <v>106</v>
      </c>
    </row>
    <row r="87" spans="4:7" x14ac:dyDescent="0.3">
      <c r="D87" s="48" t="s">
        <v>106</v>
      </c>
      <c r="E87" t="str">
        <f t="shared" si="1"/>
        <v/>
      </c>
      <c r="G87" s="71" t="s">
        <v>106</v>
      </c>
    </row>
    <row r="88" spans="4:7" x14ac:dyDescent="0.3">
      <c r="D88" s="48" t="s">
        <v>106</v>
      </c>
      <c r="E88" t="str">
        <f t="shared" si="1"/>
        <v/>
      </c>
      <c r="G88" s="71" t="s">
        <v>106</v>
      </c>
    </row>
    <row r="89" spans="4:7" x14ac:dyDescent="0.3">
      <c r="D89" s="53" t="s">
        <v>122</v>
      </c>
      <c r="E89" t="str">
        <f t="shared" si="1"/>
        <v/>
      </c>
      <c r="G89" s="71" t="s">
        <v>106</v>
      </c>
    </row>
    <row r="90" spans="4:7" x14ac:dyDescent="0.3">
      <c r="D90" s="53" t="s">
        <v>122</v>
      </c>
      <c r="E90" t="str">
        <f t="shared" si="1"/>
        <v/>
      </c>
      <c r="G90" s="71" t="s">
        <v>106</v>
      </c>
    </row>
    <row r="91" spans="4:7" x14ac:dyDescent="0.3">
      <c r="D91" s="53" t="s">
        <v>122</v>
      </c>
      <c r="E91" t="str">
        <f t="shared" si="1"/>
        <v/>
      </c>
      <c r="G91" s="71" t="s">
        <v>122</v>
      </c>
    </row>
    <row r="92" spans="4:7" x14ac:dyDescent="0.3">
      <c r="D92" s="53" t="s">
        <v>122</v>
      </c>
      <c r="E92" t="str">
        <f t="shared" si="1"/>
        <v/>
      </c>
      <c r="G92" s="71" t="s">
        <v>122</v>
      </c>
    </row>
    <row r="93" spans="4:7" x14ac:dyDescent="0.3">
      <c r="D93" s="53" t="s">
        <v>122</v>
      </c>
      <c r="E93" t="str">
        <f t="shared" si="1"/>
        <v/>
      </c>
      <c r="G93" s="71" t="s">
        <v>122</v>
      </c>
    </row>
    <row r="94" spans="4:7" x14ac:dyDescent="0.3">
      <c r="D94" s="53" t="s">
        <v>122</v>
      </c>
      <c r="E94" t="str">
        <f t="shared" si="1"/>
        <v/>
      </c>
      <c r="G94" s="71" t="s">
        <v>122</v>
      </c>
    </row>
    <row r="95" spans="4:7" x14ac:dyDescent="0.3">
      <c r="D95" s="54" t="s">
        <v>116</v>
      </c>
      <c r="E95" t="str">
        <f t="shared" si="1"/>
        <v/>
      </c>
      <c r="G95" s="71" t="s">
        <v>122</v>
      </c>
    </row>
    <row r="96" spans="4:7" x14ac:dyDescent="0.3">
      <c r="D96" s="54" t="s">
        <v>116</v>
      </c>
      <c r="E96" t="str">
        <f t="shared" si="1"/>
        <v/>
      </c>
      <c r="G96" s="71" t="s">
        <v>122</v>
      </c>
    </row>
    <row r="97" spans="4:7" x14ac:dyDescent="0.3">
      <c r="D97" s="54" t="s">
        <v>116</v>
      </c>
      <c r="E97" t="str">
        <f t="shared" si="1"/>
        <v/>
      </c>
      <c r="G97" s="71" t="s">
        <v>122</v>
      </c>
    </row>
    <row r="98" spans="4:7" x14ac:dyDescent="0.3">
      <c r="D98" s="54" t="s">
        <v>116</v>
      </c>
      <c r="E98" t="str">
        <f t="shared" si="1"/>
        <v/>
      </c>
      <c r="G98" s="71" t="s">
        <v>116</v>
      </c>
    </row>
    <row r="99" spans="4:7" x14ac:dyDescent="0.3">
      <c r="D99" s="54" t="s">
        <v>116</v>
      </c>
      <c r="E99" t="str">
        <f t="shared" si="1"/>
        <v/>
      </c>
      <c r="G99" s="71" t="s">
        <v>116</v>
      </c>
    </row>
    <row r="100" spans="4:7" x14ac:dyDescent="0.3">
      <c r="D100" s="55" t="s">
        <v>102</v>
      </c>
      <c r="E100" t="str">
        <f t="shared" si="1"/>
        <v/>
      </c>
      <c r="G100" s="71" t="s">
        <v>116</v>
      </c>
    </row>
    <row r="101" spans="4:7" x14ac:dyDescent="0.3">
      <c r="D101" s="55" t="s">
        <v>102</v>
      </c>
      <c r="E101" t="str">
        <f t="shared" si="1"/>
        <v/>
      </c>
      <c r="G101" s="71" t="s">
        <v>116</v>
      </c>
    </row>
    <row r="102" spans="4:7" x14ac:dyDescent="0.3">
      <c r="D102" s="55" t="s">
        <v>102</v>
      </c>
      <c r="E102" t="str">
        <f t="shared" si="1"/>
        <v/>
      </c>
      <c r="G102" s="71" t="s">
        <v>116</v>
      </c>
    </row>
    <row r="103" spans="4:7" x14ac:dyDescent="0.3">
      <c r="D103" s="55" t="s">
        <v>102</v>
      </c>
      <c r="E103" t="str">
        <f t="shared" si="1"/>
        <v/>
      </c>
      <c r="G103" s="71" t="s">
        <v>116</v>
      </c>
    </row>
    <row r="104" spans="4:7" x14ac:dyDescent="0.3">
      <c r="D104" s="55" t="s">
        <v>102</v>
      </c>
      <c r="E104" t="str">
        <f t="shared" si="1"/>
        <v/>
      </c>
      <c r="G104" s="71" t="s">
        <v>116</v>
      </c>
    </row>
    <row r="105" spans="4:7" x14ac:dyDescent="0.3">
      <c r="D105" s="55" t="s">
        <v>102</v>
      </c>
      <c r="E105" t="str">
        <f t="shared" si="1"/>
        <v/>
      </c>
      <c r="G105" s="71" t="s">
        <v>116</v>
      </c>
    </row>
    <row r="106" spans="4:7" x14ac:dyDescent="0.3">
      <c r="D106" s="55" t="s">
        <v>102</v>
      </c>
      <c r="E106" t="str">
        <f t="shared" si="1"/>
        <v/>
      </c>
      <c r="G106" s="71" t="s">
        <v>116</v>
      </c>
    </row>
    <row r="107" spans="4:7" x14ac:dyDescent="0.3">
      <c r="D107" s="55" t="s">
        <v>102</v>
      </c>
      <c r="E107" t="str">
        <f t="shared" si="1"/>
        <v/>
      </c>
      <c r="G107" s="71" t="s">
        <v>102</v>
      </c>
    </row>
    <row r="108" spans="4:7" x14ac:dyDescent="0.3">
      <c r="D108" s="56" t="s">
        <v>96</v>
      </c>
      <c r="E108" t="str">
        <f t="shared" si="1"/>
        <v/>
      </c>
      <c r="G108" s="71" t="s">
        <v>102</v>
      </c>
    </row>
    <row r="109" spans="4:7" x14ac:dyDescent="0.3">
      <c r="D109" s="56" t="s">
        <v>96</v>
      </c>
      <c r="E109" t="str">
        <f t="shared" si="1"/>
        <v/>
      </c>
      <c r="G109" s="71" t="s">
        <v>102</v>
      </c>
    </row>
    <row r="110" spans="4:7" x14ac:dyDescent="0.3">
      <c r="D110" s="56" t="s">
        <v>96</v>
      </c>
      <c r="E110" t="str">
        <f t="shared" si="1"/>
        <v/>
      </c>
      <c r="G110" s="71" t="s">
        <v>102</v>
      </c>
    </row>
    <row r="111" spans="4:7" x14ac:dyDescent="0.3">
      <c r="D111" s="56" t="s">
        <v>96</v>
      </c>
      <c r="E111" t="str">
        <f t="shared" si="1"/>
        <v/>
      </c>
      <c r="G111" s="71" t="s">
        <v>102</v>
      </c>
    </row>
    <row r="112" spans="4:7" x14ac:dyDescent="0.3">
      <c r="D112" s="56" t="s">
        <v>96</v>
      </c>
      <c r="E112" t="str">
        <f t="shared" si="1"/>
        <v/>
      </c>
      <c r="G112" s="71" t="s">
        <v>102</v>
      </c>
    </row>
    <row r="113" spans="4:7" x14ac:dyDescent="0.3">
      <c r="D113" s="56" t="s">
        <v>96</v>
      </c>
      <c r="E113" t="str">
        <f t="shared" si="1"/>
        <v/>
      </c>
      <c r="G113" s="71" t="s">
        <v>102</v>
      </c>
    </row>
    <row r="114" spans="4:7" x14ac:dyDescent="0.3">
      <c r="D114" s="56" t="s">
        <v>96</v>
      </c>
      <c r="E114" t="str">
        <f t="shared" si="1"/>
        <v/>
      </c>
      <c r="G114" s="71" t="s">
        <v>102</v>
      </c>
    </row>
    <row r="115" spans="4:7" x14ac:dyDescent="0.3">
      <c r="D115" s="57" t="s">
        <v>108</v>
      </c>
      <c r="E115" t="str">
        <f t="shared" si="1"/>
        <v/>
      </c>
      <c r="G115" s="71" t="s">
        <v>96</v>
      </c>
    </row>
    <row r="116" spans="4:7" x14ac:dyDescent="0.3">
      <c r="D116" s="57" t="s">
        <v>108</v>
      </c>
      <c r="E116" t="str">
        <f t="shared" si="1"/>
        <v/>
      </c>
      <c r="G116" s="71" t="s">
        <v>96</v>
      </c>
    </row>
    <row r="117" spans="4:7" x14ac:dyDescent="0.3">
      <c r="D117" s="57" t="s">
        <v>108</v>
      </c>
      <c r="E117" t="str">
        <f t="shared" si="1"/>
        <v/>
      </c>
      <c r="G117" s="71" t="s">
        <v>96</v>
      </c>
    </row>
    <row r="118" spans="4:7" x14ac:dyDescent="0.3">
      <c r="D118" s="57" t="s">
        <v>108</v>
      </c>
      <c r="E118" t="str">
        <f t="shared" si="1"/>
        <v/>
      </c>
      <c r="G118" s="71" t="s">
        <v>96</v>
      </c>
    </row>
    <row r="119" spans="4:7" x14ac:dyDescent="0.3">
      <c r="D119" s="57" t="s">
        <v>108</v>
      </c>
      <c r="E119" t="str">
        <f t="shared" si="1"/>
        <v/>
      </c>
      <c r="G119" s="71" t="s">
        <v>96</v>
      </c>
    </row>
    <row r="120" spans="4:7" x14ac:dyDescent="0.3">
      <c r="D120" s="57" t="s">
        <v>108</v>
      </c>
      <c r="E120" t="str">
        <f t="shared" si="1"/>
        <v/>
      </c>
      <c r="G120" s="71" t="s">
        <v>96</v>
      </c>
    </row>
    <row r="121" spans="4:7" x14ac:dyDescent="0.3">
      <c r="D121" s="58" t="s">
        <v>110</v>
      </c>
      <c r="E121" t="str">
        <f t="shared" si="1"/>
        <v/>
      </c>
      <c r="G121" s="71" t="s">
        <v>96</v>
      </c>
    </row>
    <row r="122" spans="4:7" x14ac:dyDescent="0.3">
      <c r="D122" s="58" t="s">
        <v>110</v>
      </c>
      <c r="E122" t="str">
        <f t="shared" si="1"/>
        <v/>
      </c>
      <c r="G122" s="71" t="s">
        <v>108</v>
      </c>
    </row>
    <row r="123" spans="4:7" x14ac:dyDescent="0.3">
      <c r="D123" s="58" t="s">
        <v>110</v>
      </c>
      <c r="E123" t="str">
        <f t="shared" si="1"/>
        <v/>
      </c>
      <c r="G123" s="71" t="s">
        <v>108</v>
      </c>
    </row>
    <row r="124" spans="4:7" x14ac:dyDescent="0.3">
      <c r="D124" s="58" t="s">
        <v>110</v>
      </c>
      <c r="E124" t="str">
        <f t="shared" si="1"/>
        <v/>
      </c>
      <c r="G124" s="71" t="s">
        <v>108</v>
      </c>
    </row>
    <row r="125" spans="4:7" x14ac:dyDescent="0.3">
      <c r="D125" s="58" t="s">
        <v>110</v>
      </c>
      <c r="E125" t="str">
        <f t="shared" si="1"/>
        <v/>
      </c>
      <c r="G125" s="71" t="s">
        <v>108</v>
      </c>
    </row>
    <row r="126" spans="4:7" x14ac:dyDescent="0.3">
      <c r="D126" s="58" t="s">
        <v>110</v>
      </c>
      <c r="E126" t="str">
        <f t="shared" si="1"/>
        <v/>
      </c>
      <c r="G126" s="71" t="s">
        <v>108</v>
      </c>
    </row>
    <row r="127" spans="4:7" x14ac:dyDescent="0.3">
      <c r="D127" s="58" t="s">
        <v>110</v>
      </c>
      <c r="E127" t="str">
        <f t="shared" si="1"/>
        <v/>
      </c>
      <c r="G127" s="71" t="s">
        <v>108</v>
      </c>
    </row>
    <row r="128" spans="4:7" x14ac:dyDescent="0.3">
      <c r="D128" s="58" t="s">
        <v>110</v>
      </c>
      <c r="E128" t="str">
        <f t="shared" si="1"/>
        <v/>
      </c>
      <c r="G128" s="71" t="s">
        <v>108</v>
      </c>
    </row>
    <row r="129" spans="4:7" x14ac:dyDescent="0.3">
      <c r="D129" s="59" t="s">
        <v>141</v>
      </c>
      <c r="E129" t="str">
        <f t="shared" si="1"/>
        <v/>
      </c>
      <c r="G129" s="71" t="s">
        <v>110</v>
      </c>
    </row>
    <row r="130" spans="4:7" x14ac:dyDescent="0.3">
      <c r="D130" s="59" t="s">
        <v>141</v>
      </c>
      <c r="E130" t="str">
        <f t="shared" si="1"/>
        <v/>
      </c>
      <c r="G130" s="71" t="s">
        <v>110</v>
      </c>
    </row>
    <row r="131" spans="4:7" x14ac:dyDescent="0.3">
      <c r="D131" s="59" t="s">
        <v>141</v>
      </c>
      <c r="E131" t="str">
        <f t="shared" si="1"/>
        <v/>
      </c>
      <c r="G131" s="71" t="s">
        <v>110</v>
      </c>
    </row>
    <row r="132" spans="4:7" x14ac:dyDescent="0.3">
      <c r="D132" s="59" t="s">
        <v>141</v>
      </c>
      <c r="E132" t="str">
        <f t="shared" ref="E132:E195" si="2">IFERROR(VLOOKUP(D132,$A:$B,2,0),"")</f>
        <v/>
      </c>
      <c r="G132" s="71" t="s">
        <v>110</v>
      </c>
    </row>
    <row r="133" spans="4:7" x14ac:dyDescent="0.3">
      <c r="D133" s="59" t="s">
        <v>141</v>
      </c>
      <c r="E133" t="str">
        <f t="shared" si="2"/>
        <v/>
      </c>
      <c r="G133" s="71" t="s">
        <v>110</v>
      </c>
    </row>
    <row r="134" spans="4:7" x14ac:dyDescent="0.3">
      <c r="D134" s="59" t="s">
        <v>141</v>
      </c>
      <c r="E134" t="str">
        <f t="shared" si="2"/>
        <v/>
      </c>
      <c r="G134" s="71" t="s">
        <v>110</v>
      </c>
    </row>
    <row r="135" spans="4:7" x14ac:dyDescent="0.3">
      <c r="D135" s="59" t="s">
        <v>141</v>
      </c>
      <c r="E135" t="str">
        <f t="shared" si="2"/>
        <v/>
      </c>
      <c r="G135" s="71" t="s">
        <v>110</v>
      </c>
    </row>
    <row r="136" spans="4:7" x14ac:dyDescent="0.3">
      <c r="D136" s="60" t="s">
        <v>127</v>
      </c>
      <c r="E136" t="str">
        <f t="shared" si="2"/>
        <v/>
      </c>
      <c r="G136" s="71" t="s">
        <v>110</v>
      </c>
    </row>
    <row r="137" spans="4:7" x14ac:dyDescent="0.3">
      <c r="D137" s="60" t="s">
        <v>127</v>
      </c>
      <c r="E137" t="str">
        <f t="shared" si="2"/>
        <v/>
      </c>
      <c r="G137" s="71" t="s">
        <v>141</v>
      </c>
    </row>
    <row r="138" spans="4:7" x14ac:dyDescent="0.3">
      <c r="D138" s="60" t="s">
        <v>127</v>
      </c>
      <c r="E138" t="str">
        <f t="shared" si="2"/>
        <v/>
      </c>
      <c r="G138" s="71" t="s">
        <v>141</v>
      </c>
    </row>
    <row r="139" spans="4:7" x14ac:dyDescent="0.3">
      <c r="D139" s="60" t="s">
        <v>127</v>
      </c>
      <c r="E139" t="str">
        <f t="shared" si="2"/>
        <v/>
      </c>
      <c r="G139" s="71" t="s">
        <v>141</v>
      </c>
    </row>
    <row r="140" spans="4:7" x14ac:dyDescent="0.3">
      <c r="D140" s="60" t="s">
        <v>127</v>
      </c>
      <c r="E140" t="str">
        <f t="shared" si="2"/>
        <v/>
      </c>
      <c r="G140" s="71" t="s">
        <v>141</v>
      </c>
    </row>
    <row r="141" spans="4:7" x14ac:dyDescent="0.3">
      <c r="D141" s="60" t="s">
        <v>127</v>
      </c>
      <c r="E141" t="str">
        <f t="shared" si="2"/>
        <v/>
      </c>
      <c r="G141" s="71" t="s">
        <v>141</v>
      </c>
    </row>
    <row r="142" spans="4:7" x14ac:dyDescent="0.3">
      <c r="D142" s="60" t="s">
        <v>127</v>
      </c>
      <c r="E142" t="str">
        <f t="shared" si="2"/>
        <v/>
      </c>
      <c r="G142" s="71" t="s">
        <v>141</v>
      </c>
    </row>
    <row r="143" spans="4:7" x14ac:dyDescent="0.3">
      <c r="D143" s="61" t="s">
        <v>137</v>
      </c>
      <c r="E143" t="str">
        <f t="shared" si="2"/>
        <v/>
      </c>
      <c r="G143" s="71" t="s">
        <v>141</v>
      </c>
    </row>
    <row r="144" spans="4:7" x14ac:dyDescent="0.3">
      <c r="D144" s="61" t="s">
        <v>137</v>
      </c>
      <c r="E144" t="str">
        <f t="shared" si="2"/>
        <v/>
      </c>
      <c r="G144" s="71" t="s">
        <v>127</v>
      </c>
    </row>
    <row r="145" spans="4:7" x14ac:dyDescent="0.3">
      <c r="D145" s="61" t="s">
        <v>137</v>
      </c>
      <c r="E145" t="str">
        <f t="shared" si="2"/>
        <v/>
      </c>
      <c r="G145" s="71" t="s">
        <v>127</v>
      </c>
    </row>
    <row r="146" spans="4:7" x14ac:dyDescent="0.3">
      <c r="D146" s="61" t="s">
        <v>137</v>
      </c>
      <c r="E146" t="str">
        <f t="shared" si="2"/>
        <v/>
      </c>
      <c r="G146" s="71" t="s">
        <v>127</v>
      </c>
    </row>
    <row r="147" spans="4:7" x14ac:dyDescent="0.3">
      <c r="D147" s="61" t="s">
        <v>137</v>
      </c>
      <c r="E147" t="str">
        <f t="shared" si="2"/>
        <v/>
      </c>
      <c r="G147" s="71" t="s">
        <v>127</v>
      </c>
    </row>
    <row r="148" spans="4:7" x14ac:dyDescent="0.3">
      <c r="D148" s="61" t="s">
        <v>137</v>
      </c>
      <c r="E148" t="str">
        <f t="shared" si="2"/>
        <v/>
      </c>
      <c r="G148" s="71" t="s">
        <v>127</v>
      </c>
    </row>
    <row r="149" spans="4:7" x14ac:dyDescent="0.3">
      <c r="D149" s="61" t="s">
        <v>137</v>
      </c>
      <c r="E149" t="str">
        <f t="shared" si="2"/>
        <v/>
      </c>
      <c r="G149" s="71" t="s">
        <v>127</v>
      </c>
    </row>
    <row r="150" spans="4:7" x14ac:dyDescent="0.3">
      <c r="D150" s="61" t="s">
        <v>137</v>
      </c>
      <c r="E150" t="str">
        <f t="shared" si="2"/>
        <v/>
      </c>
      <c r="G150" s="71" t="s">
        <v>127</v>
      </c>
    </row>
    <row r="151" spans="4:7" x14ac:dyDescent="0.3">
      <c r="D151" s="50" t="s">
        <v>139</v>
      </c>
      <c r="E151" t="str">
        <f t="shared" si="2"/>
        <v/>
      </c>
      <c r="G151" s="71" t="s">
        <v>127</v>
      </c>
    </row>
    <row r="152" spans="4:7" x14ac:dyDescent="0.3">
      <c r="D152" s="50" t="s">
        <v>139</v>
      </c>
      <c r="E152" t="str">
        <f t="shared" si="2"/>
        <v/>
      </c>
      <c r="G152" s="71" t="s">
        <v>137</v>
      </c>
    </row>
    <row r="153" spans="4:7" x14ac:dyDescent="0.3">
      <c r="D153" s="50" t="s">
        <v>139</v>
      </c>
      <c r="E153" t="str">
        <f t="shared" si="2"/>
        <v/>
      </c>
      <c r="G153" s="71" t="s">
        <v>137</v>
      </c>
    </row>
    <row r="154" spans="4:7" x14ac:dyDescent="0.3">
      <c r="D154" s="50" t="s">
        <v>139</v>
      </c>
      <c r="E154" t="str">
        <f t="shared" si="2"/>
        <v/>
      </c>
      <c r="G154" s="71" t="s">
        <v>137</v>
      </c>
    </row>
    <row r="155" spans="4:7" x14ac:dyDescent="0.3">
      <c r="D155" s="50" t="s">
        <v>139</v>
      </c>
      <c r="E155" t="str">
        <f t="shared" si="2"/>
        <v/>
      </c>
      <c r="G155" s="71" t="s">
        <v>137</v>
      </c>
    </row>
    <row r="156" spans="4:7" x14ac:dyDescent="0.3">
      <c r="D156" s="50" t="s">
        <v>139</v>
      </c>
      <c r="E156" t="str">
        <f t="shared" si="2"/>
        <v/>
      </c>
      <c r="G156" s="71" t="s">
        <v>137</v>
      </c>
    </row>
    <row r="157" spans="4:7" x14ac:dyDescent="0.3">
      <c r="D157" s="50" t="s">
        <v>139</v>
      </c>
      <c r="E157" t="str">
        <f t="shared" si="2"/>
        <v/>
      </c>
      <c r="G157" s="71" t="s">
        <v>137</v>
      </c>
    </row>
    <row r="158" spans="4:7" x14ac:dyDescent="0.3">
      <c r="D158" s="62" t="s">
        <v>131</v>
      </c>
      <c r="E158" t="str">
        <f t="shared" si="2"/>
        <v/>
      </c>
      <c r="G158" s="71" t="s">
        <v>137</v>
      </c>
    </row>
    <row r="159" spans="4:7" x14ac:dyDescent="0.3">
      <c r="D159" s="62" t="s">
        <v>131</v>
      </c>
      <c r="E159" t="str">
        <f t="shared" si="2"/>
        <v/>
      </c>
      <c r="G159" s="71" t="s">
        <v>137</v>
      </c>
    </row>
    <row r="160" spans="4:7" x14ac:dyDescent="0.3">
      <c r="D160" s="62" t="s">
        <v>131</v>
      </c>
      <c r="E160" t="str">
        <f t="shared" si="2"/>
        <v/>
      </c>
      <c r="G160" s="71" t="s">
        <v>139</v>
      </c>
    </row>
    <row r="161" spans="4:7" x14ac:dyDescent="0.3">
      <c r="D161" s="62" t="s">
        <v>131</v>
      </c>
      <c r="E161" t="str">
        <f t="shared" si="2"/>
        <v/>
      </c>
      <c r="G161" s="71" t="s">
        <v>139</v>
      </c>
    </row>
    <row r="162" spans="4:7" x14ac:dyDescent="0.3">
      <c r="D162" s="62" t="s">
        <v>131</v>
      </c>
      <c r="E162" t="str">
        <f t="shared" si="2"/>
        <v/>
      </c>
      <c r="G162" s="71" t="s">
        <v>139</v>
      </c>
    </row>
    <row r="163" spans="4:7" x14ac:dyDescent="0.3">
      <c r="D163" s="62" t="s">
        <v>131</v>
      </c>
      <c r="E163" t="str">
        <f t="shared" si="2"/>
        <v/>
      </c>
      <c r="G163" s="71" t="s">
        <v>139</v>
      </c>
    </row>
    <row r="164" spans="4:7" x14ac:dyDescent="0.3">
      <c r="D164" s="62" t="s">
        <v>131</v>
      </c>
      <c r="E164" t="str">
        <f t="shared" si="2"/>
        <v/>
      </c>
      <c r="G164" s="71" t="s">
        <v>139</v>
      </c>
    </row>
    <row r="165" spans="4:7" x14ac:dyDescent="0.3">
      <c r="D165" s="63" t="s">
        <v>119</v>
      </c>
      <c r="E165" t="str">
        <f t="shared" si="2"/>
        <v/>
      </c>
      <c r="G165" s="71" t="s">
        <v>139</v>
      </c>
    </row>
    <row r="166" spans="4:7" x14ac:dyDescent="0.3">
      <c r="D166" s="63" t="s">
        <v>119</v>
      </c>
      <c r="E166" t="str">
        <f t="shared" si="2"/>
        <v/>
      </c>
      <c r="G166" s="71" t="s">
        <v>139</v>
      </c>
    </row>
    <row r="167" spans="4:7" x14ac:dyDescent="0.3">
      <c r="D167" s="63" t="s">
        <v>119</v>
      </c>
      <c r="E167" t="str">
        <f t="shared" si="2"/>
        <v/>
      </c>
      <c r="G167" s="71" t="s">
        <v>131</v>
      </c>
    </row>
    <row r="168" spans="4:7" x14ac:dyDescent="0.3">
      <c r="D168" s="63" t="s">
        <v>119</v>
      </c>
      <c r="E168" t="str">
        <f t="shared" si="2"/>
        <v/>
      </c>
      <c r="G168" s="71" t="s">
        <v>131</v>
      </c>
    </row>
    <row r="169" spans="4:7" x14ac:dyDescent="0.3">
      <c r="D169" s="63" t="s">
        <v>119</v>
      </c>
      <c r="E169" t="str">
        <f t="shared" si="2"/>
        <v/>
      </c>
      <c r="G169" s="71" t="s">
        <v>131</v>
      </c>
    </row>
    <row r="170" spans="4:7" x14ac:dyDescent="0.3">
      <c r="D170" s="63" t="s">
        <v>119</v>
      </c>
      <c r="E170" t="str">
        <f t="shared" si="2"/>
        <v/>
      </c>
      <c r="G170" s="71" t="s">
        <v>131</v>
      </c>
    </row>
    <row r="171" spans="4:7" x14ac:dyDescent="0.3">
      <c r="D171" s="63" t="s">
        <v>119</v>
      </c>
      <c r="E171" t="str">
        <f t="shared" si="2"/>
        <v/>
      </c>
      <c r="G171" s="71" t="s">
        <v>131</v>
      </c>
    </row>
    <row r="172" spans="4:7" x14ac:dyDescent="0.3">
      <c r="D172" s="63" t="s">
        <v>119</v>
      </c>
      <c r="E172" t="str">
        <f t="shared" si="2"/>
        <v/>
      </c>
      <c r="G172" s="71" t="s">
        <v>131</v>
      </c>
    </row>
    <row r="173" spans="4:7" x14ac:dyDescent="0.3">
      <c r="D173" s="64" t="s">
        <v>129</v>
      </c>
      <c r="E173" t="str">
        <f t="shared" si="2"/>
        <v/>
      </c>
      <c r="G173" s="71" t="s">
        <v>131</v>
      </c>
    </row>
    <row r="174" spans="4:7" x14ac:dyDescent="0.3">
      <c r="D174" s="64" t="s">
        <v>129</v>
      </c>
      <c r="E174" t="str">
        <f t="shared" si="2"/>
        <v/>
      </c>
      <c r="G174" s="71" t="s">
        <v>131</v>
      </c>
    </row>
    <row r="175" spans="4:7" x14ac:dyDescent="0.3">
      <c r="D175" s="64" t="s">
        <v>129</v>
      </c>
      <c r="E175" t="str">
        <f t="shared" si="2"/>
        <v/>
      </c>
      <c r="G175" s="71" t="s">
        <v>119</v>
      </c>
    </row>
    <row r="176" spans="4:7" x14ac:dyDescent="0.3">
      <c r="D176" s="64" t="s">
        <v>129</v>
      </c>
      <c r="E176" t="str">
        <f t="shared" si="2"/>
        <v/>
      </c>
      <c r="G176" s="71" t="s">
        <v>119</v>
      </c>
    </row>
    <row r="177" spans="4:17" x14ac:dyDescent="0.3">
      <c r="D177" s="64" t="s">
        <v>129</v>
      </c>
      <c r="E177" t="str">
        <f t="shared" si="2"/>
        <v/>
      </c>
      <c r="G177" s="71" t="s">
        <v>119</v>
      </c>
    </row>
    <row r="178" spans="4:17" x14ac:dyDescent="0.3">
      <c r="D178" s="64" t="s">
        <v>129</v>
      </c>
      <c r="E178" t="str">
        <f t="shared" si="2"/>
        <v/>
      </c>
      <c r="G178" s="71" t="s">
        <v>119</v>
      </c>
    </row>
    <row r="179" spans="4:17" x14ac:dyDescent="0.3">
      <c r="D179" s="64" t="s">
        <v>129</v>
      </c>
      <c r="E179" t="str">
        <f t="shared" si="2"/>
        <v/>
      </c>
      <c r="G179" s="71" t="s">
        <v>119</v>
      </c>
    </row>
    <row r="180" spans="4:17" x14ac:dyDescent="0.3">
      <c r="D180" s="64" t="s">
        <v>129</v>
      </c>
      <c r="E180" t="str">
        <f t="shared" si="2"/>
        <v/>
      </c>
      <c r="G180" s="71" t="s">
        <v>119</v>
      </c>
    </row>
    <row r="181" spans="4:17" x14ac:dyDescent="0.3">
      <c r="D181" s="65" t="s">
        <v>113</v>
      </c>
      <c r="E181" t="str">
        <f t="shared" si="2"/>
        <v/>
      </c>
      <c r="G181" s="71" t="s">
        <v>119</v>
      </c>
    </row>
    <row r="182" spans="4:17" x14ac:dyDescent="0.3">
      <c r="D182" s="65" t="s">
        <v>113</v>
      </c>
      <c r="E182" t="str">
        <f t="shared" si="2"/>
        <v/>
      </c>
      <c r="G182" s="71" t="s">
        <v>119</v>
      </c>
    </row>
    <row r="183" spans="4:17" x14ac:dyDescent="0.3">
      <c r="D183" s="65" t="s">
        <v>113</v>
      </c>
      <c r="E183" t="str">
        <f t="shared" si="2"/>
        <v/>
      </c>
      <c r="G183" s="71" t="s">
        <v>129</v>
      </c>
    </row>
    <row r="184" spans="4:17" x14ac:dyDescent="0.3">
      <c r="D184" s="65" t="s">
        <v>113</v>
      </c>
      <c r="E184" t="str">
        <f t="shared" si="2"/>
        <v/>
      </c>
      <c r="G184" s="71" t="s">
        <v>129</v>
      </c>
    </row>
    <row r="185" spans="4:17" x14ac:dyDescent="0.3">
      <c r="D185" s="65" t="s">
        <v>113</v>
      </c>
      <c r="E185" t="str">
        <f t="shared" si="2"/>
        <v/>
      </c>
      <c r="G185" s="71" t="s">
        <v>129</v>
      </c>
    </row>
    <row r="186" spans="4:17" x14ac:dyDescent="0.3">
      <c r="D186" s="65" t="s">
        <v>113</v>
      </c>
      <c r="E186" t="str">
        <f t="shared" si="2"/>
        <v/>
      </c>
      <c r="G186" s="71" t="s">
        <v>129</v>
      </c>
    </row>
    <row r="187" spans="4:17" x14ac:dyDescent="0.3">
      <c r="D187" s="49" t="s">
        <v>125</v>
      </c>
      <c r="E187" t="str">
        <f t="shared" si="2"/>
        <v/>
      </c>
      <c r="G187" s="71" t="s">
        <v>129</v>
      </c>
      <c r="M187" s="49" t="s">
        <v>125</v>
      </c>
      <c r="N187">
        <v>0</v>
      </c>
      <c r="O187">
        <v>125</v>
      </c>
      <c r="P187">
        <v>197</v>
      </c>
      <c r="Q187" t="s">
        <v>542</v>
      </c>
    </row>
    <row r="188" spans="4:17" x14ac:dyDescent="0.3">
      <c r="D188" s="49" t="s">
        <v>125</v>
      </c>
      <c r="E188" t="str">
        <f t="shared" si="2"/>
        <v/>
      </c>
      <c r="G188" s="71" t="s">
        <v>129</v>
      </c>
      <c r="M188" s="49" t="s">
        <v>125</v>
      </c>
      <c r="N188">
        <v>196</v>
      </c>
      <c r="O188">
        <v>206</v>
      </c>
      <c r="P188">
        <v>211</v>
      </c>
      <c r="Q188" t="s">
        <v>543</v>
      </c>
    </row>
    <row r="189" spans="4:17" x14ac:dyDescent="0.3">
      <c r="D189" s="49" t="s">
        <v>125</v>
      </c>
      <c r="E189" t="str">
        <f t="shared" si="2"/>
        <v/>
      </c>
      <c r="G189" s="71" t="s">
        <v>129</v>
      </c>
      <c r="M189" s="66" t="s">
        <v>135</v>
      </c>
      <c r="Q189" t="s">
        <v>542</v>
      </c>
    </row>
    <row r="190" spans="4:17" x14ac:dyDescent="0.3">
      <c r="D190" s="49" t="s">
        <v>125</v>
      </c>
      <c r="E190" t="str">
        <f t="shared" si="2"/>
        <v/>
      </c>
      <c r="G190" s="71" t="s">
        <v>129</v>
      </c>
      <c r="M190" s="66" t="s">
        <v>135</v>
      </c>
      <c r="N190">
        <v>29</v>
      </c>
      <c r="O190">
        <v>66</v>
      </c>
      <c r="P190">
        <v>148</v>
      </c>
      <c r="Q190" t="s">
        <v>543</v>
      </c>
    </row>
    <row r="191" spans="4:17" x14ac:dyDescent="0.3">
      <c r="D191" s="49" t="s">
        <v>125</v>
      </c>
      <c r="E191" t="str">
        <f t="shared" si="2"/>
        <v/>
      </c>
      <c r="G191" s="71" t="s">
        <v>113</v>
      </c>
      <c r="M191" s="68" t="s">
        <v>146</v>
      </c>
      <c r="N191">
        <v>206</v>
      </c>
      <c r="O191">
        <v>17</v>
      </c>
      <c r="P191">
        <v>65</v>
      </c>
      <c r="Q191" t="s">
        <v>542</v>
      </c>
    </row>
    <row r="192" spans="4:17" x14ac:dyDescent="0.3">
      <c r="D192" s="49" t="s">
        <v>125</v>
      </c>
      <c r="E192" t="str">
        <f t="shared" si="2"/>
        <v/>
      </c>
      <c r="G192" s="71" t="s">
        <v>113</v>
      </c>
      <c r="M192" s="68" t="s">
        <v>146</v>
      </c>
      <c r="N192">
        <v>6</v>
      </c>
      <c r="O192">
        <v>25</v>
      </c>
      <c r="P192">
        <v>34</v>
      </c>
      <c r="Q192" t="s">
        <v>543</v>
      </c>
    </row>
    <row r="193" spans="4:17" x14ac:dyDescent="0.3">
      <c r="D193" s="49" t="s">
        <v>125</v>
      </c>
      <c r="E193" t="str">
        <f t="shared" si="2"/>
        <v/>
      </c>
      <c r="G193" s="71" t="s">
        <v>113</v>
      </c>
      <c r="M193" s="67" t="s">
        <v>157</v>
      </c>
      <c r="N193">
        <v>0</v>
      </c>
      <c r="O193">
        <v>107</v>
      </c>
      <c r="P193">
        <v>182</v>
      </c>
      <c r="Q193" t="s">
        <v>542</v>
      </c>
    </row>
    <row r="194" spans="4:17" x14ac:dyDescent="0.3">
      <c r="D194" s="66" t="s">
        <v>135</v>
      </c>
      <c r="E194" t="str">
        <f t="shared" si="2"/>
        <v/>
      </c>
      <c r="G194" s="71" t="s">
        <v>113</v>
      </c>
      <c r="M194" s="67" t="s">
        <v>157</v>
      </c>
      <c r="N194">
        <v>245</v>
      </c>
      <c r="O194">
        <v>132</v>
      </c>
      <c r="P194">
        <v>38</v>
      </c>
      <c r="Q194" t="s">
        <v>543</v>
      </c>
    </row>
    <row r="195" spans="4:17" x14ac:dyDescent="0.3">
      <c r="D195" s="66" t="s">
        <v>135</v>
      </c>
      <c r="E195" t="str">
        <f t="shared" si="2"/>
        <v/>
      </c>
      <c r="G195" s="71" t="s">
        <v>113</v>
      </c>
    </row>
    <row r="196" spans="4:17" x14ac:dyDescent="0.3">
      <c r="D196" s="66" t="s">
        <v>135</v>
      </c>
      <c r="E196" t="str">
        <f t="shared" ref="E196:E215" si="3">IFERROR(VLOOKUP(D196,$A:$B,2,0),"")</f>
        <v/>
      </c>
      <c r="G196" s="71" t="s">
        <v>113</v>
      </c>
    </row>
    <row r="197" spans="4:17" x14ac:dyDescent="0.3">
      <c r="D197" s="66" t="s">
        <v>135</v>
      </c>
      <c r="E197" t="str">
        <f t="shared" si="3"/>
        <v/>
      </c>
      <c r="G197" s="71" t="s">
        <v>125</v>
      </c>
    </row>
    <row r="198" spans="4:17" x14ac:dyDescent="0.3">
      <c r="D198" s="66" t="s">
        <v>135</v>
      </c>
      <c r="E198" t="str">
        <f t="shared" si="3"/>
        <v/>
      </c>
      <c r="G198" s="71" t="s">
        <v>125</v>
      </c>
    </row>
    <row r="199" spans="4:17" x14ac:dyDescent="0.3">
      <c r="D199" s="66" t="s">
        <v>135</v>
      </c>
      <c r="E199" t="str">
        <f t="shared" si="3"/>
        <v/>
      </c>
      <c r="G199" s="71" t="s">
        <v>125</v>
      </c>
    </row>
    <row r="200" spans="4:17" x14ac:dyDescent="0.3">
      <c r="D200" s="66" t="s">
        <v>135</v>
      </c>
      <c r="E200" t="str">
        <f t="shared" si="3"/>
        <v/>
      </c>
      <c r="G200" s="71" t="s">
        <v>125</v>
      </c>
    </row>
    <row r="201" spans="4:17" x14ac:dyDescent="0.3">
      <c r="D201" s="68" t="s">
        <v>146</v>
      </c>
      <c r="E201" t="str">
        <f t="shared" si="3"/>
        <v/>
      </c>
      <c r="G201" s="71" t="s">
        <v>125</v>
      </c>
    </row>
    <row r="202" spans="4:17" x14ac:dyDescent="0.3">
      <c r="D202" s="68" t="s">
        <v>146</v>
      </c>
      <c r="E202" t="str">
        <f t="shared" si="3"/>
        <v/>
      </c>
      <c r="G202" s="71" t="s">
        <v>125</v>
      </c>
    </row>
    <row r="203" spans="4:17" x14ac:dyDescent="0.3">
      <c r="D203" s="68" t="s">
        <v>146</v>
      </c>
      <c r="E203" t="str">
        <f t="shared" si="3"/>
        <v/>
      </c>
      <c r="G203" s="71" t="s">
        <v>125</v>
      </c>
    </row>
    <row r="204" spans="4:17" x14ac:dyDescent="0.3">
      <c r="D204" s="68" t="s">
        <v>146</v>
      </c>
      <c r="E204" t="str">
        <f t="shared" si="3"/>
        <v/>
      </c>
      <c r="G204" s="71" t="s">
        <v>135</v>
      </c>
    </row>
    <row r="205" spans="4:17" x14ac:dyDescent="0.3">
      <c r="D205" s="68" t="s">
        <v>146</v>
      </c>
      <c r="E205" t="str">
        <f t="shared" si="3"/>
        <v/>
      </c>
      <c r="G205" s="71" t="s">
        <v>135</v>
      </c>
    </row>
    <row r="206" spans="4:17" x14ac:dyDescent="0.3">
      <c r="D206" s="68" t="s">
        <v>146</v>
      </c>
      <c r="E206" t="str">
        <f t="shared" si="3"/>
        <v/>
      </c>
      <c r="G206" s="71" t="s">
        <v>135</v>
      </c>
    </row>
    <row r="207" spans="4:17" x14ac:dyDescent="0.3">
      <c r="D207" s="68" t="s">
        <v>146</v>
      </c>
      <c r="E207" t="str">
        <f t="shared" si="3"/>
        <v/>
      </c>
      <c r="G207" s="71" t="s">
        <v>135</v>
      </c>
    </row>
    <row r="208" spans="4:17" x14ac:dyDescent="0.3">
      <c r="D208" s="67" t="s">
        <v>157</v>
      </c>
      <c r="E208" t="str">
        <f t="shared" si="3"/>
        <v/>
      </c>
      <c r="G208" s="71" t="s">
        <v>135</v>
      </c>
    </row>
    <row r="209" spans="4:7" x14ac:dyDescent="0.3">
      <c r="D209" s="67" t="s">
        <v>157</v>
      </c>
      <c r="E209" t="str">
        <f t="shared" si="3"/>
        <v/>
      </c>
      <c r="G209" s="71" t="s">
        <v>135</v>
      </c>
    </row>
    <row r="210" spans="4:7" x14ac:dyDescent="0.3">
      <c r="D210" s="67" t="s">
        <v>157</v>
      </c>
      <c r="E210" t="str">
        <f t="shared" si="3"/>
        <v/>
      </c>
      <c r="G210" s="71" t="s">
        <v>135</v>
      </c>
    </row>
    <row r="211" spans="4:7" x14ac:dyDescent="0.3">
      <c r="D211" s="67" t="s">
        <v>157</v>
      </c>
      <c r="E211" t="str">
        <f t="shared" si="3"/>
        <v/>
      </c>
      <c r="G211" s="71" t="s">
        <v>135</v>
      </c>
    </row>
    <row r="212" spans="4:7" x14ac:dyDescent="0.3">
      <c r="D212" s="67" t="s">
        <v>157</v>
      </c>
      <c r="E212" t="str">
        <f t="shared" si="3"/>
        <v/>
      </c>
      <c r="G212" s="71" t="s">
        <v>146</v>
      </c>
    </row>
    <row r="213" spans="4:7" x14ac:dyDescent="0.3">
      <c r="D213" s="67" t="s">
        <v>157</v>
      </c>
      <c r="E213" t="str">
        <f t="shared" si="3"/>
        <v/>
      </c>
      <c r="G213" s="71" t="s">
        <v>146</v>
      </c>
    </row>
    <row r="214" spans="4:7" x14ac:dyDescent="0.3">
      <c r="D214" s="67" t="s">
        <v>157</v>
      </c>
      <c r="E214" t="str">
        <f t="shared" si="3"/>
        <v/>
      </c>
      <c r="G214" s="71" t="s">
        <v>146</v>
      </c>
    </row>
    <row r="215" spans="4:7" ht="15" thickBot="1" x14ac:dyDescent="0.35">
      <c r="D215" s="67" t="s">
        <v>157</v>
      </c>
      <c r="E215" t="str">
        <f t="shared" si="3"/>
        <v/>
      </c>
      <c r="G215" s="71" t="s">
        <v>146</v>
      </c>
    </row>
    <row r="216" spans="4:7" ht="15" thickBot="1" x14ac:dyDescent="0.35">
      <c r="D216" s="69"/>
      <c r="G216" s="71" t="s">
        <v>146</v>
      </c>
    </row>
    <row r="217" spans="4:7" x14ac:dyDescent="0.3">
      <c r="D217"/>
      <c r="G217" s="71" t="s">
        <v>146</v>
      </c>
    </row>
    <row r="218" spans="4:7" x14ac:dyDescent="0.3">
      <c r="D218"/>
      <c r="G218" s="71" t="s">
        <v>146</v>
      </c>
    </row>
    <row r="219" spans="4:7" x14ac:dyDescent="0.3">
      <c r="D219"/>
      <c r="G219" s="71" t="s">
        <v>146</v>
      </c>
    </row>
    <row r="220" spans="4:7" x14ac:dyDescent="0.3">
      <c r="D220"/>
      <c r="G220" s="71" t="s">
        <v>157</v>
      </c>
    </row>
    <row r="221" spans="4:7" x14ac:dyDescent="0.3">
      <c r="D221"/>
      <c r="G221" s="71" t="s">
        <v>157</v>
      </c>
    </row>
    <row r="222" spans="4:7" x14ac:dyDescent="0.3">
      <c r="D222"/>
      <c r="G222" s="71" t="s">
        <v>157</v>
      </c>
    </row>
    <row r="223" spans="4:7" x14ac:dyDescent="0.3">
      <c r="D223"/>
      <c r="G223" s="71" t="s">
        <v>157</v>
      </c>
    </row>
    <row r="224" spans="4:7" x14ac:dyDescent="0.3">
      <c r="D224"/>
      <c r="G224" s="71" t="s">
        <v>157</v>
      </c>
    </row>
    <row r="225" spans="4:7" x14ac:dyDescent="0.3">
      <c r="D225"/>
      <c r="G225" s="71" t="s">
        <v>157</v>
      </c>
    </row>
    <row r="226" spans="4:7" x14ac:dyDescent="0.3">
      <c r="D226"/>
      <c r="G226" s="71" t="s">
        <v>157</v>
      </c>
    </row>
    <row r="227" spans="4:7" x14ac:dyDescent="0.3">
      <c r="D227"/>
      <c r="G227" s="71" t="s">
        <v>157</v>
      </c>
    </row>
    <row r="228" spans="4:7" x14ac:dyDescent="0.3">
      <c r="D228"/>
      <c r="G228" s="71" t="s">
        <v>157</v>
      </c>
    </row>
    <row r="229" spans="4:7" x14ac:dyDescent="0.3">
      <c r="D229"/>
      <c r="G229" s="71"/>
    </row>
    <row r="230" spans="4:7" x14ac:dyDescent="0.3">
      <c r="D230"/>
      <c r="G230" s="71"/>
    </row>
    <row r="231" spans="4:7" x14ac:dyDescent="0.3">
      <c r="D231"/>
      <c r="G231" s="71"/>
    </row>
    <row r="232" spans="4:7" x14ac:dyDescent="0.3">
      <c r="D232"/>
      <c r="G232" s="71"/>
    </row>
    <row r="233" spans="4:7" x14ac:dyDescent="0.3">
      <c r="D233"/>
      <c r="G233" s="71"/>
    </row>
    <row r="234" spans="4:7" x14ac:dyDescent="0.3">
      <c r="D234"/>
      <c r="G234" s="71"/>
    </row>
    <row r="235" spans="4:7" x14ac:dyDescent="0.3">
      <c r="D235"/>
      <c r="G235" s="71"/>
    </row>
    <row r="236" spans="4:7" x14ac:dyDescent="0.3">
      <c r="D236"/>
      <c r="G236" s="71"/>
    </row>
    <row r="237" spans="4:7" x14ac:dyDescent="0.3">
      <c r="D237"/>
      <c r="G237" s="71"/>
    </row>
    <row r="238" spans="4:7" x14ac:dyDescent="0.3">
      <c r="D238"/>
      <c r="G238" s="71"/>
    </row>
    <row r="239" spans="4:7" x14ac:dyDescent="0.3">
      <c r="D239"/>
      <c r="G239" s="71"/>
    </row>
    <row r="240" spans="4:7" x14ac:dyDescent="0.3">
      <c r="D240"/>
      <c r="G240" s="71"/>
    </row>
    <row r="241" spans="4:7" x14ac:dyDescent="0.3">
      <c r="D241"/>
      <c r="G241" s="71"/>
    </row>
    <row r="242" spans="4:7" x14ac:dyDescent="0.3">
      <c r="D242"/>
      <c r="G242" s="71"/>
    </row>
    <row r="243" spans="4:7" x14ac:dyDescent="0.3">
      <c r="D243"/>
      <c r="G243" s="71"/>
    </row>
    <row r="244" spans="4:7" x14ac:dyDescent="0.3">
      <c r="D244"/>
      <c r="G244" s="71"/>
    </row>
    <row r="245" spans="4:7" x14ac:dyDescent="0.3">
      <c r="D245"/>
      <c r="G245" s="71"/>
    </row>
    <row r="246" spans="4:7" x14ac:dyDescent="0.3">
      <c r="D246"/>
      <c r="G246" s="71"/>
    </row>
    <row r="247" spans="4:7" x14ac:dyDescent="0.3">
      <c r="D247"/>
      <c r="G247" s="71"/>
    </row>
    <row r="248" spans="4:7" x14ac:dyDescent="0.3">
      <c r="D248"/>
      <c r="G248" s="71"/>
    </row>
    <row r="249" spans="4:7" x14ac:dyDescent="0.3">
      <c r="D249"/>
      <c r="G249" s="71"/>
    </row>
    <row r="250" spans="4:7" x14ac:dyDescent="0.3">
      <c r="D250"/>
      <c r="G250" s="71"/>
    </row>
    <row r="251" spans="4:7" x14ac:dyDescent="0.3">
      <c r="D251"/>
      <c r="G251" s="71"/>
    </row>
    <row r="252" spans="4:7" x14ac:dyDescent="0.3">
      <c r="D252"/>
      <c r="G252" s="71"/>
    </row>
    <row r="253" spans="4:7" x14ac:dyDescent="0.3">
      <c r="D253"/>
      <c r="G253" s="71"/>
    </row>
    <row r="254" spans="4:7" x14ac:dyDescent="0.3">
      <c r="D254"/>
      <c r="G254" s="71"/>
    </row>
    <row r="255" spans="4:7" x14ac:dyDescent="0.3">
      <c r="D255"/>
      <c r="G255" s="71"/>
    </row>
    <row r="256" spans="4:7" x14ac:dyDescent="0.3">
      <c r="D256"/>
      <c r="G256" s="71"/>
    </row>
    <row r="257" spans="4:7" x14ac:dyDescent="0.3">
      <c r="D257"/>
      <c r="G257" s="71"/>
    </row>
    <row r="258" spans="4:7" x14ac:dyDescent="0.3">
      <c r="D258"/>
      <c r="G258" s="71"/>
    </row>
    <row r="259" spans="4:7" x14ac:dyDescent="0.3">
      <c r="D259"/>
      <c r="G259" s="71"/>
    </row>
    <row r="260" spans="4:7" x14ac:dyDescent="0.3">
      <c r="D260"/>
      <c r="G260" s="71"/>
    </row>
    <row r="261" spans="4:7" x14ac:dyDescent="0.3">
      <c r="D261"/>
      <c r="G261" s="71"/>
    </row>
    <row r="262" spans="4:7" x14ac:dyDescent="0.3">
      <c r="D262"/>
      <c r="G262" s="71"/>
    </row>
    <row r="263" spans="4:7" x14ac:dyDescent="0.3">
      <c r="D263"/>
      <c r="G263" s="71"/>
    </row>
    <row r="264" spans="4:7" x14ac:dyDescent="0.3">
      <c r="D264"/>
      <c r="G264" s="71"/>
    </row>
    <row r="265" spans="4:7" x14ac:dyDescent="0.3">
      <c r="D265"/>
      <c r="G265" s="71"/>
    </row>
    <row r="266" spans="4:7" x14ac:dyDescent="0.3">
      <c r="D266"/>
      <c r="G266" s="71"/>
    </row>
    <row r="267" spans="4:7" x14ac:dyDescent="0.3">
      <c r="D267"/>
      <c r="G267" s="71"/>
    </row>
    <row r="268" spans="4:7" x14ac:dyDescent="0.3">
      <c r="D268"/>
      <c r="G268" s="71"/>
    </row>
    <row r="269" spans="4:7" x14ac:dyDescent="0.3">
      <c r="D269"/>
      <c r="G269" s="71"/>
    </row>
    <row r="270" spans="4:7" x14ac:dyDescent="0.3">
      <c r="D270"/>
      <c r="G270" s="71"/>
    </row>
    <row r="271" spans="4:7" x14ac:dyDescent="0.3">
      <c r="D271"/>
      <c r="G271" s="71"/>
    </row>
    <row r="272" spans="4:7" x14ac:dyDescent="0.3">
      <c r="D272"/>
      <c r="G272" s="71"/>
    </row>
    <row r="273" spans="4:7" x14ac:dyDescent="0.3">
      <c r="D273"/>
      <c r="G273" s="71"/>
    </row>
    <row r="274" spans="4:7" x14ac:dyDescent="0.3">
      <c r="D274"/>
      <c r="G274" s="71"/>
    </row>
    <row r="275" spans="4:7" x14ac:dyDescent="0.3">
      <c r="D275"/>
      <c r="G275" s="71"/>
    </row>
    <row r="276" spans="4:7" x14ac:dyDescent="0.3">
      <c r="D276"/>
      <c r="G276" s="71"/>
    </row>
    <row r="277" spans="4:7" x14ac:dyDescent="0.3">
      <c r="D277"/>
      <c r="G277" s="71"/>
    </row>
    <row r="278" spans="4:7" x14ac:dyDescent="0.3">
      <c r="D278"/>
      <c r="G278" s="71"/>
    </row>
    <row r="279" spans="4:7" x14ac:dyDescent="0.3">
      <c r="D279"/>
      <c r="G279" s="71"/>
    </row>
    <row r="280" spans="4:7" x14ac:dyDescent="0.3">
      <c r="D280"/>
      <c r="G280" s="71"/>
    </row>
    <row r="281" spans="4:7" x14ac:dyDescent="0.3">
      <c r="D281"/>
      <c r="G281" s="71"/>
    </row>
    <row r="282" spans="4:7" x14ac:dyDescent="0.3">
      <c r="D282"/>
      <c r="G282" s="71"/>
    </row>
    <row r="283" spans="4:7" x14ac:dyDescent="0.3">
      <c r="D283"/>
      <c r="G283" s="71"/>
    </row>
    <row r="284" spans="4:7" x14ac:dyDescent="0.3">
      <c r="D284"/>
      <c r="G284" s="71"/>
    </row>
    <row r="285" spans="4:7" x14ac:dyDescent="0.3">
      <c r="D285"/>
      <c r="G285" s="71"/>
    </row>
    <row r="286" spans="4:7" x14ac:dyDescent="0.3">
      <c r="D286"/>
      <c r="G286" s="71"/>
    </row>
    <row r="287" spans="4:7" x14ac:dyDescent="0.3">
      <c r="D287"/>
      <c r="G287" s="71"/>
    </row>
    <row r="288" spans="4:7" x14ac:dyDescent="0.3">
      <c r="D288"/>
      <c r="G288" s="71"/>
    </row>
    <row r="289" spans="4:7" x14ac:dyDescent="0.3">
      <c r="D289"/>
      <c r="G289" s="71"/>
    </row>
    <row r="290" spans="4:7" x14ac:dyDescent="0.3">
      <c r="D290"/>
      <c r="G290" s="71"/>
    </row>
    <row r="291" spans="4:7" x14ac:dyDescent="0.3">
      <c r="D291"/>
      <c r="G291" s="71"/>
    </row>
    <row r="292" spans="4:7" x14ac:dyDescent="0.3">
      <c r="D292"/>
      <c r="G292" s="71"/>
    </row>
    <row r="293" spans="4:7" x14ac:dyDescent="0.3">
      <c r="D293"/>
      <c r="G293" s="71"/>
    </row>
    <row r="294" spans="4:7" x14ac:dyDescent="0.3">
      <c r="D294"/>
      <c r="G294" s="71"/>
    </row>
    <row r="295" spans="4:7" x14ac:dyDescent="0.3">
      <c r="D295"/>
      <c r="G295" s="71"/>
    </row>
    <row r="296" spans="4:7" x14ac:dyDescent="0.3">
      <c r="D296"/>
      <c r="G296" s="71"/>
    </row>
    <row r="297" spans="4:7" x14ac:dyDescent="0.3">
      <c r="D297"/>
      <c r="G297" s="71"/>
    </row>
    <row r="298" spans="4:7" x14ac:dyDescent="0.3">
      <c r="D298"/>
      <c r="G298" s="71"/>
    </row>
    <row r="299" spans="4:7" x14ac:dyDescent="0.3">
      <c r="D299"/>
      <c r="G299" s="71"/>
    </row>
    <row r="300" spans="4:7" x14ac:dyDescent="0.3">
      <c r="D300"/>
      <c r="G300" s="71"/>
    </row>
    <row r="301" spans="4:7" x14ac:dyDescent="0.3">
      <c r="D301"/>
      <c r="G301" s="71"/>
    </row>
    <row r="302" spans="4:7" x14ac:dyDescent="0.3">
      <c r="D302"/>
      <c r="G302" s="71"/>
    </row>
    <row r="303" spans="4:7" x14ac:dyDescent="0.3">
      <c r="D303"/>
      <c r="G303" s="71"/>
    </row>
    <row r="304" spans="4:7" x14ac:dyDescent="0.3">
      <c r="D304"/>
      <c r="G304" s="71"/>
    </row>
    <row r="305" spans="4:7" x14ac:dyDescent="0.3">
      <c r="D305"/>
      <c r="G305" s="71"/>
    </row>
    <row r="306" spans="4:7" x14ac:dyDescent="0.3">
      <c r="D306"/>
      <c r="G306" s="71"/>
    </row>
    <row r="307" spans="4:7" x14ac:dyDescent="0.3">
      <c r="D307"/>
      <c r="G307" s="71"/>
    </row>
    <row r="308" spans="4:7" x14ac:dyDescent="0.3">
      <c r="D308"/>
      <c r="G308" s="71"/>
    </row>
    <row r="309" spans="4:7" x14ac:dyDescent="0.3">
      <c r="D309"/>
      <c r="G309" s="71"/>
    </row>
    <row r="310" spans="4:7" x14ac:dyDescent="0.3">
      <c r="D310"/>
      <c r="G310" s="71"/>
    </row>
    <row r="311" spans="4:7" x14ac:dyDescent="0.3">
      <c r="D311"/>
      <c r="G311" s="71"/>
    </row>
    <row r="312" spans="4:7" x14ac:dyDescent="0.3">
      <c r="D312"/>
      <c r="G312" s="71"/>
    </row>
    <row r="313" spans="4:7" x14ac:dyDescent="0.3">
      <c r="D313"/>
      <c r="G313" s="71"/>
    </row>
    <row r="314" spans="4:7" x14ac:dyDescent="0.3">
      <c r="D314"/>
      <c r="G314" s="71"/>
    </row>
    <row r="315" spans="4:7" x14ac:dyDescent="0.3">
      <c r="D315"/>
      <c r="G315" s="71"/>
    </row>
    <row r="316" spans="4:7" x14ac:dyDescent="0.3">
      <c r="D316"/>
      <c r="G316" s="71"/>
    </row>
    <row r="317" spans="4:7" x14ac:dyDescent="0.3">
      <c r="D317"/>
      <c r="G317" s="71"/>
    </row>
    <row r="318" spans="4:7" x14ac:dyDescent="0.3">
      <c r="D318"/>
      <c r="G318" s="71"/>
    </row>
    <row r="319" spans="4:7" x14ac:dyDescent="0.3">
      <c r="D319"/>
      <c r="G319" s="71"/>
    </row>
    <row r="320" spans="4:7" x14ac:dyDescent="0.3">
      <c r="D320"/>
      <c r="G320" s="71"/>
    </row>
    <row r="321" spans="4:7" x14ac:dyDescent="0.3">
      <c r="D321"/>
      <c r="G321" s="71"/>
    </row>
    <row r="322" spans="4:7" x14ac:dyDescent="0.3">
      <c r="D322"/>
      <c r="G322" s="71"/>
    </row>
    <row r="323" spans="4:7" x14ac:dyDescent="0.3">
      <c r="D323"/>
      <c r="G323" s="71"/>
    </row>
    <row r="324" spans="4:7" x14ac:dyDescent="0.3">
      <c r="D324"/>
      <c r="G324" s="71"/>
    </row>
    <row r="325" spans="4:7" x14ac:dyDescent="0.3">
      <c r="D325"/>
      <c r="G325" s="71"/>
    </row>
    <row r="326" spans="4:7" x14ac:dyDescent="0.3">
      <c r="D326"/>
      <c r="G326" s="71"/>
    </row>
    <row r="327" spans="4:7" x14ac:dyDescent="0.3">
      <c r="D327"/>
      <c r="G327" s="71"/>
    </row>
    <row r="328" spans="4:7" x14ac:dyDescent="0.3">
      <c r="D328"/>
      <c r="G328" s="71"/>
    </row>
    <row r="329" spans="4:7" x14ac:dyDescent="0.3">
      <c r="D329"/>
      <c r="G329" s="71"/>
    </row>
    <row r="330" spans="4:7" x14ac:dyDescent="0.3">
      <c r="D330"/>
      <c r="G330" s="71"/>
    </row>
    <row r="331" spans="4:7" x14ac:dyDescent="0.3">
      <c r="D331"/>
      <c r="G331" s="71"/>
    </row>
    <row r="332" spans="4:7" x14ac:dyDescent="0.3">
      <c r="D332"/>
      <c r="G332" s="71"/>
    </row>
    <row r="333" spans="4:7" x14ac:dyDescent="0.3">
      <c r="D333"/>
      <c r="G333" s="71"/>
    </row>
    <row r="334" spans="4:7" x14ac:dyDescent="0.3">
      <c r="D334"/>
      <c r="G334" s="71"/>
    </row>
    <row r="335" spans="4:7" x14ac:dyDescent="0.3">
      <c r="D335"/>
      <c r="G335" s="71"/>
    </row>
    <row r="336" spans="4:7" x14ac:dyDescent="0.3">
      <c r="D336"/>
      <c r="G336" s="71"/>
    </row>
    <row r="337" spans="4:7" x14ac:dyDescent="0.3">
      <c r="D337"/>
      <c r="G337" s="71"/>
    </row>
    <row r="338" spans="4:7" x14ac:dyDescent="0.3">
      <c r="D338"/>
      <c r="G338" s="71"/>
    </row>
    <row r="339" spans="4:7" x14ac:dyDescent="0.3">
      <c r="D339"/>
      <c r="G339" s="71"/>
    </row>
    <row r="340" spans="4:7" x14ac:dyDescent="0.3">
      <c r="D340"/>
      <c r="G340" s="71"/>
    </row>
    <row r="341" spans="4:7" x14ac:dyDescent="0.3">
      <c r="D341"/>
      <c r="G341" s="71"/>
    </row>
    <row r="342" spans="4:7" x14ac:dyDescent="0.3">
      <c r="D342"/>
      <c r="G342" s="71"/>
    </row>
    <row r="343" spans="4:7" x14ac:dyDescent="0.3">
      <c r="D343"/>
      <c r="G343" s="71"/>
    </row>
    <row r="344" spans="4:7" x14ac:dyDescent="0.3">
      <c r="D344"/>
      <c r="G344" s="71"/>
    </row>
    <row r="345" spans="4:7" x14ac:dyDescent="0.3">
      <c r="D345"/>
      <c r="G345" s="71"/>
    </row>
    <row r="346" spans="4:7" x14ac:dyDescent="0.3">
      <c r="D346"/>
      <c r="G346" s="71"/>
    </row>
    <row r="347" spans="4:7" x14ac:dyDescent="0.3">
      <c r="D347"/>
      <c r="G347" s="71"/>
    </row>
    <row r="348" spans="4:7" x14ac:dyDescent="0.3">
      <c r="D348"/>
      <c r="G348" s="71"/>
    </row>
    <row r="349" spans="4:7" x14ac:dyDescent="0.3">
      <c r="D349"/>
      <c r="G349" s="71"/>
    </row>
    <row r="350" spans="4:7" x14ac:dyDescent="0.3">
      <c r="D350"/>
      <c r="G350" s="71"/>
    </row>
    <row r="351" spans="4:7" x14ac:dyDescent="0.3">
      <c r="D351"/>
      <c r="G351" s="71"/>
    </row>
    <row r="352" spans="4:7" x14ac:dyDescent="0.3">
      <c r="D352"/>
      <c r="G352" s="71"/>
    </row>
    <row r="353" spans="4:7" x14ac:dyDescent="0.3">
      <c r="D353"/>
      <c r="G353" s="71"/>
    </row>
    <row r="354" spans="4:7" x14ac:dyDescent="0.3">
      <c r="D354"/>
      <c r="G354" s="71"/>
    </row>
    <row r="355" spans="4:7" x14ac:dyDescent="0.3">
      <c r="D355"/>
      <c r="G355" s="71"/>
    </row>
    <row r="356" spans="4:7" x14ac:dyDescent="0.3">
      <c r="D356"/>
      <c r="G356" s="71"/>
    </row>
    <row r="357" spans="4:7" x14ac:dyDescent="0.3">
      <c r="D357"/>
      <c r="G357" s="71"/>
    </row>
    <row r="358" spans="4:7" x14ac:dyDescent="0.3">
      <c r="D358"/>
      <c r="G358" s="71"/>
    </row>
    <row r="359" spans="4:7" x14ac:dyDescent="0.3">
      <c r="D359"/>
      <c r="G359" s="71"/>
    </row>
    <row r="360" spans="4:7" x14ac:dyDescent="0.3">
      <c r="D360"/>
      <c r="G360" s="71"/>
    </row>
    <row r="361" spans="4:7" x14ac:dyDescent="0.3">
      <c r="D361"/>
      <c r="G361" s="71"/>
    </row>
    <row r="362" spans="4:7" x14ac:dyDescent="0.3">
      <c r="D362"/>
      <c r="G362" s="71"/>
    </row>
    <row r="363" spans="4:7" x14ac:dyDescent="0.3">
      <c r="D363"/>
      <c r="G363" s="71"/>
    </row>
    <row r="364" spans="4:7" x14ac:dyDescent="0.3">
      <c r="D364"/>
      <c r="G364" s="71"/>
    </row>
    <row r="365" spans="4:7" x14ac:dyDescent="0.3">
      <c r="D365"/>
      <c r="G365" s="71"/>
    </row>
    <row r="366" spans="4:7" x14ac:dyDescent="0.3">
      <c r="D366"/>
      <c r="G366" s="71"/>
    </row>
    <row r="367" spans="4:7" x14ac:dyDescent="0.3">
      <c r="D367"/>
      <c r="G367" s="71"/>
    </row>
    <row r="368" spans="4:7" x14ac:dyDescent="0.3">
      <c r="D368"/>
      <c r="G368" s="71"/>
    </row>
    <row r="369" spans="4:7" x14ac:dyDescent="0.3">
      <c r="D369"/>
      <c r="G369" s="71"/>
    </row>
    <row r="370" spans="4:7" x14ac:dyDescent="0.3">
      <c r="D370"/>
      <c r="G370" s="71"/>
    </row>
    <row r="371" spans="4:7" x14ac:dyDescent="0.3">
      <c r="D371"/>
      <c r="G371" s="71"/>
    </row>
    <row r="372" spans="4:7" x14ac:dyDescent="0.3">
      <c r="D372"/>
      <c r="G372" s="71"/>
    </row>
    <row r="373" spans="4:7" x14ac:dyDescent="0.3">
      <c r="D373"/>
      <c r="G373" s="71"/>
    </row>
    <row r="374" spans="4:7" x14ac:dyDescent="0.3">
      <c r="D374"/>
      <c r="G374" s="71"/>
    </row>
    <row r="375" spans="4:7" x14ac:dyDescent="0.3">
      <c r="D375"/>
      <c r="G375" s="71"/>
    </row>
    <row r="376" spans="4:7" x14ac:dyDescent="0.3">
      <c r="D376"/>
      <c r="G376" s="71"/>
    </row>
    <row r="377" spans="4:7" x14ac:dyDescent="0.3">
      <c r="D377"/>
      <c r="G377" s="71"/>
    </row>
    <row r="378" spans="4:7" x14ac:dyDescent="0.3">
      <c r="D378"/>
      <c r="G378" s="71"/>
    </row>
    <row r="379" spans="4:7" x14ac:dyDescent="0.3">
      <c r="D379"/>
      <c r="G379" s="71"/>
    </row>
    <row r="380" spans="4:7" x14ac:dyDescent="0.3">
      <c r="D380"/>
      <c r="G380" s="71"/>
    </row>
    <row r="381" spans="4:7" x14ac:dyDescent="0.3">
      <c r="D381"/>
      <c r="G381" s="71"/>
    </row>
    <row r="382" spans="4:7" x14ac:dyDescent="0.3">
      <c r="D382"/>
      <c r="G382" s="71"/>
    </row>
    <row r="383" spans="4:7" x14ac:dyDescent="0.3">
      <c r="D383"/>
      <c r="G383" s="71"/>
    </row>
    <row r="384" spans="4:7" x14ac:dyDescent="0.3">
      <c r="D384"/>
      <c r="G384" s="71"/>
    </row>
    <row r="385" spans="4:7" x14ac:dyDescent="0.3">
      <c r="D385"/>
      <c r="G385" s="71"/>
    </row>
    <row r="386" spans="4:7" x14ac:dyDescent="0.3">
      <c r="D386"/>
      <c r="G386" s="71"/>
    </row>
    <row r="387" spans="4:7" x14ac:dyDescent="0.3">
      <c r="D387"/>
      <c r="G387" s="71"/>
    </row>
    <row r="388" spans="4:7" x14ac:dyDescent="0.3">
      <c r="D388"/>
      <c r="G388" s="71"/>
    </row>
    <row r="389" spans="4:7" x14ac:dyDescent="0.3">
      <c r="D389"/>
      <c r="G389" s="71"/>
    </row>
    <row r="390" spans="4:7" x14ac:dyDescent="0.3">
      <c r="D390"/>
      <c r="G390" s="71"/>
    </row>
    <row r="391" spans="4:7" x14ac:dyDescent="0.3">
      <c r="D391"/>
      <c r="G391" s="71"/>
    </row>
    <row r="392" spans="4:7" x14ac:dyDescent="0.3">
      <c r="D392"/>
      <c r="G392" s="71"/>
    </row>
    <row r="393" spans="4:7" x14ac:dyDescent="0.3">
      <c r="D393"/>
      <c r="G393" s="71"/>
    </row>
    <row r="394" spans="4:7" x14ac:dyDescent="0.3">
      <c r="D394"/>
      <c r="G394" s="71"/>
    </row>
    <row r="395" spans="4:7" x14ac:dyDescent="0.3">
      <c r="D395"/>
      <c r="G395" s="71"/>
    </row>
    <row r="396" spans="4:7" x14ac:dyDescent="0.3">
      <c r="D396"/>
      <c r="G396" s="71"/>
    </row>
    <row r="397" spans="4:7" x14ac:dyDescent="0.3">
      <c r="D397"/>
      <c r="G397" s="71"/>
    </row>
    <row r="398" spans="4:7" x14ac:dyDescent="0.3">
      <c r="D398"/>
      <c r="G398" s="71"/>
    </row>
    <row r="399" spans="4:7" x14ac:dyDescent="0.3">
      <c r="D399"/>
      <c r="G399" s="71"/>
    </row>
    <row r="400" spans="4:7" x14ac:dyDescent="0.3">
      <c r="D400"/>
      <c r="G400" s="71"/>
    </row>
    <row r="401" spans="4:7" x14ac:dyDescent="0.3">
      <c r="D401"/>
      <c r="G401" s="71"/>
    </row>
    <row r="402" spans="4:7" x14ac:dyDescent="0.3">
      <c r="D402"/>
      <c r="G402" s="71"/>
    </row>
    <row r="403" spans="4:7" x14ac:dyDescent="0.3">
      <c r="D403"/>
      <c r="G403" s="71"/>
    </row>
    <row r="404" spans="4:7" x14ac:dyDescent="0.3">
      <c r="D404"/>
      <c r="G404" s="71"/>
    </row>
    <row r="405" spans="4:7" x14ac:dyDescent="0.3">
      <c r="D405"/>
      <c r="G405" s="71"/>
    </row>
    <row r="406" spans="4:7" x14ac:dyDescent="0.3">
      <c r="D406"/>
      <c r="G406" s="71"/>
    </row>
    <row r="407" spans="4:7" x14ac:dyDescent="0.3">
      <c r="D407"/>
      <c r="G407" s="71"/>
    </row>
    <row r="408" spans="4:7" x14ac:dyDescent="0.3">
      <c r="D408"/>
      <c r="G408" s="71"/>
    </row>
    <row r="409" spans="4:7" x14ac:dyDescent="0.3">
      <c r="D409"/>
      <c r="G409" s="71"/>
    </row>
    <row r="410" spans="4:7" x14ac:dyDescent="0.3">
      <c r="D410"/>
      <c r="G410" s="71"/>
    </row>
    <row r="411" spans="4:7" x14ac:dyDescent="0.3">
      <c r="D411"/>
      <c r="G411" s="71"/>
    </row>
    <row r="412" spans="4:7" x14ac:dyDescent="0.3">
      <c r="D412"/>
      <c r="G412" s="71"/>
    </row>
    <row r="413" spans="4:7" x14ac:dyDescent="0.3">
      <c r="D413"/>
      <c r="G413" s="71"/>
    </row>
    <row r="414" spans="4:7" x14ac:dyDescent="0.3">
      <c r="D414"/>
      <c r="G414" s="71"/>
    </row>
    <row r="415" spans="4:7" x14ac:dyDescent="0.3">
      <c r="D415"/>
      <c r="G415" s="71"/>
    </row>
    <row r="416" spans="4:7" x14ac:dyDescent="0.3">
      <c r="D416"/>
      <c r="G416" s="71"/>
    </row>
    <row r="417" spans="4:7" x14ac:dyDescent="0.3">
      <c r="D417"/>
      <c r="G417" s="71"/>
    </row>
    <row r="418" spans="4:7" x14ac:dyDescent="0.3">
      <c r="D418"/>
      <c r="G418" s="71"/>
    </row>
    <row r="419" spans="4:7" x14ac:dyDescent="0.3">
      <c r="D419"/>
      <c r="G419" s="71"/>
    </row>
    <row r="420" spans="4:7" x14ac:dyDescent="0.3">
      <c r="D420"/>
      <c r="G420" s="71"/>
    </row>
    <row r="421" spans="4:7" x14ac:dyDescent="0.3">
      <c r="D421"/>
      <c r="G421" s="71"/>
    </row>
    <row r="422" spans="4:7" x14ac:dyDescent="0.3">
      <c r="D422"/>
      <c r="G422" s="71"/>
    </row>
    <row r="423" spans="4:7" x14ac:dyDescent="0.3">
      <c r="D423"/>
      <c r="G423" s="71"/>
    </row>
    <row r="424" spans="4:7" x14ac:dyDescent="0.3">
      <c r="D424"/>
      <c r="G424" s="71"/>
    </row>
    <row r="425" spans="4:7" x14ac:dyDescent="0.3">
      <c r="D425"/>
      <c r="G425" s="71"/>
    </row>
    <row r="426" spans="4:7" x14ac:dyDescent="0.3">
      <c r="D426"/>
      <c r="G426" s="71"/>
    </row>
    <row r="427" spans="4:7" x14ac:dyDescent="0.3">
      <c r="D427"/>
      <c r="G427" s="71"/>
    </row>
    <row r="428" spans="4:7" x14ac:dyDescent="0.3">
      <c r="D428"/>
      <c r="G428" s="71"/>
    </row>
    <row r="429" spans="4:7" x14ac:dyDescent="0.3">
      <c r="D429"/>
      <c r="G429" s="71"/>
    </row>
    <row r="430" spans="4:7" x14ac:dyDescent="0.3">
      <c r="D430"/>
      <c r="G430" s="71"/>
    </row>
    <row r="431" spans="4:7" x14ac:dyDescent="0.3">
      <c r="D431"/>
      <c r="G431" s="71"/>
    </row>
    <row r="432" spans="4:7" x14ac:dyDescent="0.3">
      <c r="D432"/>
      <c r="G432" s="71"/>
    </row>
    <row r="433" spans="4:7" x14ac:dyDescent="0.3">
      <c r="D433"/>
      <c r="G433" s="71"/>
    </row>
    <row r="434" spans="4:7" x14ac:dyDescent="0.3">
      <c r="D434"/>
      <c r="G434" s="71"/>
    </row>
    <row r="435" spans="4:7" x14ac:dyDescent="0.3">
      <c r="D435"/>
      <c r="G435" s="71"/>
    </row>
    <row r="436" spans="4:7" x14ac:dyDescent="0.3">
      <c r="D436"/>
      <c r="G436" s="71"/>
    </row>
    <row r="437" spans="4:7" x14ac:dyDescent="0.3">
      <c r="D437"/>
      <c r="G437" s="71"/>
    </row>
    <row r="438" spans="4:7" x14ac:dyDescent="0.3">
      <c r="D438"/>
      <c r="G438" s="71"/>
    </row>
    <row r="439" spans="4:7" x14ac:dyDescent="0.3">
      <c r="D439"/>
      <c r="G439" s="71"/>
    </row>
    <row r="440" spans="4:7" x14ac:dyDescent="0.3">
      <c r="D440"/>
      <c r="G440" s="71"/>
    </row>
    <row r="441" spans="4:7" x14ac:dyDescent="0.3">
      <c r="D441"/>
      <c r="G441" s="71"/>
    </row>
    <row r="442" spans="4:7" x14ac:dyDescent="0.3">
      <c r="D442"/>
      <c r="G442" s="71"/>
    </row>
    <row r="443" spans="4:7" x14ac:dyDescent="0.3">
      <c r="D443"/>
      <c r="G443" s="71"/>
    </row>
    <row r="444" spans="4:7" x14ac:dyDescent="0.3">
      <c r="D444"/>
      <c r="G444" s="71"/>
    </row>
    <row r="445" spans="4:7" x14ac:dyDescent="0.3">
      <c r="D445"/>
      <c r="G445" s="71"/>
    </row>
    <row r="446" spans="4:7" x14ac:dyDescent="0.3">
      <c r="D446"/>
      <c r="G446" s="71"/>
    </row>
    <row r="447" spans="4:7" x14ac:dyDescent="0.3">
      <c r="D447"/>
      <c r="G447" s="71"/>
    </row>
    <row r="448" spans="4:7" x14ac:dyDescent="0.3">
      <c r="D448"/>
      <c r="G448" s="71"/>
    </row>
    <row r="449" spans="4:7" x14ac:dyDescent="0.3">
      <c r="D449"/>
      <c r="G449" s="71"/>
    </row>
    <row r="450" spans="4:7" x14ac:dyDescent="0.3">
      <c r="D450"/>
      <c r="G450" s="71"/>
    </row>
    <row r="451" spans="4:7" x14ac:dyDescent="0.3">
      <c r="D451"/>
      <c r="G451" s="71"/>
    </row>
    <row r="452" spans="4:7" x14ac:dyDescent="0.3">
      <c r="D452"/>
      <c r="G452" s="71"/>
    </row>
    <row r="453" spans="4:7" x14ac:dyDescent="0.3">
      <c r="D453"/>
      <c r="G453" s="71"/>
    </row>
    <row r="454" spans="4:7" x14ac:dyDescent="0.3">
      <c r="D454"/>
      <c r="G454" s="71"/>
    </row>
    <row r="455" spans="4:7" x14ac:dyDescent="0.3">
      <c r="D455"/>
      <c r="G455" s="71"/>
    </row>
    <row r="456" spans="4:7" x14ac:dyDescent="0.3">
      <c r="D456"/>
      <c r="G456" s="71"/>
    </row>
    <row r="457" spans="4:7" x14ac:dyDescent="0.3">
      <c r="D457"/>
      <c r="G457" s="71"/>
    </row>
    <row r="458" spans="4:7" x14ac:dyDescent="0.3">
      <c r="D458"/>
      <c r="G458" s="71"/>
    </row>
    <row r="459" spans="4:7" x14ac:dyDescent="0.3">
      <c r="D459"/>
      <c r="G459" s="71"/>
    </row>
    <row r="460" spans="4:7" x14ac:dyDescent="0.3">
      <c r="D460"/>
      <c r="G460" s="71"/>
    </row>
    <row r="461" spans="4:7" x14ac:dyDescent="0.3">
      <c r="D461"/>
      <c r="G461" s="71"/>
    </row>
    <row r="462" spans="4:7" x14ac:dyDescent="0.3">
      <c r="D462"/>
      <c r="G462" s="71"/>
    </row>
    <row r="463" spans="4:7" x14ac:dyDescent="0.3">
      <c r="D463"/>
      <c r="G463" s="71"/>
    </row>
    <row r="464" spans="4:7" x14ac:dyDescent="0.3">
      <c r="D464"/>
      <c r="G464" s="71"/>
    </row>
    <row r="465" spans="4:7" x14ac:dyDescent="0.3">
      <c r="D465"/>
      <c r="G465" s="71"/>
    </row>
    <row r="466" spans="4:7" x14ac:dyDescent="0.3">
      <c r="D466"/>
      <c r="G466" s="71"/>
    </row>
    <row r="467" spans="4:7" x14ac:dyDescent="0.3">
      <c r="D467"/>
      <c r="G467" s="71"/>
    </row>
    <row r="468" spans="4:7" x14ac:dyDescent="0.3">
      <c r="D468"/>
      <c r="G468" s="71"/>
    </row>
    <row r="469" spans="4:7" x14ac:dyDescent="0.3">
      <c r="D469"/>
      <c r="G469" s="71"/>
    </row>
    <row r="470" spans="4:7" x14ac:dyDescent="0.3">
      <c r="D470"/>
      <c r="G470" s="71"/>
    </row>
    <row r="471" spans="4:7" x14ac:dyDescent="0.3">
      <c r="D471"/>
      <c r="G471" s="71"/>
    </row>
    <row r="472" spans="4:7" x14ac:dyDescent="0.3">
      <c r="D472"/>
      <c r="G472" s="71"/>
    </row>
    <row r="473" spans="4:7" x14ac:dyDescent="0.3">
      <c r="D473"/>
      <c r="G473" s="71"/>
    </row>
    <row r="474" spans="4:7" x14ac:dyDescent="0.3">
      <c r="D474"/>
      <c r="G474" s="71"/>
    </row>
    <row r="475" spans="4:7" x14ac:dyDescent="0.3">
      <c r="D475"/>
      <c r="G475" s="71"/>
    </row>
    <row r="476" spans="4:7" x14ac:dyDescent="0.3">
      <c r="D476"/>
      <c r="G476" s="71"/>
    </row>
    <row r="477" spans="4:7" x14ac:dyDescent="0.3">
      <c r="D477"/>
      <c r="G477" s="71"/>
    </row>
    <row r="478" spans="4:7" x14ac:dyDescent="0.3">
      <c r="D478"/>
      <c r="G478" s="71"/>
    </row>
    <row r="479" spans="4:7" x14ac:dyDescent="0.3">
      <c r="D479"/>
      <c r="G479" s="71"/>
    </row>
    <row r="480" spans="4:7" x14ac:dyDescent="0.3">
      <c r="D480"/>
      <c r="G480" s="71"/>
    </row>
    <row r="481" spans="4:7" x14ac:dyDescent="0.3">
      <c r="D481"/>
      <c r="G481" s="71"/>
    </row>
    <row r="482" spans="4:7" x14ac:dyDescent="0.3">
      <c r="D482"/>
      <c r="G482" s="71"/>
    </row>
    <row r="483" spans="4:7" x14ac:dyDescent="0.3">
      <c r="D483"/>
      <c r="G483" s="71"/>
    </row>
    <row r="484" spans="4:7" x14ac:dyDescent="0.3">
      <c r="D484"/>
      <c r="G484" s="71"/>
    </row>
    <row r="485" spans="4:7" x14ac:dyDescent="0.3">
      <c r="D485"/>
      <c r="G485" s="71"/>
    </row>
    <row r="486" spans="4:7" x14ac:dyDescent="0.3">
      <c r="D486"/>
      <c r="G486" s="71"/>
    </row>
    <row r="487" spans="4:7" x14ac:dyDescent="0.3">
      <c r="D487"/>
      <c r="G487" s="71"/>
    </row>
  </sheetData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2A033958-AE7B-4C63-AE19-4B5E48F025EA}">
            <xm:f>NOT(ISERROR(SEARCH($D$211,G1)))</xm:f>
            <xm:f>$D$211</xm:f>
            <x14:dxf>
              <font>
                <b/>
                <i/>
                <color rgb="FFF58426"/>
              </font>
              <fill>
                <patternFill>
                  <bgColor rgb="FF006BB6"/>
                </patternFill>
              </fill>
            </x14:dxf>
          </x14:cfRule>
          <x14:cfRule type="containsText" priority="2" operator="containsText" id="{ECF5A50C-29B1-439F-9D7E-7CEFCFA239C2}">
            <xm:f>NOT(ISERROR(SEARCH($D$202,G1)))</xm:f>
            <xm:f>$D$202</xm:f>
            <x14:dxf>
              <font>
                <b/>
                <i/>
                <color rgb="FF061922"/>
              </font>
              <fill>
                <patternFill>
                  <bgColor rgb="FFCE1141"/>
                </patternFill>
              </fill>
            </x14:dxf>
          </x14:cfRule>
          <x14:cfRule type="containsText" priority="3" operator="containsText" id="{F620BE0C-4D43-4138-9292-751E92775313}">
            <xm:f>NOT(ISERROR(SEARCH($D$195,G1)))</xm:f>
            <xm:f>$D$195</xm:f>
            <x14:dxf>
              <font>
                <b/>
                <i/>
                <color rgb="FF1D4294"/>
              </font>
            </x14:dxf>
          </x14:cfRule>
          <x14:cfRule type="containsText" priority="4" operator="containsText" id="{13679134-1E77-4670-BED1-69514D4A7A60}">
            <xm:f>NOT(ISERROR(SEARCH($D$189,G1)))</xm:f>
            <xm:f>$D$189</xm:f>
            <x14:dxf>
              <font>
                <b/>
                <i/>
                <color rgb="FFC4CED3"/>
              </font>
              <fill>
                <patternFill>
                  <bgColor rgb="FF007DC5"/>
                </patternFill>
              </fill>
            </x14:dxf>
          </x14:cfRule>
          <x14:cfRule type="containsText" priority="5" operator="containsText" id="{CB824513-F71F-40F8-982A-203A307CC2F6}">
            <xm:f>NOT(ISERROR(SEARCH($D$184,G1)))</xm:f>
            <xm:f>$D$184</xm:f>
            <x14:dxf>
              <font>
                <b/>
                <i/>
                <color rgb="FF6600CC"/>
              </font>
              <fill>
                <patternFill>
                  <bgColor rgb="FF777777"/>
                </patternFill>
              </fill>
            </x14:dxf>
          </x14:cfRule>
          <x14:cfRule type="containsText" priority="6" operator="containsText" id="{029151BB-0583-4EBA-AA4C-1761312A493C}">
            <xm:f>NOT(ISERROR(SEARCH($D$176,G1)))</xm:f>
            <xm:f>$D$176</xm:f>
            <x14:dxf>
              <font>
                <b/>
                <i/>
                <color rgb="FFE13A3E"/>
              </font>
              <fill>
                <patternFill>
                  <bgColor rgb="FF001641"/>
                </patternFill>
              </fill>
            </x14:dxf>
          </x14:cfRule>
          <x14:cfRule type="containsText" priority="7" operator="containsText" id="{23E667EA-4B78-47AB-9CFF-C7F259883950}">
            <xm:f>NOT(ISERROR(SEARCH($G$175,G1)))</xm:f>
            <xm:f>$G$175</xm:f>
            <x14:dxf>
              <font>
                <b/>
                <i/>
                <color rgb="FF5C00B8"/>
              </font>
              <fill>
                <patternFill>
                  <bgColor rgb="FF009BC0"/>
                </patternFill>
              </fill>
            </x14:dxf>
          </x14:cfRule>
          <x14:cfRule type="containsText" priority="8" operator="containsText" id="{C6E39F3B-F84F-4D3C-AC22-099939DE8DEC}">
            <xm:f>NOT(ISERROR(SEARCH($D$163,G1)))</xm:f>
            <xm:f>$D$163</xm:f>
            <x14:dxf>
              <font>
                <b/>
                <i/>
                <color rgb="FF002060"/>
              </font>
              <fill>
                <patternFill>
                  <bgColor theme="7"/>
                </patternFill>
              </fill>
            </x14:dxf>
          </x14:cfRule>
          <x14:cfRule type="containsText" priority="9" operator="containsText" id="{1E5BEEBE-A070-49AB-8D53-BF24FAA65D5A}">
            <xm:f>NOT(ISERROR(SEARCH($D$154,G1)))</xm:f>
            <xm:f>$D$154</xm:f>
            <x14:dxf>
              <font>
                <b/>
                <i/>
                <color theme="7"/>
              </font>
              <fill>
                <patternFill>
                  <bgColor rgb="FF002060"/>
                </patternFill>
              </fill>
            </x14:dxf>
          </x14:cfRule>
          <x14:cfRule type="containsText" priority="10" operator="containsText" id="{94BD618C-E898-46D4-BC2F-8F8D3D4EA8D1}">
            <xm:f>NOT(ISERROR(SEARCH($D$147,G1)))</xm:f>
            <xm:f>$D$147</xm:f>
            <x14:dxf>
              <font>
                <b/>
                <i/>
                <color theme="7"/>
              </font>
              <fill>
                <patternFill>
                  <bgColor rgb="FFBC2D00"/>
                </patternFill>
              </fill>
            </x14:dxf>
          </x14:cfRule>
          <x14:cfRule type="containsText" priority="11" operator="containsText" id="{B4E0510C-61D4-4BA8-968C-FCAE3533AAC5}">
            <xm:f>NOT(ISERROR(SEARCH($G$144,G1)))</xm:f>
            <xm:f>$G$144</xm:f>
            <x14:dxf>
              <font>
                <b/>
                <i/>
                <color theme="7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12" operator="containsText" id="{A68904AE-9B9D-471F-9CAA-50E2DB41D2E5}">
            <xm:f>NOT(ISERROR(SEARCH($G$137,G1)))</xm:f>
            <xm:f>$G$137</xm:f>
            <x14:dxf>
              <font>
                <b/>
                <i/>
                <color theme="0"/>
              </font>
              <fill>
                <patternFill>
                  <bgColor rgb="FF003B76"/>
                </patternFill>
              </fill>
            </x14:dxf>
          </x14:cfRule>
          <x14:cfRule type="containsText" priority="13" operator="containsText" id="{94614B00-3315-4A95-8481-57261D0C938E}">
            <xm:f>NOT(ISERROR(SEARCH($G$129,G1)))</xm:f>
            <xm:f>$G$129</xm:f>
            <x14:dxf>
              <font>
                <b/>
                <i/>
                <color rgb="FF9900CC"/>
              </font>
              <fill>
                <patternFill>
                  <bgColor theme="7"/>
                </patternFill>
              </fill>
            </x14:dxf>
          </x14:cfRule>
          <x14:cfRule type="containsText" priority="14" operator="containsText" id="{7005506A-120D-417C-8359-7BBD40884918}">
            <xm:f>NOT(ISERROR(SEARCH($D$118,G1)))</xm:f>
            <xm:f>$D$118</xm:f>
            <x14:dxf>
              <font>
                <b/>
                <i/>
              </font>
              <fill>
                <patternFill>
                  <bgColor rgb="FFDE002A"/>
                </patternFill>
              </fill>
            </x14:dxf>
          </x14:cfRule>
          <x14:cfRule type="containsText" priority="15" operator="containsText" id="{92816907-E07C-4D15-B787-8DD7ED9729E0}">
            <xm:f>NOT(ISERROR(SEARCH($D$112,G1)))</xm:f>
            <xm:f>$D$112</xm:f>
            <x14:dxf>
              <font>
                <b/>
                <i/>
              </font>
              <fill>
                <patternFill>
                  <bgColor rgb="FFFF462D"/>
                </patternFill>
              </fill>
            </x14:dxf>
          </x14:cfRule>
          <x14:cfRule type="containsText" priority="16" operator="containsText" id="{DE998011-2C21-4F30-8F15-548786C25073}">
            <xm:f>NOT(ISERROR(SEARCH($D$103,G1)))</xm:f>
            <xm:f>$D$103</xm:f>
            <x14:dxf>
              <font>
                <b/>
                <i/>
              </font>
              <fill>
                <patternFill>
                  <bgColor rgb="FF008000"/>
                </patternFill>
              </fill>
            </x14:dxf>
          </x14:cfRule>
          <x14:cfRule type="containsText" priority="17" operator="containsText" id="{F334079C-E7EB-41A4-BD03-C6695E300D63}">
            <xm:f>NOT(ISERROR(SEARCH($D$97,G1)))</xm:f>
            <xm:f>$D$97</xm:f>
            <x14:dxf>
              <font>
                <b/>
                <i/>
                <color auto="1"/>
              </font>
              <fill>
                <patternFill>
                  <bgColor theme="0" tint="-0.24994659260841701"/>
                </patternFill>
              </fill>
            </x14:dxf>
          </x14:cfRule>
          <x14:cfRule type="containsText" priority="18" operator="containsText" id="{427C7995-F8CF-49F0-A5D5-C1475CED49B7}">
            <xm:f>NOT(ISERROR(SEARCH($G$92,G1)))</xm:f>
            <xm:f>$G$92</xm:f>
            <x14:dxf>
              <font>
                <b/>
                <i/>
                <color theme="0"/>
              </font>
              <fill>
                <patternFill>
                  <bgColor rgb="FF3333FF"/>
                </patternFill>
              </fill>
            </x14:dxf>
          </x14:cfRule>
          <x14:cfRule type="containsText" priority="19" operator="containsText" id="{865F803E-0DE9-4A1C-8FA2-F4DCBA9699FF}">
            <xm:f>NOT(ISERROR(SEARCH($G$84,G1)))</xm:f>
            <xm:f>$G$84</xm:f>
            <x14:dxf>
              <font>
                <b/>
                <i/>
                <color theme="0"/>
              </font>
              <fill>
                <patternFill>
                  <bgColor rgb="FFFF3F3F"/>
                </patternFill>
              </fill>
            </x14:dxf>
          </x14:cfRule>
          <x14:cfRule type="containsText" priority="20" operator="containsText" id="{83D0DAD2-D387-46A7-BFA0-13B99E9BE6D8}">
            <xm:f>NOT(ISERROR(SEARCH($D$78,G1)))</xm:f>
            <xm:f>$D$78</xm:f>
            <x14:dxf>
              <font>
                <b/>
                <i/>
                <color theme="7" tint="0.39994506668294322"/>
              </font>
              <fill>
                <patternFill>
                  <bgColor theme="4" tint="-0.24994659260841701"/>
                </patternFill>
              </fill>
            </x14:dxf>
          </x14:cfRule>
          <x14:cfRule type="containsText" priority="21" operator="containsText" id="{F637A70C-4530-42A6-AFCC-98B9179D74EC}">
            <xm:f>NOT(ISERROR(SEARCH($D$71,G1)))</xm:f>
            <xm:f>$D$71</xm:f>
            <x14:dxf>
              <font>
                <b/>
                <i/>
                <color theme="0"/>
              </font>
              <fill>
                <patternFill>
                  <bgColor rgb="FFE10000"/>
                </patternFill>
              </fill>
            </x14:dxf>
          </x14:cfRule>
          <x14:cfRule type="containsText" priority="22" operator="containsText" id="{34C45214-5D5F-43D5-9919-0B38C52D9DDE}">
            <xm:f>NOT(ISERROR(SEARCH($D$63,G1)))</xm:f>
            <xm:f>$D$63</xm:f>
            <x14:dxf>
              <font>
                <b/>
                <i/>
                <color theme="7"/>
              </font>
              <fill>
                <patternFill>
                  <bgColor rgb="FFC00000"/>
                </patternFill>
              </fill>
            </x14:dxf>
          </x14:cfRule>
          <x14:cfRule type="containsText" priority="23" operator="containsText" id="{3097B2A3-4FAA-4F1A-BC7D-5FA499DB4215}">
            <xm:f>NOT(ISERROR(SEARCH($D$55,G1)))</xm:f>
            <xm:f>$D$55</xm:f>
            <x14:dxf>
              <font>
                <b/>
                <i/>
                <color theme="0" tint="-4.9989318521683403E-2"/>
              </font>
              <fill>
                <patternFill>
                  <bgColor theme="4" tint="0.39994506668294322"/>
                </patternFill>
              </fill>
            </x14:dxf>
          </x14:cfRule>
          <x14:cfRule type="containsText" priority="24" operator="containsText" id="{E2F602CF-AAFF-4EAA-9CF0-0F2000352779}">
            <xm:f>NOT(ISERROR(SEARCH($D$45,G1)))</xm:f>
            <xm:f>$D$45</xm:f>
            <x14:dxf>
              <font>
                <b/>
                <i/>
                <color theme="0" tint="-0.14996795556505021"/>
              </font>
              <fill>
                <patternFill>
                  <bgColor theme="9" tint="-0.499984740745262"/>
                </patternFill>
              </fill>
            </x14:dxf>
          </x14:cfRule>
          <x14:cfRule type="containsText" priority="25" operator="containsText" id="{39A6C0AD-43A7-4F96-BD19-BC670D2C2052}">
            <xm:f>NOT(ISERROR(SEARCH($D$41,G1)))</xm:f>
            <xm:f>$D$41</xm:f>
            <x14:dxf>
              <font>
                <b/>
                <i/>
                <color theme="0"/>
              </font>
              <fill>
                <patternFill>
                  <bgColor rgb="FF09BFFF"/>
                </patternFill>
              </fill>
            </x14:dxf>
          </x14:cfRule>
          <x14:cfRule type="containsText" priority="26" operator="containsText" id="{E86B2F17-42DA-493D-8FA4-FC9347F8C172}">
            <xm:f>NOT(ISERROR(SEARCH($D$30,G1)))</xm:f>
            <xm:f>$D$30</xm:f>
            <x14:dxf>
              <font>
                <b/>
                <i/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ontainsText" priority="27" operator="containsText" id="{A8E87D38-DA20-4A75-893A-87759A55E5F1}">
            <xm:f>NOT(ISERROR(SEARCH($D$23,G1)))</xm:f>
            <xm:f>$D$23</xm:f>
            <x14:dxf>
              <font>
                <b/>
                <i/>
                <color theme="5"/>
              </font>
              <fill>
                <patternFill>
                  <bgColor rgb="FF7030A0"/>
                </patternFill>
              </fill>
            </x14:dxf>
          </x14:cfRule>
          <x14:cfRule type="containsText" priority="28" operator="containsText" id="{D8122DBC-FC4D-49C6-875D-A7F5D7C95B76}">
            <xm:f>NOT(ISERROR(SEARCH($G$18,G1)))</xm:f>
            <xm:f>$G$18</xm:f>
            <x14:dxf>
              <font>
                <b/>
                <i/>
                <color theme="0"/>
              </font>
              <fill>
                <patternFill>
                  <bgColor rgb="FF000099"/>
                </patternFill>
              </fill>
            </x14:dxf>
          </x14:cfRule>
          <x14:cfRule type="containsText" priority="29" operator="containsText" id="{6D590010-EB51-42C4-A982-ED2475F4DC32}">
            <xm:f>NOT(ISERROR(SEARCH($D$9,G1)))</xm:f>
            <xm:f>$D$9</xm:f>
            <x14:dxf>
              <font>
                <b/>
                <i/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ontainsText" priority="30" operator="containsText" id="{F4C48DDE-38C6-4F30-846D-6D862FB3CE5F}">
            <xm:f>NOT(ISERROR(SEARCH($D$3,G1)))</xm:f>
            <xm:f>$D$3</xm:f>
            <x14:dxf>
              <font>
                <b/>
                <i/>
                <color theme="0"/>
              </font>
              <fill>
                <patternFill>
                  <bgColor theme="1"/>
                </patternFill>
              </fill>
            </x14:dxf>
          </x14:cfRule>
          <xm:sqref>G1:G1048576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Pivot</vt:lpstr>
      <vt:lpstr>Stats</vt:lpstr>
      <vt:lpstr>MAIN</vt:lpstr>
      <vt:lpstr>TEAM</vt:lpstr>
      <vt:lpstr>Last3</vt:lpstr>
      <vt:lpstr>Last1</vt:lpstr>
      <vt:lpstr>Season</vt:lpstr>
      <vt:lpstr>Bio</vt:lpstr>
      <vt:lpstr>VersUS.</vt:lpstr>
      <vt:lpstr>Matchup</vt:lpstr>
      <vt:lpstr>Players</vt:lpstr>
      <vt:lpstr>Jumpball</vt:lpstr>
      <vt:lpstr>T-Stats</vt:lpstr>
      <vt:lpstr>Misc</vt:lpstr>
      <vt:lpstr>Rest</vt:lpstr>
      <vt:lpstr>Index</vt:lpstr>
      <vt:lpstr>TEAM ID's</vt:lpstr>
      <vt:lpstr>Jumpball!players?page_1_stat_Misc_dir_normal_sort_jumpballs_total</vt:lpstr>
    </vt:vector>
  </TitlesOfParts>
  <Company>Amazon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Carter, Tion</dc:creator>
  <cp:lastModifiedBy>Carter, Tion</cp:lastModifiedBy>
  <dcterms:created xsi:type="dcterms:W3CDTF">2022-11-01T18:52:45Z</dcterms:created>
  <dcterms:modified xsi:type="dcterms:W3CDTF">2023-03-30T11:23:29Z</dcterms:modified>
</cp:coreProperties>
</file>